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defaultThemeVersion="124226"/>
  <mc:AlternateContent xmlns:mc="http://schemas.openxmlformats.org/markup-compatibility/2006">
    <mc:Choice Requires="x15">
      <x15ac:absPath xmlns:x15ac="http://schemas.microsoft.com/office/spreadsheetml/2010/11/ac" url="C:\Users\pbarraza\Desktop\"/>
    </mc:Choice>
  </mc:AlternateContent>
  <xr:revisionPtr revIDLastSave="0" documentId="13_ncr:1_{0FC6F31C-E5F9-4FBB-BCEF-273A7FF037FE}" xr6:coauthVersionLast="40" xr6:coauthVersionMax="40" xr10:uidLastSave="{00000000-0000-0000-0000-000000000000}"/>
  <bookViews>
    <workbookView xWindow="-120" yWindow="-120" windowWidth="21840" windowHeight="13140" tabRatio="819" xr2:uid="{00000000-000D-0000-FFFF-FFFF00000000}"/>
  </bookViews>
  <sheets>
    <sheet name="Plan Acción 2018" sheetId="4" r:id="rId1"/>
  </sheets>
  <definedNames>
    <definedName name="_xlnm._FilterDatabase" localSheetId="0" hidden="1">'Plan Acción 2018'!$G$5:$G$74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3" i="4" l="1"/>
  <c r="AB6" i="4"/>
  <c r="AD6" i="4"/>
  <c r="AD74" i="4" l="1"/>
  <c r="K35" i="4" l="1"/>
  <c r="AC75" i="4" l="1"/>
  <c r="AB75" i="4"/>
  <c r="AD72" i="4"/>
  <c r="AD75" i="4" l="1"/>
  <c r="M72" i="4" l="1"/>
  <c r="L72" i="4"/>
  <c r="Z57" i="4"/>
  <c r="X38" i="4"/>
  <c r="Y38" i="4" s="1"/>
  <c r="Y33" i="4"/>
  <c r="Y27" i="4"/>
  <c r="X27" i="4"/>
  <c r="Y22" i="4"/>
  <c r="U34" i="4"/>
  <c r="M68" i="4"/>
  <c r="M47" i="4"/>
  <c r="M33" i="4"/>
  <c r="M32" i="4"/>
  <c r="M31" i="4"/>
  <c r="L31" i="4"/>
  <c r="M30" i="4"/>
  <c r="M29" i="4"/>
  <c r="M28" i="4"/>
  <c r="M27" i="4"/>
  <c r="M26" i="4"/>
  <c r="M25" i="4"/>
  <c r="M19" i="4"/>
  <c r="M21" i="4"/>
  <c r="M24" i="4"/>
  <c r="M23" i="4"/>
  <c r="M22" i="4"/>
  <c r="L9" i="4"/>
  <c r="M9" i="4" s="1"/>
  <c r="X72" i="4" l="1"/>
  <c r="Y72" i="4" s="1"/>
  <c r="AA72" i="4" s="1"/>
  <c r="X71" i="4"/>
  <c r="Y71" i="4" s="1"/>
  <c r="X70" i="4"/>
  <c r="Y70" i="4" s="1"/>
  <c r="X69" i="4"/>
  <c r="Y69" i="4" s="1"/>
  <c r="X68" i="4"/>
  <c r="R68" i="4"/>
  <c r="R67" i="4"/>
  <c r="X67" i="4"/>
  <c r="X66" i="4"/>
  <c r="R66" i="4"/>
  <c r="X65" i="4"/>
  <c r="R65" i="4"/>
  <c r="X64" i="4"/>
  <c r="Y64" i="4" s="1"/>
  <c r="X63" i="4"/>
  <c r="Y63" i="4" s="1"/>
  <c r="X62" i="4"/>
  <c r="Y62" i="4" s="1"/>
  <c r="X61" i="4"/>
  <c r="Y61" i="4" s="1"/>
  <c r="X60" i="4"/>
  <c r="Y60" i="4" s="1"/>
  <c r="X59" i="4"/>
  <c r="Y59" i="4" s="1"/>
  <c r="X58" i="4"/>
  <c r="Y58" i="4" s="1"/>
  <c r="X57" i="4"/>
  <c r="Y57" i="4" s="1"/>
  <c r="X56" i="4"/>
  <c r="Y56" i="4" s="1"/>
  <c r="X55" i="4"/>
  <c r="Y55" i="4" s="1"/>
  <c r="R55" i="4"/>
  <c r="X54" i="4"/>
  <c r="Y54" i="4" s="1"/>
  <c r="R54" i="4"/>
  <c r="X53" i="4"/>
  <c r="Y53" i="4" s="1"/>
  <c r="X52" i="4"/>
  <c r="Y52" i="4" s="1"/>
  <c r="R52" i="4"/>
  <c r="X51" i="4"/>
  <c r="Y51" i="4" s="1"/>
  <c r="X50" i="4"/>
  <c r="Y50" i="4" s="1"/>
  <c r="R50" i="4"/>
  <c r="X49" i="4"/>
  <c r="Y49" i="4" s="1"/>
  <c r="X48" i="4"/>
  <c r="Y48" i="4" s="1"/>
  <c r="R48" i="4"/>
  <c r="X47" i="4"/>
  <c r="Y47" i="4" s="1"/>
  <c r="X37" i="4"/>
  <c r="Y37" i="4" s="1"/>
  <c r="X34" i="4"/>
  <c r="Y34" i="4" s="1"/>
  <c r="X73" i="4"/>
  <c r="Y73" i="4" s="1"/>
  <c r="X33" i="4"/>
  <c r="X32" i="4"/>
  <c r="Y32" i="4" s="1"/>
  <c r="X31" i="4"/>
  <c r="Y31" i="4" s="1"/>
  <c r="X30" i="4"/>
  <c r="Y30" i="4" s="1"/>
  <c r="X28" i="4"/>
  <c r="Y28" i="4" s="1"/>
  <c r="X26" i="4"/>
  <c r="Y26" i="4" s="1"/>
  <c r="X25" i="4"/>
  <c r="Y25" i="4" s="1"/>
  <c r="X24" i="4"/>
  <c r="Y24" i="4" s="1"/>
  <c r="X23" i="4"/>
  <c r="Y23" i="4" s="1"/>
  <c r="X22" i="4"/>
  <c r="X20" i="4"/>
  <c r="Y20" i="4" s="1"/>
  <c r="X19" i="4"/>
  <c r="Y19" i="4" s="1"/>
  <c r="X18" i="4"/>
  <c r="Y18" i="4" s="1"/>
  <c r="R18" i="4"/>
  <c r="X17" i="4"/>
  <c r="Y17" i="4" s="1"/>
  <c r="X16" i="4"/>
  <c r="Y16" i="4" s="1"/>
  <c r="X15" i="4"/>
  <c r="Y15" i="4" s="1"/>
  <c r="X14" i="4"/>
  <c r="Y14" i="4" s="1"/>
  <c r="X13" i="4"/>
  <c r="Y13" i="4" s="1"/>
  <c r="X12" i="4"/>
  <c r="Y12" i="4" s="1"/>
  <c r="X11" i="4"/>
  <c r="Y11" i="4" s="1"/>
  <c r="X10" i="4"/>
  <c r="Y10" i="4" s="1"/>
  <c r="X9" i="4"/>
  <c r="X8" i="4"/>
  <c r="Y8" i="4" s="1"/>
  <c r="X7" i="4"/>
  <c r="Y7" i="4" s="1"/>
  <c r="P6" i="4"/>
  <c r="X6" i="4"/>
  <c r="Y6" i="4" s="1"/>
  <c r="K74" i="4"/>
  <c r="L68" i="4"/>
  <c r="K68" i="4"/>
  <c r="L47" i="4"/>
  <c r="L37" i="4"/>
  <c r="M37" i="4" s="1"/>
  <c r="L33" i="4"/>
  <c r="L32" i="4"/>
  <c r="L30" i="4"/>
  <c r="L29" i="4"/>
  <c r="L28" i="4"/>
  <c r="L27" i="4"/>
  <c r="L20" i="4"/>
  <c r="M20" i="4" s="1"/>
  <c r="L6" i="4"/>
  <c r="M6" i="4" s="1"/>
  <c r="K22" i="4"/>
  <c r="AA73" i="4" l="1"/>
  <c r="AA6" i="4"/>
  <c r="U73" i="4"/>
  <c r="AA75" i="4" l="1"/>
  <c r="U66" i="4"/>
  <c r="U65" i="4"/>
  <c r="U67" i="4" l="1"/>
  <c r="AH74" i="4" l="1"/>
  <c r="AH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Gildardo Perez Torres</author>
  </authors>
  <commentList>
    <comment ref="AJ49" authorId="0" shapeId="0" xr:uid="{00000000-0006-0000-0000-000001000000}">
      <text>
        <r>
          <rPr>
            <b/>
            <sz val="9"/>
            <color indexed="81"/>
            <rFont val="Tahoma"/>
            <family val="2"/>
          </rPr>
          <t>Gildardo Perez Torres:</t>
        </r>
        <r>
          <rPr>
            <sz val="9"/>
            <color indexed="81"/>
            <rFont val="Tahoma"/>
            <family val="2"/>
          </rPr>
          <t xml:space="preserve">
Saldo pendiente x Ejecutar de agosto a diciembre de 2018</t>
        </r>
      </text>
    </comment>
  </commentList>
</comments>
</file>

<file path=xl/sharedStrings.xml><?xml version="1.0" encoding="utf-8"?>
<sst xmlns="http://schemas.openxmlformats.org/spreadsheetml/2006/main" count="689" uniqueCount="478">
  <si>
    <t>OBJETIVO ESTRATEGICO</t>
  </si>
  <si>
    <t xml:space="preserve">EJE ESTRATEGICO </t>
  </si>
  <si>
    <t xml:space="preserve">LINEA ESTRATEGICA </t>
  </si>
  <si>
    <t>PROGRAMA</t>
  </si>
  <si>
    <t>META DE RESULTADO</t>
  </si>
  <si>
    <t>INDICADOR</t>
  </si>
  <si>
    <t>SUBPROGRAMA</t>
  </si>
  <si>
    <t>ACCIONES DEL PROYECTO</t>
  </si>
  <si>
    <t>NOMBRE INDICADOR</t>
  </si>
  <si>
    <t>Avance 1
(Enero 2017)</t>
  </si>
  <si>
    <t xml:space="preserve"> CRONOGRAMA PROGRAMADO</t>
  </si>
  <si>
    <t xml:space="preserve">CONSTRUIR CIUDADANIA Y FORTALECER LA INSTITUCIONALIDAD </t>
  </si>
  <si>
    <t>FORTACIMIENTO INSTITUCIONAL</t>
  </si>
  <si>
    <t xml:space="preserve">GESTION PUBLICA  LOCAL TRANSPARENTE </t>
  </si>
  <si>
    <t>GESTION PUBLICA  LOCAL TRANSPARENTE</t>
  </si>
  <si>
    <t>MEJORAR EN UN 25% LA POSICION NACIONAL DEL DISTRITO DE CARTAGENA DEL INDICE DE GOBIERNO ABIERTO(IGA)</t>
  </si>
  <si>
    <t xml:space="preserve">Porcentaje de posicionamiento mejorado en el IGA 
</t>
  </si>
  <si>
    <t>GESTION DE CALIDAD</t>
  </si>
  <si>
    <t>Certificar  16 Macroprocesos a traves de la ISO 9001</t>
  </si>
  <si>
    <t xml:space="preserve">Macroprocesos Certificados </t>
  </si>
  <si>
    <t>Mapas de riesgo actualizados</t>
  </si>
  <si>
    <t xml:space="preserve">Crear una Oficina de atención  al ciudadano </t>
  </si>
  <si>
    <t>Visibilizar  160  tramites    y servicios institucionales  en la pagina web  conforme a la estrategia de gobierno en línea en el distrito de Cartagena</t>
  </si>
  <si>
    <t xml:space="preserve">Tramites y servicios realizados </t>
  </si>
  <si>
    <t>MODERNIZACION  DE LA INFORMACION  Y COMUNICACIONES</t>
  </si>
  <si>
    <t>Número de conexiones de hogares</t>
  </si>
  <si>
    <t>Numero de emisoras de radio.</t>
  </si>
  <si>
    <t>Número de puntos de autoconsulta ampliados</t>
  </si>
  <si>
    <t>FORTALECIMIENTO INSTITUCIONAL DEL ARCHIVO DEL DISTRITO DE CARTAGENA</t>
  </si>
  <si>
    <t>Organizando y digitalizando los archivos para modernizar los arhivos del Distrito.</t>
  </si>
  <si>
    <t>Metros lineales organizados  con tratamiento archivistico.</t>
  </si>
  <si>
    <t>FINANZAS SANAS Y ROBUSTAS</t>
  </si>
  <si>
    <t xml:space="preserve">Recursos  de  cooperación  logrados  por vías no  tradicionales
</t>
  </si>
  <si>
    <t>COOPERACION  INTERNACIONAL Y ALIANZAS PARA EL DESARROLLO Y PAZ.</t>
  </si>
  <si>
    <t>Certificar 5 Macroprocesos a traves de la ISO 9001</t>
  </si>
  <si>
    <t>Ampliar la cobertura a 48 puntos Vive Digital en Cartagena y sus corregimientos.</t>
  </si>
  <si>
    <t>Llevar internet a 45.000 hogares cartageneros.</t>
  </si>
  <si>
    <t>350 mipymes con Banda Ancha</t>
  </si>
  <si>
    <t>0 Creacion de una Emisora de Radio</t>
  </si>
  <si>
    <t>META PRODUCTO  PLAN DE DESARROLLO (CUATRENIO)</t>
  </si>
  <si>
    <t>CONSOLIDADO DE METAS PRODUCTOS                       2016- 2017</t>
  </si>
  <si>
    <t>Visibilizar  145  tramites    y servicios institucionales  en la pagina web  conforme a la estrategia de gobierno en línea en el distrito de Cartagena</t>
  </si>
  <si>
    <t xml:space="preserve">Ampliar la cobertura a 25 puntos de auto consulta en cartagena y sus corregimientos </t>
  </si>
  <si>
    <t>Modernizar y  digitalizar  3024 metros lineales  de documentos (Ley 594 del 2000 y de mas normas reglamentarias).</t>
  </si>
  <si>
    <t>Lograr 40 mil millones de pesos de cooperación por vías no tradicionales</t>
  </si>
  <si>
    <t>Recursos de cooperación Gestionados</t>
  </si>
  <si>
    <t>Porcentaje de incremento en el recaudo real sobre el presupuestado. (Aplica para los ingresos Corrientes y otras fuentes de la siguiente manera: 8% impuesto predial unificado, en un 7% sobretasa a la gasolina y 10% en contraprestacion portuaria.)</t>
  </si>
  <si>
    <t>Gestionar recursos de Cooperacion por vias no tradicionales para el desarrollo.</t>
  </si>
  <si>
    <t>APROPIACION DEFINITIVA S/PREDIS</t>
  </si>
  <si>
    <t>EJECUCION S/PREDIS</t>
  </si>
  <si>
    <t>PORCENTAJE DE EJECUCION</t>
  </si>
  <si>
    <t>APROPIACION INICIAL 2018</t>
  </si>
  <si>
    <t>$ 500.000.000 I.C.L.D 
500,000,000SGP</t>
  </si>
  <si>
    <t>Realizar 2 rendiciones
de cuenta al año a la
ciudadanía</t>
  </si>
  <si>
    <t>Ampliar la cobertura a
75 puntos Vive Digital
en Cartagena y sus
corregimientos</t>
  </si>
  <si>
    <t>Llevar internet a 55.000
hogares cartageneros</t>
  </si>
  <si>
    <t>650 mipymes con
banda ancha</t>
  </si>
  <si>
    <t>Creación de una
emisora de radio</t>
  </si>
  <si>
    <t>Ampliar la cobertura a
40 puntos de auto
consulta en Cartagena
y sus corregimientos</t>
  </si>
  <si>
    <t>Modernizar y digitalizar 7000 metros lineales de documentos documentos! Ley 594
de 2000 y demás
normas reglamentarias)</t>
  </si>
  <si>
    <t>Aumentar los canales
actuales para mejorar
la navegación y la
conectividod de las 24
dependencias del
Distrito de Cartagena</t>
  </si>
  <si>
    <t>Incrementar a 50
puntos de acceso a
internef gratuito en el
Distrito de Cartagena</t>
  </si>
  <si>
    <t>Datacenter espejo (2
datacenter)</t>
  </si>
  <si>
    <t xml:space="preserve">207 sedes conectadas </t>
  </si>
  <si>
    <t>22 nuevos sistemas de
información
desarrollados o
integrados a la función
publica</t>
  </si>
  <si>
    <t>Fortalecer el sistema de
videoconferencia de
las 24 dependencias
del Distrito de
Cartagena</t>
  </si>
  <si>
    <t>ERP centralizado</t>
  </si>
  <si>
    <t>FORTALECIMIENTO DE LA ESTRUCTURA ADMINISTRATIVA DE LA ALCALDIA DE CARTAGENA</t>
  </si>
  <si>
    <t>Modernizar la planta
de personal de la
Alcadia de Cartagena</t>
  </si>
  <si>
    <t>IDENTIFICACION DE BIENES INMUEBLES DEL DISTRITO DE CARTAGENA</t>
  </si>
  <si>
    <t>Actualizar inventario de
13719 bienes inmuebles
del Distrito</t>
  </si>
  <si>
    <t xml:space="preserve">ACCESO A LA INFORMACION  PUBLICA </t>
  </si>
  <si>
    <t>VALOR  A  2018</t>
  </si>
  <si>
    <t>AVANCE A  DICIEMBRE 31 DE 2017</t>
  </si>
  <si>
    <t>RUBRO</t>
  </si>
  <si>
    <t>FUENTE</t>
  </si>
  <si>
    <t xml:space="preserve">CODIGO </t>
  </si>
  <si>
    <t>ALCALDIA MAYOR DE CARTAGENA DE INDIAS</t>
  </si>
  <si>
    <t xml:space="preserve">                   SECRETARIA  GENERAL</t>
  </si>
  <si>
    <t xml:space="preserve">                    PLAN DE ACCION 2018</t>
  </si>
  <si>
    <t>Implementar el Plan Institucional de Capacitación</t>
  </si>
  <si>
    <t>Realizar el seguimiento y evaluación de las actividades de capacitación</t>
  </si>
  <si>
    <t>Sesión</t>
  </si>
  <si>
    <t>Documento</t>
  </si>
  <si>
    <t>Acompañamiento y capacitación al Comité de Convivencia Laboral</t>
  </si>
  <si>
    <t>sesión</t>
  </si>
  <si>
    <t>Elaborar el Plan Anual de Incentivos</t>
  </si>
  <si>
    <t>Plan Anual de Incentivos</t>
  </si>
  <si>
    <t>Implementar el Plan Anual de Incentivos</t>
  </si>
  <si>
    <t xml:space="preserve">NOMBRE DEL PROYECTO </t>
  </si>
  <si>
    <t xml:space="preserve">UNIDAD DE MEDIDA </t>
  </si>
  <si>
    <t xml:space="preserve">CANTIDAD </t>
  </si>
  <si>
    <t xml:space="preserve">Elaboración del Diagnóstico </t>
  </si>
  <si>
    <t>Diagnostico de Archivo elaborado</t>
  </si>
  <si>
    <t>Septiembre a Noviembre</t>
  </si>
  <si>
    <t>Elaboración del Plan Institucional de Archivo (PINAR)</t>
  </si>
  <si>
    <t xml:space="preserve">Plan </t>
  </si>
  <si>
    <t xml:space="preserve">Plan elaborado </t>
  </si>
  <si>
    <t>Noviembre</t>
  </si>
  <si>
    <t>Aprobación  y adopción  del PINAR</t>
  </si>
  <si>
    <t xml:space="preserve">Acta de Comité Interno de Archivo 
</t>
  </si>
  <si>
    <t>Acta de Comité firmada</t>
  </si>
  <si>
    <t>Diciembre</t>
  </si>
  <si>
    <t xml:space="preserve">Decreto de  adopción </t>
  </si>
  <si>
    <t xml:space="preserve">Decreto numerado y publicado </t>
  </si>
  <si>
    <t>Implementación del Plan Institucional de Archivo (PINAR)</t>
  </si>
  <si>
    <t xml:space="preserve">Cuadro de Clasificaicón Documental </t>
  </si>
  <si>
    <t>Cuadro de Clasificaicón Documental  Actualizado</t>
  </si>
  <si>
    <t xml:space="preserve">Tablas de Retención Documetal 
</t>
  </si>
  <si>
    <t xml:space="preserve">Tablas de Retención Documetal 
Actualizadas 
</t>
  </si>
  <si>
    <t xml:space="preserve">Tablas de Valoración Documental
 </t>
  </si>
  <si>
    <t xml:space="preserve">Estudio y las   Tablas de Valoración Documental
Actualizados  </t>
  </si>
  <si>
    <t xml:space="preserve">Sistema Integrado de Conservación </t>
  </si>
  <si>
    <t xml:space="preserve">Sistema Integrado de Conservación elaborado  e implementado </t>
  </si>
  <si>
    <t xml:space="preserve">Seguimiento a la Implementación del Plan Institucional de Archivo </t>
  </si>
  <si>
    <t>%</t>
  </si>
  <si>
    <t xml:space="preserve">Porcentaje de avance en la implementación </t>
  </si>
  <si>
    <t>AGOSTO A DICIEMBRE DE 2018</t>
  </si>
  <si>
    <t>Seguimiento</t>
  </si>
  <si>
    <t>02-001-02-20-11-00-00-00</t>
  </si>
  <si>
    <t>ICLD</t>
  </si>
  <si>
    <t>Elaborar el informe de ejecución  del Plan Institucional de Capacitación</t>
  </si>
  <si>
    <t>Informe de Ejecución  del Plan Institucional de Capacitación</t>
  </si>
  <si>
    <t>Plan de Previsión del talento humano</t>
  </si>
  <si>
    <t>Plan de Incentivos Institucionales</t>
  </si>
  <si>
    <t>02-001-02-20-10-00-00-00</t>
  </si>
  <si>
    <t>Realizar el seguimiento a la ejecución del Plan de Incentivos</t>
  </si>
  <si>
    <t>Plan de Seguridad y Salud en el Trabajo</t>
  </si>
  <si>
    <t>Agosto-Diciembre</t>
  </si>
  <si>
    <t>Se revisa porcentaje de requisitos legales que se cumplen</t>
  </si>
  <si>
    <t xml:space="preserve">Unificación de criterios en formatos y establecimiento de controles </t>
  </si>
  <si>
    <t>Conformación y entrenamiento de Brigadas de Emergencias</t>
  </si>
  <si>
    <t>Brigadas conformadas</t>
  </si>
  <si>
    <t>Dotación de equipos e implementos para brigadas de emergencia.</t>
  </si>
  <si>
    <t>Diseñar Plan de Emegencias a dependencias faltantes</t>
  </si>
  <si>
    <t>Jornadas de Seguridad y Salud</t>
  </si>
  <si>
    <t>Jornada de actividades en SST a realizar en las diferentes dependencias</t>
  </si>
  <si>
    <t>Incluye analisis de indicadores, objetivos y metas planteados para el SG-SST</t>
  </si>
  <si>
    <t>Creación de la Politica Institucional de Servicio al ciudadano del Distrito de Cartagena.</t>
  </si>
  <si>
    <t>02-001-06-50-03-03-02-03</t>
  </si>
  <si>
    <t>Informes</t>
  </si>
  <si>
    <t>Informe de PQRS presentado</t>
  </si>
  <si>
    <t>TRANSPARENCIA-SIGOB</t>
  </si>
  <si>
    <t>RENDIMIENTOS FINANCIEROS - ICLD</t>
  </si>
  <si>
    <t>No de Informes realizado</t>
  </si>
  <si>
    <t>Campañas</t>
  </si>
  <si>
    <t>No de Campañas realizadas</t>
  </si>
  <si>
    <t>Capacitaciones</t>
  </si>
  <si>
    <t>No de Capacitaciones realizadas</t>
  </si>
  <si>
    <t>Agosto a diciembre</t>
  </si>
  <si>
    <t>Difusion de aviso en la pagina web</t>
  </si>
  <si>
    <t>Septiembre</t>
  </si>
  <si>
    <t xml:space="preserve">Sección </t>
  </si>
  <si>
    <t>Actualizacion y validacion de preguntas frecuentes en pagina web</t>
  </si>
  <si>
    <t>Agosto</t>
  </si>
  <si>
    <t>Socialización con las Juntas de Acciones Comunales del Proceso de Atención al Ciudadano, puntos de atención, horarios, tramites y servicios.</t>
  </si>
  <si>
    <t>Socializaciones</t>
  </si>
  <si>
    <t>Socializacion con la juntas de accion comunal realizadas</t>
  </si>
  <si>
    <t>Gestionar con MinTic los suministros para la creación de Puntos de acceso Gratuitos</t>
  </si>
  <si>
    <t>Zonas Wi-FI</t>
  </si>
  <si>
    <t>Septiembre - Diciembre</t>
  </si>
  <si>
    <t>Creación de un Centro de Datos de respaldo que cumpla con las normas vigentes</t>
  </si>
  <si>
    <t>Centro de Datos Espejo</t>
  </si>
  <si>
    <t>Centro de Datos Creados</t>
  </si>
  <si>
    <t>Licencias ERP</t>
  </si>
  <si>
    <t>Licencias ERP Legalizadas</t>
  </si>
  <si>
    <t>Plan estratégico de Talento Humano</t>
  </si>
  <si>
    <t>metros linerales</t>
  </si>
  <si>
    <t xml:space="preserve">Plan Institucional   de Capacitación </t>
  </si>
  <si>
    <t>Plan anual de adquisiciones</t>
  </si>
  <si>
    <t>AGOSTO- DICIEMBRE</t>
  </si>
  <si>
    <t>Actualizacion  el  Plan Anual de Adquisiciones</t>
  </si>
  <si>
    <t>Publicar  Actualizacion del Plan Anual de Adquisiciones</t>
  </si>
  <si>
    <t>RESPONSABLE</t>
  </si>
  <si>
    <t>Actualización de los mapas de riesgos de procesos.</t>
  </si>
  <si>
    <t>Software</t>
  </si>
  <si>
    <t>Politica creada</t>
  </si>
  <si>
    <t xml:space="preserve">Presentación de Informe de Petición, quejas, reclamos y  solicitudes (PQRS) . </t>
  </si>
  <si>
    <t xml:space="preserve">Octubre </t>
  </si>
  <si>
    <t xml:space="preserve">Realizar encuestas de percepcion ciudadana sobre la calidad del servicio prestado por el distrito </t>
  </si>
  <si>
    <t>Encuestas</t>
  </si>
  <si>
    <t>Encuestas aplicadas</t>
  </si>
  <si>
    <t>Septiembre-diciembre</t>
  </si>
  <si>
    <t>Agosto-Noviembre</t>
  </si>
  <si>
    <t>Realizar  dos (2) campañas para socializar la radicación de PQRS de forma verbal de conformidad con el decreto 1166  de 2016</t>
  </si>
  <si>
    <t>Tramites</t>
  </si>
  <si>
    <t>Publicar  Tramites en  la plataforma sistema único de trámite (SUIT)</t>
  </si>
  <si>
    <t>ALFONSO MONTES , Director de Archivo General</t>
  </si>
  <si>
    <t>Plan Institucional  de Archivo de la Entidad -PINAR</t>
  </si>
  <si>
    <t>Desarrollar procesos  de Administración del personal,  de bienestar incentivo y capacitación, administración de la nomina, seguridad y  salud en el trabajo.</t>
  </si>
  <si>
    <t>Procesos</t>
  </si>
  <si>
    <t>Procesos desarrollados</t>
  </si>
  <si>
    <t>Realizar Seguimiento al Desarrollo de los procesos del Plan Estrategico del Talento Humano</t>
  </si>
  <si>
    <t>Director Administrativo de Talento Humano</t>
  </si>
  <si>
    <t>Seguimientos realizados</t>
  </si>
  <si>
    <t>Plan Institucional implementado</t>
  </si>
  <si>
    <t>Elaborar el Plan de Previsión del Talento Humano</t>
  </si>
  <si>
    <t>Plan de Previsión del Talento Humano elaborado.</t>
  </si>
  <si>
    <t>Plan de  Incentivos elaborado</t>
  </si>
  <si>
    <t>Plan de incentivos implementado</t>
  </si>
  <si>
    <t xml:space="preserve"> Seguimiento realizado</t>
  </si>
  <si>
    <t xml:space="preserve">Revisar  matriz legal de seguridad y salud del trabajo.  </t>
  </si>
  <si>
    <t>Matriz revisada</t>
  </si>
  <si>
    <t>Revisar matriz  de identificación de riesgos de seguridad y salud del trabajo  y valoración de peligros</t>
  </si>
  <si>
    <t>Brigadas entrenadas</t>
  </si>
  <si>
    <t xml:space="preserve">Plan de emergencia diseñado </t>
  </si>
  <si>
    <t>Gestión de Riesgo</t>
  </si>
  <si>
    <t>Participacion en septimo simulacro nacional de respuesta a emergencias</t>
  </si>
  <si>
    <t>Simulacro realizado</t>
  </si>
  <si>
    <t>Acompañamiento y capacitación al Comité Paritario de Seguridad y Salud en el Trabajo (COPASST)</t>
  </si>
  <si>
    <t>Realizar revisión por la dirección en materia de Seguridad y Salud en el Trabajo (SST)</t>
  </si>
  <si>
    <t>Acompañamiento realizado</t>
  </si>
  <si>
    <t>Jornada realizada</t>
  </si>
  <si>
    <t>Revisión Realizada</t>
  </si>
  <si>
    <t>JUDITH PEREZ, RODRIGUEZ, Profesional Especializado</t>
  </si>
  <si>
    <t>02-001-01-20-01</t>
  </si>
  <si>
    <t>Remuneracion servicios tecnicos</t>
  </si>
  <si>
    <t>Ejecución del Plan Anual de Adquisiciones</t>
  </si>
  <si>
    <t xml:space="preserve">Plan Anual de Adquisiciones </t>
  </si>
  <si>
    <t xml:space="preserve">Plan anual  de adquisiciones  ejecutado </t>
  </si>
  <si>
    <t>SISTEMA INTEGRADO DE GESTION (SIG)</t>
  </si>
  <si>
    <t xml:space="preserve">FORTALECIMIENTO INSTITUCIONAL DEL ARCHIVO GENERAL DEL DISTRITO DE  CARTAGENA </t>
  </si>
  <si>
    <t xml:space="preserve">Elaborar plan anual de inventario de bienes inmuebles reportados en las diferentes bases de datos ( IGAC, EE, PP, DD, INURBE, TRANSCARIBE, VALORIZACION  </t>
  </si>
  <si>
    <t xml:space="preserve">Inventariar  los inmuebles con ficha predial, depurar los inmuebles identificados en la base de datos </t>
  </si>
  <si>
    <t xml:space="preserve">Inmuebes con ficha predial </t>
  </si>
  <si>
    <t>Realización del inventario de los bienes inmuebles propiedad de la alcaldía de Cartagena-</t>
  </si>
  <si>
    <t>Depurar  el 100% de los inmuebles ocupados por las iglesias Católicas</t>
  </si>
  <si>
    <t>Implementar, optimizar la calidad del servicio al ciudadano prestado por la Alcaldía del Distrito de Cartagena</t>
  </si>
  <si>
    <t>MARTHA SEIDEL PERALTA</t>
  </si>
  <si>
    <t xml:space="preserve">                                              Actualizacion de los 16 Macroprocesos de la Alcaldia para iniciar el proceso de Auditoria y Certificacion
</t>
  </si>
  <si>
    <t>OBSERVACIONES A MARZO</t>
  </si>
  <si>
    <t>OBSERVACIONES A JUNIO</t>
  </si>
  <si>
    <t>OBSERVACIONES A SEPTIEMBRE</t>
  </si>
  <si>
    <t>OBSERVACIONES A DICIEMBRE</t>
  </si>
  <si>
    <t xml:space="preserve">12 Mapas de riesgos actualizados. </t>
  </si>
  <si>
    <t xml:space="preserve">16 Mapas de riesgos actualizados. </t>
  </si>
  <si>
    <t xml:space="preserve">14 Mapas de riesgos actualizados. </t>
  </si>
  <si>
    <t xml:space="preserve">Se gestionaron recursos para el proyecto Sistema Integrado de Gestión buscando contratar la auditoria externa que permita certificar (3) tres procesos Misionales y la compra del software de calidad a fin de avanzar en la meta planeada.                                           </t>
  </si>
  <si>
    <t xml:space="preserve">Se está a la espera de recursos para el proyecto Sistema Integrado de Gestión buscando contratar la auditoria externa  y la compra del software de calidad a fin de avanzar en la meta planeada. </t>
  </si>
  <si>
    <t xml:space="preserve">Se certificaron 3 macroprocesos hasta la fecha (Gestión en educación, Gestión en Hacienda y Gestión en Transito y Transporte ) adicional a estos se estan actualizando la totalidad de los Macroprocesos del sistema.                                                                                   </t>
  </si>
  <si>
    <t xml:space="preserve">Se certificaron 3 macroprocesos hasta la fecha (Gestión en educación, Gestión en Hacienda y Gestión en Transito y Transporte ) adicional a estos se estan actualizando la totalidad de los Macroprocesos del sistema.                                                                                    </t>
  </si>
  <si>
    <t xml:space="preserve">Se estan actualizando la totalidad de los Macroprocesos del sistema para la certificación de 3 macroprocesos misionales.                        </t>
  </si>
  <si>
    <t>I.C.LD.</t>
  </si>
  <si>
    <t>02-001-06-50-03-03-02-02</t>
  </si>
  <si>
    <t>120 tramites inscritos y 20 que se encuentran en estado de revisión. (fuente OFICINA CALIDAD)</t>
  </si>
  <si>
    <t xml:space="preserve">Actualizacion de  3 trámites Y  revisión de los aprobados. total 119 aprobados.(fuente OFICINA CALIDAD)  </t>
  </si>
  <si>
    <t xml:space="preserve">02-001-06-50-03-03-02-03 y 02-037-06-50-03-03-02-03 </t>
  </si>
  <si>
    <t>I.C.L.D  y Rendimientos financieros icld</t>
  </si>
  <si>
    <t>600,000,000</t>
  </si>
  <si>
    <t>Adquirir  el  Software para el control documental y mantenimiento del SIG- SISTEMA INTEGRADO DE GESTION.</t>
  </si>
  <si>
    <t>software adquirido</t>
  </si>
  <si>
    <t>FORTALECIMIENTO INSTITUCIONAL DEL ARCHIVO DEL DISTRITO DE CARTAGENA.</t>
  </si>
  <si>
    <t>Por efectos de traslado de la dependencia, no se ha realizado la valoración para el avance de metros lineales en el proceso archivistico durante la vigencia 2018</t>
  </si>
  <si>
    <t xml:space="preserve">Analizando la meta producto calculada para el cuatrienio se puede observar que está sobreestimada teniendo en cuenta que en el Archivo General hay 4.612 mts lineales de documentos.
Los recursos asignados para el cumplimiento de la meta real  que es de 4.612 Mts Lineales, no son suficientes para contratar la elaboración de instrumentos archivísticos y  el personal requerido para la implementación del Formato Único de Inventario Documental en el Fondo Acumulado. </t>
  </si>
  <si>
    <t>En el mes de Septiembre se realizó una reorganización fisico espacial del depóstio de archivo central, teniendo en cuenta que las secciones no estaban ubicadas por orden de procedencia como lo establece la norma archivística, Este proceso requiere de la disposición de todo el personal por lo que no se pudieron dedciar a realizar el proceso archivístico que se requiere para la elaboración del Inventario Documental. Por esto la producción en metro lineales bajó.</t>
  </si>
  <si>
    <t>02-070-06-50-03-03-02-02
02-001-06-50-03-03-02-04</t>
  </si>
  <si>
    <t>ICLS  Y SGP</t>
  </si>
  <si>
    <t xml:space="preserve">CEMENTERIOS PUBLICOS DISTRITALES </t>
  </si>
  <si>
    <t xml:space="preserve">1 - Realizar 4 obras de mantenimiento preventivo y correctivo en los Cementerios distritales. (Ternera, Manga, Olaya y Albornoz).                                           2 - Realizar 3 obras de ampliación para construcción de bóvedas y nichos en los cementerios(Ternera, Olaya y Albornoz). 3 - Realizar un estudio preliminar para intervención integral del Cementerio  de manga. </t>
  </si>
  <si>
    <t>CEMENTERIOS PUBLICOS DISTRITALES</t>
  </si>
  <si>
    <t>Obras realizadas</t>
  </si>
  <si>
    <t xml:space="preserve">Obras de mantenimiento preventivo y correctivo en los cementerios distritales.(Ternera, manga, Olaya y Albornoz). </t>
  </si>
  <si>
    <t>02-034-06-10-02-10-02-06</t>
  </si>
  <si>
    <t xml:space="preserve">Venta de Cementerios </t>
  </si>
  <si>
    <t>Para la construcción de bovedas y/o nichos los presupuestos de estas obras estan en la secretaría de infraestructura para la revisión y aprobación de los mismos. Respecto al tema de mantenimiento ambiental, se esta gestionando la realización de podas y talas en los 4 cementerios distritales y tambien mantenimiento en la parte electrica de los mismos. Se estan realizando hasta el momento semanalmente jornadas de limpieza en los 4 cementerios.</t>
  </si>
  <si>
    <t xml:space="preserve">
En el tercer trimestre del año en curso hemos tenido avances significativos en el proyecto “ADMINISTRACION, MANTENIMIENTO Y OPERACIÓN DE LOS CEMENETRIOS DISTRITALES, pues contamos con recursos los cuales nos permitirán alcanzar los mantenimientos y reparaciones en los distintos cementerios distritales y/o corregimientos; 
Con el tema de bóvedas y nichos; estamos en la actualización de presupuestos, para proceder a la solicitud de disponibilidad para la realización de dichas obras comprendidas ante el plan de acción de estos mismos.
Respecto al mantenimiento ambiental, se sigue implementando las jornadas de aseo periódicas en los distintos cementerios (Olaya, Ternera, Manga y Albornoz), también estamos en la actualización de proyecto con el tema de podas y talas para estos mismos. Como también estamos en la investigación del plan de saneamiento ambiental para cada uno.
Del mantenimiento eléctrico se está ejecutando “EL SUMINISTRO, INSTALACION Y MANTENIMIENTO DE LAS INSTALACIONES ELECTRICAS DE LOS CEMENTERIOS DE MANGA, TERNERA, ALBORNOZ Y OLAYA DEL DISTRITO DE CARTAGENA DE INDIAS”.
También se está organizando la gestión para la realización del mantenimiento y limpieza en el cementerio caño del oro (Corregimiento).</t>
  </si>
  <si>
    <t>SERVICIOS PUBLICOS PARA LA GENTE</t>
  </si>
  <si>
    <t>Presentado Informe del ultimo bimestre del 2017, y el primer informe de PQRS del bimestre 2018</t>
  </si>
  <si>
    <t xml:space="preserve">Se presento propuesta para derogación o modificación del decreto 1594 del 2013 a traves de Oficio AMC-OFI-0092754-2018, del 22 de agosto dirigido a la oficina Jurídica y se realizo seguimiento AMC-OFI-0109664-2018 del 27 de septiembre del 2018
</t>
  </si>
  <si>
    <t>Aviso implementado y publicado en el canal virtual y en la pagina web. Actualización carta de trato digno</t>
  </si>
  <si>
    <t>Creado comité Distrital de Atención al Ciudadano</t>
  </si>
  <si>
    <t>Rendiciones de cuenta realizadas</t>
  </si>
  <si>
    <t>Agosto - diciembre</t>
  </si>
  <si>
    <t>Inventariar los bienes inmuebles de cesión obligatoria otorgadas por Inurbe, dandole prioridad a aquellos en los que el distrito tenga interes particular</t>
  </si>
  <si>
    <t>Inmuebles cesión obligatoria</t>
  </si>
  <si>
    <t>Predios con ficha predial inventariados</t>
  </si>
  <si>
    <t>Los predios correspondientes a las zonas de cesión obligatoria de la Urbanización los calamares</t>
  </si>
  <si>
    <t>Inmuebles propiedad Alcaldia</t>
  </si>
  <si>
    <t>Inmuebles depurados ocupados por las iglesias catolicas</t>
  </si>
  <si>
    <t>Informe de saneamiento catastral</t>
  </si>
  <si>
    <t>Numero de iglesias existentes vs Numero de iglesias inventariadas</t>
  </si>
  <si>
    <t>Gobierno Transparente y Participativo</t>
  </si>
  <si>
    <t>Plan Anual Adquisiciones Actualizado</t>
  </si>
  <si>
    <t>Plan Anual Adquisiciones Actualizado Publicado</t>
  </si>
  <si>
    <t xml:space="preserve">CONECTIVIDAD Y ACCESO A LAS NUEVAS TECNOLOGIAS DE LA INFORMACION PARA UNA CARTAGENA SOSTENIBLE Y COMPETITIVA </t>
  </si>
  <si>
    <t>META PROYECTO EJECUTADA A MARZO DE 2018</t>
  </si>
  <si>
    <t>META PROYECTO EJECUTADA A JUNIO DE 2018</t>
  </si>
  <si>
    <t>META PROYECTO EJECUTADA A SEPTIEMBRE DE 2018</t>
  </si>
  <si>
    <t>Hogares con internet</t>
  </si>
  <si>
    <t>02-001-06---50-03-03-02-04 Y 02-70-06-50-03-03-02-02</t>
  </si>
  <si>
    <t xml:space="preserve">I.C.LD. </t>
  </si>
  <si>
    <t>MIGUEL ANGEL BARCASNEGRAS, Jefe Oficina Asesora de Informatica</t>
  </si>
  <si>
    <t>ANIBAL TEHERAN TOM, Jefe Oficina de Prensa</t>
  </si>
  <si>
    <t>MARTHA SEIDEL PERALTA, Secretaria General</t>
  </si>
  <si>
    <t>Creacion de una Emisora de Radio</t>
  </si>
  <si>
    <t xml:space="preserve">$1,000,000,000 I.C.L.D. </t>
  </si>
  <si>
    <t>Llevar internet a 45.000 hogares cartageneros</t>
  </si>
  <si>
    <t xml:space="preserve">En las metas de construcción de bóvedas y nichos, se realizaron estudios topográficos en los cementerios de los corregimientos, posterior  ha esto se procederá a la realización de los presupuestos para cada cementerios de corregimiento, para luego ser revisados por la secretaria de infraestructura, y esperar la destinación de los recursos para alcanzar con la metas establecidas para tal fin.
Respecto al mantenimiento ambiental, surgió un impacto puesto que se le asignó a cada cementerio distrital (Olaya, Ternera, Manga y Albornoz) una aseadora medio tiempo, la cual es insuficiente para la realización de las limpiezas y mantenimiento diarios a los parques cementerios, sin embargo la empresa MAYORDOMIA nos apoyó con unas jornadas de servicios especiales periódicamente para mitigar el impacto que surgió por la escasez de recurso humado para el aseo diario de los mismos.
Se obtuvo la resolución 0305, la cual autoriza a la Dirección Administrativa de apoyo logístico, la realización de podas y talas en los cementerios distritales (Olaya, Ternera, Manga y Albornoz). Del mantenimiento eléctrico para los cementerios distritales (Olaya, Ternera, Manga y Albornoz) se mandó a Secretaria General  ficha de necesidades, para que esta misma gestione Disponibilidad ante la oficina de presupuesto.
</t>
  </si>
  <si>
    <t>META PROYECTO EJECUTADA A DICIEMBRE DE 2018</t>
  </si>
  <si>
    <t>JAQUELIN ORTEGA DIAZ - DIRECTORA OFICINA DE APOYO LOGISTICO</t>
  </si>
  <si>
    <t>Mipymes conectadas a internet.</t>
  </si>
  <si>
    <t>Ampliar cobertura a 40 puntos de autoconsulta en cartagena y sus corregimientos</t>
  </si>
  <si>
    <t>Mipymes conectadas</t>
  </si>
  <si>
    <t>Emisora</t>
  </si>
  <si>
    <t xml:space="preserve">Porcentaje de cobertura de conexión </t>
  </si>
  <si>
    <t>Se contrató un nuevo proveedor de servicios con el cual se mejoro la velocidad de los canales y la cobertura de las sedes del distrito</t>
  </si>
  <si>
    <t>Todas las sedes del distrito conectadas y aumentado el canal de datos debido al cambio de provedor de servicios que tuvimos</t>
  </si>
  <si>
    <t>Número de puntos de acceso a internet gratuito  incrementado.</t>
  </si>
  <si>
    <t>Esta meta producto está relacionada a un convenio con el MIN TIC el cual se han gestionado 16 zonas wifi gratis (ESTAN EN MARCHA 5 ZONAS NUEVAS EN: VILLA OLIMPICA, OLAYA, CANCHA CALAMARES, CANCHA ALAMEDAS Y PASACABALLOS)</t>
  </si>
  <si>
    <t xml:space="preserve">Aumentar a 5 los Canales de atención  al ciudadano  para facilitar el acceso a tramites  del Distrito </t>
  </si>
  <si>
    <t>Canales de atención ampliados</t>
  </si>
  <si>
    <t>En varias aportunidades se ha hecho la solicitud del presupuesto para la ejecucion y montaje del datacenter espejo y no se le ha dado respuesta a la solicitud</t>
  </si>
  <si>
    <t>Se hizo la presentación del proyecto a la Secretaría General y estamos a la espera de una respuesta. Anexo presentación del proyecto</t>
  </si>
  <si>
    <t>Sedes educativas oficiales con conectividad</t>
  </si>
  <si>
    <t>Sedes conectadas</t>
  </si>
  <si>
    <t>Mantener conectadas 207 sedes en el distrito</t>
  </si>
  <si>
    <t>Numero de aplicaciones o sistemas de informacion desarrollados</t>
  </si>
  <si>
    <t>Sistemas de información desarrollados</t>
  </si>
  <si>
    <t>- Nueva Version de Copsis
- Diseño, desarrollo y puesta en marcha de Intranet
- Diseño, desarrollo y puesta en marcha de Banco de hojas de vida
- Diseño, desarrollo y puesta en marcha de Plataforma Certico
- Implementación de la Plataforma SAUS</t>
  </si>
  <si>
    <t>Se está haciendo la gestión para fortalecer el equipo de desarrollo ya que hay propuestas para nuevos aplicativos para mejorar funciones del Distrito</t>
  </si>
  <si>
    <t>Sistema de videoconferencia</t>
  </si>
  <si>
    <t>Sistema de video conferencia del distrito fortalecido</t>
  </si>
  <si>
    <t>Acción gestionada y en desarrollo por la Secretaría de Hacienda.</t>
  </si>
  <si>
    <t>Se han desarrollado los objetivos especificos del Plan Estrategico de Talento Humano, los cuales describimos a continuación:
	Diseñar el plan estratégico del recurso humano 
•	Desarrollar el Plan de Bienestar para contribuir al mejoramiento de la Calidad de Vida de los servidores Públicos de la Alcaldía de Cartagena 
•	Fortalecer la cultura de la prevención y manejo de los riesgos en el entorno laboral, a través del Sistema de Gestión de Seguridad y Salud en el Trabajo. 
•	Fortalecer las capacidades, conocimientos y habilidades de los servidores en el puesto de trabajo, a través de la implementación del Plan Institucional de Capacitación 
•	Administrar la nómina y seguridad social de los servidores de la entidad 
•	Coordinar la evaluación del desempeño laboral y Calificación de servicios de los servidores Públicos de la Alcaldía de Cartagena
•	Administrar la vinculación, permanencia y retiro de los servidores de la Entidad</t>
  </si>
  <si>
    <t>De enero a septiembre de 2018 se han ejecutado 8 capacitación del PIC.  Se han benefiaciado al rededor  de 70 funcionarios con capacitaciones individuales, cuyos costos se ejecutan por este rubro.  
Se esta gestionando adición presupuestal para este rubro.</t>
  </si>
  <si>
    <t>De enero a julio de 2018 se han ejecutado 6 capacitación del PIC.  Se han benefiaciado al rededor  de 70 funcionarios con capacitaciones individuales, cuyos costos se ejecutan por este rubro.  
Se esta gestionando adición presupuestal para este rubro.  La cantidad colocada en la columna de apropiación inicial 2018, corresponde al Saldo pendiente x Ejecutar de agosto a diciembre de 2018.</t>
  </si>
  <si>
    <t>A septiembre 30 de 2018 la ejecución del Plan Institucional de Capacitación esta en 44%, quedando pendiente 10 actividades, las cuales detallamos a continuación:
•	Curso de notariado y registro
•	Actualización en Normas Archivísticas
•	Formulación de Proyectos de acuerdo a la Norma.
•	Prevención de violencia Intrafamiliar y de Infancia
•	Implementación del CIER
•	Formulación de Planes de Acción y Planes de Desarrollo
•	Finanzas para no financieros
•	Actualización en normas urbanísticas
•	Gestión por procesos de calidad MECI
•	Actualización de herramientas ofimáticas con énfasis en  EXCEL avanzado</t>
  </si>
  <si>
    <t>A septiembre 30 de 2018 la ejecución del Plan Institucional de Capacitación esta en 44%.</t>
  </si>
  <si>
    <t>Se estan planificando las acciones para la elaboración de este documento de acuerdo a los lineamientos del Departamento Administrativo de la Función Publica.</t>
  </si>
  <si>
    <t>El Plan de Incentivos esta contenido dentro del programa de bienestar y para la vigencia de 2018 este fue aprobado mediante resolución 4786 del 24 de julio de 2018.</t>
  </si>
  <si>
    <t>De las 18 actividades del programa de benestar se han ejecutado 7 actividades las cuales detallo a continuación:
•	Educación Formal Pre-Grado Servidores e Hijos
•	Educación Formal Postgrado
•	Derechos a Grados
o	El impacto de los incentivos de Educación Formal Pre-Grado y Postgrado con corte al segundo semestre de 2018 ha sido sobre 91 servidores públicos e hijos de servidores públicos.
•	Olimpiadas Internas de servidores públicos (En proceso de ejecución).  Benefician a 300 funcionarios de la Alcaldía de Cartagena.
•	Programa psicosocial para hijos de servidores públicos en condiciones de discapacidad (En proceso de Ejecución).  Beneficia a 8 hijos en condición de discapacidad de servidores públicos de la Alcaldía de Cartagena.
•	Dia del servidor público.  Beneficio a 350 servidores públicos de la Alcaldía de Cartagena.
•	Auxilio Funerario</t>
  </si>
  <si>
    <t>La cantidad colocada en la columna de apropiación inicial 2018, corresponde al Saldo pendiente x Ejecutar de agosto a diciembre de 2018.  Los recursos del programa de incentivos estan incluidos dentro del presupuesto del programa de bienestar.</t>
  </si>
  <si>
    <t>A septiembre 30 de 2018 la ejecución del Programa de Bienestar esta esta en 39%.</t>
  </si>
  <si>
    <t>Se manejan alrededor de 20 matrices de Identificación de Riesgos y Valoración de Peligros, las cuales se compilan en una sola.  A la fecha se han actualizado 6 matrices (3 en bomberos y 3 en las Alcaldias locales), lo que da un avance del 30% en esta actividad.</t>
  </si>
  <si>
    <t>Se han evidenciado las actas del comité correspondientes a los periodos de Enero a Septiembre de 2018.</t>
  </si>
  <si>
    <t>Se esta programando revisión por la Dirección.</t>
  </si>
  <si>
    <t>Entre los meses de julio y septiembre se desarrollaron 8 acciones de este proyecto.</t>
  </si>
  <si>
    <t>De enero a junio se desarrollaron en su totalidad las 32 acciones programadas de este proyecto.</t>
  </si>
  <si>
    <t>De enero a junio se desarrolaron acciones para la identificación de 34 predios.</t>
  </si>
  <si>
    <t>Este proyecto mientras estuvo en apoyo logistico llegó a su etapa de estudios previos a la contratación y para el mes de agosto fue delegado en cabeza de la Secretaria General para su ejecución.</t>
  </si>
  <si>
    <t>Este plan fue colgado en la pagina web de la alcaldia de cartagena dentro del termino establecido.</t>
  </si>
  <si>
    <t xml:space="preserve">Realizar  cinco (5) capacitaciones  frente a los protocolos de servicio al ciudadano. </t>
  </si>
  <si>
    <t>Presentación del cuarto informe PQRS del bimestre(mayo-junio) de 2018</t>
  </si>
  <si>
    <t>Presentación del tercer informe PQRS del bimestre(marzo-abril) de 2018</t>
  </si>
  <si>
    <t xml:space="preserve">Presentar proyecto para el reglamento de trámite interno de Petición, quejas, reclamos y  solicitudes (PQRS) de la  Alcaldia de Cartagena. </t>
  </si>
  <si>
    <t>Pproyecto de Reglamento presentado</t>
  </si>
  <si>
    <t xml:space="preserve">Encuesta aplicadas a 98 usuarios de acuerdo a muestra poblacional resultante de la aplicación de la metodologia autogestionada del DNP.  Realizad por personal del Distrito a los usuarios de las las Ventanillas Unicas de Atencion al Ciudadano. </t>
  </si>
  <si>
    <t>Realizar informe de los resultados de la encuesta de percepecion aplicada.</t>
  </si>
  <si>
    <t>Se ha realizado campañas informando sobre  los canales de atencion al ciudadanos institucionalizados  del Distrito a traves de las redes sociales(Instagram, Facebook y Twitter), medios de comunicación(tv y radio), pagina web de la Alcaldia..</t>
  </si>
  <si>
    <t>Se realizaron las encuestas esta pendiente la presentacion del informe.</t>
  </si>
  <si>
    <t>Capacitación realizada al personal  que labora en las Ventanillas unicas de Atencion al Ciudadano sobre  manual del protocolo de atencion al ciudadano.</t>
  </si>
  <si>
    <t>Publicar mediante aviso de privacidad en la pagina web la politica de protección de datos.</t>
  </si>
  <si>
    <t>Aviso publicado  en pagina web</t>
  </si>
  <si>
    <t>Actualizar y validar la sección de Preguntas Frecuentes en la pagina web de la alcaldia</t>
  </si>
  <si>
    <t>Actualizacion de la seccion de preguntas frecuentes en la pagina web.</t>
  </si>
  <si>
    <t>Reunion previa con presidentes de la Juntas de Acción comunal para socilialización feria de la transparencia y la legalidad que se realizara el 30 de octubre del 2018.</t>
  </si>
  <si>
    <t>Cumpliendo con la Ley 489 de 1998 se vienen realizando un ejercicio de Rendición de Cuentas permanente denominado "Buenos Dias Alcalde" donde se promueve los principios de transparencia y participación ciudadana. En lo corrido del año  se han llevado a cabo 5  en Crespo, Las Gaviotas, Martinez Martelo, Castillo de San Felipe y Despecho del alcalde. La actividad era trasmitida por Facebook LIve y la ciudadanía se conectaba para participar atraves de preguntas.</t>
  </si>
  <si>
    <t>La situación politica que atravieza la Administración, por los diferentes encargos ha imposibilidado la realización de la Rendición de Cuentas,  debido a la falta de continuidad.</t>
  </si>
  <si>
    <t>La situación politica que atravieza la Administración, por los diferentes encargos ha imposibilidado la realización de la Rendición de Cuentas, debido a la falta de continuidad.</t>
  </si>
  <si>
    <t>Gestionar con MinTic los suministros para la creación de Puntos de acceso a internet Gratuitos</t>
  </si>
  <si>
    <t>Número de puntos vive digital  ampliados(puntos, kioskos vive digital vivelabs)</t>
  </si>
  <si>
    <t>Puntos vive digital, Kioscos Vive Digital, Vive Lab</t>
  </si>
  <si>
    <t xml:space="preserve">Se hizo la gestión ante el MINTIC para 2 Puntos Vive Digital  nuevos y no fue posible, 1 por el rector de la IE Gabriel Garcia Marquez que no permitió la instalacion en su espacio y el otro se iba a ubicar en la IE de la salle Bicentenario y de la oficina Juridica devolvieron los documentos. </t>
  </si>
  <si>
    <t>Meta cumplida gracias a la gestión hecha por el Distrito de Cartagena ante el MINTIC. (fuente estadisticas MinTic)</t>
  </si>
  <si>
    <t>En la actualidad no se ha realizado un levantamiento de la información que nos permita conocer la necesidad real de Mipymes que no cuentan con servicio de Internet</t>
  </si>
  <si>
    <t>En la actualidad no se ha realizado un plan para la puesta en marcha de Emisora Distrital</t>
  </si>
  <si>
    <t>Esta meta producto está relacionada a un convenio con el MIN TIC el cual se han gestionado 11 zonas wifi gratis, los recursos dependen del ministerio ya que el distrito no cuenta con ellos.( plaza de la Aduana, Parque del Manglar, Castillo de san Felipe, 5zonas en las playas de bocagrande, cancha sintetica de la Maria, Parque Bicentenario, Casa de la Justicia Chiquinquirá)</t>
  </si>
  <si>
    <t>Aumentar a 5 los
canales de atención al
ciudadano para
facilitar el acceso a
trámites con el Distrito</t>
  </si>
  <si>
    <t>Canales ampliados</t>
  </si>
  <si>
    <t>Meta gestionada y en desarrollo por la oficina de Atención al Ciudadano (existen 5 canales de ventanillas de atención: Edificio EPM, Dadis, DATT, Plaza de la Aduana, Localidad 3 y Localidad 2)</t>
  </si>
  <si>
    <t>185 sedes conectadas a internet (fuente Secretaría de Educación.)</t>
  </si>
  <si>
    <t>100 jóvenes capacitados anualmente</t>
  </si>
  <si>
    <t>Jovenes Capacitados</t>
  </si>
  <si>
    <t>de enero a diciembre</t>
  </si>
  <si>
    <t>Las capacitaciones se llevan a cabo en los Puntos Vive Digital a cargo de la Oficina Asesra de Informatica (Administrador), los cuales cuentan con  entidades aliadas como SENA, MinTic entre otras las cuales hacen posible las certificaciones (600 personas)</t>
  </si>
  <si>
    <t>Las capacitaciones se llevan a cabo en los Puntos Vive Digital a cargo de la Oficina Asesra de Informatica (Administrador), los cuales cuentan con  entidades aliadas como SENA, MinTic entre otras las cuales hacen posible las certificaciones (300 personas)</t>
  </si>
  <si>
    <t>Las capacitaciones se llevan a cabo en los Puntos Vive Digital a cargo de la Oficina Asesra de Informatica (Administrador), los cuales cuentan con  entidades aliadas como SENA, MinTic entre otras las cuales hacen posible las certificaciones (150 personas)</t>
  </si>
  <si>
    <t>1000 eventos de violación a la seguridad capturados por elementos tecnológicos</t>
  </si>
  <si>
    <t>Número de eventos de violacion a la seguridad capturados por elementos tecnologicos</t>
  </si>
  <si>
    <t>Intentos de violación</t>
  </si>
  <si>
    <t>Ataques bloqueados por FIREWALL
página web: 19346
correo: 19306
seguimiento de cuentas: 11328
Midas: 7711
Bases de Datos: 1632
Micrositios: 841</t>
  </si>
  <si>
    <t>PROGRAMA CARTAGENA CIUDAD PARA INVERTIR</t>
  </si>
  <si>
    <t>CIUDAD PARA INVERTIR</t>
  </si>
  <si>
    <t>DESARROLLO ECONOMICO INCLUYENTE</t>
  </si>
  <si>
    <t>ADAPTAR EL TERRITORIO PARA LA GENTE</t>
  </si>
  <si>
    <t>Se realizaron visitas de inspección al CAD Matuna y CAD Manga, se realizo inventario de necesidades de emergencia y se recibieron planos de las edificaciones.</t>
  </si>
  <si>
    <t>Reuniones de seguimiento realizadas por el Copasst y formacion realizados</t>
  </si>
  <si>
    <t>Reuniones de seguimiento realizadas por el Comité de conviviencia y formacion realizados</t>
  </si>
  <si>
    <t>META PRODUCTO ACUMULADA 2016-2018</t>
  </si>
  <si>
    <t>META PRODUCTO ACUMULADA SEPTIEMBRE 2018</t>
  </si>
  <si>
    <t>AVANCE ACUMULADO META PROYECTO A 31 DE SEPTIEMBRE DE 2018</t>
  </si>
  <si>
    <t>EVALUACION SEGÚN PLANEACION METAS PROYECTOS SEPTIEMBRE 30-2018</t>
  </si>
  <si>
    <t>EVALUACION SEGÚN PLANEACION METAS PRODUCTOS 2016-2018</t>
  </si>
  <si>
    <t>EVALUACION POR PROGRAMAS SEGÚN PLANEACION</t>
  </si>
  <si>
    <t>APROPIACION DEFINITIVA SEGÚN PREDIS</t>
  </si>
  <si>
    <t>EJECUTADO SEGÚN PREDIS</t>
  </si>
  <si>
    <t>ND</t>
  </si>
  <si>
    <t xml:space="preserve">Centro de Investigación en Seguridad electrónica y blindaje de la información </t>
  </si>
  <si>
    <t xml:space="preserve">5000 personas
vulnerables
capacitadas
</t>
  </si>
  <si>
    <t>10 de aumento en las
empresas con base
tecnológica</t>
  </si>
  <si>
    <t>JULIANA MERLANO  (Asesora  Atención al ciudadano, Código 105 Grado 47)</t>
  </si>
  <si>
    <t>Presentación del quinto informe PQRS del bimestre(julio-agosto) de 2018 y sexto informe PQRS del bimestre (septiembre-octubre) de 2018.</t>
  </si>
  <si>
    <t xml:space="preserve">Encuesta aplicadas a 98 usuarios de acuerdo a muestra poblacional resultante de la aplicación de la metodologia autogestionada del DNP.  Realizadas por personal del Distrito a los usuarios de las las Ventanillas Unicas de Atencion al Ciudadano en el ultimo trimestre del año. </t>
  </si>
  <si>
    <t xml:space="preserve">Se presentó el informe de percepción del trimestre de septiembre y del ultimo trimestre del año de acuerdo a la encuestas realizadas.
</t>
  </si>
  <si>
    <t>Se ha realizado campañas informando sobre  los canales de atencion al ciudadanos institucionalizados  del Distrito a traves de las redes sociales(Instagram, Facebook y Twitter), medios de comunicación(tv y radio), pagina web de la Alcaldia.</t>
  </si>
  <si>
    <t>La actividad se cumplió en su totalidad en septiembre.</t>
  </si>
  <si>
    <t>La actividad se cumplió en su totalidad.</t>
  </si>
  <si>
    <t>Se realizó la feria de atención al ciudadano el dia 29 de octubre de 2018</t>
  </si>
  <si>
    <t>Se han realizado 3 mesas de trabajo para organizar la rendición de cuentas para el mes de enero, debido a que el mandato del señor alcalde inició en septiembre y se esta a la espera de cumplir sus primeros 100 dias.</t>
  </si>
  <si>
    <t>Por motivos de cambio en el gobierno nacional el programa Plan vive digital no tuvo continuidad.</t>
  </si>
  <si>
    <t>Por motivos de cambio en el gobierno nacional el programa Plan vive digital no tuvo continuidad y se está a la espera de los nuevos proyectos y/o directrices de MinTic</t>
  </si>
  <si>
    <t>Meta cumplida gracias a la gestión hecha por el Distrito de Cartagena ante el MINTIC. (Fuente estadisticas MinTic)</t>
  </si>
  <si>
    <t>Finalizado el año no se realizó el levantamiento de la información que nos permitiera conocer la necesidad real de Mipymes que no cuentan con servicio de Internet.</t>
  </si>
  <si>
    <t>Se generó una estartegia para una emisora digital con el apoyo de prensa y atención al ciudadano para mantener informada a la ciudadania.</t>
  </si>
  <si>
    <t>Finalizando el año se logró el funcionamiento al 100% de 16 zonas WIFI en el distrito de Cartagena</t>
  </si>
  <si>
    <t>Finalizado el año no se logró ovance en esta meta, se planea en 2019 replantear el datacenter espejo para lograr la meta</t>
  </si>
  <si>
    <t>Finalizando el año 185 sedes educativas del Distrito de Cargena cuentan con conexión a internet</t>
  </si>
  <si>
    <t>Finalizando el año se propone fortalecer el equipo de desarrollo ya que hay propuestas para nuevos aplicativos para mejorar funciones del Distrito</t>
  </si>
  <si>
    <t>Finalizando el año no se obtuvo respuesta para renovar las licencias del sistma de videoconferencia</t>
  </si>
  <si>
    <t>Finalizando el año esta meta está incluida en el proceso modernizacion de Secretaria de  Hacienda</t>
  </si>
  <si>
    <t xml:space="preserve">Porcentaje de posicionamiento mejorado en el IGA </t>
  </si>
  <si>
    <t>Las capacitaciones se llevan a cabo en los Puntos Vive Digital a cargo de la Oficina Asesra de Informatica (Administrador), los cuales cuentan con  entidades aliadas como SENA, MinTic entre otras las cuales hacen posible las certificaciones (100 personas)</t>
  </si>
  <si>
    <t>Se ha solicitado los recursos para la renovacion de las licencias del sistema de videoconferencia y no se le dado respuesta</t>
  </si>
  <si>
    <t>126 tramites inscritos y 11 pendientes de aprobación por parte de la función pública.</t>
  </si>
  <si>
    <t>Al finalizar el año se dearrollaron 34 Aacciones de este proyecto, sobre los cuales se genero un costo de $874.713 por las Cajas menores de la UE 05, igualmente se aplicaron recursos por Remuneracion de Servicios Tecnicos la suma de $282.100.000</t>
  </si>
  <si>
    <t>De enero a julio se desarrollaron en su totalidad las 49 acciones programadas de este proyecto.</t>
  </si>
  <si>
    <t>Al finalizar el año se desarrollaron en su totalidad las 49 acciones programadas de este proyecto.</t>
  </si>
  <si>
    <t>Al finalizar el año se desarrollaron en su totalidad las 32 acciones programadas de este proyecto.</t>
  </si>
  <si>
    <t>El plan fue colgado en la pagina web de la alcaldia de cartagena dentro del termino establecido.</t>
  </si>
  <si>
    <t>En el ultimo trimestre del año se relizaron las siguientes obras : 
1.Se terminó la realización del  mantenimiento eléctrico en los cementerios distritales “EL SUMINISTRO, INSTALACION Y MANTENIMIENTO DE LAS INSTALACIONES ELECTRICAS DE LOS CEMENTERIOS DE MANGA, TERNERA, ALBORNOZ Y OLAYA DEL DISTRITO DE CARTAGENA DE INDIAS” 
2.Se realizaron podas y talas en los cementerios distritales (Santa Cruz de Manga, Ternera, Olaya y Albornoz) 
3.Se realizó encuesta de satisfacción de la prestación de servicios en los cementerios distritales, a cargo por personal de apoyo a la gestión del proyecto “ADMINISTRACION, OPERACIÓN Y MANTENIMIENTO DE LOS CEMENTERIOS DEL DISTRITO DE CARTAGENA”, las cuales una vez tabuladas arrojaron una serie de medidas correctivas y preventivas a la prestación del servicio.</t>
  </si>
  <si>
    <t xml:space="preserve">Se está a la espera en la siguiente vigencia de recursos para el proyecto Sistema Integrado de Gestión buscando contratar la auditoria externa  y la compra del software de calidad a fin de avanzar en la meta planeada. </t>
  </si>
  <si>
    <t>Pesos</t>
  </si>
  <si>
    <t>Imposibilidad de ejecutar proyectos con contra partida a causa de la falta de asignacion del presupuesto</t>
  </si>
  <si>
    <t>Elecciones atipicas a la Alcaldía no han permitido establecer lineamientos para el cumplimiento de metas, conforme al nuevo plan de desarrollo</t>
  </si>
  <si>
    <t>Esta meta producto está relacionada a un convenio con el MIN TIC el cual se hizo una primera fase piloto con 10 puntos de autoconsulta, los recursos dependen del ministerio ya que el distrito no cuenta con ellos.</t>
  </si>
  <si>
    <t>Por motivos de cambio en el gobierno nacional el programa Plan vive digital no tuvo continuidad y se está a la espera de los nuevos proyectos y/o directrices de MinTic.</t>
  </si>
  <si>
    <t>Esta meta producto está relacionada a un convenio con el MIN TIC el cual se han gestionado 11 zonas wifi gratis, los recursos dependen del ministerio ya que el distrito no cuenta con ellos.( plaza de la Aduana, Parque del Manglar, Castillo de san Felipe, 5 zonas en las playas de bocagrande, cancha sintetica de la Maria, Parque Bicentenario, Casa de la Justicia Chiquinquirá)</t>
  </si>
  <si>
    <t>Ataques bloqueados por FIREWALL
certificados.cartagena :9754
Midas: 9152
Correo: 5568
saus.cartagena: 5225
webser.cartagena: 4431
caribetic: 3925</t>
  </si>
  <si>
    <t>Ataques bloqueados por FIREWALL
certificados.cartagena:9794
Midas:9152
correo:5568
cartagena.gov.co:5225
seguimiento de cuentas:4431
caribetic:3925</t>
  </si>
  <si>
    <t>Ataques bloqueados por FIREWALL
ICA: 3830
saus.cartagena: 2627
correo: 2566
Midas: 457
webser.cartagena: 299
caribetic: 243</t>
  </si>
  <si>
    <t>En los últimos tres meses, se inició la organización de secciones que han producido un volumen alto de metros lineales y que se transfierieron al archivo Central sin proceso archivisticos (No tiene: clasificación, orden original, folicación, expurgo), esto requiere mayor tiempo para lograr incorporarlo al iventario con todo el proceso.
También se requirió indicagar sobre los manueales de funciones que correpondian al período de la producción documental.</t>
  </si>
  <si>
    <t xml:space="preserve">El documento se elaboró en junio y fue presentado y aprobado por el comité Interno de Archivo </t>
  </si>
  <si>
    <t>A la espera de presentar el documento al Comité de Desarrollo Institucional</t>
  </si>
  <si>
    <t>El equipo de Archivo General a partir del diagnóstico elaboró el Plan Institucional de Archivo (PINAR) pero nose pudo presentar ante el comité, porque se estaban haciendo ajustes al Comité de Desarrollo Institucional el cual no se ha reunido.</t>
  </si>
  <si>
    <t xml:space="preserve">El acto administrativo de adopción del PINAR sólo se hace cuando haya sido approbado por el comité de Desarrollo Institucional </t>
  </si>
  <si>
    <t>Los instrumentos archivísticos : Cuadro de Clasificación, (CCD) Tabla de Retención Documental, (TRD) Tabla de Valoración Documental (TVD) y Programa de Gestión Documental, (PGD) no han sido convalidados por el Archivo General de la Nación, (AGN) porque requieren de ajustes y actualizaciones que el contratista no ha realizado.
En este momento se encuentra en proceso asuntos legalies y juridicos para definir la situación del contrato que no se cumplió de acuerdo a la normatividad del AGN</t>
  </si>
  <si>
    <t>El Sistema Integrado de conservación con sus cuatro programas se tienen proyectado ejecutarlo en la vigencia 2019 para garatizar los recursos que demandan los programas del mismo.</t>
  </si>
  <si>
    <t xml:space="preserve">Esta meta se medirá en vigencia 2019 teniendo en cuenta que no se ha adoptado el PINAR </t>
  </si>
  <si>
    <t>El equipo de Archivo General se encuentra en proceso de aplicación del Formato de diagnóstico integral de archivo en las dependencias seleccionadas.</t>
  </si>
  <si>
    <t xml:space="preserve">El documento se elaboró en junio y fue presentado al comité Interno de Archivo </t>
  </si>
  <si>
    <t>No se ha formualdo el Plan porque se requiere contar con el diagnóstico Integral de Archivo  el cual esta en la etapa de recolección de información.</t>
  </si>
  <si>
    <t xml:space="preserve">Está en construcción la primera version del Plan Institucional de Archivo </t>
  </si>
  <si>
    <t>El documento está elaborado pero no ha sido presentado al Comité de Desarrollo Institucional porque éste se encuentra en ajustes</t>
  </si>
  <si>
    <t xml:space="preserve">De enero a Diciembre de 2018 se  ejecutaron 8 capacitación del PIC, lo que corresponde a un cumplimiento del 44%.  Se beneficiaron al rededor  de 70 funcionarios con capacitaciones individuales, cuyos costos se ejecutan por este rubro.  </t>
  </si>
  <si>
    <t>A diciembre 31 de 2018 se ejecutaron 8 capacitaciones.</t>
  </si>
  <si>
    <t>A Diciembre 31 de 2018 la ejecución del Plan Institucional de Capacitación estuvo en 44%, de acuerdo al informe de ejecución final 2018.</t>
  </si>
  <si>
    <t>El plan de previsión se esta construyendo con el acompañamiento de la función publica (Dr. Diego Zuleta), y se tiene previsto que este listo a 31 de enero de 2019</t>
  </si>
  <si>
    <t xml:space="preserve">De las 18 actividades del programa de benestar se ejecutaron 16 actividades, quedando pendiente las siguientes: 
•	Formación para el trabajo y el Desarrollo Humano (artes y Oficios)
•	Preparación formativa al retiro laboral
</t>
  </si>
  <si>
    <t>A Diciembre 31 de 2018 la ejecución del Programa de Bienestar estuvo en 89%, de acuerdo al informe de ejecución final 2018.</t>
  </si>
  <si>
    <t>En proceso de revisión por un abogado con conocimientos del SG-SST.</t>
  </si>
  <si>
    <t>Ya se encuentra actualizada a Diciembre de 2018</t>
  </si>
  <si>
    <t>Se manejan alrededor de 20 matrices de Identificación de Riesgos y Valoración de Peligros, las cuales se compilan en una sola.  A la fecha se han actualizado 9 matrices (3 en bomberos y 3 en las Alcaldias locales, 1 en informatica, 1 apoyo logistico, 1 talento humano), lo que da un avance del 45% en esta actividad.</t>
  </si>
  <si>
    <t>Son 10 brigadas y estamos en proceso de entrenamiento y conformación.</t>
  </si>
  <si>
    <t>Plan de emergencias de los CAD nuevos del Distrito con acompañamiento del cuerpo de bomberos</t>
  </si>
  <si>
    <t>Simulacro de emergencias realizado por la oficina de gestion del riesgo.</t>
  </si>
  <si>
    <t>Se actualizó Plan de Emergencia del edificio plaza de la aduana.  Se elaboro el Plan de Emergencia CAD Matuna y el del edificio Portus</t>
  </si>
  <si>
    <t>Se realizó entrenamiento a 6 brigadas.</t>
  </si>
  <si>
    <t>El simulacro se ejecuto el 24 de octubre de 2019.</t>
  </si>
  <si>
    <t xml:space="preserve">El simulacro se realizará el 24 de octubre de 2018 a las 9:00am, con la participación de las siguientes dependencias: DATT, Palacio de la Aduana, CAD Matuna, CAD Manga. </t>
  </si>
  <si>
    <t>Se han evidenciado las actas del comité correspondientes a los periodos de Enero a diciembre de 2018.</t>
  </si>
  <si>
    <t>Se realizaron jornadas de promocion y prevencion en salud en la secretaria de hacienda y en las casas de justicia de chiquinquira, canapote y country.</t>
  </si>
  <si>
    <t>Se ejecutaron de acuerdo a programación</t>
  </si>
  <si>
    <t>A la fecha no se ha emitido una politica de atención al ciudadano, esperando sean aprobado documentos soportes que se articulen con la politica</t>
  </si>
  <si>
    <t>Se adelanto la Primeria Feria Internacional de cooperacion e inversion, logrando el fortalecimiento de 21 proyectos de diferentres organizaciones, la financiación de 2 proyectos y la posibilidad de establecer convenios con 2 instituciones internacionales. Esta estrategia logro llegar a más de 1.000 personas interesadas en temas de cambio climatico, tecnologia e innovacion y educacion bilingue. Se firmo convenio marco con el Consejo Superior de Cooperacion Sur-Sur.</t>
  </si>
  <si>
    <t xml:space="preserve">Un funcionario de Secretaria de Interior hizo parte de un intercambio de experiencias exitosas, financiado por la Agencia Presidencial de Cooperacion Internacional, de igual forma se establecieron planes de trabajo para la proxima vigencia cn PNUD, ACNUR, UNESCO, gobierno de Canadá, Gobierno de Mexico y Ayuntamiento de Valencia (España). Se necesita de manera imprescindible consolidar una red de enlaces con las demás dependencias para un mejor aprovechamiento de oportunidades de cooperacion y formacion </t>
  </si>
  <si>
    <t>El plan fue actualizado dentro de los terminos establecidos.</t>
  </si>
  <si>
    <t xml:space="preserve">1000 personas
vulnerables
capacitadas
</t>
  </si>
  <si>
    <t>Personas capacitadas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</si>
</sst>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5" formatCode="_-&quot;$&quot;* #,##0_-;\-&quot;$&quot;* #,##0_-;_-&quot;$&quot;* &quot;-&quot;_-;_-@_-"/>
    <numFmt numFmtId="166" formatCode="_-&quot;$&quot;* #,##0.00_-;\-&quot;$&quot;* #,##0.00_-;_-&quot;$&quot;* &quot;-&quot;??_-;_-@_-"/>
    <numFmt numFmtId="167" formatCode="&quot;$&quot;#,##0_);[Red]\(&quot;$&quot;#,##0\)"/>
    <numFmt numFmtId="168" formatCode="_(&quot;$&quot;\ * #,##0.00_);_(&quot;$&quot;\ * \(#,##0.00\);_(&quot;$&quot;\ * &quot;-&quot;??_);_(@_)"/>
    <numFmt numFmtId="169" formatCode="_-&quot;$&quot;* #,##0_-;\-&quot;$&quot;* #,##0_-;_-&quot;$&quot;* &quot;-&quot;??_-;_-@_-"/>
    <numFmt numFmtId="170" formatCode="&quot;$&quot;#,##0"/>
    <numFmt numFmtId="171" formatCode="&quot;$&quot;#,##0.00"/>
    <numFmt numFmtId="172" formatCode="_-&quot;$&quot;* #,##0.0_-;\-&quot;$&quot;* #,##0.0_-;_-&quot;$&quot;* &quot;-&quot;??_-;_-@_-"/>
    <numFmt numFmtId="173" formatCode="0.0"/>
  </numFmts>
  <fonts count="30" x14ac:knownFonts="1">
    <font>
      <sz val="11"/>
      <color theme="1"/>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b/>
      <sz val="11"/>
      <color theme="1"/>
      <name val="Calibri"/>
      <family val="2"/>
      <scheme val="minor"/>
    </font>
    <font>
      <b/>
      <sz val="10"/>
      <color theme="1"/>
      <name val="Arial"/>
      <family val="2"/>
    </font>
    <font>
      <sz val="11"/>
      <name val="Calibri"/>
      <family val="2"/>
    </font>
    <font>
      <sz val="11"/>
      <color rgb="FF000000"/>
      <name val="Calibri"/>
      <family val="2"/>
    </font>
    <font>
      <sz val="10"/>
      <color theme="1"/>
      <name val="Arial"/>
      <family val="2"/>
    </font>
    <font>
      <sz val="10"/>
      <name val="Arial"/>
      <family val="2"/>
    </font>
    <font>
      <sz val="10"/>
      <color rgb="FF000000"/>
      <name val="Arial"/>
      <family val="2"/>
    </font>
    <font>
      <b/>
      <u/>
      <sz val="10"/>
      <name val="Arial"/>
      <family val="2"/>
    </font>
    <font>
      <b/>
      <u/>
      <sz val="10"/>
      <color theme="1"/>
      <name val="Arial"/>
      <family val="2"/>
    </font>
    <font>
      <b/>
      <sz val="10"/>
      <color theme="1"/>
      <name val="Calibri"/>
      <family val="2"/>
      <scheme val="minor"/>
    </font>
    <font>
      <u/>
      <sz val="11"/>
      <color theme="1"/>
      <name val="Arial"/>
      <family val="2"/>
    </font>
    <font>
      <b/>
      <sz val="14"/>
      <color theme="1"/>
      <name val="Calibri"/>
      <family val="2"/>
      <scheme val="minor"/>
    </font>
    <font>
      <sz val="11"/>
      <color theme="1"/>
      <name val="Arial"/>
      <family val="2"/>
    </font>
    <font>
      <b/>
      <sz val="9"/>
      <color indexed="81"/>
      <name val="Tahoma"/>
      <family val="2"/>
    </font>
    <font>
      <sz val="9"/>
      <color indexed="81"/>
      <name val="Tahoma"/>
      <family val="2"/>
    </font>
    <font>
      <sz val="8"/>
      <color theme="1"/>
      <name val="Tahoma"/>
      <family val="2"/>
    </font>
    <font>
      <sz val="8"/>
      <name val="Arial"/>
      <family val="2"/>
    </font>
    <font>
      <sz val="8"/>
      <color rgb="FF000000"/>
      <name val="Arial"/>
      <family val="2"/>
    </font>
    <font>
      <sz val="8"/>
      <color rgb="FF000000"/>
      <name val="Times New Roman"/>
      <family val="1"/>
    </font>
    <font>
      <sz val="11"/>
      <name val="Arial"/>
      <family val="2"/>
    </font>
    <font>
      <sz val="10"/>
      <color rgb="FFFF0000"/>
      <name val="Arial"/>
      <family val="2"/>
    </font>
    <font>
      <sz val="11"/>
      <name val="Calibri"/>
      <family val="2"/>
      <scheme val="minor"/>
    </font>
    <font>
      <b/>
      <sz val="9"/>
      <name val="Calibri"/>
      <family val="2"/>
      <scheme val="minor"/>
    </font>
    <font>
      <sz val="8"/>
      <color rgb="FFFF0000"/>
      <name val="Arial"/>
      <family val="2"/>
    </font>
    <font>
      <b/>
      <sz val="12"/>
      <color rgb="FF000000"/>
      <name val="Calibri"/>
      <family val="2"/>
      <scheme val="minor"/>
    </font>
    <font>
      <sz val="12"/>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rgb="FF000000"/>
      </left>
      <right/>
      <top/>
      <bottom style="thin">
        <color rgb="FF000000"/>
      </bottom>
      <diagonal/>
    </border>
    <border>
      <left style="thin">
        <color rgb="FF000000"/>
      </left>
      <right/>
      <top style="thin">
        <color rgb="FF000000"/>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rgb="FF000000"/>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thin">
        <color rgb="FF000000"/>
      </left>
      <right/>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s>
  <cellStyleXfs count="17">
    <xf numFmtId="0" fontId="0" fillId="0" borderId="0"/>
    <xf numFmtId="166" fontId="1" fillId="0" borderId="0" applyFont="0" applyFill="0" applyBorder="0" applyAlignment="0" applyProtection="0"/>
    <xf numFmtId="9" fontId="1"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0" fontId="6" fillId="0" borderId="0"/>
    <xf numFmtId="9" fontId="7" fillId="0" borderId="0">
      <alignment vertical="top"/>
      <protection locked="0"/>
    </xf>
    <xf numFmtId="166" fontId="7" fillId="0" borderId="0">
      <alignment vertical="top"/>
      <protection locked="0"/>
    </xf>
    <xf numFmtId="43" fontId="7" fillId="0" borderId="0">
      <alignment vertical="top"/>
      <protection locked="0"/>
    </xf>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7" fillId="0" borderId="0">
      <alignment vertical="top"/>
      <protection locked="0"/>
    </xf>
    <xf numFmtId="43" fontId="7" fillId="0" borderId="0">
      <alignment vertical="top"/>
      <protection locked="0"/>
    </xf>
    <xf numFmtId="43" fontId="1" fillId="0" borderId="0" applyFont="0" applyFill="0" applyBorder="0" applyAlignment="0" applyProtection="0"/>
    <xf numFmtId="165" fontId="1" fillId="0" borderId="0" applyFont="0" applyFill="0" applyBorder="0" applyAlignment="0" applyProtection="0"/>
  </cellStyleXfs>
  <cellXfs count="417">
    <xf numFmtId="0" fontId="0" fillId="0" borderId="0" xfId="0"/>
    <xf numFmtId="0" fontId="2" fillId="0" borderId="0" xfId="0" applyFont="1" applyFill="1" applyBorder="1"/>
    <xf numFmtId="0" fontId="2" fillId="0" borderId="0" xfId="0" applyFont="1" applyFill="1" applyBorder="1" applyAlignment="1">
      <alignment vertical="center"/>
    </xf>
    <xf numFmtId="0" fontId="8" fillId="0" borderId="0" xfId="0" applyFont="1" applyFill="1" applyBorder="1" applyAlignment="1">
      <alignment vertical="top"/>
    </xf>
    <xf numFmtId="0" fontId="8" fillId="0" borderId="1" xfId="0" applyFont="1" applyFill="1" applyBorder="1" applyAlignment="1">
      <alignment vertical="top" wrapText="1"/>
    </xf>
    <xf numFmtId="0" fontId="8" fillId="0" borderId="1" xfId="0" applyFont="1" applyFill="1" applyBorder="1" applyAlignment="1">
      <alignment horizontal="left" vertical="top" wrapText="1"/>
    </xf>
    <xf numFmtId="0" fontId="9" fillId="0" borderId="1" xfId="0" applyFont="1" applyFill="1" applyBorder="1" applyAlignment="1">
      <alignment horizontal="center" vertical="top" wrapText="1"/>
    </xf>
    <xf numFmtId="0" fontId="10"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8" fillId="0" borderId="1" xfId="0" applyFont="1" applyFill="1" applyBorder="1" applyAlignment="1">
      <alignment vertical="top"/>
    </xf>
    <xf numFmtId="0" fontId="8" fillId="0" borderId="1" xfId="0" applyFont="1" applyFill="1" applyBorder="1" applyAlignment="1">
      <alignment vertical="center" wrapText="1"/>
    </xf>
    <xf numFmtId="0" fontId="12" fillId="0" borderId="1" xfId="0" applyFont="1" applyFill="1" applyBorder="1" applyAlignment="1">
      <alignment horizontal="center" vertical="top" wrapText="1"/>
    </xf>
    <xf numFmtId="0" fontId="12" fillId="0" borderId="2"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top" wrapText="1"/>
    </xf>
    <xf numFmtId="171" fontId="0" fillId="0" borderId="1" xfId="1" applyNumberFormat="1" applyFont="1" applyFill="1" applyBorder="1" applyAlignment="1">
      <alignment horizontal="center" vertical="center" wrapText="1"/>
    </xf>
    <xf numFmtId="0" fontId="0" fillId="0" borderId="1" xfId="0" applyNumberFormat="1" applyFill="1" applyBorder="1" applyAlignment="1">
      <alignment horizontal="center" vertical="center"/>
    </xf>
    <xf numFmtId="0" fontId="8" fillId="0" borderId="2" xfId="0" applyFont="1" applyFill="1" applyBorder="1" applyAlignment="1">
      <alignment horizontal="left" vertical="top" wrapText="1"/>
    </xf>
    <xf numFmtId="0" fontId="8" fillId="0" borderId="4" xfId="0" applyFont="1" applyFill="1" applyBorder="1" applyAlignment="1">
      <alignment vertical="top" wrapText="1"/>
    </xf>
    <xf numFmtId="0" fontId="10" fillId="0" borderId="4" xfId="0" applyFont="1" applyFill="1" applyBorder="1" applyAlignment="1">
      <alignment vertical="top" wrapText="1"/>
    </xf>
    <xf numFmtId="171" fontId="0" fillId="0" borderId="1" xfId="1" applyNumberFormat="1" applyFont="1" applyFill="1" applyBorder="1" applyAlignment="1">
      <alignment vertical="center" wrapText="1"/>
    </xf>
    <xf numFmtId="0" fontId="3" fillId="0" borderId="1" xfId="0" applyFont="1" applyFill="1" applyBorder="1" applyAlignment="1">
      <alignment horizontal="center" vertical="center" wrapText="1"/>
    </xf>
    <xf numFmtId="171" fontId="8" fillId="0" borderId="1" xfId="0" applyNumberFormat="1" applyFont="1" applyFill="1" applyBorder="1" applyAlignment="1">
      <alignment vertical="center" wrapText="1"/>
    </xf>
    <xf numFmtId="169" fontId="0" fillId="0" borderId="1" xfId="1" applyNumberFormat="1" applyFont="1" applyFill="1" applyBorder="1" applyAlignment="1">
      <alignment horizontal="center" vertical="center" wrapText="1"/>
    </xf>
    <xf numFmtId="0" fontId="2" fillId="0" borderId="1" xfId="0" applyFont="1" applyBorder="1"/>
    <xf numFmtId="0" fontId="4" fillId="0" borderId="1" xfId="0" applyFont="1" applyFill="1" applyBorder="1" applyAlignment="1">
      <alignment horizontal="center" vertical="center" wrapText="1"/>
    </xf>
    <xf numFmtId="0" fontId="10" fillId="0" borderId="1" xfId="0" applyFont="1" applyFill="1" applyBorder="1" applyAlignment="1">
      <alignment vertical="top" wrapText="1"/>
    </xf>
    <xf numFmtId="0" fontId="2" fillId="0" borderId="1" xfId="0" applyFont="1" applyBorder="1" applyAlignment="1">
      <alignment vertical="top"/>
    </xf>
    <xf numFmtId="0" fontId="2" fillId="0" borderId="1" xfId="0" applyFont="1" applyFill="1" applyBorder="1"/>
    <xf numFmtId="0" fontId="2" fillId="0" borderId="1" xfId="0" applyFont="1" applyBorder="1" applyAlignment="1">
      <alignment horizontal="center"/>
    </xf>
    <xf numFmtId="0" fontId="3" fillId="4" borderId="1" xfId="0" applyFont="1" applyFill="1" applyBorder="1" applyAlignment="1">
      <alignment vertical="top"/>
    </xf>
    <xf numFmtId="0" fontId="2" fillId="0" borderId="1" xfId="0" applyFont="1" applyFill="1" applyBorder="1" applyAlignment="1">
      <alignment horizontal="center"/>
    </xf>
    <xf numFmtId="0" fontId="2" fillId="0" borderId="1" xfId="0" applyFont="1" applyBorder="1" applyAlignment="1">
      <alignment horizontal="justify" vertical="top" wrapText="1"/>
    </xf>
    <xf numFmtId="0" fontId="2" fillId="0" borderId="0" xfId="0" applyFont="1" applyBorder="1"/>
    <xf numFmtId="0" fontId="2" fillId="0" borderId="0" xfId="0" applyFont="1" applyBorder="1" applyAlignment="1">
      <alignment vertical="top"/>
    </xf>
    <xf numFmtId="0" fontId="2" fillId="0" borderId="0" xfId="0" applyFont="1" applyBorder="1" applyAlignment="1">
      <alignment horizontal="center"/>
    </xf>
    <xf numFmtId="0" fontId="3" fillId="4" borderId="0" xfId="0" applyFont="1" applyFill="1" applyBorder="1" applyAlignment="1">
      <alignment vertical="top"/>
    </xf>
    <xf numFmtId="0" fontId="2" fillId="0" borderId="0" xfId="0" applyFont="1" applyFill="1" applyBorder="1" applyAlignment="1">
      <alignment horizontal="center"/>
    </xf>
    <xf numFmtId="0" fontId="2" fillId="0" borderId="0" xfId="0" applyFont="1" applyBorder="1" applyAlignment="1">
      <alignment horizontal="justify" vertical="top" wrapText="1"/>
    </xf>
    <xf numFmtId="0" fontId="2" fillId="0" borderId="4" xfId="0" applyFont="1" applyBorder="1" applyAlignment="1">
      <alignment vertical="center"/>
    </xf>
    <xf numFmtId="0" fontId="2" fillId="0" borderId="0" xfId="0" applyFont="1" applyBorder="1" applyAlignment="1">
      <alignment horizontal="left"/>
    </xf>
    <xf numFmtId="169" fontId="0" fillId="0" borderId="4" xfId="1" applyNumberFormat="1" applyFont="1" applyFill="1" applyBorder="1" applyAlignment="1">
      <alignment horizontal="center" vertical="center" wrapText="1"/>
    </xf>
    <xf numFmtId="0" fontId="2" fillId="0" borderId="1" xfId="0" applyFont="1" applyFill="1" applyBorder="1" applyAlignment="1">
      <alignment vertical="center"/>
    </xf>
    <xf numFmtId="0" fontId="9" fillId="0" borderId="1" xfId="6" applyFont="1" applyFill="1" applyBorder="1" applyAlignment="1" applyProtection="1">
      <alignment horizontal="left" vertical="center" wrapText="1"/>
      <protection hidden="1"/>
    </xf>
    <xf numFmtId="0" fontId="5" fillId="0" borderId="6" xfId="0" applyFont="1" applyFill="1" applyBorder="1" applyAlignment="1">
      <alignment horizontal="center" vertical="center" wrapText="1"/>
    </xf>
    <xf numFmtId="0" fontId="8" fillId="0" borderId="0" xfId="0" applyFont="1" applyFill="1" applyBorder="1" applyAlignment="1">
      <alignment vertical="center"/>
    </xf>
    <xf numFmtId="0" fontId="8" fillId="3" borderId="1" xfId="0" applyFont="1" applyFill="1" applyBorder="1" applyAlignment="1">
      <alignment horizontal="center" vertical="center" wrapText="1"/>
    </xf>
    <xf numFmtId="37" fontId="8" fillId="3" borderId="1" xfId="15" applyNumberFormat="1" applyFont="1" applyFill="1" applyBorder="1" applyAlignment="1">
      <alignment horizontal="center" vertical="center" wrapText="1"/>
    </xf>
    <xf numFmtId="0" fontId="9" fillId="0" borderId="1" xfId="6" applyFont="1" applyFill="1" applyBorder="1" applyAlignment="1" applyProtection="1">
      <alignment horizontal="center" vertical="center" wrapText="1"/>
      <protection hidden="1"/>
    </xf>
    <xf numFmtId="166" fontId="3" fillId="0" borderId="1" xfId="1" applyFont="1" applyFill="1" applyBorder="1" applyAlignment="1">
      <alignment horizontal="center" vertical="top" wrapText="1"/>
    </xf>
    <xf numFmtId="0" fontId="8" fillId="0" borderId="2" xfId="0" applyFont="1" applyFill="1" applyBorder="1" applyAlignment="1">
      <alignment horizontal="center" vertical="top" wrapText="1"/>
    </xf>
    <xf numFmtId="0" fontId="8" fillId="0" borderId="4" xfId="0" applyFont="1" applyFill="1" applyBorder="1" applyAlignment="1">
      <alignment horizontal="center" vertical="top" wrapText="1"/>
    </xf>
    <xf numFmtId="0" fontId="16" fillId="0" borderId="1" xfId="0" applyFont="1" applyFill="1" applyBorder="1" applyAlignment="1">
      <alignment horizontal="left" vertical="center" wrapText="1"/>
    </xf>
    <xf numFmtId="0" fontId="0" fillId="0" borderId="1" xfId="0" applyFont="1"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Border="1" applyAlignment="1">
      <alignment vertical="center"/>
    </xf>
    <xf numFmtId="1" fontId="9" fillId="0" borderId="1" xfId="15" applyNumberFormat="1" applyFont="1" applyFill="1" applyBorder="1" applyAlignment="1" applyProtection="1">
      <alignment horizontal="center" vertical="center" wrapText="1"/>
      <protection hidden="1"/>
    </xf>
    <xf numFmtId="1" fontId="9" fillId="0" borderId="1" xfId="6" applyNumberFormat="1" applyFont="1" applyFill="1" applyBorder="1" applyAlignment="1" applyProtection="1">
      <alignment horizontal="center" vertical="center" wrapText="1"/>
      <protection hidden="1"/>
    </xf>
    <xf numFmtId="0" fontId="9" fillId="0" borderId="1" xfId="6" applyFont="1" applyFill="1" applyBorder="1" applyAlignment="1" applyProtection="1">
      <alignment horizontal="left" vertical="top" wrapText="1"/>
      <protection hidden="1"/>
    </xf>
    <xf numFmtId="1" fontId="0" fillId="0" borderId="1" xfId="0" applyNumberFormat="1" applyFill="1" applyBorder="1" applyAlignment="1" applyProtection="1">
      <alignment horizontal="center" vertical="center"/>
      <protection locked="0"/>
    </xf>
    <xf numFmtId="0" fontId="9" fillId="0" borderId="13" xfId="0" applyFont="1" applyFill="1" applyBorder="1" applyAlignment="1">
      <alignment vertical="top" wrapText="1"/>
    </xf>
    <xf numFmtId="0" fontId="8" fillId="0" borderId="13" xfId="0" applyFont="1" applyFill="1" applyBorder="1" applyAlignment="1">
      <alignment horizontal="center" vertical="top" wrapText="1"/>
    </xf>
    <xf numFmtId="0" fontId="8" fillId="0" borderId="13" xfId="0" applyFont="1" applyFill="1" applyBorder="1" applyAlignment="1">
      <alignment vertical="top" wrapText="1"/>
    </xf>
    <xf numFmtId="0" fontId="2" fillId="0" borderId="1" xfId="0" applyFont="1" applyFill="1" applyBorder="1" applyAlignment="1"/>
    <xf numFmtId="0" fontId="9" fillId="0" borderId="1" xfId="0" applyFont="1" applyFill="1" applyBorder="1" applyAlignment="1">
      <alignment horizontal="center" vertical="center" wrapText="1"/>
    </xf>
    <xf numFmtId="1" fontId="0" fillId="0" borderId="1" xfId="0" applyNumberFormat="1" applyFill="1" applyBorder="1" applyAlignment="1" applyProtection="1">
      <alignment horizontal="justify" vertical="center"/>
      <protection locked="0"/>
    </xf>
    <xf numFmtId="9" fontId="3" fillId="0" borderId="1" xfId="2" applyFont="1" applyFill="1" applyBorder="1" applyAlignment="1">
      <alignment horizontal="center" vertical="top" wrapText="1"/>
    </xf>
    <xf numFmtId="3" fontId="3" fillId="0" borderId="1" xfId="0" applyNumberFormat="1" applyFont="1" applyFill="1" applyBorder="1" applyAlignment="1">
      <alignment horizontal="center" vertical="top" wrapText="1"/>
    </xf>
    <xf numFmtId="0" fontId="23" fillId="0" borderId="1" xfId="6" applyFont="1" applyFill="1" applyBorder="1" applyAlignment="1">
      <alignment horizontal="center" vertical="center" wrapText="1"/>
    </xf>
    <xf numFmtId="0" fontId="23" fillId="0" borderId="1" xfId="6" applyFont="1" applyFill="1" applyBorder="1" applyAlignment="1">
      <alignment horizontal="center" vertical="center"/>
    </xf>
    <xf numFmtId="169" fontId="0" fillId="0" borderId="1" xfId="1" applyNumberFormat="1" applyFont="1" applyFill="1" applyBorder="1" applyAlignment="1">
      <alignment horizontal="center" vertical="top" wrapText="1"/>
    </xf>
    <xf numFmtId="0" fontId="2" fillId="0" borderId="1" xfId="0" applyFont="1" applyBorder="1" applyAlignment="1">
      <alignment horizontal="left"/>
    </xf>
    <xf numFmtId="0" fontId="11" fillId="0" borderId="1" xfId="0" applyFont="1" applyFill="1" applyBorder="1" applyAlignment="1">
      <alignment horizontal="center" vertical="center"/>
    </xf>
    <xf numFmtId="0" fontId="8" fillId="0" borderId="13" xfId="0" applyFont="1" applyFill="1" applyBorder="1" applyAlignment="1">
      <alignment horizontal="center" vertical="center" wrapText="1"/>
    </xf>
    <xf numFmtId="0" fontId="8" fillId="0" borderId="13" xfId="0" applyFont="1" applyFill="1" applyBorder="1" applyAlignment="1">
      <alignment vertical="center" wrapText="1"/>
    </xf>
    <xf numFmtId="0" fontId="3" fillId="3" borderId="1" xfId="0" applyFont="1" applyFill="1" applyBorder="1" applyAlignment="1">
      <alignment horizontal="center" vertical="center" wrapText="1"/>
    </xf>
    <xf numFmtId="0" fontId="2" fillId="0" borderId="9" xfId="0" applyFont="1" applyFill="1" applyBorder="1"/>
    <xf numFmtId="0" fontId="2" fillId="0" borderId="0" xfId="0" applyFont="1" applyBorder="1" applyAlignment="1">
      <alignment vertical="center"/>
    </xf>
    <xf numFmtId="0" fontId="19" fillId="0" borderId="1" xfId="0" applyFont="1" applyFill="1" applyBorder="1" applyAlignment="1">
      <alignment vertical="center"/>
    </xf>
    <xf numFmtId="0" fontId="19" fillId="0" borderId="1" xfId="0" applyFont="1" applyFill="1" applyBorder="1" applyAlignment="1">
      <alignment vertical="center" wrapText="1"/>
    </xf>
    <xf numFmtId="3" fontId="3" fillId="0" borderId="4" xfId="0" applyNumberFormat="1" applyFont="1" applyFill="1" applyBorder="1" applyAlignment="1">
      <alignment horizontal="center" vertical="top" wrapText="1"/>
    </xf>
    <xf numFmtId="9" fontId="3" fillId="0" borderId="4" xfId="2" applyFont="1" applyFill="1" applyBorder="1" applyAlignment="1">
      <alignment horizontal="center" vertical="top" wrapText="1"/>
    </xf>
    <xf numFmtId="0" fontId="8" fillId="0" borderId="1" xfId="0" applyFont="1" applyFill="1" applyBorder="1" applyAlignment="1">
      <alignment horizontal="center" vertical="center"/>
    </xf>
    <xf numFmtId="3" fontId="21" fillId="0" borderId="13" xfId="0" applyNumberFormat="1" applyFont="1" applyFill="1" applyBorder="1" applyAlignment="1">
      <alignment horizontal="center" vertical="top" shrinkToFit="1"/>
    </xf>
    <xf numFmtId="0" fontId="8" fillId="0" borderId="13" xfId="0" applyFont="1" applyBorder="1" applyAlignment="1">
      <alignment vertical="top"/>
    </xf>
    <xf numFmtId="0" fontId="22" fillId="0" borderId="13" xfId="0" applyFont="1" applyFill="1" applyBorder="1" applyAlignment="1">
      <alignment horizontal="left" vertical="top" wrapText="1"/>
    </xf>
    <xf numFmtId="0" fontId="8" fillId="0" borderId="2" xfId="0" applyFont="1" applyFill="1" applyBorder="1" applyAlignment="1">
      <alignment horizontal="center" vertical="center" wrapText="1"/>
    </xf>
    <xf numFmtId="0" fontId="8" fillId="0" borderId="2" xfId="0" applyFont="1" applyFill="1" applyBorder="1" applyAlignment="1">
      <alignment vertical="center" wrapText="1"/>
    </xf>
    <xf numFmtId="0" fontId="8" fillId="0" borderId="0" xfId="0" applyFont="1" applyFill="1" applyBorder="1" applyAlignment="1">
      <alignment horizontal="center" vertical="center"/>
    </xf>
    <xf numFmtId="0" fontId="2" fillId="0" borderId="0" xfId="0" applyFont="1" applyFill="1" applyBorder="1" applyAlignment="1"/>
    <xf numFmtId="0" fontId="8" fillId="0" borderId="24" xfId="0" applyFont="1" applyFill="1" applyBorder="1" applyAlignment="1">
      <alignment vertical="top"/>
    </xf>
    <xf numFmtId="0" fontId="3" fillId="0" borderId="2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0" fillId="0" borderId="1" xfId="0" applyFont="1" applyFill="1" applyBorder="1" applyAlignment="1">
      <alignment vertical="center" wrapText="1"/>
    </xf>
    <xf numFmtId="0" fontId="8" fillId="0" borderId="13" xfId="0" applyFont="1" applyFill="1" applyBorder="1" applyAlignment="1">
      <alignment horizontal="left" vertical="top" wrapText="1"/>
    </xf>
    <xf numFmtId="3" fontId="25" fillId="0" borderId="1" xfId="0" applyNumberFormat="1" applyFont="1" applyFill="1" applyBorder="1" applyAlignment="1">
      <alignment horizontal="center" vertical="center" wrapText="1"/>
    </xf>
    <xf numFmtId="0" fontId="25" fillId="0"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0" fillId="0" borderId="1" xfId="0" applyFill="1" applyBorder="1" applyAlignment="1">
      <alignment horizontal="left" vertical="center" wrapText="1"/>
    </xf>
    <xf numFmtId="0" fontId="8" fillId="0" borderId="4" xfId="0" applyFont="1" applyFill="1" applyBorder="1" applyAlignment="1">
      <alignment horizontal="center" vertical="center" wrapText="1"/>
    </xf>
    <xf numFmtId="0" fontId="0" fillId="3" borderId="1" xfId="0" applyFill="1" applyBorder="1" applyAlignment="1">
      <alignment horizontal="left" vertical="center" wrapText="1"/>
    </xf>
    <xf numFmtId="0" fontId="0" fillId="3" borderId="1" xfId="0" applyFont="1" applyFill="1" applyBorder="1" applyAlignment="1">
      <alignment vertical="center" wrapText="1"/>
    </xf>
    <xf numFmtId="49" fontId="0" fillId="0" borderId="1" xfId="0" applyNumberFormat="1" applyFont="1" applyFill="1" applyBorder="1" applyAlignment="1">
      <alignment vertical="center" wrapText="1"/>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3"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top" wrapText="1"/>
    </xf>
    <xf numFmtId="0" fontId="13" fillId="0"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5" xfId="0" applyFont="1" applyFill="1" applyBorder="1" applyAlignment="1">
      <alignment horizontal="center" vertical="center"/>
    </xf>
    <xf numFmtId="166" fontId="3" fillId="0" borderId="4" xfId="1" applyFont="1" applyFill="1" applyBorder="1" applyAlignment="1">
      <alignment horizontal="center" vertical="top" wrapText="1"/>
    </xf>
    <xf numFmtId="1" fontId="8" fillId="0" borderId="1" xfId="0" applyNumberFormat="1" applyFont="1" applyFill="1" applyBorder="1" applyAlignment="1">
      <alignment vertical="center" wrapText="1"/>
    </xf>
    <xf numFmtId="9" fontId="8" fillId="2" borderId="2" xfId="2" applyFont="1" applyFill="1" applyBorder="1" applyAlignment="1">
      <alignment horizontal="center" vertical="center" wrapText="1"/>
    </xf>
    <xf numFmtId="0" fontId="4" fillId="2" borderId="5" xfId="0" applyFont="1" applyFill="1" applyBorder="1" applyAlignment="1">
      <alignment horizontal="center" vertical="top" wrapText="1"/>
    </xf>
    <xf numFmtId="9" fontId="11" fillId="0" borderId="1" xfId="2" applyFont="1" applyFill="1" applyBorder="1" applyAlignment="1">
      <alignment horizontal="center" vertical="center"/>
    </xf>
    <xf numFmtId="9" fontId="12" fillId="0" borderId="1" xfId="2" applyFont="1" applyFill="1" applyBorder="1" applyAlignment="1">
      <alignment horizontal="center" vertical="center" wrapText="1"/>
    </xf>
    <xf numFmtId="10" fontId="27" fillId="0" borderId="13" xfId="0" applyNumberFormat="1" applyFont="1" applyFill="1" applyBorder="1" applyAlignment="1">
      <alignment horizontal="center" vertical="top" shrinkToFit="1"/>
    </xf>
    <xf numFmtId="0" fontId="13" fillId="2" borderId="5" xfId="0" applyFont="1" applyFill="1" applyBorder="1" applyAlignment="1">
      <alignment horizontal="center" vertical="center" wrapText="1"/>
    </xf>
    <xf numFmtId="10" fontId="15" fillId="0" borderId="0" xfId="0" applyNumberFormat="1" applyFont="1" applyFill="1" applyBorder="1" applyAlignment="1">
      <alignment horizontal="center"/>
    </xf>
    <xf numFmtId="0" fontId="8" fillId="0" borderId="4" xfId="0" applyFont="1" applyFill="1" applyBorder="1" applyAlignment="1">
      <alignment horizontal="left" vertical="top" wrapText="1"/>
    </xf>
    <xf numFmtId="0" fontId="0" fillId="0" borderId="1" xfId="0" applyFont="1" applyFill="1" applyBorder="1" applyAlignment="1">
      <alignment horizontal="center" vertical="top"/>
    </xf>
    <xf numFmtId="9" fontId="12" fillId="0" borderId="1" xfId="2" applyFont="1" applyFill="1" applyBorder="1" applyAlignment="1">
      <alignment horizontal="center" vertical="top" wrapText="1"/>
    </xf>
    <xf numFmtId="0" fontId="8" fillId="0" borderId="3" xfId="0" applyFont="1" applyFill="1" applyBorder="1" applyAlignment="1">
      <alignment vertical="top" wrapText="1"/>
    </xf>
    <xf numFmtId="0" fontId="0" fillId="0" borderId="3" xfId="0" applyFont="1" applyFill="1" applyBorder="1" applyAlignment="1">
      <alignment horizontal="left" vertical="top" wrapText="1"/>
    </xf>
    <xf numFmtId="171" fontId="8" fillId="0" borderId="1" xfId="0" applyNumberFormat="1" applyFont="1" applyFill="1" applyBorder="1" applyAlignment="1">
      <alignment vertical="top" wrapText="1"/>
    </xf>
    <xf numFmtId="1" fontId="8" fillId="0" borderId="1" xfId="0" applyNumberFormat="1" applyFont="1" applyFill="1" applyBorder="1" applyAlignment="1">
      <alignment vertical="top" wrapText="1"/>
    </xf>
    <xf numFmtId="0" fontId="0" fillId="0" borderId="1" xfId="0" applyFont="1" applyFill="1" applyBorder="1" applyAlignment="1">
      <alignment vertical="top" wrapText="1"/>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0" borderId="32"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8" fillId="0" borderId="3" xfId="0" applyFont="1" applyFill="1" applyBorder="1" applyAlignment="1">
      <alignment horizontal="center" vertical="top" wrapText="1"/>
    </xf>
    <xf numFmtId="9" fontId="3" fillId="0" borderId="1" xfId="2" applyFont="1" applyFill="1" applyBorder="1" applyAlignment="1">
      <alignment horizontal="center" vertical="center" wrapText="1"/>
    </xf>
    <xf numFmtId="0" fontId="5" fillId="0" borderId="1" xfId="0" applyFont="1" applyFill="1" applyBorder="1" applyAlignment="1">
      <alignment horizontal="center" vertical="top" wrapText="1"/>
    </xf>
    <xf numFmtId="3" fontId="3" fillId="0" borderId="1" xfId="0" applyNumberFormat="1" applyFont="1" applyFill="1" applyBorder="1" applyAlignment="1">
      <alignment horizontal="center" vertical="center" wrapText="1"/>
    </xf>
    <xf numFmtId="166" fontId="3" fillId="0" borderId="1" xfId="1" applyFont="1" applyFill="1" applyBorder="1" applyAlignment="1">
      <alignment horizontal="center" vertical="center" wrapText="1"/>
    </xf>
    <xf numFmtId="0" fontId="8" fillId="0" borderId="14" xfId="0" applyFont="1" applyFill="1" applyBorder="1" applyAlignment="1">
      <alignment vertical="center" wrapText="1"/>
    </xf>
    <xf numFmtId="0" fontId="8"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10" fillId="0" borderId="3" xfId="0" applyFont="1" applyFill="1" applyBorder="1" applyAlignment="1">
      <alignment horizontal="left" vertical="center" wrapText="1"/>
    </xf>
    <xf numFmtId="9" fontId="8" fillId="0" borderId="3" xfId="2" applyFont="1" applyFill="1" applyBorder="1" applyAlignment="1">
      <alignment horizontal="center" vertical="center" wrapText="1"/>
    </xf>
    <xf numFmtId="9" fontId="8" fillId="0" borderId="15" xfId="2" applyFont="1" applyFill="1" applyBorder="1" applyAlignment="1">
      <alignment horizontal="center" vertical="center" wrapText="1"/>
    </xf>
    <xf numFmtId="9" fontId="10" fillId="0" borderId="3" xfId="2" applyFont="1" applyFill="1" applyBorder="1" applyAlignment="1">
      <alignment horizontal="center" vertical="center" wrapText="1"/>
    </xf>
    <xf numFmtId="9" fontId="10" fillId="0" borderId="4" xfId="2" applyFont="1" applyFill="1" applyBorder="1" applyAlignment="1">
      <alignment horizontal="center" vertical="center" wrapText="1"/>
    </xf>
    <xf numFmtId="9" fontId="8" fillId="0" borderId="2" xfId="2"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15" xfId="0" applyFont="1" applyFill="1" applyBorder="1" applyAlignment="1">
      <alignment horizontal="left" vertical="center" wrapText="1"/>
    </xf>
    <xf numFmtId="1" fontId="9" fillId="0" borderId="2" xfId="2" applyNumberFormat="1" applyFont="1" applyFill="1" applyBorder="1" applyAlignment="1">
      <alignment horizontal="center" vertical="center" wrapText="1"/>
    </xf>
    <xf numFmtId="1" fontId="9" fillId="0" borderId="3" xfId="2" applyNumberFormat="1" applyFont="1" applyFill="1" applyBorder="1" applyAlignment="1">
      <alignment horizontal="center" vertical="center" wrapText="1"/>
    </xf>
    <xf numFmtId="10" fontId="9" fillId="0" borderId="2" xfId="2" applyNumberFormat="1" applyFont="1" applyFill="1" applyBorder="1" applyAlignment="1">
      <alignment horizontal="center" vertical="center" wrapText="1"/>
    </xf>
    <xf numFmtId="10" fontId="9" fillId="0" borderId="3" xfId="2"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4" fillId="0" borderId="13" xfId="0" applyFont="1" applyBorder="1" applyAlignment="1">
      <alignment horizontal="center" vertical="top" wrapText="1"/>
    </xf>
    <xf numFmtId="0" fontId="0" fillId="0" borderId="13" xfId="0" applyFont="1" applyBorder="1" applyAlignment="1">
      <alignment horizontal="left" vertical="top" wrapText="1"/>
    </xf>
    <xf numFmtId="9" fontId="24" fillId="0" borderId="13" xfId="2" applyFont="1" applyFill="1" applyBorder="1" applyAlignment="1">
      <alignment horizontal="center" vertical="top" wrapText="1"/>
    </xf>
    <xf numFmtId="0" fontId="9" fillId="0" borderId="13" xfId="6" applyFont="1" applyFill="1" applyBorder="1" applyAlignment="1" applyProtection="1">
      <alignment horizontal="center" vertical="top" wrapText="1"/>
      <protection hidden="1"/>
    </xf>
    <xf numFmtId="0" fontId="0" fillId="0" borderId="15" xfId="0" applyFont="1" applyFill="1" applyBorder="1" applyAlignment="1">
      <alignment vertical="top" wrapText="1"/>
    </xf>
    <xf numFmtId="10" fontId="21" fillId="0" borderId="13" xfId="0" applyNumberFormat="1" applyFont="1" applyFill="1" applyBorder="1" applyAlignment="1">
      <alignment horizontal="center" vertical="top" shrinkToFit="1"/>
    </xf>
    <xf numFmtId="0" fontId="8" fillId="0" borderId="13" xfId="0" applyFont="1" applyBorder="1" applyAlignment="1">
      <alignment vertical="top" wrapText="1"/>
    </xf>
    <xf numFmtId="3" fontId="0" fillId="0" borderId="13" xfId="0" applyNumberFormat="1" applyFont="1" applyBorder="1" applyAlignment="1">
      <alignment horizontal="center" vertical="top"/>
    </xf>
    <xf numFmtId="0" fontId="0" fillId="0" borderId="13" xfId="0" applyFont="1" applyBorder="1" applyAlignment="1">
      <alignment vertical="top" wrapText="1"/>
    </xf>
    <xf numFmtId="9" fontId="8" fillId="0" borderId="3" xfId="2" applyFont="1" applyFill="1" applyBorder="1" applyAlignment="1">
      <alignment horizontal="center" vertical="top" wrapText="1"/>
    </xf>
    <xf numFmtId="0" fontId="12" fillId="0" borderId="4" xfId="0" applyFont="1" applyFill="1" applyBorder="1" applyAlignment="1">
      <alignment horizontal="center" vertical="top" wrapText="1"/>
    </xf>
    <xf numFmtId="9" fontId="12" fillId="0" borderId="4" xfId="2" applyFont="1" applyFill="1" applyBorder="1" applyAlignment="1">
      <alignment horizontal="center" vertical="top" wrapText="1"/>
    </xf>
    <xf numFmtId="9" fontId="2" fillId="0" borderId="4" xfId="2" applyFont="1" applyFill="1" applyBorder="1" applyAlignment="1">
      <alignment horizontal="center" vertical="top" wrapText="1"/>
    </xf>
    <xf numFmtId="169" fontId="0" fillId="0" borderId="4" xfId="1" applyNumberFormat="1" applyFont="1" applyFill="1" applyBorder="1" applyAlignment="1">
      <alignment horizontal="center" vertical="top" wrapText="1"/>
    </xf>
    <xf numFmtId="9" fontId="2" fillId="0" borderId="1" xfId="2" applyFont="1" applyFill="1" applyBorder="1" applyAlignment="1">
      <alignment horizontal="center" vertical="top" wrapText="1"/>
    </xf>
    <xf numFmtId="0" fontId="9" fillId="0" borderId="1" xfId="6" applyFont="1" applyFill="1" applyBorder="1" applyAlignment="1" applyProtection="1">
      <alignment horizontal="center" vertical="top" wrapText="1"/>
      <protection hidden="1"/>
    </xf>
    <xf numFmtId="0" fontId="11" fillId="0" borderId="1" xfId="0" applyFont="1" applyFill="1" applyBorder="1" applyAlignment="1">
      <alignment horizontal="center" vertical="top"/>
    </xf>
    <xf numFmtId="9" fontId="11" fillId="0" borderId="1" xfId="2" applyFont="1" applyFill="1" applyBorder="1" applyAlignment="1">
      <alignment horizontal="center" vertical="top"/>
    </xf>
    <xf numFmtId="171" fontId="0" fillId="0" borderId="1" xfId="1" applyNumberFormat="1" applyFont="1" applyFill="1" applyBorder="1" applyAlignment="1">
      <alignment vertical="top" wrapText="1"/>
    </xf>
    <xf numFmtId="0" fontId="5" fillId="0" borderId="14" xfId="0" applyFont="1" applyFill="1" applyBorder="1" applyAlignment="1">
      <alignment horizontal="center" vertical="top" wrapText="1"/>
    </xf>
    <xf numFmtId="0" fontId="5" fillId="0" borderId="23" xfId="0" applyFont="1" applyFill="1" applyBorder="1" applyAlignment="1">
      <alignment horizontal="center" vertical="top" wrapText="1"/>
    </xf>
    <xf numFmtId="0" fontId="9" fillId="0" borderId="4" xfId="0" applyFont="1" applyFill="1" applyBorder="1" applyAlignment="1">
      <alignment horizontal="left" vertical="top" wrapText="1"/>
    </xf>
    <xf numFmtId="0" fontId="23" fillId="0" borderId="1" xfId="0" applyFont="1" applyFill="1" applyBorder="1" applyAlignment="1">
      <alignment horizontal="center" vertical="top" wrapText="1"/>
    </xf>
    <xf numFmtId="0" fontId="8" fillId="0" borderId="3" xfId="0" applyFont="1" applyFill="1" applyBorder="1" applyAlignment="1">
      <alignment horizontal="left" vertical="top" wrapText="1"/>
    </xf>
    <xf numFmtId="0" fontId="5" fillId="0" borderId="15" xfId="0" applyFont="1" applyFill="1" applyBorder="1" applyAlignment="1">
      <alignment horizontal="center" vertical="top" wrapText="1"/>
    </xf>
    <xf numFmtId="9" fontId="3" fillId="0" borderId="3" xfId="2" applyFont="1" applyFill="1" applyBorder="1" applyAlignment="1">
      <alignment horizontal="center" vertical="top" wrapText="1"/>
    </xf>
    <xf numFmtId="3" fontId="15" fillId="0" borderId="0" xfId="0" applyNumberFormat="1" applyFont="1" applyFill="1" applyBorder="1" applyAlignment="1">
      <alignment horizontal="center"/>
    </xf>
    <xf numFmtId="0" fontId="8" fillId="0" borderId="24" xfId="0" applyFont="1" applyFill="1" applyBorder="1" applyAlignment="1">
      <alignment vertical="top" wrapText="1"/>
    </xf>
    <xf numFmtId="0" fontId="8" fillId="0" borderId="24" xfId="0" applyFont="1" applyFill="1" applyBorder="1" applyAlignment="1">
      <alignment vertical="center" wrapText="1"/>
    </xf>
    <xf numFmtId="0" fontId="4" fillId="0" borderId="13" xfId="0" applyFont="1" applyFill="1" applyBorder="1" applyAlignment="1">
      <alignment vertical="center" wrapText="1"/>
    </xf>
    <xf numFmtId="9" fontId="8" fillId="0" borderId="13" xfId="2" applyFont="1" applyFill="1" applyBorder="1" applyAlignment="1">
      <alignment horizontal="center" vertical="center" wrapText="1"/>
    </xf>
    <xf numFmtId="1" fontId="0" fillId="0" borderId="1" xfId="1" applyNumberFormat="1" applyFont="1" applyFill="1" applyBorder="1" applyAlignment="1">
      <alignment vertical="center"/>
    </xf>
    <xf numFmtId="0" fontId="4" fillId="0" borderId="15" xfId="0" applyFont="1" applyFill="1" applyBorder="1" applyAlignment="1">
      <alignment vertical="center" wrapText="1"/>
    </xf>
    <xf numFmtId="0" fontId="9" fillId="0" borderId="15" xfId="0" applyFont="1" applyFill="1" applyBorder="1" applyAlignment="1">
      <alignment vertical="center" wrapText="1"/>
    </xf>
    <xf numFmtId="0" fontId="8" fillId="0" borderId="15" xfId="0" applyFont="1" applyFill="1" applyBorder="1" applyAlignment="1">
      <alignment horizontal="left" vertical="center" wrapText="1"/>
    </xf>
    <xf numFmtId="0" fontId="8" fillId="0" borderId="1" xfId="0" applyFont="1" applyFill="1" applyBorder="1" applyAlignment="1">
      <alignment vertical="center"/>
    </xf>
    <xf numFmtId="0" fontId="9" fillId="0" borderId="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xf>
    <xf numFmtId="9" fontId="8" fillId="0" borderId="5" xfId="2" applyFont="1" applyFill="1" applyBorder="1" applyAlignment="1">
      <alignment horizontal="center" vertical="center" wrapText="1"/>
    </xf>
    <xf numFmtId="9" fontId="8" fillId="0" borderId="4" xfId="2"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0" xfId="0" applyFont="1" applyFill="1" applyBorder="1" applyAlignment="1">
      <alignment vertical="top"/>
    </xf>
    <xf numFmtId="0" fontId="2" fillId="0" borderId="0" xfId="0" applyFont="1" applyFill="1" applyBorder="1" applyAlignment="1">
      <alignment horizontal="center" vertical="center"/>
    </xf>
    <xf numFmtId="0" fontId="8" fillId="2" borderId="1" xfId="0" applyFont="1" applyFill="1" applyBorder="1" applyAlignment="1">
      <alignment horizontal="center" vertical="center" wrapText="1"/>
    </xf>
    <xf numFmtId="0" fontId="0" fillId="0" borderId="4" xfId="0" applyNumberFormat="1" applyFill="1" applyBorder="1" applyAlignment="1">
      <alignment horizontal="center" vertical="center"/>
    </xf>
    <xf numFmtId="0" fontId="2" fillId="0"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13" xfId="0" applyFont="1" applyFill="1" applyBorder="1" applyAlignment="1">
      <alignment horizontal="center" vertical="center" wrapText="1"/>
    </xf>
    <xf numFmtId="3" fontId="21" fillId="0" borderId="13" xfId="0" applyNumberFormat="1" applyFont="1" applyFill="1" applyBorder="1" applyAlignment="1">
      <alignment horizontal="center" vertical="center" shrinkToFit="1"/>
    </xf>
    <xf numFmtId="1" fontId="9" fillId="0" borderId="4" xfId="15" applyNumberFormat="1" applyFont="1" applyFill="1" applyBorder="1" applyAlignment="1" applyProtection="1">
      <alignment horizontal="center" vertical="center" wrapText="1"/>
      <protection hidden="1"/>
    </xf>
    <xf numFmtId="1" fontId="9" fillId="0" borderId="13" xfId="15" applyNumberFormat="1" applyFont="1" applyFill="1" applyBorder="1" applyAlignment="1" applyProtection="1">
      <alignment horizontal="center" vertical="center" wrapText="1"/>
      <protection hidden="1"/>
    </xf>
    <xf numFmtId="0" fontId="9" fillId="0" borderId="13" xfId="6" applyFont="1" applyFill="1" applyBorder="1" applyAlignment="1" applyProtection="1">
      <alignment horizontal="center" vertical="center" wrapText="1"/>
      <protection hidden="1"/>
    </xf>
    <xf numFmtId="0" fontId="3" fillId="3" borderId="0"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23" fillId="3" borderId="13" xfId="6" applyFont="1" applyFill="1" applyBorder="1" applyAlignment="1">
      <alignment horizontal="center" vertical="center" wrapText="1"/>
    </xf>
    <xf numFmtId="169" fontId="0" fillId="0" borderId="1" xfId="1" applyNumberFormat="1" applyFont="1" applyFill="1" applyBorder="1" applyAlignment="1">
      <alignment vertical="center"/>
    </xf>
    <xf numFmtId="1" fontId="0" fillId="0" borderId="1" xfId="1" applyNumberFormat="1" applyFont="1" applyFill="1" applyBorder="1" applyAlignment="1">
      <alignment horizontal="center" vertical="center"/>
    </xf>
    <xf numFmtId="0" fontId="4" fillId="0" borderId="5"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13" fillId="0" borderId="5" xfId="0" applyFont="1" applyFill="1" applyBorder="1" applyAlignment="1">
      <alignment vertical="center" wrapText="1"/>
    </xf>
    <xf numFmtId="0" fontId="5" fillId="0" borderId="1" xfId="0" applyFont="1" applyFill="1" applyBorder="1" applyAlignment="1">
      <alignment horizontal="center" vertical="center" wrapText="1"/>
    </xf>
    <xf numFmtId="9" fontId="3" fillId="0" borderId="3" xfId="2" applyFont="1" applyFill="1" applyBorder="1" applyAlignment="1">
      <alignment horizontal="center" vertical="center" wrapText="1"/>
    </xf>
    <xf numFmtId="9" fontId="3" fillId="0" borderId="3" xfId="2" applyFont="1" applyFill="1" applyBorder="1" applyAlignment="1">
      <alignment vertical="center" wrapText="1"/>
    </xf>
    <xf numFmtId="9" fontId="8" fillId="0" borderId="1" xfId="2" applyFont="1" applyFill="1" applyBorder="1" applyAlignment="1">
      <alignment horizontal="center" vertical="center" wrapText="1"/>
    </xf>
    <xf numFmtId="0" fontId="25" fillId="2" borderId="1" xfId="0" applyFont="1" applyFill="1" applyBorder="1" applyAlignment="1">
      <alignment horizontal="center" vertical="center" wrapText="1"/>
    </xf>
    <xf numFmtId="9" fontId="25" fillId="2" borderId="1" xfId="2" applyFont="1" applyFill="1" applyBorder="1" applyAlignment="1">
      <alignment horizontal="center" vertical="center" wrapText="1"/>
    </xf>
    <xf numFmtId="3" fontId="25" fillId="3" borderId="1" xfId="0" applyNumberFormat="1" applyFont="1" applyFill="1" applyBorder="1" applyAlignment="1">
      <alignment horizontal="center" vertical="center" wrapText="1"/>
    </xf>
    <xf numFmtId="0" fontId="8" fillId="0" borderId="3" xfId="0" applyFont="1" applyFill="1" applyBorder="1" applyAlignment="1">
      <alignment vertical="center" wrapText="1"/>
    </xf>
    <xf numFmtId="0" fontId="8" fillId="0" borderId="24" xfId="0" applyFont="1" applyFill="1" applyBorder="1" applyAlignment="1">
      <alignment vertical="center"/>
    </xf>
    <xf numFmtId="0" fontId="9" fillId="0" borderId="13" xfId="6" applyFont="1" applyFill="1" applyBorder="1" applyAlignment="1" applyProtection="1">
      <alignment horizontal="left" vertical="center" wrapText="1"/>
      <protection hidden="1"/>
    </xf>
    <xf numFmtId="9" fontId="3" fillId="0" borderId="15" xfId="2" applyFont="1" applyFill="1" applyBorder="1" applyAlignment="1">
      <alignment vertical="center" wrapText="1"/>
    </xf>
    <xf numFmtId="0" fontId="8" fillId="0" borderId="1" xfId="0" applyFont="1" applyBorder="1" applyAlignment="1">
      <alignment vertical="center" wrapText="1"/>
    </xf>
    <xf numFmtId="0" fontId="8" fillId="0" borderId="1" xfId="0" applyFont="1" applyFill="1" applyBorder="1" applyAlignment="1">
      <alignment horizontal="center" vertical="center" wrapText="1"/>
    </xf>
    <xf numFmtId="37" fontId="8" fillId="0" borderId="1" xfId="15" applyNumberFormat="1" applyFont="1" applyFill="1" applyBorder="1" applyAlignment="1">
      <alignment horizontal="center" vertical="center" wrapText="1"/>
    </xf>
    <xf numFmtId="0" fontId="5"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9" fontId="8" fillId="0" borderId="4" xfId="2" applyFont="1" applyFill="1" applyBorder="1" applyAlignment="1">
      <alignment horizontal="center" vertical="top" wrapText="1"/>
    </xf>
    <xf numFmtId="0" fontId="8" fillId="0" borderId="4" xfId="0" applyFont="1" applyFill="1" applyBorder="1" applyAlignment="1">
      <alignment horizontal="left" vertical="center" wrapText="1"/>
    </xf>
    <xf numFmtId="173" fontId="0" fillId="0" borderId="1" xfId="0" applyNumberFormat="1" applyFont="1" applyFill="1" applyBorder="1" applyAlignment="1">
      <alignment horizontal="center" vertical="center"/>
    </xf>
    <xf numFmtId="1" fontId="0" fillId="0" borderId="1" xfId="1" applyNumberFormat="1" applyFont="1" applyFill="1" applyBorder="1" applyAlignment="1">
      <alignment horizontal="center" vertical="top" wrapText="1"/>
    </xf>
    <xf numFmtId="0" fontId="0" fillId="0" borderId="1"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1" xfId="0" applyFont="1" applyFill="1" applyBorder="1" applyAlignment="1">
      <alignment horizontal="left" vertical="top" wrapText="1"/>
    </xf>
    <xf numFmtId="0" fontId="4" fillId="0" borderId="1" xfId="0" applyFont="1" applyFill="1" applyBorder="1" applyAlignment="1">
      <alignment vertical="top"/>
    </xf>
    <xf numFmtId="0" fontId="4" fillId="0" borderId="1" xfId="0" applyFont="1" applyFill="1" applyBorder="1" applyAlignment="1">
      <alignment horizontal="center" vertical="center"/>
    </xf>
    <xf numFmtId="9" fontId="4" fillId="0" borderId="1" xfId="2" applyFont="1" applyFill="1" applyBorder="1" applyAlignment="1">
      <alignment horizontal="center" vertical="center"/>
    </xf>
    <xf numFmtId="0" fontId="16" fillId="0" borderId="3" xfId="0" applyFont="1" applyFill="1" applyBorder="1" applyAlignment="1">
      <alignment horizontal="left" vertical="top" wrapText="1"/>
    </xf>
    <xf numFmtId="0" fontId="0" fillId="0" borderId="1" xfId="0" applyFont="1" applyFill="1" applyBorder="1" applyAlignment="1">
      <alignment horizontal="center" vertical="top" wrapText="1"/>
    </xf>
    <xf numFmtId="9" fontId="4" fillId="0" borderId="1" xfId="2" applyFont="1" applyFill="1" applyBorder="1" applyAlignment="1">
      <alignment vertical="top"/>
    </xf>
    <xf numFmtId="0" fontId="2" fillId="0" borderId="4" xfId="0" applyFont="1" applyFill="1" applyBorder="1" applyAlignment="1">
      <alignment horizontal="center" vertical="center" wrapText="1"/>
    </xf>
    <xf numFmtId="0" fontId="3" fillId="0" borderId="1" xfId="0" applyFont="1" applyFill="1" applyBorder="1" applyAlignment="1">
      <alignment vertical="top"/>
    </xf>
    <xf numFmtId="9" fontId="3" fillId="0" borderId="1" xfId="2" applyFont="1" applyFill="1" applyBorder="1" applyAlignment="1">
      <alignment vertical="top"/>
    </xf>
    <xf numFmtId="0" fontId="2" fillId="0" borderId="1" xfId="0" applyFont="1" applyFill="1" applyBorder="1" applyAlignment="1">
      <alignment vertical="top"/>
    </xf>
    <xf numFmtId="165" fontId="2" fillId="0" borderId="1" xfId="16" applyFont="1" applyFill="1" applyBorder="1" applyAlignment="1">
      <alignment vertical="top"/>
    </xf>
    <xf numFmtId="0" fontId="2" fillId="0" borderId="1" xfId="0" applyFont="1" applyFill="1" applyBorder="1" applyAlignment="1">
      <alignment vertical="top" wrapText="1"/>
    </xf>
    <xf numFmtId="0" fontId="3" fillId="0" borderId="1" xfId="0" applyFont="1" applyFill="1" applyBorder="1" applyAlignment="1">
      <alignment vertical="center"/>
    </xf>
    <xf numFmtId="9" fontId="3" fillId="0" borderId="1" xfId="2" applyFont="1" applyFill="1" applyBorder="1" applyAlignment="1">
      <alignment vertical="center"/>
    </xf>
    <xf numFmtId="165" fontId="2" fillId="0" borderId="1" xfId="16" applyFont="1" applyFill="1" applyBorder="1" applyAlignment="1">
      <alignment vertical="center"/>
    </xf>
    <xf numFmtId="0" fontId="2" fillId="0" borderId="1" xfId="0" applyFont="1" applyFill="1" applyBorder="1" applyAlignment="1">
      <alignment vertical="center" wrapText="1"/>
    </xf>
    <xf numFmtId="0" fontId="3" fillId="0" borderId="1" xfId="0" applyFont="1" applyFill="1" applyBorder="1" applyAlignment="1">
      <alignment vertical="center" wrapText="1"/>
    </xf>
    <xf numFmtId="9" fontId="3" fillId="0" borderId="1" xfId="2" applyFont="1" applyFill="1" applyBorder="1" applyAlignment="1">
      <alignment vertical="center" wrapText="1"/>
    </xf>
    <xf numFmtId="17" fontId="8" fillId="0" borderId="1"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0" fontId="3" fillId="0" borderId="2" xfId="0" applyFont="1" applyFill="1" applyBorder="1" applyAlignment="1">
      <alignment vertical="center" wrapText="1"/>
    </xf>
    <xf numFmtId="9" fontId="3" fillId="0" borderId="2" xfId="2" applyFont="1" applyFill="1" applyBorder="1" applyAlignment="1">
      <alignment vertical="center" wrapText="1"/>
    </xf>
    <xf numFmtId="17" fontId="8" fillId="0" borderId="13" xfId="0" applyNumberFormat="1" applyFont="1" applyFill="1" applyBorder="1" applyAlignment="1">
      <alignment horizontal="center" vertical="center" wrapText="1"/>
    </xf>
    <xf numFmtId="0" fontId="2" fillId="0" borderId="13" xfId="0" applyFont="1" applyFill="1" applyBorder="1" applyAlignment="1">
      <alignment vertical="center" wrapText="1"/>
    </xf>
    <xf numFmtId="0" fontId="0" fillId="0" borderId="9" xfId="0" applyFont="1" applyBorder="1" applyAlignment="1">
      <alignment horizontal="center" vertical="center"/>
    </xf>
    <xf numFmtId="0" fontId="19" fillId="0" borderId="9" xfId="0" applyFont="1" applyFill="1" applyBorder="1" applyAlignment="1">
      <alignment horizontal="center" vertical="center"/>
    </xf>
    <xf numFmtId="0" fontId="19" fillId="0" borderId="9" xfId="0" applyFont="1" applyFill="1" applyBorder="1" applyAlignment="1">
      <alignment vertical="center" wrapText="1"/>
    </xf>
    <xf numFmtId="171" fontId="0" fillId="0" borderId="9" xfId="1" applyNumberFormat="1" applyFont="1" applyFill="1" applyBorder="1" applyAlignment="1">
      <alignment vertical="center" wrapText="1"/>
    </xf>
    <xf numFmtId="171" fontId="0" fillId="0" borderId="9" xfId="1" applyNumberFormat="1" applyFont="1" applyFill="1" applyBorder="1" applyAlignment="1">
      <alignment vertical="top" wrapText="1"/>
    </xf>
    <xf numFmtId="0" fontId="0" fillId="0" borderId="9" xfId="0" applyFont="1" applyBorder="1" applyAlignment="1">
      <alignment vertical="center" wrapText="1"/>
    </xf>
    <xf numFmtId="0" fontId="0" fillId="0" borderId="9" xfId="0" applyFont="1" applyFill="1" applyBorder="1" applyAlignment="1">
      <alignment horizontal="center" vertical="top"/>
    </xf>
    <xf numFmtId="0" fontId="0" fillId="0" borderId="9" xfId="0" applyFont="1" applyFill="1" applyBorder="1" applyAlignment="1">
      <alignment horizontal="center" vertical="center"/>
    </xf>
    <xf numFmtId="169" fontId="0" fillId="0" borderId="9" xfId="1" applyNumberFormat="1" applyFont="1" applyFill="1" applyBorder="1" applyAlignment="1">
      <alignment horizontal="center" vertical="top" wrapText="1"/>
    </xf>
    <xf numFmtId="169" fontId="0" fillId="0" borderId="7" xfId="1" applyNumberFormat="1" applyFont="1" applyFill="1" applyBorder="1" applyAlignment="1">
      <alignment horizontal="center" vertical="top" wrapText="1"/>
    </xf>
    <xf numFmtId="0" fontId="2" fillId="0" borderId="9" xfId="0" applyFont="1" applyFill="1" applyBorder="1" applyAlignment="1">
      <alignment vertical="top"/>
    </xf>
    <xf numFmtId="0" fontId="2" fillId="0" borderId="9" xfId="0" applyFont="1" applyFill="1" applyBorder="1" applyAlignment="1">
      <alignment vertical="center"/>
    </xf>
    <xf numFmtId="0" fontId="2" fillId="0" borderId="9" xfId="0" applyFont="1" applyFill="1" applyBorder="1" applyAlignment="1">
      <alignment vertical="center" wrapText="1"/>
    </xf>
    <xf numFmtId="0" fontId="2" fillId="0" borderId="33" xfId="0" applyFont="1" applyFill="1" applyBorder="1" applyAlignment="1">
      <alignment vertical="center" wrapText="1"/>
    </xf>
    <xf numFmtId="0" fontId="0" fillId="0" borderId="33" xfId="0" applyFont="1" applyBorder="1" applyAlignment="1">
      <alignment horizontal="center" vertical="top" wrapText="1"/>
    </xf>
    <xf numFmtId="0" fontId="3" fillId="0" borderId="35" xfId="0" applyFont="1" applyFill="1" applyBorder="1" applyAlignment="1">
      <alignment horizontal="center" vertical="center" wrapText="1"/>
    </xf>
    <xf numFmtId="0" fontId="0" fillId="0" borderId="1" xfId="0" applyBorder="1" applyAlignment="1">
      <alignment vertical="center" wrapText="1"/>
    </xf>
    <xf numFmtId="0" fontId="25" fillId="0" borderId="1" xfId="0" applyFont="1" applyFill="1" applyBorder="1" applyAlignment="1">
      <alignment vertical="center" wrapText="1"/>
    </xf>
    <xf numFmtId="49" fontId="25" fillId="0" borderId="1" xfId="0" applyNumberFormat="1" applyFont="1" applyFill="1" applyBorder="1" applyAlignment="1">
      <alignment vertical="center" wrapText="1"/>
    </xf>
    <xf numFmtId="0" fontId="23" fillId="0" borderId="1" xfId="0" applyFont="1" applyFill="1" applyBorder="1" applyAlignment="1">
      <alignment vertical="center" wrapText="1"/>
    </xf>
    <xf numFmtId="169" fontId="0" fillId="0" borderId="1" xfId="1" applyNumberFormat="1" applyFont="1" applyFill="1" applyBorder="1" applyAlignment="1">
      <alignment vertical="center" wrapText="1"/>
    </xf>
    <xf numFmtId="0" fontId="8" fillId="0" borderId="24" xfId="0" applyFont="1" applyBorder="1" applyAlignment="1">
      <alignment vertical="center" wrapText="1"/>
    </xf>
    <xf numFmtId="0" fontId="0" fillId="0" borderId="24" xfId="0" applyFont="1" applyFill="1" applyBorder="1" applyAlignment="1">
      <alignment vertical="center" wrapText="1"/>
    </xf>
    <xf numFmtId="0" fontId="0" fillId="3" borderId="24" xfId="0" applyFont="1" applyFill="1" applyBorder="1" applyAlignment="1">
      <alignment vertical="center" wrapText="1"/>
    </xf>
    <xf numFmtId="0" fontId="5" fillId="0" borderId="10" xfId="0" applyFont="1" applyFill="1" applyBorder="1" applyAlignment="1">
      <alignment horizontal="center" vertical="top" wrapText="1"/>
    </xf>
    <xf numFmtId="0" fontId="5" fillId="0" borderId="10" xfId="0" applyFont="1" applyFill="1" applyBorder="1" applyAlignment="1">
      <alignment horizontal="center" vertical="center" wrapText="1"/>
    </xf>
    <xf numFmtId="0" fontId="5" fillId="0" borderId="12" xfId="0" applyFont="1" applyFill="1" applyBorder="1" applyAlignment="1">
      <alignment horizontal="center" vertical="top" wrapText="1"/>
    </xf>
    <xf numFmtId="0" fontId="5" fillId="0" borderId="13" xfId="0" applyFont="1" applyFill="1" applyBorder="1" applyAlignment="1">
      <alignment horizontal="center" vertical="center" wrapText="1"/>
    </xf>
    <xf numFmtId="170" fontId="28" fillId="0" borderId="15" xfId="0" applyNumberFormat="1" applyFont="1" applyFill="1" applyBorder="1" applyAlignment="1">
      <alignment horizontal="center" vertical="center" readingOrder="1"/>
    </xf>
    <xf numFmtId="167" fontId="14" fillId="0" borderId="13" xfId="0" applyNumberFormat="1" applyFont="1" applyFill="1" applyBorder="1" applyAlignment="1">
      <alignment horizontal="center" vertical="center" wrapText="1"/>
    </xf>
    <xf numFmtId="170" fontId="14" fillId="0" borderId="13" xfId="0" applyNumberFormat="1" applyFont="1" applyFill="1" applyBorder="1" applyAlignment="1">
      <alignment horizontal="center" vertical="center" wrapText="1"/>
    </xf>
    <xf numFmtId="170" fontId="11" fillId="0" borderId="13" xfId="2" applyNumberFormat="1" applyFont="1" applyFill="1" applyBorder="1" applyAlignment="1">
      <alignment horizontal="center" vertical="center" wrapText="1"/>
    </xf>
    <xf numFmtId="170" fontId="0" fillId="0" borderId="13" xfId="0" applyNumberFormat="1" applyFill="1" applyBorder="1" applyAlignment="1">
      <alignment horizontal="center" vertical="center"/>
    </xf>
    <xf numFmtId="4" fontId="0" fillId="0" borderId="13" xfId="0" applyNumberFormat="1" applyFill="1" applyBorder="1" applyAlignment="1">
      <alignment horizontal="center" vertical="center"/>
    </xf>
    <xf numFmtId="169" fontId="9" fillId="0" borderId="13" xfId="1" applyNumberFormat="1" applyFont="1" applyFill="1" applyBorder="1" applyAlignment="1">
      <alignment horizontal="center" vertical="center"/>
    </xf>
    <xf numFmtId="3" fontId="3" fillId="0" borderId="13" xfId="0" applyNumberFormat="1" applyFont="1" applyFill="1" applyBorder="1" applyAlignment="1">
      <alignment horizontal="center" vertical="center" wrapText="1"/>
    </xf>
    <xf numFmtId="9" fontId="9" fillId="0" borderId="13" xfId="2" applyFont="1" applyFill="1" applyBorder="1" applyAlignment="1">
      <alignment horizontal="center" vertical="center"/>
    </xf>
    <xf numFmtId="0" fontId="3" fillId="3" borderId="13" xfId="0" applyFont="1" applyFill="1" applyBorder="1" applyAlignment="1">
      <alignment horizontal="center" vertical="center" wrapText="1"/>
    </xf>
    <xf numFmtId="169" fontId="0" fillId="0" borderId="13" xfId="0" applyNumberFormat="1" applyFont="1" applyFill="1" applyBorder="1" applyAlignment="1">
      <alignment horizontal="center" vertical="center" wrapText="1"/>
    </xf>
    <xf numFmtId="172" fontId="0" fillId="0" borderId="13" xfId="0" applyNumberFormat="1" applyFont="1" applyFill="1" applyBorder="1" applyAlignment="1">
      <alignment horizontal="center" vertical="center" wrapText="1"/>
    </xf>
    <xf numFmtId="172" fontId="0" fillId="0" borderId="33" xfId="0" applyNumberFormat="1" applyFont="1" applyFill="1" applyBorder="1" applyAlignment="1">
      <alignment horizontal="center" vertical="center" wrapText="1"/>
    </xf>
    <xf numFmtId="0" fontId="29" fillId="0" borderId="39" xfId="0" applyFont="1" applyBorder="1" applyAlignment="1">
      <alignment vertical="center" wrapText="1"/>
    </xf>
    <xf numFmtId="0" fontId="2" fillId="0" borderId="24" xfId="0" applyFont="1" applyFill="1" applyBorder="1" applyAlignment="1">
      <alignment horizontal="justify" vertical="top" wrapText="1"/>
    </xf>
    <xf numFmtId="0" fontId="8" fillId="0" borderId="38" xfId="0" applyFont="1" applyFill="1" applyBorder="1" applyAlignment="1">
      <alignment vertical="center" wrapText="1"/>
    </xf>
    <xf numFmtId="0" fontId="16"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9" fontId="3" fillId="0" borderId="4" xfId="2"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4" xfId="0" applyFont="1" applyFill="1" applyBorder="1" applyAlignment="1">
      <alignment vertical="center" wrapText="1"/>
    </xf>
    <xf numFmtId="0" fontId="8" fillId="0" borderId="1"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3" fillId="0" borderId="5" xfId="6" applyFont="1" applyFill="1" applyBorder="1" applyAlignment="1">
      <alignment horizontal="center" vertical="center" wrapText="1"/>
    </xf>
    <xf numFmtId="0" fontId="23" fillId="0" borderId="3" xfId="6" applyFont="1" applyFill="1" applyBorder="1" applyAlignment="1">
      <alignment horizontal="center" vertical="center" wrapText="1"/>
    </xf>
    <xf numFmtId="0" fontId="23" fillId="0" borderId="1" xfId="6" applyFont="1" applyFill="1" applyBorder="1" applyAlignment="1">
      <alignment horizontal="left" vertical="center" wrapText="1"/>
    </xf>
    <xf numFmtId="0" fontId="16" fillId="0" borderId="5" xfId="0" applyFont="1" applyFill="1" applyBorder="1" applyAlignment="1">
      <alignment vertical="center" wrapText="1"/>
    </xf>
    <xf numFmtId="0" fontId="16" fillId="0" borderId="5" xfId="0" applyFont="1" applyFill="1" applyBorder="1" applyAlignment="1">
      <alignment horizontal="center" vertical="center" wrapText="1"/>
    </xf>
    <xf numFmtId="0" fontId="23" fillId="0" borderId="3" xfId="6" applyFont="1" applyFill="1" applyBorder="1" applyAlignment="1">
      <alignment vertical="center" wrapText="1"/>
    </xf>
    <xf numFmtId="0" fontId="12" fillId="0" borderId="3" xfId="0"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0" fontId="23" fillId="0" borderId="19" xfId="6" applyFont="1" applyFill="1" applyBorder="1" applyAlignment="1">
      <alignment horizontal="center" vertical="center" wrapText="1"/>
    </xf>
    <xf numFmtId="0" fontId="8" fillId="0" borderId="30" xfId="0" applyFont="1" applyFill="1" applyBorder="1" applyAlignment="1">
      <alignment horizontal="center" vertical="center" wrapText="1"/>
    </xf>
    <xf numFmtId="0" fontId="23" fillId="0" borderId="1" xfId="6" applyFont="1" applyFill="1" applyBorder="1" applyAlignment="1">
      <alignment vertical="center" wrapText="1"/>
    </xf>
    <xf numFmtId="0" fontId="23" fillId="0" borderId="24" xfId="6" applyFont="1" applyFill="1" applyBorder="1" applyAlignment="1">
      <alignment vertical="center" wrapText="1"/>
    </xf>
    <xf numFmtId="0" fontId="23" fillId="0" borderId="23" xfId="6" applyFont="1" applyFill="1" applyBorder="1" applyAlignment="1">
      <alignment horizontal="center" vertical="center" wrapText="1"/>
    </xf>
    <xf numFmtId="0" fontId="8" fillId="0" borderId="23" xfId="0" applyFont="1" applyFill="1" applyBorder="1" applyAlignment="1">
      <alignment horizontal="center" vertical="center" wrapText="1"/>
    </xf>
    <xf numFmtId="0" fontId="23" fillId="0" borderId="3" xfId="6" applyFont="1" applyFill="1" applyBorder="1" applyAlignment="1">
      <alignment horizontal="center" vertical="top" wrapText="1"/>
    </xf>
    <xf numFmtId="0" fontId="23" fillId="0" borderId="1" xfId="6" applyFont="1" applyFill="1" applyBorder="1" applyAlignment="1">
      <alignment horizontal="left" vertical="top" wrapText="1"/>
    </xf>
    <xf numFmtId="0" fontId="16" fillId="0" borderId="1" xfId="0" applyFont="1" applyFill="1" applyBorder="1" applyAlignment="1">
      <alignment vertical="top" wrapText="1"/>
    </xf>
    <xf numFmtId="0" fontId="23" fillId="0" borderId="1" xfId="6" applyFont="1" applyFill="1" applyBorder="1" applyAlignment="1">
      <alignment horizontal="center" vertical="top" wrapText="1"/>
    </xf>
    <xf numFmtId="0" fontId="22" fillId="0" borderId="21" xfId="0" applyFont="1" applyFill="1" applyBorder="1" applyAlignment="1">
      <alignment horizontal="left" vertical="top" wrapText="1"/>
    </xf>
    <xf numFmtId="0" fontId="22" fillId="0" borderId="0" xfId="0" applyFont="1" applyFill="1" applyBorder="1" applyAlignment="1">
      <alignment horizontal="left" vertical="top" wrapText="1"/>
    </xf>
    <xf numFmtId="0" fontId="23" fillId="0" borderId="4" xfId="6" applyFont="1" applyFill="1" applyBorder="1" applyAlignment="1">
      <alignment horizontal="center" vertical="center" wrapText="1"/>
    </xf>
    <xf numFmtId="0" fontId="23" fillId="0" borderId="23" xfId="6" applyFont="1" applyFill="1" applyBorder="1" applyAlignment="1">
      <alignment horizontal="center" vertical="top" wrapText="1"/>
    </xf>
    <xf numFmtId="0" fontId="20" fillId="0" borderId="1" xfId="0" applyFont="1" applyFill="1" applyBorder="1" applyAlignment="1">
      <alignment vertical="top" wrapText="1"/>
    </xf>
    <xf numFmtId="0" fontId="8" fillId="0" borderId="23" xfId="0" applyFont="1" applyFill="1" applyBorder="1" applyAlignment="1">
      <alignment horizontal="center" vertical="top" wrapText="1"/>
    </xf>
    <xf numFmtId="9" fontId="23" fillId="0" borderId="3" xfId="2" applyFont="1" applyFill="1" applyBorder="1" applyAlignment="1">
      <alignment horizontal="center" vertical="center" wrapText="1"/>
    </xf>
    <xf numFmtId="0" fontId="22" fillId="0" borderId="16" xfId="0" applyFont="1" applyFill="1" applyBorder="1" applyAlignment="1">
      <alignment horizontal="left" vertical="top" wrapText="1"/>
    </xf>
    <xf numFmtId="0" fontId="23" fillId="0" borderId="4" xfId="6" applyFont="1" applyFill="1" applyBorder="1" applyAlignment="1">
      <alignment horizontal="center" vertical="top" wrapText="1"/>
    </xf>
    <xf numFmtId="0" fontId="23" fillId="0" borderId="7" xfId="6" applyFont="1" applyFill="1" applyBorder="1" applyAlignment="1">
      <alignment horizontal="center" vertical="top" wrapText="1"/>
    </xf>
    <xf numFmtId="0" fontId="22" fillId="0" borderId="1" xfId="0" applyFont="1" applyFill="1" applyBorder="1" applyAlignment="1">
      <alignment vertical="top" wrapText="1"/>
    </xf>
    <xf numFmtId="0" fontId="8" fillId="0" borderId="7" xfId="0" applyFont="1" applyFill="1" applyBorder="1" applyAlignment="1">
      <alignment horizontal="center" vertical="top" wrapText="1"/>
    </xf>
    <xf numFmtId="0" fontId="22" fillId="0" borderId="16" xfId="0" applyFont="1" applyFill="1" applyBorder="1" applyAlignment="1">
      <alignment horizontal="left" vertical="center" wrapText="1"/>
    </xf>
    <xf numFmtId="0" fontId="22" fillId="0" borderId="0" xfId="0" applyFont="1" applyFill="1" applyBorder="1" applyAlignment="1">
      <alignment horizontal="left" vertical="center" wrapText="1"/>
    </xf>
    <xf numFmtId="9" fontId="22" fillId="0" borderId="0" xfId="2" applyFont="1" applyFill="1" applyBorder="1" applyAlignment="1">
      <alignment horizontal="left" vertical="center" wrapText="1"/>
    </xf>
    <xf numFmtId="3" fontId="21" fillId="0" borderId="1" xfId="0" applyNumberFormat="1" applyFont="1" applyFill="1" applyBorder="1" applyAlignment="1">
      <alignment vertical="center" shrinkToFit="1"/>
    </xf>
    <xf numFmtId="0" fontId="22" fillId="0" borderId="1" xfId="0" applyFont="1" applyFill="1" applyBorder="1" applyAlignment="1">
      <alignment vertical="center" wrapText="1"/>
    </xf>
    <xf numFmtId="0" fontId="20" fillId="0" borderId="9" xfId="0" applyFont="1" applyFill="1" applyBorder="1" applyAlignment="1">
      <alignment vertical="center" wrapText="1"/>
    </xf>
    <xf numFmtId="0" fontId="8" fillId="0" borderId="3" xfId="0" applyFont="1" applyFill="1" applyBorder="1" applyAlignment="1">
      <alignment horizontal="left" vertical="center" wrapText="1"/>
    </xf>
    <xf numFmtId="9" fontId="22" fillId="0" borderId="0" xfId="2" applyFont="1" applyFill="1" applyBorder="1" applyAlignment="1">
      <alignment horizontal="left" vertical="top" wrapText="1"/>
    </xf>
    <xf numFmtId="3" fontId="21" fillId="0" borderId="1" xfId="0" applyNumberFormat="1" applyFont="1" applyFill="1" applyBorder="1" applyAlignment="1">
      <alignment vertical="top" shrinkToFit="1"/>
    </xf>
    <xf numFmtId="0" fontId="20" fillId="0" borderId="9" xfId="0" applyFont="1" applyFill="1" applyBorder="1" applyAlignment="1">
      <alignment vertical="top" wrapText="1"/>
    </xf>
    <xf numFmtId="9" fontId="23" fillId="0" borderId="4" xfId="2" applyFont="1" applyFill="1" applyBorder="1" applyAlignment="1">
      <alignment horizontal="center" vertical="center" wrapText="1"/>
    </xf>
    <xf numFmtId="3" fontId="21" fillId="0" borderId="22" xfId="0" applyNumberFormat="1" applyFont="1" applyFill="1" applyBorder="1" applyAlignment="1">
      <alignment horizontal="center" vertical="top" shrinkToFit="1"/>
    </xf>
    <xf numFmtId="3" fontId="21" fillId="0" borderId="0" xfId="0" applyNumberFormat="1" applyFont="1" applyFill="1" applyBorder="1" applyAlignment="1">
      <alignment horizontal="center" vertical="top" shrinkToFit="1"/>
    </xf>
    <xf numFmtId="9" fontId="21" fillId="0" borderId="0" xfId="2" applyFont="1" applyFill="1" applyBorder="1" applyAlignment="1">
      <alignment horizontal="center" vertical="top" shrinkToFit="1"/>
    </xf>
    <xf numFmtId="3" fontId="21" fillId="0" borderId="2" xfId="0" applyNumberFormat="1" applyFont="1" applyFill="1" applyBorder="1" applyAlignment="1">
      <alignment horizontal="center" vertical="center" shrinkToFit="1"/>
    </xf>
    <xf numFmtId="1" fontId="9" fillId="0" borderId="4" xfId="2" applyNumberFormat="1" applyFont="1" applyFill="1" applyBorder="1" applyAlignment="1">
      <alignment horizontal="center" vertical="center" wrapText="1"/>
    </xf>
    <xf numFmtId="10" fontId="9" fillId="0" borderId="4" xfId="2" applyNumberFormat="1" applyFont="1" applyFill="1" applyBorder="1" applyAlignment="1">
      <alignment horizontal="center" vertical="center" wrapText="1"/>
    </xf>
    <xf numFmtId="0" fontId="23" fillId="0" borderId="2" xfId="6" applyFont="1" applyFill="1" applyBorder="1" applyAlignment="1">
      <alignment horizontal="center" vertical="center" wrapText="1"/>
    </xf>
    <xf numFmtId="0" fontId="8" fillId="0" borderId="2" xfId="0" applyFont="1" applyFill="1" applyBorder="1" applyAlignment="1">
      <alignment vertical="top"/>
    </xf>
    <xf numFmtId="0" fontId="8" fillId="0" borderId="7" xfId="0" applyFont="1" applyFill="1" applyBorder="1" applyAlignment="1">
      <alignment horizontal="center" vertical="center" wrapText="1"/>
    </xf>
    <xf numFmtId="0" fontId="22" fillId="0" borderId="29" xfId="0" applyFont="1" applyFill="1" applyBorder="1" applyAlignment="1">
      <alignment horizontal="left" vertical="top" wrapText="1"/>
    </xf>
    <xf numFmtId="0" fontId="22" fillId="0" borderId="17" xfId="0" applyFont="1" applyFill="1" applyBorder="1" applyAlignment="1">
      <alignment horizontal="center" vertical="top" wrapText="1"/>
    </xf>
    <xf numFmtId="0" fontId="20" fillId="0" borderId="34" xfId="0" applyFont="1" applyFill="1" applyBorder="1" applyAlignment="1">
      <alignment horizontal="center" vertical="top" wrapText="1"/>
    </xf>
    <xf numFmtId="0" fontId="20" fillId="0" borderId="1" xfId="0" applyFont="1" applyFill="1" applyBorder="1" applyAlignment="1">
      <alignment vertical="center" wrapText="1"/>
    </xf>
    <xf numFmtId="0" fontId="8" fillId="0" borderId="1" xfId="0" applyFont="1" applyFill="1" applyBorder="1" applyAlignment="1">
      <alignment vertical="center" wrapText="1"/>
    </xf>
    <xf numFmtId="0" fontId="8" fillId="0" borderId="1" xfId="6" applyFont="1" applyFill="1" applyBorder="1" applyAlignment="1" applyProtection="1">
      <alignment horizontal="left" vertical="top" wrapText="1"/>
      <protection hidden="1"/>
    </xf>
    <xf numFmtId="0" fontId="8" fillId="0" borderId="1" xfId="6" applyFont="1" applyFill="1" applyBorder="1" applyAlignment="1" applyProtection="1">
      <alignment horizontal="left" vertical="center" wrapText="1"/>
      <protection hidden="1"/>
    </xf>
    <xf numFmtId="0" fontId="8" fillId="0" borderId="13" xfId="6" applyFont="1" applyFill="1" applyBorder="1" applyAlignment="1" applyProtection="1">
      <alignment horizontal="left" vertical="center" wrapText="1"/>
      <protection hidden="1"/>
    </xf>
    <xf numFmtId="0" fontId="16" fillId="0" borderId="1" xfId="6" applyFont="1" applyFill="1" applyBorder="1" applyAlignment="1">
      <alignment horizontal="left" vertical="center" wrapText="1"/>
    </xf>
    <xf numFmtId="0" fontId="8" fillId="0" borderId="1" xfId="6" applyFont="1" applyFill="1" applyBorder="1" applyAlignment="1" applyProtection="1">
      <alignment horizontal="center" vertical="center" wrapText="1"/>
      <protection hidden="1"/>
    </xf>
    <xf numFmtId="0" fontId="8" fillId="0" borderId="13" xfId="6" applyFont="1" applyFill="1" applyBorder="1" applyAlignment="1" applyProtection="1">
      <alignment horizontal="left" vertical="top" wrapText="1"/>
      <protection hidden="1"/>
    </xf>
    <xf numFmtId="9" fontId="2" fillId="0" borderId="0" xfId="2" applyFont="1" applyFill="1" applyBorder="1" applyAlignment="1">
      <alignment horizontal="center"/>
    </xf>
    <xf numFmtId="9" fontId="3" fillId="0" borderId="2" xfId="2" applyFont="1" applyFill="1" applyBorder="1" applyAlignment="1">
      <alignment horizontal="center" vertical="center" wrapText="1"/>
    </xf>
    <xf numFmtId="9" fontId="3" fillId="0" borderId="3" xfId="2" applyFont="1" applyFill="1" applyBorder="1" applyAlignment="1">
      <alignment horizontal="center" vertical="center" wrapText="1"/>
    </xf>
    <xf numFmtId="9" fontId="3" fillId="0" borderId="4" xfId="2" applyFont="1" applyFill="1" applyBorder="1" applyAlignment="1">
      <alignment horizontal="center" vertical="center" wrapText="1"/>
    </xf>
    <xf numFmtId="0" fontId="15" fillId="0" borderId="0" xfId="0" applyFont="1" applyBorder="1" applyAlignment="1">
      <alignment horizontal="center"/>
    </xf>
    <xf numFmtId="0" fontId="2" fillId="0" borderId="27" xfId="0" applyFont="1" applyBorder="1" applyAlignment="1">
      <alignment horizontal="center" vertical="top"/>
    </xf>
    <xf numFmtId="0" fontId="2" fillId="0" borderId="18" xfId="0" applyFont="1" applyBorder="1" applyAlignment="1">
      <alignment horizontal="center" vertical="top"/>
    </xf>
    <xf numFmtId="0" fontId="2" fillId="0" borderId="8" xfId="0" applyFont="1" applyBorder="1" applyAlignment="1">
      <alignment horizontal="center" vertical="top"/>
    </xf>
    <xf numFmtId="0" fontId="5" fillId="0" borderId="36" xfId="0" applyFont="1" applyFill="1" applyBorder="1" applyAlignment="1">
      <alignment horizontal="center" vertical="top" wrapText="1"/>
    </xf>
    <xf numFmtId="0" fontId="5" fillId="0" borderId="37" xfId="0" applyFont="1" applyFill="1" applyBorder="1" applyAlignment="1">
      <alignment horizontal="center" vertical="top" wrapText="1"/>
    </xf>
    <xf numFmtId="9" fontId="9" fillId="0" borderId="2" xfId="2" applyFont="1" applyFill="1" applyBorder="1" applyAlignment="1">
      <alignment horizontal="center" vertical="top" wrapText="1"/>
    </xf>
    <xf numFmtId="9" fontId="9" fillId="0" borderId="3" xfId="2" applyFont="1" applyFill="1" applyBorder="1" applyAlignment="1">
      <alignment horizontal="center" vertical="top" wrapText="1"/>
    </xf>
    <xf numFmtId="9" fontId="9" fillId="0" borderId="4" xfId="2" applyFont="1" applyFill="1" applyBorder="1" applyAlignment="1">
      <alignment horizontal="center" vertical="top" wrapText="1"/>
    </xf>
    <xf numFmtId="0" fontId="5"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9" fontId="8" fillId="0" borderId="1" xfId="2" applyFont="1" applyFill="1" applyBorder="1" applyAlignment="1">
      <alignment horizontal="center" vertical="center" wrapText="1"/>
    </xf>
    <xf numFmtId="0" fontId="8" fillId="0" borderId="24" xfId="0" applyFont="1" applyFill="1" applyBorder="1" applyAlignment="1">
      <alignment vertical="center" wrapText="1"/>
    </xf>
    <xf numFmtId="0" fontId="8" fillId="0" borderId="1" xfId="0" applyFont="1" applyFill="1" applyBorder="1" applyAlignment="1">
      <alignment vertical="center" wrapText="1"/>
    </xf>
    <xf numFmtId="0" fontId="8" fillId="0" borderId="35" xfId="0" applyFont="1" applyFill="1" applyBorder="1" applyAlignment="1">
      <alignment horizontal="left" vertical="top" wrapText="1"/>
    </xf>
    <xf numFmtId="0" fontId="8" fillId="0" borderId="25" xfId="0" applyFont="1" applyFill="1" applyBorder="1" applyAlignment="1">
      <alignment horizontal="left" vertical="top"/>
    </xf>
  </cellXfs>
  <cellStyles count="17">
    <cellStyle name="Millares" xfId="15" builtinId="3"/>
    <cellStyle name="Millares 2" xfId="5" xr:uid="{00000000-0005-0000-0000-000001000000}"/>
    <cellStyle name="Millares 2 2" xfId="12" xr:uid="{00000000-0005-0000-0000-000002000000}"/>
    <cellStyle name="Millares 3" xfId="9" xr:uid="{00000000-0005-0000-0000-000003000000}"/>
    <cellStyle name="Millares 3 2" xfId="14" xr:uid="{00000000-0005-0000-0000-000004000000}"/>
    <cellStyle name="Moneda" xfId="1" builtinId="4"/>
    <cellStyle name="Moneda [0]" xfId="16" builtinId="7"/>
    <cellStyle name="Moneda 2" xfId="3" xr:uid="{00000000-0005-0000-0000-000007000000}"/>
    <cellStyle name="Moneda 3" xfId="4" xr:uid="{00000000-0005-0000-0000-000008000000}"/>
    <cellStyle name="Moneda 3 2" xfId="11" xr:uid="{00000000-0005-0000-0000-000009000000}"/>
    <cellStyle name="Moneda 4" xfId="8" xr:uid="{00000000-0005-0000-0000-00000A000000}"/>
    <cellStyle name="Moneda 4 2" xfId="13" xr:uid="{00000000-0005-0000-0000-00000B000000}"/>
    <cellStyle name="Moneda 5" xfId="10" xr:uid="{00000000-0005-0000-0000-00000C000000}"/>
    <cellStyle name="Normal" xfId="0" builtinId="0"/>
    <cellStyle name="Normal 2" xfId="6" xr:uid="{00000000-0005-0000-0000-00000E000000}"/>
    <cellStyle name="Porcentaje" xfId="2" builtinId="5"/>
    <cellStyle name="Porcentaje 2" xfId="7" xr:uid="{00000000-0005-0000-0000-00001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H835"/>
  <sheetViews>
    <sheetView tabSelected="1" topLeftCell="AI1" zoomScale="90" zoomScaleNormal="90" workbookViewId="0">
      <pane ySplit="5" topLeftCell="A18" activePane="bottomLeft" state="frozen"/>
      <selection pane="bottomLeft" activeCell="N9" sqref="N9"/>
    </sheetView>
  </sheetViews>
  <sheetFormatPr baseColWidth="10" defaultColWidth="11.42578125" defaultRowHeight="12" x14ac:dyDescent="0.2"/>
  <cols>
    <col min="1" max="1" width="19.7109375" style="27" customWidth="1"/>
    <col min="2" max="2" width="16.42578125" style="24" customWidth="1"/>
    <col min="3" max="3" width="18.85546875" style="24" customWidth="1"/>
    <col min="4" max="4" width="17" style="24" customWidth="1"/>
    <col min="5" max="5" width="19" style="24" customWidth="1"/>
    <col min="6" max="6" width="15.42578125" style="24" customWidth="1"/>
    <col min="7" max="7" width="26" style="24" customWidth="1"/>
    <col min="8" max="8" width="30.7109375" style="65" customWidth="1"/>
    <col min="9" max="9" width="21.28515625" style="28" customWidth="1"/>
    <col min="10" max="12" width="13.85546875" style="29" customWidth="1"/>
    <col min="13" max="13" width="19.140625" style="29" customWidth="1"/>
    <col min="14" max="14" width="19.5703125" style="73" customWidth="1"/>
    <col min="15" max="15" width="21.7109375" style="73" customWidth="1"/>
    <col min="16" max="16" width="15.140625" style="73" customWidth="1"/>
    <col min="17" max="17" width="16.5703125" style="73" customWidth="1"/>
    <col min="18" max="18" width="17.7109375" style="73" customWidth="1"/>
    <col min="19" max="19" width="15.5703125" style="106" customWidth="1"/>
    <col min="20" max="20" width="12.85546875" style="106" customWidth="1"/>
    <col min="21" max="21" width="20.42578125" style="106" customWidth="1"/>
    <col min="22" max="22" width="14.28515625" style="24" customWidth="1"/>
    <col min="23" max="23" width="21.85546875" style="30" hidden="1" customWidth="1"/>
    <col min="24" max="24" width="19.28515625" style="30" customWidth="1"/>
    <col min="25" max="25" width="16" style="30" customWidth="1"/>
    <col min="26" max="26" width="18" style="219" customWidth="1"/>
    <col min="27" max="27" width="11.28515625" style="31" customWidth="1"/>
    <col min="28" max="28" width="20.7109375" style="31" customWidth="1"/>
    <col min="29" max="29" width="19.140625" style="31" customWidth="1"/>
    <col min="30" max="30" width="11.28515625" style="31" customWidth="1"/>
    <col min="31" max="31" width="13" style="77" customWidth="1"/>
    <col min="32" max="32" width="26.5703125" style="24" hidden="1" customWidth="1"/>
    <col min="33" max="33" width="14.7109375" style="24" hidden="1" customWidth="1"/>
    <col min="34" max="34" width="14.28515625" style="24" hidden="1" customWidth="1"/>
    <col min="35" max="35" width="15.140625" style="24" customWidth="1"/>
    <col min="36" max="36" width="18.140625" style="24" customWidth="1"/>
    <col min="37" max="37" width="16.42578125" style="24" customWidth="1"/>
    <col min="38" max="39" width="15.5703125" style="24" customWidth="1"/>
    <col min="40" max="40" width="36.7109375" style="32" customWidth="1"/>
    <col min="41" max="41" width="36.7109375" style="28" customWidth="1"/>
    <col min="42" max="42" width="37.5703125" style="28" customWidth="1"/>
    <col min="43" max="43" width="50.85546875" style="78" customWidth="1"/>
    <col min="44" max="82" width="11.42578125" style="1"/>
    <col min="83" max="86" width="11.42578125" style="33"/>
    <col min="87" max="16384" width="11.42578125" style="24"/>
  </cols>
  <sheetData>
    <row r="1" spans="1:86" s="33" customFormat="1" ht="18.75" x14ac:dyDescent="0.3">
      <c r="A1" s="34"/>
      <c r="E1" s="399" t="s">
        <v>77</v>
      </c>
      <c r="F1" s="399"/>
      <c r="G1" s="399"/>
      <c r="H1" s="399"/>
      <c r="I1" s="399"/>
      <c r="J1" s="399"/>
      <c r="K1" s="399"/>
      <c r="L1" s="399"/>
      <c r="M1" s="399"/>
      <c r="N1" s="399"/>
      <c r="O1" s="40"/>
      <c r="P1" s="40"/>
      <c r="Q1" s="40"/>
      <c r="R1" s="40"/>
      <c r="S1" s="105"/>
      <c r="T1" s="105"/>
      <c r="U1" s="105"/>
      <c r="W1" s="36"/>
      <c r="X1" s="215"/>
      <c r="Y1" s="215"/>
      <c r="Z1" s="216"/>
      <c r="AA1" s="37"/>
      <c r="AB1" s="37"/>
      <c r="AC1" s="37"/>
      <c r="AD1" s="37"/>
      <c r="AE1" s="226"/>
      <c r="AN1" s="38"/>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row>
    <row r="2" spans="1:86" s="33" customFormat="1" ht="18.75" x14ac:dyDescent="0.3">
      <c r="A2" s="34"/>
      <c r="E2" s="399" t="s">
        <v>78</v>
      </c>
      <c r="F2" s="399"/>
      <c r="G2" s="399"/>
      <c r="H2" s="399"/>
      <c r="I2" s="399"/>
      <c r="J2" s="399"/>
      <c r="K2" s="399"/>
      <c r="L2" s="399"/>
      <c r="M2" s="399"/>
      <c r="N2" s="399"/>
      <c r="O2" s="40"/>
      <c r="P2" s="40"/>
      <c r="Q2" s="40"/>
      <c r="R2" s="40"/>
      <c r="S2" s="105"/>
      <c r="T2" s="105"/>
      <c r="U2" s="105"/>
      <c r="W2" s="36"/>
      <c r="X2" s="215"/>
      <c r="Y2" s="215"/>
      <c r="Z2" s="216"/>
      <c r="AA2" s="37"/>
      <c r="AB2" s="37"/>
      <c r="AC2" s="37"/>
      <c r="AD2" s="37"/>
      <c r="AE2" s="226"/>
      <c r="AN2" s="38"/>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row>
    <row r="3" spans="1:86" s="33" customFormat="1" ht="19.5" thickBot="1" x14ac:dyDescent="0.35">
      <c r="A3" s="34"/>
      <c r="E3" s="399" t="s">
        <v>79</v>
      </c>
      <c r="F3" s="399"/>
      <c r="G3" s="399"/>
      <c r="H3" s="399"/>
      <c r="I3" s="399"/>
      <c r="J3" s="399"/>
      <c r="K3" s="399"/>
      <c r="L3" s="399"/>
      <c r="M3" s="399"/>
      <c r="N3" s="399"/>
      <c r="O3" s="40"/>
      <c r="P3" s="40"/>
      <c r="Q3" s="40"/>
      <c r="R3" s="40"/>
      <c r="S3" s="105"/>
      <c r="T3" s="105"/>
      <c r="U3" s="105"/>
      <c r="W3" s="36"/>
      <c r="X3" s="215"/>
      <c r="Y3" s="215"/>
      <c r="Z3" s="216"/>
      <c r="AA3" s="37"/>
      <c r="AB3" s="37">
        <v>100000000</v>
      </c>
      <c r="AC3" s="37">
        <v>99400000</v>
      </c>
      <c r="AD3" s="395">
        <f>AC3/AB3</f>
        <v>0.99399999999999999</v>
      </c>
      <c r="AE3" s="226"/>
      <c r="AN3" s="38"/>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row>
    <row r="4" spans="1:86" ht="15" customHeight="1" thickBot="1" x14ac:dyDescent="0.25">
      <c r="A4" s="400"/>
      <c r="B4" s="401"/>
      <c r="C4" s="401"/>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c r="AJ4" s="401"/>
      <c r="AK4" s="401"/>
      <c r="AL4" s="401"/>
      <c r="AM4" s="401"/>
      <c r="AN4" s="401"/>
      <c r="AO4" s="401"/>
      <c r="AP4" s="401"/>
      <c r="AQ4" s="402"/>
    </row>
    <row r="5" spans="1:86" s="39" customFormat="1" ht="78.75" customHeight="1" thickBot="1" x14ac:dyDescent="0.3">
      <c r="A5" s="93" t="s">
        <v>0</v>
      </c>
      <c r="B5" s="94" t="s">
        <v>1</v>
      </c>
      <c r="C5" s="94" t="s">
        <v>2</v>
      </c>
      <c r="D5" s="94" t="s">
        <v>3</v>
      </c>
      <c r="E5" s="94" t="s">
        <v>4</v>
      </c>
      <c r="F5" s="94" t="s">
        <v>5</v>
      </c>
      <c r="G5" s="108" t="s">
        <v>6</v>
      </c>
      <c r="H5" s="233" t="s">
        <v>39</v>
      </c>
      <c r="I5" s="110" t="s">
        <v>40</v>
      </c>
      <c r="J5" s="211" t="s">
        <v>73</v>
      </c>
      <c r="K5" s="211" t="s">
        <v>389</v>
      </c>
      <c r="L5" s="232" t="s">
        <v>388</v>
      </c>
      <c r="M5" s="232" t="s">
        <v>392</v>
      </c>
      <c r="N5" s="231" t="s">
        <v>89</v>
      </c>
      <c r="O5" s="107" t="s">
        <v>7</v>
      </c>
      <c r="P5" s="212" t="s">
        <v>285</v>
      </c>
      <c r="Q5" s="212" t="s">
        <v>286</v>
      </c>
      <c r="R5" s="212" t="s">
        <v>287</v>
      </c>
      <c r="S5" s="212" t="s">
        <v>298</v>
      </c>
      <c r="T5" s="108" t="s">
        <v>90</v>
      </c>
      <c r="U5" s="108" t="s">
        <v>91</v>
      </c>
      <c r="V5" s="108" t="s">
        <v>8</v>
      </c>
      <c r="W5" s="109" t="s">
        <v>9</v>
      </c>
      <c r="X5" s="116" t="s">
        <v>390</v>
      </c>
      <c r="Y5" s="116" t="s">
        <v>391</v>
      </c>
      <c r="Z5" s="110" t="s">
        <v>72</v>
      </c>
      <c r="AA5" s="120" t="s">
        <v>393</v>
      </c>
      <c r="AB5" s="120" t="s">
        <v>394</v>
      </c>
      <c r="AC5" s="120" t="s">
        <v>395</v>
      </c>
      <c r="AD5" s="120" t="s">
        <v>50</v>
      </c>
      <c r="AE5" s="227" t="s">
        <v>10</v>
      </c>
      <c r="AF5" s="111" t="s">
        <v>48</v>
      </c>
      <c r="AG5" s="111" t="s">
        <v>49</v>
      </c>
      <c r="AH5" s="111" t="s">
        <v>50</v>
      </c>
      <c r="AI5" s="108" t="s">
        <v>173</v>
      </c>
      <c r="AJ5" s="108" t="s">
        <v>51</v>
      </c>
      <c r="AK5" s="108" t="s">
        <v>76</v>
      </c>
      <c r="AL5" s="108" t="s">
        <v>74</v>
      </c>
      <c r="AM5" s="108" t="s">
        <v>75</v>
      </c>
      <c r="AN5" s="108" t="s">
        <v>230</v>
      </c>
      <c r="AO5" s="112" t="s">
        <v>231</v>
      </c>
      <c r="AP5" s="112" t="s">
        <v>232</v>
      </c>
      <c r="AQ5" s="296" t="s">
        <v>233</v>
      </c>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79"/>
      <c r="CF5" s="79"/>
      <c r="CG5" s="79"/>
      <c r="CH5" s="79"/>
    </row>
    <row r="6" spans="1:86" s="9" customFormat="1" ht="80.25" customHeight="1" x14ac:dyDescent="0.25">
      <c r="A6" s="44" t="s">
        <v>11</v>
      </c>
      <c r="B6" s="209" t="s">
        <v>12</v>
      </c>
      <c r="C6" s="209" t="s">
        <v>13</v>
      </c>
      <c r="D6" s="209" t="s">
        <v>14</v>
      </c>
      <c r="E6" s="213" t="s">
        <v>15</v>
      </c>
      <c r="F6" s="146" t="s">
        <v>16</v>
      </c>
      <c r="G6" s="408" t="s">
        <v>17</v>
      </c>
      <c r="H6" s="411" t="s">
        <v>18</v>
      </c>
      <c r="I6" s="411" t="s">
        <v>34</v>
      </c>
      <c r="J6" s="411">
        <v>3</v>
      </c>
      <c r="K6" s="411">
        <v>0</v>
      </c>
      <c r="L6" s="411">
        <f>3</f>
        <v>3</v>
      </c>
      <c r="M6" s="412">
        <f>L6/16</f>
        <v>0.1875</v>
      </c>
      <c r="N6" s="411" t="s">
        <v>220</v>
      </c>
      <c r="O6" s="14" t="s">
        <v>229</v>
      </c>
      <c r="P6" s="204">
        <f>0</f>
        <v>0</v>
      </c>
      <c r="Q6" s="204">
        <v>0</v>
      </c>
      <c r="R6" s="204">
        <v>0</v>
      </c>
      <c r="S6" s="204">
        <v>0</v>
      </c>
      <c r="T6" s="246" t="s">
        <v>83</v>
      </c>
      <c r="U6" s="214">
        <v>3</v>
      </c>
      <c r="V6" s="214" t="s">
        <v>19</v>
      </c>
      <c r="W6" s="74">
        <v>0</v>
      </c>
      <c r="X6" s="74">
        <f>0</f>
        <v>0</v>
      </c>
      <c r="Y6" s="117">
        <f>X6/Z6</f>
        <v>0</v>
      </c>
      <c r="Z6" s="66">
        <v>3</v>
      </c>
      <c r="AA6" s="405">
        <f>SUM(Y6:Y71)/(49)</f>
        <v>0.5387044377824779</v>
      </c>
      <c r="AB6" s="161">
        <f>2538627798</f>
        <v>2538627798</v>
      </c>
      <c r="AC6" s="161">
        <v>1568429998</v>
      </c>
      <c r="AD6" s="163">
        <f>AC6/AB6</f>
        <v>0.61782589761116291</v>
      </c>
      <c r="AE6" s="77" t="s">
        <v>102</v>
      </c>
      <c r="AF6" s="144">
        <v>2000000000</v>
      </c>
      <c r="AG6" s="143">
        <v>0</v>
      </c>
      <c r="AH6" s="141">
        <f>AG6/AF6</f>
        <v>0</v>
      </c>
      <c r="AI6" s="396" t="s">
        <v>228</v>
      </c>
      <c r="AJ6" s="229">
        <v>100000000</v>
      </c>
      <c r="AK6" s="230">
        <v>2017130010003</v>
      </c>
      <c r="AL6" s="55" t="s">
        <v>243</v>
      </c>
      <c r="AM6" s="281" t="s">
        <v>242</v>
      </c>
      <c r="AN6" s="245" t="s">
        <v>241</v>
      </c>
      <c r="AO6" s="245" t="s">
        <v>239</v>
      </c>
      <c r="AP6" s="245" t="s">
        <v>240</v>
      </c>
      <c r="AQ6" s="302" t="s">
        <v>240</v>
      </c>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row>
    <row r="7" spans="1:86" s="9" customFormat="1" ht="42" customHeight="1" x14ac:dyDescent="0.25">
      <c r="A7" s="133"/>
      <c r="B7" s="130"/>
      <c r="C7" s="130"/>
      <c r="D7" s="130"/>
      <c r="E7" s="130"/>
      <c r="F7" s="140"/>
      <c r="G7" s="408"/>
      <c r="H7" s="411"/>
      <c r="I7" s="411"/>
      <c r="J7" s="411"/>
      <c r="K7" s="411"/>
      <c r="L7" s="411"/>
      <c r="M7" s="412"/>
      <c r="N7" s="411"/>
      <c r="O7" s="14" t="s">
        <v>174</v>
      </c>
      <c r="P7" s="205">
        <v>12</v>
      </c>
      <c r="Q7" s="205">
        <v>14</v>
      </c>
      <c r="R7" s="205">
        <v>16</v>
      </c>
      <c r="S7" s="246">
        <v>16</v>
      </c>
      <c r="T7" s="246" t="s">
        <v>83</v>
      </c>
      <c r="U7" s="214">
        <v>16</v>
      </c>
      <c r="V7" s="214" t="s">
        <v>20</v>
      </c>
      <c r="W7" s="74">
        <v>16</v>
      </c>
      <c r="X7" s="74">
        <f>16</f>
        <v>16</v>
      </c>
      <c r="Y7" s="117">
        <f>X7/Z7</f>
        <v>1</v>
      </c>
      <c r="Z7" s="66">
        <v>16</v>
      </c>
      <c r="AA7" s="406"/>
      <c r="AB7" s="162"/>
      <c r="AC7" s="162"/>
      <c r="AD7" s="164"/>
      <c r="AE7" s="77" t="s">
        <v>178</v>
      </c>
      <c r="AF7" s="144"/>
      <c r="AG7" s="143"/>
      <c r="AH7" s="141"/>
      <c r="AI7" s="397"/>
      <c r="AJ7" s="229">
        <v>100000000</v>
      </c>
      <c r="AK7" s="230">
        <v>2017130010003</v>
      </c>
      <c r="AL7" s="55" t="s">
        <v>243</v>
      </c>
      <c r="AM7" s="281" t="s">
        <v>242</v>
      </c>
      <c r="AN7" s="10" t="s">
        <v>234</v>
      </c>
      <c r="AO7" s="201" t="s">
        <v>236</v>
      </c>
      <c r="AP7" s="10" t="s">
        <v>235</v>
      </c>
      <c r="AQ7" s="194" t="s">
        <v>235</v>
      </c>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row>
    <row r="8" spans="1:86" s="9" customFormat="1" ht="87.75" customHeight="1" x14ac:dyDescent="0.25">
      <c r="A8" s="133"/>
      <c r="B8" s="130"/>
      <c r="C8" s="130"/>
      <c r="D8" s="130"/>
      <c r="E8" s="130"/>
      <c r="F8" s="140"/>
      <c r="G8" s="408"/>
      <c r="H8" s="411"/>
      <c r="I8" s="411"/>
      <c r="J8" s="411"/>
      <c r="K8" s="411"/>
      <c r="L8" s="411"/>
      <c r="M8" s="412"/>
      <c r="N8" s="411"/>
      <c r="O8" s="14" t="s">
        <v>249</v>
      </c>
      <c r="P8" s="205">
        <v>0</v>
      </c>
      <c r="Q8" s="205">
        <v>0</v>
      </c>
      <c r="R8" s="205">
        <v>0</v>
      </c>
      <c r="S8" s="246">
        <v>0</v>
      </c>
      <c r="T8" s="246" t="s">
        <v>175</v>
      </c>
      <c r="U8" s="214">
        <v>1</v>
      </c>
      <c r="V8" s="214" t="s">
        <v>250</v>
      </c>
      <c r="W8" s="206">
        <v>0</v>
      </c>
      <c r="X8" s="206">
        <f>0</f>
        <v>0</v>
      </c>
      <c r="Y8" s="117">
        <f>X8/Z8</f>
        <v>0</v>
      </c>
      <c r="Z8" s="66">
        <v>1</v>
      </c>
      <c r="AA8" s="406"/>
      <c r="AB8" s="162"/>
      <c r="AC8" s="162"/>
      <c r="AD8" s="164"/>
      <c r="AE8" s="77" t="s">
        <v>102</v>
      </c>
      <c r="AF8" s="144"/>
      <c r="AG8" s="143"/>
      <c r="AH8" s="141"/>
      <c r="AI8" s="398"/>
      <c r="AJ8" s="229">
        <v>100000000</v>
      </c>
      <c r="AK8" s="230">
        <v>2017130010003</v>
      </c>
      <c r="AL8" s="55" t="s">
        <v>243</v>
      </c>
      <c r="AM8" s="281" t="s">
        <v>242</v>
      </c>
      <c r="AN8" s="10" t="s">
        <v>237</v>
      </c>
      <c r="AO8" s="10" t="s">
        <v>238</v>
      </c>
      <c r="AP8" s="10" t="s">
        <v>238</v>
      </c>
      <c r="AQ8" s="194" t="s">
        <v>430</v>
      </c>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row>
    <row r="9" spans="1:86" s="9" customFormat="1" ht="106.5" customHeight="1" x14ac:dyDescent="0.25">
      <c r="A9" s="133"/>
      <c r="B9" s="130"/>
      <c r="C9" s="130"/>
      <c r="D9" s="130"/>
      <c r="E9" s="130"/>
      <c r="F9" s="140"/>
      <c r="G9" s="409" t="s">
        <v>71</v>
      </c>
      <c r="H9" s="145" t="s">
        <v>21</v>
      </c>
      <c r="I9" s="146" t="s">
        <v>21</v>
      </c>
      <c r="J9" s="147">
        <v>0</v>
      </c>
      <c r="K9" s="147">
        <v>0</v>
      </c>
      <c r="L9" s="147">
        <f>0</f>
        <v>0</v>
      </c>
      <c r="M9" s="152">
        <f>L9/1</f>
        <v>0</v>
      </c>
      <c r="N9" s="149" t="s">
        <v>227</v>
      </c>
      <c r="O9" s="13" t="s">
        <v>138</v>
      </c>
      <c r="P9" s="246"/>
      <c r="Q9" s="246">
        <v>0</v>
      </c>
      <c r="R9" s="246">
        <v>0</v>
      </c>
      <c r="S9" s="246">
        <v>0</v>
      </c>
      <c r="T9" s="246" t="s">
        <v>83</v>
      </c>
      <c r="U9" s="214">
        <v>1</v>
      </c>
      <c r="V9" s="7" t="s">
        <v>176</v>
      </c>
      <c r="W9" s="74">
        <v>0</v>
      </c>
      <c r="X9" s="74">
        <f>0</f>
        <v>0</v>
      </c>
      <c r="Y9" s="74"/>
      <c r="Z9" s="66">
        <v>0</v>
      </c>
      <c r="AA9" s="406"/>
      <c r="AB9" s="162"/>
      <c r="AC9" s="162"/>
      <c r="AD9" s="164"/>
      <c r="AE9" s="220" t="s">
        <v>102</v>
      </c>
      <c r="AF9" s="144"/>
      <c r="AG9" s="143"/>
      <c r="AH9" s="141"/>
      <c r="AI9" s="141" t="s">
        <v>400</v>
      </c>
      <c r="AJ9" s="20">
        <v>300000000</v>
      </c>
      <c r="AK9" s="67">
        <v>2017130010034</v>
      </c>
      <c r="AL9" s="80" t="s">
        <v>139</v>
      </c>
      <c r="AM9" s="282" t="s">
        <v>120</v>
      </c>
      <c r="AN9" s="10"/>
      <c r="AO9" s="201"/>
      <c r="AP9" s="201"/>
      <c r="AQ9" s="322" t="s">
        <v>472</v>
      </c>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row>
    <row r="10" spans="1:86" s="9" customFormat="1" ht="85.5" customHeight="1" x14ac:dyDescent="0.25">
      <c r="A10" s="133"/>
      <c r="B10" s="130"/>
      <c r="C10" s="130"/>
      <c r="D10" s="130"/>
      <c r="E10" s="130"/>
      <c r="F10" s="140"/>
      <c r="G10" s="409"/>
      <c r="H10" s="145"/>
      <c r="I10" s="146"/>
      <c r="J10" s="147"/>
      <c r="K10" s="147"/>
      <c r="L10" s="147"/>
      <c r="M10" s="152"/>
      <c r="N10" s="149"/>
      <c r="O10" s="13" t="s">
        <v>177</v>
      </c>
      <c r="P10" s="246">
        <v>2</v>
      </c>
      <c r="Q10" s="246">
        <v>1</v>
      </c>
      <c r="R10" s="246">
        <v>1</v>
      </c>
      <c r="S10" s="246">
        <v>2</v>
      </c>
      <c r="T10" s="246" t="s">
        <v>140</v>
      </c>
      <c r="U10" s="214">
        <v>6</v>
      </c>
      <c r="V10" s="7" t="s">
        <v>141</v>
      </c>
      <c r="W10" s="74"/>
      <c r="X10" s="74">
        <f>4</f>
        <v>4</v>
      </c>
      <c r="Y10" s="117">
        <f t="shared" ref="Y10:Y20" si="0">X10/Z10</f>
        <v>0.66666666666666663</v>
      </c>
      <c r="Z10" s="66">
        <v>6</v>
      </c>
      <c r="AA10" s="406"/>
      <c r="AB10" s="162"/>
      <c r="AC10" s="162"/>
      <c r="AD10" s="164"/>
      <c r="AE10" s="220" t="s">
        <v>102</v>
      </c>
      <c r="AF10" s="144"/>
      <c r="AG10" s="143"/>
      <c r="AH10" s="141"/>
      <c r="AI10" s="396" t="s">
        <v>400</v>
      </c>
      <c r="AJ10" s="20">
        <v>300000000</v>
      </c>
      <c r="AK10" s="67">
        <v>2017130010034</v>
      </c>
      <c r="AL10" s="80" t="s">
        <v>139</v>
      </c>
      <c r="AM10" s="282" t="s">
        <v>120</v>
      </c>
      <c r="AN10" s="10" t="s">
        <v>267</v>
      </c>
      <c r="AO10" s="10" t="s">
        <v>343</v>
      </c>
      <c r="AP10" s="10" t="s">
        <v>342</v>
      </c>
      <c r="AQ10" s="194" t="s">
        <v>401</v>
      </c>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row>
    <row r="11" spans="1:86" s="9" customFormat="1" ht="129" customHeight="1" x14ac:dyDescent="0.25">
      <c r="A11" s="133"/>
      <c r="B11" s="130"/>
      <c r="C11" s="130"/>
      <c r="D11" s="130"/>
      <c r="E11" s="130"/>
      <c r="F11" s="140"/>
      <c r="G11" s="409"/>
      <c r="H11" s="145"/>
      <c r="I11" s="146"/>
      <c r="J11" s="147"/>
      <c r="K11" s="147"/>
      <c r="L11" s="147"/>
      <c r="M11" s="152"/>
      <c r="N11" s="149"/>
      <c r="O11" s="13" t="s">
        <v>344</v>
      </c>
      <c r="P11" s="13"/>
      <c r="Q11" s="13"/>
      <c r="R11" s="246">
        <v>1</v>
      </c>
      <c r="S11" s="246">
        <v>0</v>
      </c>
      <c r="T11" s="246" t="s">
        <v>83</v>
      </c>
      <c r="U11" s="214">
        <v>1</v>
      </c>
      <c r="V11" s="7" t="s">
        <v>345</v>
      </c>
      <c r="W11" s="74"/>
      <c r="X11" s="74">
        <f>1</f>
        <v>1</v>
      </c>
      <c r="Y11" s="117">
        <f t="shared" si="0"/>
        <v>1</v>
      </c>
      <c r="Z11" s="66">
        <v>1</v>
      </c>
      <c r="AA11" s="406"/>
      <c r="AB11" s="162"/>
      <c r="AC11" s="162"/>
      <c r="AD11" s="164"/>
      <c r="AE11" s="220" t="s">
        <v>102</v>
      </c>
      <c r="AF11" s="144"/>
      <c r="AG11" s="143"/>
      <c r="AH11" s="141"/>
      <c r="AI11" s="398"/>
      <c r="AJ11" s="20">
        <v>300000000</v>
      </c>
      <c r="AK11" s="61">
        <v>2017130010005</v>
      </c>
      <c r="AL11" s="81" t="s">
        <v>142</v>
      </c>
      <c r="AM11" s="283" t="s">
        <v>143</v>
      </c>
      <c r="AN11" s="10"/>
      <c r="AO11" s="201"/>
      <c r="AP11" s="10" t="s">
        <v>268</v>
      </c>
      <c r="AQ11" s="194" t="s">
        <v>268</v>
      </c>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row>
    <row r="12" spans="1:86" s="9" customFormat="1" ht="162.75" customHeight="1" x14ac:dyDescent="0.25">
      <c r="A12" s="133"/>
      <c r="B12" s="130"/>
      <c r="C12" s="130"/>
      <c r="D12" s="130"/>
      <c r="E12" s="130"/>
      <c r="F12" s="140"/>
      <c r="G12" s="409"/>
      <c r="H12" s="145"/>
      <c r="I12" s="146"/>
      <c r="J12" s="147"/>
      <c r="K12" s="147"/>
      <c r="L12" s="147"/>
      <c r="M12" s="152"/>
      <c r="N12" s="149"/>
      <c r="O12" s="13" t="s">
        <v>179</v>
      </c>
      <c r="P12" s="13"/>
      <c r="Q12" s="13"/>
      <c r="R12" s="246">
        <v>1</v>
      </c>
      <c r="S12" s="246">
        <v>1</v>
      </c>
      <c r="T12" s="246" t="s">
        <v>180</v>
      </c>
      <c r="U12" s="214">
        <v>2</v>
      </c>
      <c r="V12" s="7" t="s">
        <v>181</v>
      </c>
      <c r="W12" s="74"/>
      <c r="X12" s="74">
        <f>1</f>
        <v>1</v>
      </c>
      <c r="Y12" s="117">
        <f t="shared" si="0"/>
        <v>0.5</v>
      </c>
      <c r="Z12" s="66">
        <v>2</v>
      </c>
      <c r="AA12" s="406"/>
      <c r="AB12" s="162"/>
      <c r="AC12" s="162"/>
      <c r="AD12" s="164"/>
      <c r="AE12" s="220" t="s">
        <v>182</v>
      </c>
      <c r="AF12" s="144"/>
      <c r="AG12" s="143"/>
      <c r="AH12" s="141"/>
      <c r="AI12" s="396" t="s">
        <v>400</v>
      </c>
      <c r="AJ12" s="20"/>
      <c r="AK12" s="20"/>
      <c r="AL12" s="20"/>
      <c r="AM12" s="284"/>
      <c r="AN12" s="10"/>
      <c r="AO12" s="201"/>
      <c r="AP12" s="10" t="s">
        <v>346</v>
      </c>
      <c r="AQ12" s="194" t="s">
        <v>402</v>
      </c>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row>
    <row r="13" spans="1:86" s="9" customFormat="1" ht="50.25" customHeight="1" x14ac:dyDescent="0.25">
      <c r="A13" s="133"/>
      <c r="B13" s="130"/>
      <c r="C13" s="130"/>
      <c r="D13" s="130"/>
      <c r="E13" s="130"/>
      <c r="F13" s="140"/>
      <c r="G13" s="409"/>
      <c r="H13" s="145"/>
      <c r="I13" s="146"/>
      <c r="J13" s="147"/>
      <c r="K13" s="147"/>
      <c r="L13" s="147"/>
      <c r="M13" s="152"/>
      <c r="N13" s="149"/>
      <c r="O13" s="13" t="s">
        <v>347</v>
      </c>
      <c r="P13" s="246"/>
      <c r="Q13" s="246"/>
      <c r="R13" s="246">
        <v>0</v>
      </c>
      <c r="S13" s="246">
        <v>2</v>
      </c>
      <c r="T13" s="246" t="s">
        <v>140</v>
      </c>
      <c r="U13" s="214">
        <v>2</v>
      </c>
      <c r="V13" s="7" t="s">
        <v>144</v>
      </c>
      <c r="W13" s="74"/>
      <c r="X13" s="74">
        <f>0</f>
        <v>0</v>
      </c>
      <c r="Y13" s="117">
        <f t="shared" si="0"/>
        <v>0</v>
      </c>
      <c r="Z13" s="66">
        <v>2</v>
      </c>
      <c r="AA13" s="406"/>
      <c r="AB13" s="162"/>
      <c r="AC13" s="162"/>
      <c r="AD13" s="164"/>
      <c r="AE13" s="77" t="s">
        <v>182</v>
      </c>
      <c r="AF13" s="144"/>
      <c r="AG13" s="143"/>
      <c r="AH13" s="141"/>
      <c r="AI13" s="397"/>
      <c r="AJ13" s="20"/>
      <c r="AK13" s="20"/>
      <c r="AL13" s="20"/>
      <c r="AM13" s="284"/>
      <c r="AN13" s="10"/>
      <c r="AO13" s="201"/>
      <c r="AP13" s="10" t="s">
        <v>349</v>
      </c>
      <c r="AQ13" s="194" t="s">
        <v>403</v>
      </c>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row>
    <row r="14" spans="1:86" s="9" customFormat="1" ht="67.5" customHeight="1" x14ac:dyDescent="0.25">
      <c r="A14" s="133"/>
      <c r="B14" s="130"/>
      <c r="C14" s="130"/>
      <c r="D14" s="130"/>
      <c r="E14" s="130"/>
      <c r="F14" s="140"/>
      <c r="G14" s="409"/>
      <c r="H14" s="145"/>
      <c r="I14" s="146"/>
      <c r="J14" s="147"/>
      <c r="K14" s="147"/>
      <c r="L14" s="147"/>
      <c r="M14" s="152"/>
      <c r="N14" s="149"/>
      <c r="O14" s="5" t="s">
        <v>184</v>
      </c>
      <c r="P14" s="246">
        <v>1</v>
      </c>
      <c r="Q14" s="246">
        <v>1</v>
      </c>
      <c r="R14" s="246">
        <v>0</v>
      </c>
      <c r="S14" s="246">
        <v>1</v>
      </c>
      <c r="T14" s="14" t="s">
        <v>145</v>
      </c>
      <c r="U14" s="214">
        <v>2</v>
      </c>
      <c r="V14" s="26" t="s">
        <v>146</v>
      </c>
      <c r="W14" s="182"/>
      <c r="X14" s="182">
        <f>2</f>
        <v>2</v>
      </c>
      <c r="Y14" s="183">
        <f t="shared" si="0"/>
        <v>1</v>
      </c>
      <c r="Z14" s="66">
        <v>2</v>
      </c>
      <c r="AA14" s="406"/>
      <c r="AB14" s="162"/>
      <c r="AC14" s="162"/>
      <c r="AD14" s="164"/>
      <c r="AE14" s="77" t="s">
        <v>183</v>
      </c>
      <c r="AF14" s="144"/>
      <c r="AG14" s="143"/>
      <c r="AH14" s="141"/>
      <c r="AI14" s="397"/>
      <c r="AJ14" s="184"/>
      <c r="AK14" s="184"/>
      <c r="AL14" s="184"/>
      <c r="AM14" s="285"/>
      <c r="AN14" s="10" t="s">
        <v>348</v>
      </c>
      <c r="AO14" s="10" t="s">
        <v>348</v>
      </c>
      <c r="AP14" s="10" t="s">
        <v>404</v>
      </c>
      <c r="AQ14" s="194" t="s">
        <v>404</v>
      </c>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row>
    <row r="15" spans="1:86" s="9" customFormat="1" ht="54" customHeight="1" x14ac:dyDescent="0.25">
      <c r="A15" s="133"/>
      <c r="B15" s="130"/>
      <c r="C15" s="130"/>
      <c r="D15" s="130"/>
      <c r="E15" s="130"/>
      <c r="F15" s="140"/>
      <c r="G15" s="409"/>
      <c r="H15" s="145"/>
      <c r="I15" s="146"/>
      <c r="J15" s="147"/>
      <c r="K15" s="147"/>
      <c r="L15" s="147"/>
      <c r="M15" s="152"/>
      <c r="N15" s="149"/>
      <c r="O15" s="5" t="s">
        <v>341</v>
      </c>
      <c r="P15" s="5"/>
      <c r="Q15" s="246"/>
      <c r="R15" s="246">
        <v>3</v>
      </c>
      <c r="S15" s="246">
        <v>0</v>
      </c>
      <c r="T15" s="14" t="s">
        <v>147</v>
      </c>
      <c r="U15" s="214">
        <v>5</v>
      </c>
      <c r="V15" s="4" t="s">
        <v>148</v>
      </c>
      <c r="W15" s="182"/>
      <c r="X15" s="182">
        <f>3</f>
        <v>3</v>
      </c>
      <c r="Y15" s="183">
        <f t="shared" si="0"/>
        <v>0.6</v>
      </c>
      <c r="Z15" s="217">
        <v>5</v>
      </c>
      <c r="AA15" s="406"/>
      <c r="AB15" s="162"/>
      <c r="AC15" s="162"/>
      <c r="AD15" s="164"/>
      <c r="AE15" s="77"/>
      <c r="AF15" s="144"/>
      <c r="AG15" s="143"/>
      <c r="AH15" s="141"/>
      <c r="AI15" s="398"/>
      <c r="AJ15" s="184"/>
      <c r="AK15" s="184"/>
      <c r="AL15" s="184"/>
      <c r="AM15" s="285"/>
      <c r="AN15" s="10"/>
      <c r="AO15" s="201"/>
      <c r="AP15" s="10" t="s">
        <v>350</v>
      </c>
      <c r="AQ15" s="242" t="s">
        <v>405</v>
      </c>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row>
    <row r="16" spans="1:86" s="9" customFormat="1" ht="53.25" customHeight="1" x14ac:dyDescent="0.25">
      <c r="A16" s="133"/>
      <c r="B16" s="130"/>
      <c r="C16" s="130"/>
      <c r="D16" s="130"/>
      <c r="E16" s="130"/>
      <c r="F16" s="140"/>
      <c r="G16" s="409"/>
      <c r="H16" s="145"/>
      <c r="I16" s="146"/>
      <c r="J16" s="147"/>
      <c r="K16" s="147"/>
      <c r="L16" s="147"/>
      <c r="M16" s="152"/>
      <c r="N16" s="149"/>
      <c r="O16" s="5" t="s">
        <v>351</v>
      </c>
      <c r="P16" s="5"/>
      <c r="Q16" s="246"/>
      <c r="R16" s="246">
        <v>1</v>
      </c>
      <c r="S16" s="246">
        <v>0</v>
      </c>
      <c r="T16" s="14" t="s">
        <v>352</v>
      </c>
      <c r="U16" s="214">
        <v>1</v>
      </c>
      <c r="V16" s="4" t="s">
        <v>150</v>
      </c>
      <c r="W16" s="182"/>
      <c r="X16" s="182">
        <f>1</f>
        <v>1</v>
      </c>
      <c r="Y16" s="183">
        <f t="shared" si="0"/>
        <v>1</v>
      </c>
      <c r="Z16" s="214">
        <v>1</v>
      </c>
      <c r="AA16" s="406"/>
      <c r="AB16" s="162"/>
      <c r="AC16" s="162"/>
      <c r="AD16" s="164"/>
      <c r="AE16" s="77" t="s">
        <v>149</v>
      </c>
      <c r="AF16" s="144"/>
      <c r="AG16" s="143"/>
      <c r="AH16" s="141"/>
      <c r="AI16" s="396" t="s">
        <v>400</v>
      </c>
      <c r="AJ16" s="184"/>
      <c r="AK16" s="184"/>
      <c r="AL16" s="184"/>
      <c r="AM16" s="285"/>
      <c r="AN16" s="10"/>
      <c r="AO16" s="201"/>
      <c r="AP16" s="10" t="s">
        <v>269</v>
      </c>
      <c r="AQ16" s="242" t="s">
        <v>405</v>
      </c>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row>
    <row r="17" spans="1:86" s="9" customFormat="1" ht="65.25" customHeight="1" x14ac:dyDescent="0.25">
      <c r="A17" s="133"/>
      <c r="B17" s="130"/>
      <c r="C17" s="130"/>
      <c r="D17" s="130"/>
      <c r="E17" s="130"/>
      <c r="F17" s="140"/>
      <c r="G17" s="409"/>
      <c r="H17" s="145"/>
      <c r="I17" s="146"/>
      <c r="J17" s="147"/>
      <c r="K17" s="147"/>
      <c r="L17" s="147"/>
      <c r="M17" s="152"/>
      <c r="N17" s="149"/>
      <c r="O17" s="5" t="s">
        <v>353</v>
      </c>
      <c r="P17" s="5"/>
      <c r="Q17" s="246">
        <v>1</v>
      </c>
      <c r="R17" s="246">
        <v>0</v>
      </c>
      <c r="S17" s="246">
        <v>0</v>
      </c>
      <c r="T17" s="14" t="s">
        <v>152</v>
      </c>
      <c r="U17" s="214">
        <v>1</v>
      </c>
      <c r="V17" s="4" t="s">
        <v>153</v>
      </c>
      <c r="W17" s="182">
        <v>0</v>
      </c>
      <c r="X17" s="182">
        <f>1</f>
        <v>1</v>
      </c>
      <c r="Y17" s="183">
        <f t="shared" si="0"/>
        <v>1</v>
      </c>
      <c r="Z17" s="214">
        <v>1</v>
      </c>
      <c r="AA17" s="406"/>
      <c r="AB17" s="162"/>
      <c r="AC17" s="162"/>
      <c r="AD17" s="164"/>
      <c r="AE17" s="77" t="s">
        <v>151</v>
      </c>
      <c r="AF17" s="144"/>
      <c r="AG17" s="143"/>
      <c r="AH17" s="141"/>
      <c r="AI17" s="397"/>
      <c r="AJ17" s="184"/>
      <c r="AK17" s="184"/>
      <c r="AL17" s="184"/>
      <c r="AM17" s="285"/>
      <c r="AN17" s="10" t="s">
        <v>270</v>
      </c>
      <c r="AO17" s="10" t="s">
        <v>354</v>
      </c>
      <c r="AP17" s="10" t="s">
        <v>406</v>
      </c>
      <c r="AQ17" s="10" t="s">
        <v>406</v>
      </c>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row>
    <row r="18" spans="1:86" s="9" customFormat="1" ht="81" customHeight="1" x14ac:dyDescent="0.25">
      <c r="A18" s="133"/>
      <c r="B18" s="130"/>
      <c r="C18" s="130"/>
      <c r="D18" s="130"/>
      <c r="E18" s="130"/>
      <c r="F18" s="140"/>
      <c r="G18" s="410"/>
      <c r="H18" s="145"/>
      <c r="I18" s="146"/>
      <c r="J18" s="147"/>
      <c r="K18" s="165"/>
      <c r="L18" s="165"/>
      <c r="M18" s="153"/>
      <c r="N18" s="149"/>
      <c r="O18" s="5" t="s">
        <v>155</v>
      </c>
      <c r="P18" s="5"/>
      <c r="Q18" s="246"/>
      <c r="R18" s="246">
        <f>0</f>
        <v>0</v>
      </c>
      <c r="S18" s="246">
        <v>1</v>
      </c>
      <c r="T18" s="14" t="s">
        <v>156</v>
      </c>
      <c r="U18" s="214">
        <v>3</v>
      </c>
      <c r="V18" s="4" t="s">
        <v>157</v>
      </c>
      <c r="W18" s="182">
        <v>0</v>
      </c>
      <c r="X18" s="182">
        <f>0</f>
        <v>0</v>
      </c>
      <c r="Y18" s="183">
        <f t="shared" si="0"/>
        <v>0</v>
      </c>
      <c r="Z18" s="214">
        <v>3</v>
      </c>
      <c r="AA18" s="406"/>
      <c r="AB18" s="162"/>
      <c r="AC18" s="162"/>
      <c r="AD18" s="164"/>
      <c r="AE18" s="77" t="s">
        <v>154</v>
      </c>
      <c r="AF18" s="144"/>
      <c r="AG18" s="143"/>
      <c r="AH18" s="141"/>
      <c r="AI18" s="398"/>
      <c r="AJ18" s="184"/>
      <c r="AK18" s="184"/>
      <c r="AL18" s="184"/>
      <c r="AM18" s="285"/>
      <c r="AN18" s="10"/>
      <c r="AO18" s="10"/>
      <c r="AP18" s="10" t="s">
        <v>355</v>
      </c>
      <c r="AQ18" s="194" t="s">
        <v>407</v>
      </c>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row>
    <row r="19" spans="1:86" s="9" customFormat="1" ht="111.75" customHeight="1" thickBot="1" x14ac:dyDescent="0.3">
      <c r="A19" s="133"/>
      <c r="B19" s="130"/>
      <c r="C19" s="130"/>
      <c r="D19" s="130"/>
      <c r="E19" s="130"/>
      <c r="F19" s="140"/>
      <c r="G19" s="195" t="s">
        <v>17</v>
      </c>
      <c r="H19" s="62" t="s">
        <v>22</v>
      </c>
      <c r="I19" s="62" t="s">
        <v>41</v>
      </c>
      <c r="J19" s="75">
        <v>111</v>
      </c>
      <c r="K19" s="75">
        <v>120</v>
      </c>
      <c r="L19" s="75">
        <v>126</v>
      </c>
      <c r="M19" s="196">
        <f>(131-107)/(160-107)</f>
        <v>0.45283018867924529</v>
      </c>
      <c r="N19" s="96" t="s">
        <v>220</v>
      </c>
      <c r="O19" s="13" t="s">
        <v>186</v>
      </c>
      <c r="P19" s="246"/>
      <c r="Q19" s="246"/>
      <c r="R19" s="246">
        <v>120</v>
      </c>
      <c r="S19" s="246">
        <v>126</v>
      </c>
      <c r="T19" s="14" t="s">
        <v>185</v>
      </c>
      <c r="U19" s="214">
        <v>36</v>
      </c>
      <c r="V19" s="4" t="s">
        <v>23</v>
      </c>
      <c r="W19" s="182">
        <v>0</v>
      </c>
      <c r="X19" s="74">
        <f>20</f>
        <v>20</v>
      </c>
      <c r="Y19" s="117">
        <f t="shared" si="0"/>
        <v>0.55555555555555558</v>
      </c>
      <c r="Z19" s="214">
        <v>36</v>
      </c>
      <c r="AA19" s="406"/>
      <c r="AB19" s="162"/>
      <c r="AC19" s="162"/>
      <c r="AD19" s="164"/>
      <c r="AE19" s="77" t="s">
        <v>128</v>
      </c>
      <c r="AF19" s="144"/>
      <c r="AG19" s="143"/>
      <c r="AH19" s="141"/>
      <c r="AI19" s="141" t="s">
        <v>293</v>
      </c>
      <c r="AJ19" s="57" t="s">
        <v>248</v>
      </c>
      <c r="AK19" s="197">
        <v>2017130010003</v>
      </c>
      <c r="AL19" s="53" t="s">
        <v>246</v>
      </c>
      <c r="AM19" s="286" t="s">
        <v>247</v>
      </c>
      <c r="AN19" s="10" t="s">
        <v>245</v>
      </c>
      <c r="AO19" s="297" t="s">
        <v>244</v>
      </c>
      <c r="AP19" s="297" t="s">
        <v>244</v>
      </c>
      <c r="AQ19" s="194" t="s">
        <v>423</v>
      </c>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row>
    <row r="20" spans="1:86" s="201" customFormat="1" ht="150" customHeight="1" thickBot="1" x14ac:dyDescent="0.3">
      <c r="A20" s="136"/>
      <c r="B20" s="213"/>
      <c r="C20" s="213"/>
      <c r="D20" s="213"/>
      <c r="E20" s="213"/>
      <c r="F20" s="146"/>
      <c r="G20" s="198"/>
      <c r="H20" s="199" t="s">
        <v>53</v>
      </c>
      <c r="I20" s="199"/>
      <c r="J20" s="148">
        <v>2</v>
      </c>
      <c r="K20" s="148">
        <v>0</v>
      </c>
      <c r="L20" s="148">
        <f>2</f>
        <v>2</v>
      </c>
      <c r="M20" s="151">
        <f>L20/8</f>
        <v>0.25</v>
      </c>
      <c r="N20" s="200" t="s">
        <v>281</v>
      </c>
      <c r="O20" s="388" t="s">
        <v>53</v>
      </c>
      <c r="P20" s="66">
        <v>0</v>
      </c>
      <c r="Q20" s="66">
        <v>0</v>
      </c>
      <c r="R20" s="66">
        <v>0</v>
      </c>
      <c r="S20" s="66">
        <v>0</v>
      </c>
      <c r="T20" s="246" t="s">
        <v>271</v>
      </c>
      <c r="U20" s="214">
        <v>2</v>
      </c>
      <c r="V20" s="214" t="s">
        <v>271</v>
      </c>
      <c r="W20" s="74"/>
      <c r="X20" s="74">
        <f>0</f>
        <v>0</v>
      </c>
      <c r="Y20" s="117">
        <f t="shared" si="0"/>
        <v>0</v>
      </c>
      <c r="Z20" s="214">
        <v>2</v>
      </c>
      <c r="AA20" s="406"/>
      <c r="AB20" s="162"/>
      <c r="AC20" s="162"/>
      <c r="AD20" s="164"/>
      <c r="AE20" s="77" t="s">
        <v>272</v>
      </c>
      <c r="AF20" s="144"/>
      <c r="AG20" s="143"/>
      <c r="AH20" s="141"/>
      <c r="AI20" s="141" t="s">
        <v>292</v>
      </c>
      <c r="AJ20" s="57" t="s">
        <v>248</v>
      </c>
      <c r="AK20" s="15"/>
      <c r="AL20" s="53" t="s">
        <v>246</v>
      </c>
      <c r="AM20" s="286" t="s">
        <v>247</v>
      </c>
      <c r="AN20" s="53" t="s">
        <v>356</v>
      </c>
      <c r="AO20" s="10" t="s">
        <v>357</v>
      </c>
      <c r="AP20" s="10" t="s">
        <v>358</v>
      </c>
      <c r="AQ20" s="194" t="s">
        <v>408</v>
      </c>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row>
    <row r="21" spans="1:86" s="9" customFormat="1" ht="129.75" customHeight="1" x14ac:dyDescent="0.25">
      <c r="A21" s="133"/>
      <c r="B21" s="130"/>
      <c r="C21" s="130"/>
      <c r="D21" s="130"/>
      <c r="E21" s="130"/>
      <c r="F21" s="140"/>
      <c r="G21" s="132" t="s">
        <v>24</v>
      </c>
      <c r="H21" s="18" t="s">
        <v>54</v>
      </c>
      <c r="I21" s="18" t="s">
        <v>35</v>
      </c>
      <c r="J21" s="51">
        <v>0</v>
      </c>
      <c r="K21" s="140">
        <v>0</v>
      </c>
      <c r="L21" s="140">
        <v>0</v>
      </c>
      <c r="M21" s="175">
        <f>L21/(75-24)</f>
        <v>0</v>
      </c>
      <c r="N21" s="156" t="s">
        <v>284</v>
      </c>
      <c r="O21" s="13" t="s">
        <v>359</v>
      </c>
      <c r="P21" s="97">
        <v>0</v>
      </c>
      <c r="Q21" s="97">
        <v>0</v>
      </c>
      <c r="R21" s="97">
        <v>0</v>
      </c>
      <c r="S21" s="246">
        <v>0</v>
      </c>
      <c r="T21" s="14" t="s">
        <v>361</v>
      </c>
      <c r="U21" s="214"/>
      <c r="V21" s="26" t="s">
        <v>360</v>
      </c>
      <c r="W21" s="11">
        <v>0</v>
      </c>
      <c r="X21" s="11"/>
      <c r="Y21" s="11"/>
      <c r="Z21" s="214">
        <v>0</v>
      </c>
      <c r="AA21" s="406"/>
      <c r="AB21" s="162"/>
      <c r="AC21" s="162"/>
      <c r="AD21" s="164"/>
      <c r="AE21" s="77"/>
      <c r="AF21" s="144"/>
      <c r="AG21" s="143"/>
      <c r="AH21" s="141"/>
      <c r="AI21" s="396" t="s">
        <v>291</v>
      </c>
      <c r="AJ21" s="127" t="s">
        <v>295</v>
      </c>
      <c r="AK21" s="128">
        <v>2017130010018</v>
      </c>
      <c r="AL21" s="129" t="s">
        <v>289</v>
      </c>
      <c r="AM21" s="287" t="s">
        <v>290</v>
      </c>
      <c r="AN21" s="10" t="s">
        <v>362</v>
      </c>
      <c r="AO21" s="298"/>
      <c r="AP21" s="95" t="s">
        <v>409</v>
      </c>
      <c r="AQ21" s="303" t="s">
        <v>410</v>
      </c>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row>
    <row r="22" spans="1:86" s="201" customFormat="1" ht="57" customHeight="1" x14ac:dyDescent="0.25">
      <c r="A22" s="136"/>
      <c r="B22" s="213"/>
      <c r="C22" s="213"/>
      <c r="D22" s="213"/>
      <c r="E22" s="213"/>
      <c r="F22" s="146"/>
      <c r="G22" s="213"/>
      <c r="H22" s="10" t="s">
        <v>55</v>
      </c>
      <c r="I22" s="214" t="s">
        <v>296</v>
      </c>
      <c r="J22" s="214">
        <v>0</v>
      </c>
      <c r="K22" s="146">
        <f>141128</f>
        <v>141128</v>
      </c>
      <c r="L22" s="146">
        <v>141128</v>
      </c>
      <c r="M22" s="150">
        <f>100%</f>
        <v>1</v>
      </c>
      <c r="N22" s="157"/>
      <c r="O22" s="13" t="s">
        <v>36</v>
      </c>
      <c r="P22" s="97">
        <v>141128</v>
      </c>
      <c r="Q22" s="97">
        <v>141128</v>
      </c>
      <c r="R22" s="97">
        <v>141128</v>
      </c>
      <c r="S22" s="97">
        <v>141120</v>
      </c>
      <c r="T22" s="246" t="s">
        <v>288</v>
      </c>
      <c r="U22" s="84"/>
      <c r="V22" s="7" t="s">
        <v>25</v>
      </c>
      <c r="W22" s="8">
        <v>0</v>
      </c>
      <c r="X22" s="8">
        <f>141128</f>
        <v>141128</v>
      </c>
      <c r="Y22" s="118">
        <f>100%</f>
        <v>1</v>
      </c>
      <c r="Z22" s="214">
        <v>50000</v>
      </c>
      <c r="AA22" s="406"/>
      <c r="AB22" s="162"/>
      <c r="AC22" s="162"/>
      <c r="AD22" s="164"/>
      <c r="AE22" s="77"/>
      <c r="AF22" s="144"/>
      <c r="AG22" s="143"/>
      <c r="AH22" s="141"/>
      <c r="AI22" s="397"/>
      <c r="AJ22" s="22" t="s">
        <v>295</v>
      </c>
      <c r="AK22" s="114">
        <v>2017130010018</v>
      </c>
      <c r="AL22" s="95" t="s">
        <v>289</v>
      </c>
      <c r="AM22" s="288" t="s">
        <v>290</v>
      </c>
      <c r="AN22" s="10" t="s">
        <v>363</v>
      </c>
      <c r="AO22" s="10" t="s">
        <v>363</v>
      </c>
      <c r="AP22" s="10" t="s">
        <v>363</v>
      </c>
      <c r="AQ22" s="194" t="s">
        <v>411</v>
      </c>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row>
    <row r="23" spans="1:86" s="9" customFormat="1" ht="59.25" customHeight="1" x14ac:dyDescent="0.25">
      <c r="A23" s="133"/>
      <c r="B23" s="130"/>
      <c r="C23" s="130"/>
      <c r="D23" s="130"/>
      <c r="E23" s="130"/>
      <c r="F23" s="140"/>
      <c r="G23" s="130"/>
      <c r="H23" s="4" t="s">
        <v>56</v>
      </c>
      <c r="I23" s="4" t="s">
        <v>37</v>
      </c>
      <c r="J23" s="14">
        <v>0</v>
      </c>
      <c r="K23" s="140">
        <v>0</v>
      </c>
      <c r="L23" s="140">
        <v>0</v>
      </c>
      <c r="M23" s="175">
        <f>0/(650-127)</f>
        <v>0</v>
      </c>
      <c r="N23" s="157"/>
      <c r="O23" s="4" t="s">
        <v>37</v>
      </c>
      <c r="P23" s="246">
        <v>0</v>
      </c>
      <c r="Q23" s="246">
        <v>0</v>
      </c>
      <c r="R23" s="246">
        <v>0</v>
      </c>
      <c r="S23" s="246">
        <v>0</v>
      </c>
      <c r="T23" s="14" t="s">
        <v>302</v>
      </c>
      <c r="U23" s="214"/>
      <c r="V23" s="26" t="s">
        <v>300</v>
      </c>
      <c r="W23" s="11">
        <v>0</v>
      </c>
      <c r="X23" s="11">
        <f>0</f>
        <v>0</v>
      </c>
      <c r="Y23" s="124">
        <f>X23/Z23</f>
        <v>0</v>
      </c>
      <c r="Z23" s="214">
        <v>350</v>
      </c>
      <c r="AA23" s="406"/>
      <c r="AB23" s="162"/>
      <c r="AC23" s="162"/>
      <c r="AD23" s="164"/>
      <c r="AE23" s="77"/>
      <c r="AF23" s="144"/>
      <c r="AG23" s="143"/>
      <c r="AH23" s="141"/>
      <c r="AI23" s="398"/>
      <c r="AJ23" s="127" t="s">
        <v>295</v>
      </c>
      <c r="AK23" s="128">
        <v>2017130010018</v>
      </c>
      <c r="AL23" s="129" t="s">
        <v>289</v>
      </c>
      <c r="AM23" s="287" t="s">
        <v>290</v>
      </c>
      <c r="AN23" s="10" t="s">
        <v>364</v>
      </c>
      <c r="AO23" s="95"/>
      <c r="AP23" s="95"/>
      <c r="AQ23" s="194" t="s">
        <v>412</v>
      </c>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row>
    <row r="24" spans="1:86" s="201" customFormat="1" ht="60" customHeight="1" x14ac:dyDescent="0.25">
      <c r="A24" s="136"/>
      <c r="B24" s="213"/>
      <c r="C24" s="213"/>
      <c r="D24" s="213"/>
      <c r="E24" s="213"/>
      <c r="F24" s="146"/>
      <c r="G24" s="213"/>
      <c r="H24" s="10" t="s">
        <v>57</v>
      </c>
      <c r="I24" s="10" t="s">
        <v>38</v>
      </c>
      <c r="J24" s="214">
        <v>0</v>
      </c>
      <c r="K24" s="146">
        <v>0</v>
      </c>
      <c r="L24" s="146">
        <v>0</v>
      </c>
      <c r="M24" s="150">
        <f>0%</f>
        <v>0</v>
      </c>
      <c r="N24" s="157"/>
      <c r="O24" s="388" t="s">
        <v>294</v>
      </c>
      <c r="P24" s="214">
        <v>0</v>
      </c>
      <c r="Q24" s="214">
        <v>0</v>
      </c>
      <c r="R24" s="214">
        <v>0</v>
      </c>
      <c r="S24" s="246">
        <v>0</v>
      </c>
      <c r="T24" s="246" t="s">
        <v>303</v>
      </c>
      <c r="U24" s="214">
        <v>1</v>
      </c>
      <c r="V24" s="7" t="s">
        <v>26</v>
      </c>
      <c r="W24" s="8">
        <v>0</v>
      </c>
      <c r="X24" s="8">
        <f>0</f>
        <v>0</v>
      </c>
      <c r="Y24" s="118">
        <f>X24/Z24</f>
        <v>0</v>
      </c>
      <c r="Z24" s="214">
        <v>1</v>
      </c>
      <c r="AA24" s="406"/>
      <c r="AB24" s="162"/>
      <c r="AC24" s="162"/>
      <c r="AD24" s="164"/>
      <c r="AE24" s="77"/>
      <c r="AF24" s="144"/>
      <c r="AG24" s="143"/>
      <c r="AH24" s="141"/>
      <c r="AI24" s="396" t="s">
        <v>291</v>
      </c>
      <c r="AJ24" s="22" t="s">
        <v>295</v>
      </c>
      <c r="AK24" s="114">
        <v>2017130010018</v>
      </c>
      <c r="AL24" s="95" t="s">
        <v>289</v>
      </c>
      <c r="AM24" s="288" t="s">
        <v>290</v>
      </c>
      <c r="AN24" s="10" t="s">
        <v>365</v>
      </c>
      <c r="AO24" s="10" t="s">
        <v>365</v>
      </c>
      <c r="AP24" s="10" t="s">
        <v>365</v>
      </c>
      <c r="AQ24" s="194" t="s">
        <v>413</v>
      </c>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row>
    <row r="25" spans="1:86" s="201" customFormat="1" ht="86.25" customHeight="1" x14ac:dyDescent="0.25">
      <c r="A25" s="136"/>
      <c r="B25" s="213"/>
      <c r="C25" s="213"/>
      <c r="D25" s="213"/>
      <c r="E25" s="213"/>
      <c r="F25" s="146"/>
      <c r="G25" s="213"/>
      <c r="H25" s="10" t="s">
        <v>58</v>
      </c>
      <c r="I25" s="10"/>
      <c r="J25" s="214">
        <v>10</v>
      </c>
      <c r="K25" s="146"/>
      <c r="L25" s="146">
        <v>10</v>
      </c>
      <c r="M25" s="150">
        <f>10/(40-5)</f>
        <v>0.2857142857142857</v>
      </c>
      <c r="N25" s="157"/>
      <c r="O25" s="155" t="s">
        <v>301</v>
      </c>
      <c r="P25" s="97">
        <v>10</v>
      </c>
      <c r="Q25" s="97">
        <v>10</v>
      </c>
      <c r="R25" s="97">
        <v>10</v>
      </c>
      <c r="S25" s="246">
        <v>0</v>
      </c>
      <c r="T25" s="246"/>
      <c r="U25" s="214">
        <v>40</v>
      </c>
      <c r="V25" s="100" t="s">
        <v>27</v>
      </c>
      <c r="W25" s="8"/>
      <c r="X25" s="8">
        <f>10</f>
        <v>10</v>
      </c>
      <c r="Y25" s="118">
        <f>X25/Z25</f>
        <v>0.5</v>
      </c>
      <c r="Z25" s="214">
        <v>20</v>
      </c>
      <c r="AA25" s="406"/>
      <c r="AB25" s="162"/>
      <c r="AC25" s="162"/>
      <c r="AD25" s="164"/>
      <c r="AE25" s="77"/>
      <c r="AF25" s="144"/>
      <c r="AG25" s="143"/>
      <c r="AH25" s="141"/>
      <c r="AI25" s="397"/>
      <c r="AJ25" s="22" t="s">
        <v>295</v>
      </c>
      <c r="AK25" s="114">
        <v>2017130010018</v>
      </c>
      <c r="AL25" s="95" t="s">
        <v>289</v>
      </c>
      <c r="AM25" s="288" t="s">
        <v>290</v>
      </c>
      <c r="AN25" s="10" t="s">
        <v>434</v>
      </c>
      <c r="AO25" s="10" t="s">
        <v>434</v>
      </c>
      <c r="AP25" s="10" t="s">
        <v>434</v>
      </c>
      <c r="AQ25" s="194" t="s">
        <v>435</v>
      </c>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row>
    <row r="26" spans="1:86" s="201" customFormat="1" ht="84" customHeight="1" x14ac:dyDescent="0.25">
      <c r="A26" s="136"/>
      <c r="B26" s="213"/>
      <c r="C26" s="213"/>
      <c r="D26" s="213"/>
      <c r="E26" s="213"/>
      <c r="F26" s="146"/>
      <c r="G26" s="213"/>
      <c r="H26" s="10" t="s">
        <v>60</v>
      </c>
      <c r="I26" s="10" t="s">
        <v>42</v>
      </c>
      <c r="J26" s="214">
        <v>24</v>
      </c>
      <c r="K26" s="101">
        <v>24</v>
      </c>
      <c r="L26" s="101">
        <v>24</v>
      </c>
      <c r="M26" s="208">
        <f>24/24</f>
        <v>1</v>
      </c>
      <c r="N26" s="158"/>
      <c r="O26" s="388" t="s">
        <v>60</v>
      </c>
      <c r="P26" s="97">
        <v>21</v>
      </c>
      <c r="Q26" s="97">
        <v>21</v>
      </c>
      <c r="R26" s="97">
        <v>24</v>
      </c>
      <c r="S26" s="246">
        <v>24</v>
      </c>
      <c r="T26" s="46"/>
      <c r="U26" s="47">
        <v>24</v>
      </c>
      <c r="V26" s="98" t="s">
        <v>304</v>
      </c>
      <c r="W26" s="8">
        <v>10</v>
      </c>
      <c r="X26" s="8">
        <f>24</f>
        <v>24</v>
      </c>
      <c r="Y26" s="118">
        <f>X26/Z26</f>
        <v>1</v>
      </c>
      <c r="Z26" s="214">
        <v>24</v>
      </c>
      <c r="AA26" s="406"/>
      <c r="AB26" s="162"/>
      <c r="AC26" s="162"/>
      <c r="AD26" s="164"/>
      <c r="AE26" s="77"/>
      <c r="AF26" s="144"/>
      <c r="AG26" s="143"/>
      <c r="AH26" s="141"/>
      <c r="AI26" s="398"/>
      <c r="AJ26" s="22" t="s">
        <v>295</v>
      </c>
      <c r="AK26" s="114">
        <v>2017130010018</v>
      </c>
      <c r="AL26" s="95" t="s">
        <v>289</v>
      </c>
      <c r="AM26" s="288" t="s">
        <v>290</v>
      </c>
      <c r="AN26" s="299" t="s">
        <v>305</v>
      </c>
      <c r="AO26" s="298" t="s">
        <v>305</v>
      </c>
      <c r="AP26" s="95" t="s">
        <v>306</v>
      </c>
      <c r="AQ26" s="303" t="s">
        <v>306</v>
      </c>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row>
    <row r="27" spans="1:86" s="201" customFormat="1" ht="157.5" customHeight="1" x14ac:dyDescent="0.25">
      <c r="A27" s="136"/>
      <c r="B27" s="213"/>
      <c r="C27" s="213"/>
      <c r="D27" s="213"/>
      <c r="E27" s="213"/>
      <c r="F27" s="146"/>
      <c r="G27" s="213"/>
      <c r="H27" s="10" t="s">
        <v>61</v>
      </c>
      <c r="I27" s="10"/>
      <c r="J27" s="214">
        <v>1</v>
      </c>
      <c r="K27" s="214">
        <v>13</v>
      </c>
      <c r="L27" s="214">
        <f>14</f>
        <v>14</v>
      </c>
      <c r="M27" s="237">
        <f>14/(50-9)</f>
        <v>0.34146341463414637</v>
      </c>
      <c r="N27" s="155" t="s">
        <v>284</v>
      </c>
      <c r="O27" s="13" t="s">
        <v>158</v>
      </c>
      <c r="P27" s="97">
        <v>13</v>
      </c>
      <c r="Q27" s="97">
        <v>13</v>
      </c>
      <c r="R27" s="97">
        <v>13</v>
      </c>
      <c r="S27" s="99">
        <v>16</v>
      </c>
      <c r="T27" s="46" t="s">
        <v>159</v>
      </c>
      <c r="U27" s="47">
        <v>50</v>
      </c>
      <c r="V27" s="100" t="s">
        <v>307</v>
      </c>
      <c r="W27" s="238">
        <v>15</v>
      </c>
      <c r="X27" s="238">
        <f>13</f>
        <v>13</v>
      </c>
      <c r="Y27" s="239">
        <f>100%</f>
        <v>1</v>
      </c>
      <c r="Z27" s="214">
        <v>8</v>
      </c>
      <c r="AA27" s="406"/>
      <c r="AB27" s="162"/>
      <c r="AC27" s="162"/>
      <c r="AD27" s="164"/>
      <c r="AE27" s="214" t="s">
        <v>160</v>
      </c>
      <c r="AF27" s="144"/>
      <c r="AG27" s="143"/>
      <c r="AH27" s="141"/>
      <c r="AI27" s="396" t="s">
        <v>291</v>
      </c>
      <c r="AJ27" s="22" t="s">
        <v>295</v>
      </c>
      <c r="AK27" s="114">
        <v>2017130010018</v>
      </c>
      <c r="AL27" s="95" t="s">
        <v>289</v>
      </c>
      <c r="AM27" s="288" t="s">
        <v>290</v>
      </c>
      <c r="AN27" s="104" t="s">
        <v>366</v>
      </c>
      <c r="AO27" s="104" t="s">
        <v>436</v>
      </c>
      <c r="AP27" s="95" t="s">
        <v>308</v>
      </c>
      <c r="AQ27" s="194" t="s">
        <v>414</v>
      </c>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row>
    <row r="28" spans="1:86" s="201" customFormat="1" ht="104.25" customHeight="1" x14ac:dyDescent="0.25">
      <c r="A28" s="136"/>
      <c r="B28" s="213"/>
      <c r="C28" s="213"/>
      <c r="D28" s="213"/>
      <c r="E28" s="213"/>
      <c r="F28" s="146"/>
      <c r="G28" s="213"/>
      <c r="H28" s="10" t="s">
        <v>367</v>
      </c>
      <c r="I28" s="10"/>
      <c r="J28" s="214">
        <v>0</v>
      </c>
      <c r="K28" s="214">
        <v>2</v>
      </c>
      <c r="L28" s="214">
        <f>2</f>
        <v>2</v>
      </c>
      <c r="M28" s="237">
        <f>2/(5-2)</f>
        <v>0.66666666666666663</v>
      </c>
      <c r="N28" s="155"/>
      <c r="O28" s="155" t="s">
        <v>309</v>
      </c>
      <c r="P28" s="240">
        <v>2</v>
      </c>
      <c r="Q28" s="240">
        <v>2</v>
      </c>
      <c r="R28" s="240">
        <v>2</v>
      </c>
      <c r="S28" s="246">
        <v>5</v>
      </c>
      <c r="T28" s="246" t="s">
        <v>368</v>
      </c>
      <c r="U28" s="214">
        <v>5</v>
      </c>
      <c r="V28" s="102" t="s">
        <v>310</v>
      </c>
      <c r="W28" s="8"/>
      <c r="X28" s="8">
        <f>2</f>
        <v>2</v>
      </c>
      <c r="Y28" s="118">
        <f>X28/Z28</f>
        <v>0.33333333333333331</v>
      </c>
      <c r="Z28" s="214">
        <v>6</v>
      </c>
      <c r="AA28" s="406"/>
      <c r="AB28" s="162"/>
      <c r="AC28" s="162"/>
      <c r="AD28" s="164"/>
      <c r="AE28" s="214" t="s">
        <v>160</v>
      </c>
      <c r="AF28" s="144"/>
      <c r="AG28" s="143"/>
      <c r="AH28" s="141"/>
      <c r="AI28" s="397"/>
      <c r="AJ28" s="22" t="s">
        <v>295</v>
      </c>
      <c r="AK28" s="114">
        <v>2017130010018</v>
      </c>
      <c r="AL28" s="95" t="s">
        <v>289</v>
      </c>
      <c r="AM28" s="288" t="s">
        <v>290</v>
      </c>
      <c r="AN28" s="103" t="s">
        <v>369</v>
      </c>
      <c r="AO28" s="103" t="s">
        <v>369</v>
      </c>
      <c r="AP28" s="103" t="s">
        <v>369</v>
      </c>
      <c r="AQ28" s="304" t="s">
        <v>369</v>
      </c>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row>
    <row r="29" spans="1:86" s="201" customFormat="1" ht="81.75" customHeight="1" x14ac:dyDescent="0.25">
      <c r="A29" s="136"/>
      <c r="B29" s="213"/>
      <c r="C29" s="213"/>
      <c r="D29" s="213"/>
      <c r="E29" s="213"/>
      <c r="F29" s="146"/>
      <c r="G29" s="213"/>
      <c r="H29" s="89" t="s">
        <v>62</v>
      </c>
      <c r="I29" s="89"/>
      <c r="J29" s="88">
        <v>0</v>
      </c>
      <c r="K29" s="88">
        <v>0</v>
      </c>
      <c r="L29" s="88">
        <f>0</f>
        <v>0</v>
      </c>
      <c r="M29" s="154">
        <f>0/2</f>
        <v>0</v>
      </c>
      <c r="N29" s="155"/>
      <c r="O29" s="13" t="s">
        <v>161</v>
      </c>
      <c r="P29" s="99">
        <v>0</v>
      </c>
      <c r="Q29" s="99">
        <v>0</v>
      </c>
      <c r="R29" s="99">
        <v>0</v>
      </c>
      <c r="S29" s="99">
        <v>0</v>
      </c>
      <c r="T29" s="46" t="s">
        <v>162</v>
      </c>
      <c r="U29" s="47">
        <v>0</v>
      </c>
      <c r="V29" s="7" t="s">
        <v>163</v>
      </c>
      <c r="W29" s="8"/>
      <c r="X29" s="8"/>
      <c r="Y29" s="8"/>
      <c r="Z29" s="214">
        <v>0</v>
      </c>
      <c r="AA29" s="406"/>
      <c r="AB29" s="162"/>
      <c r="AC29" s="162"/>
      <c r="AD29" s="164"/>
      <c r="AE29" s="214" t="s">
        <v>160</v>
      </c>
      <c r="AF29" s="144"/>
      <c r="AG29" s="143"/>
      <c r="AH29" s="141"/>
      <c r="AI29" s="398"/>
      <c r="AJ29" s="22" t="s">
        <v>295</v>
      </c>
      <c r="AK29" s="114">
        <v>2017130010018</v>
      </c>
      <c r="AL29" s="95" t="s">
        <v>289</v>
      </c>
      <c r="AM29" s="288" t="s">
        <v>290</v>
      </c>
      <c r="AN29" s="299" t="s">
        <v>311</v>
      </c>
      <c r="AO29" s="298" t="s">
        <v>311</v>
      </c>
      <c r="AP29" s="95" t="s">
        <v>312</v>
      </c>
      <c r="AQ29" s="194" t="s">
        <v>415</v>
      </c>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row>
    <row r="30" spans="1:86" s="9" customFormat="1" ht="61.5" customHeight="1" x14ac:dyDescent="0.25">
      <c r="A30" s="133"/>
      <c r="B30" s="130"/>
      <c r="C30" s="130"/>
      <c r="D30" s="130"/>
      <c r="E30" s="130"/>
      <c r="F30" s="140"/>
      <c r="G30" s="130"/>
      <c r="H30" s="10" t="s">
        <v>63</v>
      </c>
      <c r="I30" s="10"/>
      <c r="J30" s="214">
        <v>0</v>
      </c>
      <c r="K30" s="88">
        <v>0</v>
      </c>
      <c r="L30" s="88">
        <f>0</f>
        <v>0</v>
      </c>
      <c r="M30" s="115">
        <f>0/207</f>
        <v>0</v>
      </c>
      <c r="N30" s="159" t="s">
        <v>284</v>
      </c>
      <c r="O30" s="388" t="s">
        <v>315</v>
      </c>
      <c r="P30" s="214">
        <v>0</v>
      </c>
      <c r="Q30" s="214">
        <v>0</v>
      </c>
      <c r="R30" s="214">
        <v>0</v>
      </c>
      <c r="S30" s="246"/>
      <c r="T30" s="246" t="s">
        <v>314</v>
      </c>
      <c r="U30" s="214">
        <v>195</v>
      </c>
      <c r="V30" s="102" t="s">
        <v>313</v>
      </c>
      <c r="W30" s="8"/>
      <c r="X30" s="8">
        <f>0</f>
        <v>0</v>
      </c>
      <c r="Y30" s="118">
        <f>X30/Z30</f>
        <v>0</v>
      </c>
      <c r="Z30" s="214">
        <v>195</v>
      </c>
      <c r="AA30" s="406"/>
      <c r="AB30" s="162"/>
      <c r="AC30" s="162"/>
      <c r="AD30" s="164"/>
      <c r="AE30" s="77"/>
      <c r="AF30" s="144"/>
      <c r="AG30" s="143"/>
      <c r="AH30" s="141"/>
      <c r="AI30" s="396" t="s">
        <v>291</v>
      </c>
      <c r="AJ30" s="22" t="s">
        <v>295</v>
      </c>
      <c r="AK30" s="114">
        <v>2017130010018</v>
      </c>
      <c r="AL30" s="95" t="s">
        <v>289</v>
      </c>
      <c r="AM30" s="288" t="s">
        <v>290</v>
      </c>
      <c r="AN30" s="103" t="s">
        <v>370</v>
      </c>
      <c r="AO30" s="103" t="s">
        <v>370</v>
      </c>
      <c r="AP30" s="103" t="s">
        <v>370</v>
      </c>
      <c r="AQ30" s="194" t="s">
        <v>416</v>
      </c>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row>
    <row r="31" spans="1:86" s="9" customFormat="1" ht="113.25" customHeight="1" x14ac:dyDescent="0.25">
      <c r="A31" s="133"/>
      <c r="B31" s="130"/>
      <c r="C31" s="130"/>
      <c r="D31" s="130"/>
      <c r="E31" s="130"/>
      <c r="F31" s="140"/>
      <c r="G31" s="130"/>
      <c r="H31" s="10" t="s">
        <v>64</v>
      </c>
      <c r="I31" s="10"/>
      <c r="J31" s="214">
        <v>0</v>
      </c>
      <c r="K31" s="146">
        <v>5</v>
      </c>
      <c r="L31" s="146">
        <f>5</f>
        <v>5</v>
      </c>
      <c r="M31" s="150">
        <f>5/22</f>
        <v>0.22727272727272727</v>
      </c>
      <c r="N31" s="157"/>
      <c r="O31" s="388" t="s">
        <v>64</v>
      </c>
      <c r="P31" s="214">
        <v>2</v>
      </c>
      <c r="Q31" s="214">
        <v>2</v>
      </c>
      <c r="R31" s="214">
        <v>2</v>
      </c>
      <c r="S31" s="246">
        <v>0</v>
      </c>
      <c r="T31" s="246" t="s">
        <v>317</v>
      </c>
      <c r="U31" s="214">
        <v>20</v>
      </c>
      <c r="V31" s="100" t="s">
        <v>316</v>
      </c>
      <c r="W31" s="8"/>
      <c r="X31" s="8">
        <f>2</f>
        <v>2</v>
      </c>
      <c r="Y31" s="118">
        <f>X31/Z31</f>
        <v>0.1</v>
      </c>
      <c r="Z31" s="214">
        <v>20</v>
      </c>
      <c r="AA31" s="406"/>
      <c r="AB31" s="162"/>
      <c r="AC31" s="162"/>
      <c r="AD31" s="164"/>
      <c r="AE31" s="77"/>
      <c r="AF31" s="144"/>
      <c r="AG31" s="143"/>
      <c r="AH31" s="141"/>
      <c r="AI31" s="397"/>
      <c r="AJ31" s="22" t="s">
        <v>295</v>
      </c>
      <c r="AK31" s="114">
        <v>2017130010018</v>
      </c>
      <c r="AL31" s="95" t="s">
        <v>289</v>
      </c>
      <c r="AM31" s="288" t="s">
        <v>290</v>
      </c>
      <c r="AN31" s="104" t="s">
        <v>318</v>
      </c>
      <c r="AO31" s="95" t="s">
        <v>319</v>
      </c>
      <c r="AP31" s="95" t="s">
        <v>319</v>
      </c>
      <c r="AQ31" s="303" t="s">
        <v>417</v>
      </c>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row>
    <row r="32" spans="1:86" s="9" customFormat="1" ht="74.25" customHeight="1" x14ac:dyDescent="0.25">
      <c r="A32" s="133"/>
      <c r="B32" s="130"/>
      <c r="C32" s="130"/>
      <c r="D32" s="130"/>
      <c r="E32" s="130"/>
      <c r="F32" s="140"/>
      <c r="G32" s="130"/>
      <c r="H32" s="10" t="s">
        <v>65</v>
      </c>
      <c r="I32" s="10"/>
      <c r="J32" s="214">
        <v>0</v>
      </c>
      <c r="K32" s="146">
        <v>0</v>
      </c>
      <c r="L32" s="146">
        <f>0</f>
        <v>0</v>
      </c>
      <c r="M32" s="150">
        <f>0/24</f>
        <v>0</v>
      </c>
      <c r="N32" s="157"/>
      <c r="O32" s="388" t="s">
        <v>65</v>
      </c>
      <c r="P32" s="214">
        <v>0</v>
      </c>
      <c r="Q32" s="214">
        <v>0</v>
      </c>
      <c r="R32" s="214">
        <v>0</v>
      </c>
      <c r="S32" s="246">
        <v>0</v>
      </c>
      <c r="T32" s="246" t="s">
        <v>320</v>
      </c>
      <c r="U32" s="214">
        <v>24</v>
      </c>
      <c r="V32" s="100" t="s">
        <v>321</v>
      </c>
      <c r="W32" s="8"/>
      <c r="X32" s="8">
        <f>0</f>
        <v>0</v>
      </c>
      <c r="Y32" s="118">
        <f>X32/Z32</f>
        <v>0</v>
      </c>
      <c r="Z32" s="214">
        <v>24</v>
      </c>
      <c r="AA32" s="406"/>
      <c r="AB32" s="162"/>
      <c r="AC32" s="162"/>
      <c r="AD32" s="164"/>
      <c r="AE32" s="77"/>
      <c r="AF32" s="144"/>
      <c r="AG32" s="143"/>
      <c r="AH32" s="141"/>
      <c r="AI32" s="398"/>
      <c r="AJ32" s="22" t="s">
        <v>295</v>
      </c>
      <c r="AK32" s="114">
        <v>2017130010018</v>
      </c>
      <c r="AL32" s="95" t="s">
        <v>289</v>
      </c>
      <c r="AM32" s="288" t="s">
        <v>290</v>
      </c>
      <c r="AN32" s="104" t="s">
        <v>422</v>
      </c>
      <c r="AO32" s="95" t="s">
        <v>422</v>
      </c>
      <c r="AP32" s="95" t="s">
        <v>422</v>
      </c>
      <c r="AQ32" s="303" t="s">
        <v>418</v>
      </c>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row>
    <row r="33" spans="1:86" s="9" customFormat="1" ht="90.75" customHeight="1" thickBot="1" x14ac:dyDescent="0.3">
      <c r="A33" s="134"/>
      <c r="B33" s="131"/>
      <c r="C33" s="131"/>
      <c r="D33" s="131"/>
      <c r="E33" s="130"/>
      <c r="F33" s="140"/>
      <c r="G33" s="190"/>
      <c r="H33" s="76" t="s">
        <v>66</v>
      </c>
      <c r="I33" s="76"/>
      <c r="J33" s="75">
        <v>0</v>
      </c>
      <c r="K33" s="148">
        <v>0</v>
      </c>
      <c r="L33" s="148">
        <f>0</f>
        <v>0</v>
      </c>
      <c r="M33" s="151">
        <f>0/1</f>
        <v>0</v>
      </c>
      <c r="N33" s="160"/>
      <c r="O33" s="13"/>
      <c r="P33" s="99">
        <v>0</v>
      </c>
      <c r="Q33" s="99">
        <v>0</v>
      </c>
      <c r="R33" s="99">
        <v>0</v>
      </c>
      <c r="S33" s="99"/>
      <c r="T33" s="46" t="s">
        <v>164</v>
      </c>
      <c r="U33" s="47">
        <v>8</v>
      </c>
      <c r="V33" s="7" t="s">
        <v>165</v>
      </c>
      <c r="W33" s="8"/>
      <c r="X33" s="8">
        <f>0</f>
        <v>0</v>
      </c>
      <c r="Y33" s="118">
        <f>0%</f>
        <v>0</v>
      </c>
      <c r="Z33" s="214">
        <v>0</v>
      </c>
      <c r="AA33" s="406"/>
      <c r="AB33" s="162"/>
      <c r="AC33" s="162"/>
      <c r="AD33" s="164"/>
      <c r="AE33" s="214" t="s">
        <v>160</v>
      </c>
      <c r="AF33" s="144"/>
      <c r="AG33" s="143"/>
      <c r="AH33" s="141"/>
      <c r="AI33" s="396" t="s">
        <v>291</v>
      </c>
      <c r="AJ33" s="22" t="s">
        <v>295</v>
      </c>
      <c r="AK33" s="114">
        <v>2017130010018</v>
      </c>
      <c r="AL33" s="95" t="s">
        <v>289</v>
      </c>
      <c r="AM33" s="288" t="s">
        <v>290</v>
      </c>
      <c r="AN33" s="103" t="s">
        <v>322</v>
      </c>
      <c r="AO33" s="103" t="s">
        <v>322</v>
      </c>
      <c r="AP33" s="103" t="s">
        <v>322</v>
      </c>
      <c r="AQ33" s="194" t="s">
        <v>419</v>
      </c>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row>
    <row r="34" spans="1:86" s="9" customFormat="1" ht="136.5" customHeight="1" x14ac:dyDescent="0.25">
      <c r="A34" s="137"/>
      <c r="B34" s="137"/>
      <c r="C34" s="139"/>
      <c r="D34" s="137"/>
      <c r="E34" s="130"/>
      <c r="F34" s="140"/>
      <c r="G34" s="130"/>
      <c r="H34" s="202" t="s">
        <v>397</v>
      </c>
      <c r="I34" s="125"/>
      <c r="J34" s="140"/>
      <c r="K34" s="11">
        <v>95259</v>
      </c>
      <c r="L34" s="140"/>
      <c r="M34" s="140"/>
      <c r="N34" s="126"/>
      <c r="O34" s="5" t="s">
        <v>377</v>
      </c>
      <c r="P34" s="99">
        <v>57164</v>
      </c>
      <c r="Q34" s="326">
        <v>0</v>
      </c>
      <c r="R34" s="99">
        <v>38095</v>
      </c>
      <c r="S34" s="99">
        <v>7456</v>
      </c>
      <c r="T34" s="46" t="s">
        <v>379</v>
      </c>
      <c r="U34" s="47">
        <f>245000</f>
        <v>245000</v>
      </c>
      <c r="V34" s="26" t="s">
        <v>378</v>
      </c>
      <c r="W34" s="11"/>
      <c r="X34" s="11">
        <f>P34+Q34+R34</f>
        <v>95259</v>
      </c>
      <c r="Y34" s="124">
        <f>X34/Z34</f>
        <v>0.38881224489795918</v>
      </c>
      <c r="Z34" s="214">
        <v>245000</v>
      </c>
      <c r="AA34" s="406"/>
      <c r="AB34" s="162"/>
      <c r="AC34" s="162"/>
      <c r="AD34" s="164"/>
      <c r="AE34" s="214" t="s">
        <v>373</v>
      </c>
      <c r="AF34" s="144"/>
      <c r="AG34" s="143"/>
      <c r="AH34" s="141"/>
      <c r="AI34" s="398"/>
      <c r="AJ34" s="22" t="s">
        <v>295</v>
      </c>
      <c r="AK34" s="114">
        <v>2017130010018</v>
      </c>
      <c r="AL34" s="95" t="s">
        <v>289</v>
      </c>
      <c r="AM34" s="288" t="s">
        <v>290</v>
      </c>
      <c r="AN34" s="103" t="s">
        <v>380</v>
      </c>
      <c r="AO34" s="103" t="s">
        <v>437</v>
      </c>
      <c r="AP34" s="103" t="s">
        <v>438</v>
      </c>
      <c r="AQ34" s="304" t="s">
        <v>439</v>
      </c>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row>
    <row r="35" spans="1:86" s="9" customFormat="1" ht="136.5" customHeight="1" x14ac:dyDescent="0.25">
      <c r="A35" s="133"/>
      <c r="B35" s="185"/>
      <c r="C35" s="186"/>
      <c r="D35" s="185"/>
      <c r="E35" s="130"/>
      <c r="F35" s="140"/>
      <c r="G35" s="130"/>
      <c r="H35" s="203" t="s">
        <v>398</v>
      </c>
      <c r="I35" s="4"/>
      <c r="J35" s="140"/>
      <c r="K35" s="176">
        <f>P35+Q35+R35</f>
        <v>1050</v>
      </c>
      <c r="L35" s="140"/>
      <c r="M35" s="140"/>
      <c r="N35" s="126"/>
      <c r="O35" s="13" t="s">
        <v>476</v>
      </c>
      <c r="P35" s="66">
        <v>600</v>
      </c>
      <c r="Q35" s="66">
        <v>300</v>
      </c>
      <c r="R35" s="66">
        <v>150</v>
      </c>
      <c r="S35" s="66">
        <v>100</v>
      </c>
      <c r="T35" s="246" t="s">
        <v>477</v>
      </c>
      <c r="U35" s="247">
        <v>1000</v>
      </c>
      <c r="V35" s="26"/>
      <c r="W35" s="11"/>
      <c r="X35" s="11"/>
      <c r="Y35" s="124"/>
      <c r="Z35" s="214"/>
      <c r="AA35" s="406"/>
      <c r="AB35" s="162"/>
      <c r="AC35" s="162"/>
      <c r="AD35" s="164"/>
      <c r="AE35" s="214"/>
      <c r="AF35" s="144"/>
      <c r="AG35" s="143"/>
      <c r="AH35" s="141"/>
      <c r="AI35" s="68"/>
      <c r="AJ35" s="22" t="s">
        <v>295</v>
      </c>
      <c r="AK35" s="114">
        <v>2017130010018</v>
      </c>
      <c r="AL35" s="95" t="s">
        <v>289</v>
      </c>
      <c r="AM35" s="288" t="s">
        <v>290</v>
      </c>
      <c r="AN35" s="95" t="s">
        <v>374</v>
      </c>
      <c r="AO35" s="95" t="s">
        <v>375</v>
      </c>
      <c r="AP35" s="95" t="s">
        <v>376</v>
      </c>
      <c r="AQ35" s="194" t="s">
        <v>421</v>
      </c>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row>
    <row r="36" spans="1:86" s="9" customFormat="1" ht="42.75" customHeight="1" x14ac:dyDescent="0.25">
      <c r="A36" s="133" t="s">
        <v>384</v>
      </c>
      <c r="B36" s="185" t="s">
        <v>383</v>
      </c>
      <c r="C36" s="186" t="s">
        <v>382</v>
      </c>
      <c r="D36" s="185" t="s">
        <v>381</v>
      </c>
      <c r="E36" s="130" t="s">
        <v>15</v>
      </c>
      <c r="F36" s="140" t="s">
        <v>420</v>
      </c>
      <c r="G36" s="130"/>
      <c r="H36" s="187" t="s">
        <v>399</v>
      </c>
      <c r="I36" s="18">
        <v>1500</v>
      </c>
      <c r="J36" s="140">
        <v>800</v>
      </c>
      <c r="K36" s="176"/>
      <c r="L36" s="140"/>
      <c r="M36" s="140"/>
      <c r="N36" s="126"/>
      <c r="O36" s="5"/>
      <c r="P36" s="6"/>
      <c r="Q36" s="6"/>
      <c r="R36" s="6"/>
      <c r="S36" s="66"/>
      <c r="T36" s="14"/>
      <c r="U36" s="247"/>
      <c r="V36" s="26"/>
      <c r="W36" s="11"/>
      <c r="X36" s="11"/>
      <c r="Y36" s="124"/>
      <c r="Z36" s="214"/>
      <c r="AA36" s="406"/>
      <c r="AB36" s="162"/>
      <c r="AC36" s="162"/>
      <c r="AD36" s="164"/>
      <c r="AE36" s="214"/>
      <c r="AF36" s="144"/>
      <c r="AG36" s="143"/>
      <c r="AH36" s="141"/>
      <c r="AI36" s="68"/>
      <c r="AJ36" s="127"/>
      <c r="AK36" s="128"/>
      <c r="AL36" s="129"/>
      <c r="AM36" s="287"/>
      <c r="AN36" s="95"/>
      <c r="AO36" s="95"/>
      <c r="AP36" s="95"/>
      <c r="AQ36" s="242"/>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row>
    <row r="37" spans="1:86" s="9" customFormat="1" ht="156" customHeight="1" x14ac:dyDescent="0.25">
      <c r="A37" s="305" t="s">
        <v>11</v>
      </c>
      <c r="B37" s="142" t="s">
        <v>12</v>
      </c>
      <c r="C37" s="248" t="s">
        <v>13</v>
      </c>
      <c r="D37" s="248" t="s">
        <v>14</v>
      </c>
      <c r="E37" s="130"/>
      <c r="F37" s="140"/>
      <c r="G37" s="249" t="s">
        <v>251</v>
      </c>
      <c r="H37" s="18" t="s">
        <v>59</v>
      </c>
      <c r="I37" s="18" t="s">
        <v>43</v>
      </c>
      <c r="J37" s="51">
        <v>1370</v>
      </c>
      <c r="K37" s="51">
        <v>862</v>
      </c>
      <c r="L37" s="51">
        <f>J37+K37</f>
        <v>2232</v>
      </c>
      <c r="M37" s="250">
        <f>L37/(7000-650)</f>
        <v>0.35149606299212599</v>
      </c>
      <c r="N37" s="251" t="s">
        <v>221</v>
      </c>
      <c r="O37" s="13" t="s">
        <v>29</v>
      </c>
      <c r="P37" s="252">
        <v>127.5</v>
      </c>
      <c r="Q37" s="56">
        <v>459</v>
      </c>
      <c r="R37" s="56">
        <v>275.5</v>
      </c>
      <c r="S37" s="246">
        <v>336</v>
      </c>
      <c r="T37" s="246" t="s">
        <v>167</v>
      </c>
      <c r="U37" s="214">
        <v>4042</v>
      </c>
      <c r="V37" s="7" t="s">
        <v>30</v>
      </c>
      <c r="W37" s="8">
        <v>799</v>
      </c>
      <c r="X37" s="8">
        <f>862</f>
        <v>862</v>
      </c>
      <c r="Y37" s="118">
        <f>X37/Z37</f>
        <v>0.2132607619990104</v>
      </c>
      <c r="Z37" s="16">
        <v>4042</v>
      </c>
      <c r="AA37" s="406"/>
      <c r="AB37" s="162"/>
      <c r="AC37" s="162"/>
      <c r="AD37" s="164"/>
      <c r="AE37" s="21" t="s">
        <v>102</v>
      </c>
      <c r="AF37" s="144"/>
      <c r="AG37" s="143"/>
      <c r="AH37" s="141"/>
      <c r="AI37" s="68" t="s">
        <v>187</v>
      </c>
      <c r="AJ37" s="72" t="s">
        <v>52</v>
      </c>
      <c r="AK37" s="253">
        <v>2017130010017</v>
      </c>
      <c r="AL37" s="129" t="s">
        <v>255</v>
      </c>
      <c r="AM37" s="287" t="s">
        <v>256</v>
      </c>
      <c r="AN37" s="10" t="s">
        <v>252</v>
      </c>
      <c r="AO37" s="95" t="s">
        <v>253</v>
      </c>
      <c r="AP37" s="95" t="s">
        <v>254</v>
      </c>
      <c r="AQ37" s="194" t="s">
        <v>440</v>
      </c>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row>
    <row r="38" spans="1:86" s="9" customFormat="1" ht="87" customHeight="1" x14ac:dyDescent="0.25">
      <c r="A38" s="305"/>
      <c r="B38" s="142"/>
      <c r="C38" s="130"/>
      <c r="D38" s="130"/>
      <c r="E38" s="130"/>
      <c r="F38" s="140"/>
      <c r="G38" s="249"/>
      <c r="H38" s="18"/>
      <c r="I38" s="18"/>
      <c r="J38" s="51"/>
      <c r="K38" s="140"/>
      <c r="L38" s="140"/>
      <c r="M38" s="140"/>
      <c r="N38" s="255" t="s">
        <v>188</v>
      </c>
      <c r="O38" s="52" t="s">
        <v>92</v>
      </c>
      <c r="P38" s="256"/>
      <c r="Q38" s="325">
        <v>1</v>
      </c>
      <c r="R38" s="325">
        <v>0</v>
      </c>
      <c r="S38" s="325">
        <v>0</v>
      </c>
      <c r="T38" s="123" t="s">
        <v>83</v>
      </c>
      <c r="U38" s="56">
        <v>1</v>
      </c>
      <c r="V38" s="129" t="s">
        <v>93</v>
      </c>
      <c r="W38" s="257"/>
      <c r="X38" s="258">
        <f>1</f>
        <v>1</v>
      </c>
      <c r="Y38" s="259">
        <f>X38/Z38</f>
        <v>1</v>
      </c>
      <c r="Z38" s="54">
        <v>1</v>
      </c>
      <c r="AA38" s="406"/>
      <c r="AB38" s="162"/>
      <c r="AC38" s="162"/>
      <c r="AD38" s="164"/>
      <c r="AE38" s="25" t="s">
        <v>94</v>
      </c>
      <c r="AF38" s="49"/>
      <c r="AG38" s="69"/>
      <c r="AH38" s="68"/>
      <c r="AI38" s="68"/>
      <c r="AJ38" s="72"/>
      <c r="AK38" s="72"/>
      <c r="AL38" s="72"/>
      <c r="AM38" s="289"/>
      <c r="AN38" s="10" t="s">
        <v>448</v>
      </c>
      <c r="AO38" s="10" t="s">
        <v>449</v>
      </c>
      <c r="AP38" s="10" t="s">
        <v>449</v>
      </c>
      <c r="AQ38" s="194" t="s">
        <v>441</v>
      </c>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row>
    <row r="39" spans="1:86" s="9" customFormat="1" ht="87" customHeight="1" x14ac:dyDescent="0.25">
      <c r="A39" s="305"/>
      <c r="B39" s="142"/>
      <c r="C39" s="130"/>
      <c r="D39" s="130"/>
      <c r="E39" s="130"/>
      <c r="F39" s="140"/>
      <c r="G39" s="249"/>
      <c r="H39" s="18"/>
      <c r="I39" s="18"/>
      <c r="J39" s="51"/>
      <c r="K39" s="140"/>
      <c r="L39" s="140"/>
      <c r="M39" s="140"/>
      <c r="N39" s="260"/>
      <c r="O39" s="254" t="s">
        <v>95</v>
      </c>
      <c r="P39" s="254"/>
      <c r="Q39" s="54">
        <v>1</v>
      </c>
      <c r="R39" s="54">
        <v>0</v>
      </c>
      <c r="S39" s="54">
        <v>0</v>
      </c>
      <c r="T39" s="123" t="s">
        <v>96</v>
      </c>
      <c r="U39" s="56">
        <v>1</v>
      </c>
      <c r="V39" s="261" t="s">
        <v>97</v>
      </c>
      <c r="W39" s="257"/>
      <c r="X39" s="257"/>
      <c r="Y39" s="262"/>
      <c r="Z39" s="56">
        <v>1</v>
      </c>
      <c r="AA39" s="406"/>
      <c r="AB39" s="162"/>
      <c r="AC39" s="162"/>
      <c r="AD39" s="164"/>
      <c r="AE39" s="25" t="s">
        <v>98</v>
      </c>
      <c r="AF39" s="49"/>
      <c r="AG39" s="69"/>
      <c r="AH39" s="68"/>
      <c r="AI39" s="68"/>
      <c r="AJ39" s="72"/>
      <c r="AK39" s="72"/>
      <c r="AL39" s="72"/>
      <c r="AM39" s="289"/>
      <c r="AN39" s="10" t="s">
        <v>450</v>
      </c>
      <c r="AO39" s="10" t="s">
        <v>451</v>
      </c>
      <c r="AP39" s="10" t="s">
        <v>452</v>
      </c>
      <c r="AQ39" s="194" t="s">
        <v>442</v>
      </c>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row>
    <row r="40" spans="1:86" s="9" customFormat="1" ht="87" customHeight="1" x14ac:dyDescent="0.25">
      <c r="A40" s="305"/>
      <c r="B40" s="142"/>
      <c r="C40" s="130"/>
      <c r="D40" s="130"/>
      <c r="E40" s="130"/>
      <c r="F40" s="140"/>
      <c r="G40" s="249"/>
      <c r="H40" s="18"/>
      <c r="I40" s="18"/>
      <c r="J40" s="51"/>
      <c r="K40" s="140"/>
      <c r="L40" s="140"/>
      <c r="M40" s="140"/>
      <c r="N40" s="260"/>
      <c r="O40" s="254" t="s">
        <v>99</v>
      </c>
      <c r="P40" s="254"/>
      <c r="Q40" s="254"/>
      <c r="R40" s="254"/>
      <c r="S40" s="54">
        <v>0</v>
      </c>
      <c r="T40" s="261" t="s">
        <v>100</v>
      </c>
      <c r="U40" s="56">
        <v>1</v>
      </c>
      <c r="V40" s="261" t="s">
        <v>101</v>
      </c>
      <c r="W40" s="257"/>
      <c r="X40" s="257"/>
      <c r="Y40" s="257"/>
      <c r="Z40" s="56">
        <v>1</v>
      </c>
      <c r="AA40" s="406"/>
      <c r="AB40" s="162"/>
      <c r="AC40" s="162"/>
      <c r="AD40" s="164"/>
      <c r="AE40" s="25" t="s">
        <v>102</v>
      </c>
      <c r="AF40" s="49"/>
      <c r="AG40" s="69"/>
      <c r="AH40" s="68"/>
      <c r="AI40" s="68"/>
      <c r="AJ40" s="72"/>
      <c r="AK40" s="72"/>
      <c r="AL40" s="72"/>
      <c r="AM40" s="289"/>
      <c r="AN40" s="10"/>
      <c r="AO40" s="201"/>
      <c r="AP40" s="201"/>
      <c r="AQ40" s="194" t="s">
        <v>443</v>
      </c>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row>
    <row r="41" spans="1:86" s="9" customFormat="1" ht="87" customHeight="1" x14ac:dyDescent="0.25">
      <c r="A41" s="305"/>
      <c r="B41" s="142"/>
      <c r="C41" s="130"/>
      <c r="D41" s="130"/>
      <c r="E41" s="130"/>
      <c r="F41" s="140"/>
      <c r="G41" s="249"/>
      <c r="H41" s="18"/>
      <c r="I41" s="18"/>
      <c r="J41" s="51"/>
      <c r="K41" s="140"/>
      <c r="L41" s="140"/>
      <c r="M41" s="140"/>
      <c r="N41" s="260"/>
      <c r="O41" s="254" t="s">
        <v>99</v>
      </c>
      <c r="P41" s="254"/>
      <c r="Q41" s="254"/>
      <c r="R41" s="254"/>
      <c r="S41" s="54">
        <v>0</v>
      </c>
      <c r="T41" s="261" t="s">
        <v>103</v>
      </c>
      <c r="U41" s="56">
        <v>1</v>
      </c>
      <c r="V41" s="261" t="s">
        <v>104</v>
      </c>
      <c r="W41" s="257"/>
      <c r="X41" s="257"/>
      <c r="Y41" s="257"/>
      <c r="Z41" s="56">
        <v>1</v>
      </c>
      <c r="AA41" s="406"/>
      <c r="AB41" s="162"/>
      <c r="AC41" s="162"/>
      <c r="AD41" s="164"/>
      <c r="AE41" s="25" t="s">
        <v>102</v>
      </c>
      <c r="AF41" s="49"/>
      <c r="AG41" s="69"/>
      <c r="AH41" s="68"/>
      <c r="AI41" s="68"/>
      <c r="AJ41" s="72"/>
      <c r="AK41" s="72"/>
      <c r="AL41" s="72"/>
      <c r="AM41" s="289"/>
      <c r="AN41" s="10"/>
      <c r="AO41" s="201"/>
      <c r="AP41" s="201"/>
      <c r="AQ41" s="194" t="s">
        <v>444</v>
      </c>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row>
    <row r="42" spans="1:86" s="9" customFormat="1" ht="87" customHeight="1" x14ac:dyDescent="0.25">
      <c r="A42" s="305"/>
      <c r="B42" s="142"/>
      <c r="C42" s="130"/>
      <c r="D42" s="130"/>
      <c r="E42" s="130"/>
      <c r="F42" s="140"/>
      <c r="G42" s="249"/>
      <c r="H42" s="18"/>
      <c r="I42" s="18"/>
      <c r="J42" s="51"/>
      <c r="K42" s="140"/>
      <c r="L42" s="140"/>
      <c r="M42" s="140"/>
      <c r="N42" s="260"/>
      <c r="O42" s="254" t="s">
        <v>105</v>
      </c>
      <c r="P42" s="254"/>
      <c r="Q42" s="254"/>
      <c r="R42" s="254"/>
      <c r="S42" s="54">
        <v>0</v>
      </c>
      <c r="T42" s="261" t="s">
        <v>106</v>
      </c>
      <c r="U42" s="56">
        <v>1</v>
      </c>
      <c r="V42" s="261" t="s">
        <v>107</v>
      </c>
      <c r="W42" s="257"/>
      <c r="X42" s="257"/>
      <c r="Y42" s="257"/>
      <c r="Z42" s="56">
        <v>0</v>
      </c>
      <c r="AA42" s="406"/>
      <c r="AB42" s="162"/>
      <c r="AC42" s="162"/>
      <c r="AD42" s="164"/>
      <c r="AE42" s="25"/>
      <c r="AF42" s="49"/>
      <c r="AG42" s="69"/>
      <c r="AH42" s="68"/>
      <c r="AI42" s="68"/>
      <c r="AJ42" s="72"/>
      <c r="AK42" s="72"/>
      <c r="AL42" s="72"/>
      <c r="AM42" s="289"/>
      <c r="AN42" s="414" t="s">
        <v>445</v>
      </c>
      <c r="AO42" s="414" t="s">
        <v>445</v>
      </c>
      <c r="AP42" s="414" t="s">
        <v>445</v>
      </c>
      <c r="AQ42" s="413" t="s">
        <v>445</v>
      </c>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row>
    <row r="43" spans="1:86" s="9" customFormat="1" ht="87" customHeight="1" x14ac:dyDescent="0.25">
      <c r="A43" s="305"/>
      <c r="B43" s="142"/>
      <c r="C43" s="130"/>
      <c r="D43" s="130"/>
      <c r="E43" s="130"/>
      <c r="F43" s="140"/>
      <c r="G43" s="130" t="s">
        <v>28</v>
      </c>
      <c r="H43" s="18"/>
      <c r="I43" s="18"/>
      <c r="J43" s="51"/>
      <c r="K43" s="140"/>
      <c r="L43" s="140"/>
      <c r="M43" s="140"/>
      <c r="N43" s="260"/>
      <c r="O43" s="254" t="s">
        <v>105</v>
      </c>
      <c r="P43" s="254"/>
      <c r="Q43" s="254"/>
      <c r="R43" s="254"/>
      <c r="S43" s="54">
        <v>0</v>
      </c>
      <c r="T43" s="261" t="s">
        <v>108</v>
      </c>
      <c r="U43" s="56">
        <v>1</v>
      </c>
      <c r="V43" s="261" t="s">
        <v>109</v>
      </c>
      <c r="W43" s="257"/>
      <c r="X43" s="257"/>
      <c r="Y43" s="257"/>
      <c r="Z43" s="56">
        <v>0</v>
      </c>
      <c r="AA43" s="406"/>
      <c r="AB43" s="162"/>
      <c r="AC43" s="162"/>
      <c r="AD43" s="164"/>
      <c r="AE43" s="25"/>
      <c r="AF43" s="49"/>
      <c r="AG43" s="69"/>
      <c r="AH43" s="68"/>
      <c r="AI43" s="68" t="s">
        <v>187</v>
      </c>
      <c r="AJ43" s="72"/>
      <c r="AK43" s="72"/>
      <c r="AL43" s="72"/>
      <c r="AM43" s="289"/>
      <c r="AN43" s="414"/>
      <c r="AO43" s="414"/>
      <c r="AP43" s="414"/>
      <c r="AQ43" s="41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row>
    <row r="44" spans="1:86" s="9" customFormat="1" ht="87" customHeight="1" x14ac:dyDescent="0.25">
      <c r="A44" s="305"/>
      <c r="B44" s="142"/>
      <c r="C44" s="130"/>
      <c r="D44" s="130"/>
      <c r="E44" s="130"/>
      <c r="F44" s="140"/>
      <c r="G44" s="130"/>
      <c r="H44" s="18"/>
      <c r="I44" s="18"/>
      <c r="J44" s="51"/>
      <c r="K44" s="140"/>
      <c r="L44" s="140"/>
      <c r="M44" s="140"/>
      <c r="N44" s="260"/>
      <c r="O44" s="254" t="s">
        <v>105</v>
      </c>
      <c r="P44" s="254"/>
      <c r="Q44" s="254"/>
      <c r="R44" s="254"/>
      <c r="S44" s="54">
        <v>0</v>
      </c>
      <c r="T44" s="261" t="s">
        <v>110</v>
      </c>
      <c r="U44" s="56">
        <v>1</v>
      </c>
      <c r="V44" s="261" t="s">
        <v>111</v>
      </c>
      <c r="W44" s="257"/>
      <c r="X44" s="257"/>
      <c r="Y44" s="257"/>
      <c r="Z44" s="56">
        <v>0</v>
      </c>
      <c r="AA44" s="406"/>
      <c r="AB44" s="162"/>
      <c r="AC44" s="162"/>
      <c r="AD44" s="164"/>
      <c r="AE44" s="25"/>
      <c r="AF44" s="49"/>
      <c r="AG44" s="69"/>
      <c r="AH44" s="68"/>
      <c r="AI44" s="68"/>
      <c r="AJ44" s="72"/>
      <c r="AK44" s="72"/>
      <c r="AL44" s="72"/>
      <c r="AM44" s="289"/>
      <c r="AN44" s="414"/>
      <c r="AO44" s="414"/>
      <c r="AP44" s="414"/>
      <c r="AQ44" s="41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row>
    <row r="45" spans="1:86" s="9" customFormat="1" ht="87" customHeight="1" x14ac:dyDescent="0.25">
      <c r="A45" s="305"/>
      <c r="B45" s="142"/>
      <c r="C45" s="130"/>
      <c r="D45" s="130"/>
      <c r="E45" s="130"/>
      <c r="F45" s="140"/>
      <c r="G45" s="130"/>
      <c r="H45" s="18"/>
      <c r="I45" s="18"/>
      <c r="J45" s="51"/>
      <c r="K45" s="140"/>
      <c r="L45" s="140"/>
      <c r="M45" s="140"/>
      <c r="N45" s="260"/>
      <c r="O45" s="254" t="s">
        <v>105</v>
      </c>
      <c r="P45" s="254"/>
      <c r="Q45" s="254"/>
      <c r="R45" s="254"/>
      <c r="S45" s="54">
        <v>1</v>
      </c>
      <c r="T45" s="261" t="s">
        <v>112</v>
      </c>
      <c r="U45" s="56">
        <v>1</v>
      </c>
      <c r="V45" s="261" t="s">
        <v>113</v>
      </c>
      <c r="W45" s="257"/>
      <c r="X45" s="257"/>
      <c r="Y45" s="257"/>
      <c r="Z45" s="56">
        <v>0</v>
      </c>
      <c r="AA45" s="406"/>
      <c r="AB45" s="162"/>
      <c r="AC45" s="162"/>
      <c r="AD45" s="164"/>
      <c r="AE45" s="25"/>
      <c r="AF45" s="49"/>
      <c r="AG45" s="69"/>
      <c r="AH45" s="68"/>
      <c r="AI45" s="68"/>
      <c r="AJ45" s="72"/>
      <c r="AK45" s="72"/>
      <c r="AL45" s="72"/>
      <c r="AM45" s="289"/>
      <c r="AN45" s="10"/>
      <c r="AO45" s="201"/>
      <c r="AP45" s="201"/>
      <c r="AQ45" s="194" t="s">
        <v>446</v>
      </c>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row>
    <row r="46" spans="1:86" s="9" customFormat="1" ht="87" customHeight="1" thickBot="1" x14ac:dyDescent="0.3">
      <c r="A46" s="305"/>
      <c r="B46" s="142"/>
      <c r="C46" s="130"/>
      <c r="D46" s="130"/>
      <c r="E46" s="130"/>
      <c r="F46" s="140"/>
      <c r="G46" s="130"/>
      <c r="H46" s="18"/>
      <c r="I46" s="18"/>
      <c r="J46" s="51"/>
      <c r="K46" s="140"/>
      <c r="L46" s="140"/>
      <c r="M46" s="140"/>
      <c r="N46" s="260"/>
      <c r="O46" s="254" t="s">
        <v>114</v>
      </c>
      <c r="P46" s="254"/>
      <c r="Q46" s="254"/>
      <c r="R46" s="254"/>
      <c r="S46" s="54">
        <v>0</v>
      </c>
      <c r="T46" s="123" t="s">
        <v>115</v>
      </c>
      <c r="U46" s="56">
        <v>100</v>
      </c>
      <c r="V46" s="129" t="s">
        <v>116</v>
      </c>
      <c r="W46" s="257"/>
      <c r="X46" s="257"/>
      <c r="Y46" s="257"/>
      <c r="Z46" s="56">
        <v>0</v>
      </c>
      <c r="AA46" s="406"/>
      <c r="AB46" s="162"/>
      <c r="AC46" s="162"/>
      <c r="AD46" s="164"/>
      <c r="AE46" s="25"/>
      <c r="AF46" s="49"/>
      <c r="AG46" s="69"/>
      <c r="AH46" s="68"/>
      <c r="AI46" s="68"/>
      <c r="AJ46" s="72"/>
      <c r="AK46" s="72"/>
      <c r="AL46" s="72"/>
      <c r="AM46" s="289"/>
      <c r="AN46" s="10"/>
      <c r="AO46" s="201"/>
      <c r="AP46" s="201"/>
      <c r="AQ46" s="194" t="s">
        <v>447</v>
      </c>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row>
    <row r="47" spans="1:86" s="9" customFormat="1" ht="115.5" customHeight="1" x14ac:dyDescent="0.25">
      <c r="A47" s="305"/>
      <c r="B47" s="142"/>
      <c r="C47" s="130"/>
      <c r="D47" s="130"/>
      <c r="E47" s="130"/>
      <c r="F47" s="140"/>
      <c r="G47" s="132" t="s">
        <v>67</v>
      </c>
      <c r="H47" s="18" t="s">
        <v>68</v>
      </c>
      <c r="I47" s="18"/>
      <c r="J47" s="51">
        <v>0</v>
      </c>
      <c r="K47" s="140">
        <v>0</v>
      </c>
      <c r="L47" s="140">
        <f>0</f>
        <v>0</v>
      </c>
      <c r="M47" s="175">
        <f>0/1</f>
        <v>0</v>
      </c>
      <c r="N47" s="189" t="s">
        <v>166</v>
      </c>
      <c r="O47" s="122" t="s">
        <v>189</v>
      </c>
      <c r="P47" s="122"/>
      <c r="Q47" s="122"/>
      <c r="R47" s="101">
        <v>4</v>
      </c>
      <c r="S47" s="101">
        <v>0</v>
      </c>
      <c r="T47" s="51" t="s">
        <v>190</v>
      </c>
      <c r="U47" s="223">
        <v>4</v>
      </c>
      <c r="V47" s="19" t="s">
        <v>191</v>
      </c>
      <c r="W47" s="176"/>
      <c r="X47" s="176">
        <f>4</f>
        <v>4</v>
      </c>
      <c r="Y47" s="177">
        <f t="shared" ref="Y47:Y64" si="1">X47/Z47</f>
        <v>1</v>
      </c>
      <c r="Z47" s="218">
        <v>4</v>
      </c>
      <c r="AA47" s="406"/>
      <c r="AB47" s="162"/>
      <c r="AC47" s="162"/>
      <c r="AD47" s="164"/>
      <c r="AE47" s="263" t="s">
        <v>117</v>
      </c>
      <c r="AF47" s="113"/>
      <c r="AG47" s="82"/>
      <c r="AH47" s="83"/>
      <c r="AI47" s="191" t="s">
        <v>193</v>
      </c>
      <c r="AJ47" s="178"/>
      <c r="AK47" s="179"/>
      <c r="AL47" s="179"/>
      <c r="AM47" s="290"/>
      <c r="AN47" s="301"/>
      <c r="AO47" s="10"/>
      <c r="AP47" s="10" t="s">
        <v>323</v>
      </c>
      <c r="AQ47" s="415" t="s">
        <v>323</v>
      </c>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row>
    <row r="48" spans="1:86" s="9" customFormat="1" ht="126.75" customHeight="1" x14ac:dyDescent="0.25">
      <c r="A48" s="305"/>
      <c r="B48" s="142"/>
      <c r="C48" s="130"/>
      <c r="D48" s="130"/>
      <c r="E48" s="130"/>
      <c r="F48" s="140"/>
      <c r="G48" s="130"/>
      <c r="H48" s="4"/>
      <c r="I48" s="4"/>
      <c r="J48" s="14"/>
      <c r="K48" s="140"/>
      <c r="L48" s="140"/>
      <c r="M48" s="140"/>
      <c r="N48" s="189"/>
      <c r="O48" s="5" t="s">
        <v>192</v>
      </c>
      <c r="P48" s="5"/>
      <c r="Q48" s="5"/>
      <c r="R48" s="246">
        <f>0</f>
        <v>0</v>
      </c>
      <c r="S48" s="246">
        <v>1</v>
      </c>
      <c r="T48" s="14" t="s">
        <v>118</v>
      </c>
      <c r="U48" s="214">
        <v>1</v>
      </c>
      <c r="V48" s="26" t="s">
        <v>194</v>
      </c>
      <c r="W48" s="11"/>
      <c r="X48" s="11">
        <f>0</f>
        <v>0</v>
      </c>
      <c r="Y48" s="124">
        <f t="shared" si="1"/>
        <v>0</v>
      </c>
      <c r="Z48" s="16">
        <v>1</v>
      </c>
      <c r="AA48" s="406"/>
      <c r="AB48" s="162"/>
      <c r="AC48" s="162"/>
      <c r="AD48" s="164"/>
      <c r="AE48" s="205" t="s">
        <v>117</v>
      </c>
      <c r="AF48" s="49"/>
      <c r="AG48" s="69"/>
      <c r="AH48" s="68"/>
      <c r="AI48" s="191"/>
      <c r="AJ48" s="180"/>
      <c r="AK48" s="72"/>
      <c r="AL48" s="72"/>
      <c r="AM48" s="289"/>
      <c r="AN48" s="301"/>
      <c r="AO48" s="10"/>
      <c r="AP48" s="201"/>
      <c r="AQ48" s="416"/>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row>
    <row r="49" spans="1:86" s="9" customFormat="1" ht="73.5" customHeight="1" x14ac:dyDescent="0.25">
      <c r="A49" s="305"/>
      <c r="B49" s="142"/>
      <c r="C49" s="130"/>
      <c r="D49" s="130"/>
      <c r="E49" s="130"/>
      <c r="F49" s="140"/>
      <c r="G49" s="130"/>
      <c r="H49" s="4"/>
      <c r="I49" s="4"/>
      <c r="J49" s="14"/>
      <c r="K49" s="50"/>
      <c r="L49" s="50"/>
      <c r="M49" s="50"/>
      <c r="N49" s="17" t="s">
        <v>168</v>
      </c>
      <c r="O49" s="389" t="s">
        <v>80</v>
      </c>
      <c r="P49" s="48">
        <v>2</v>
      </c>
      <c r="Q49" s="48">
        <v>2</v>
      </c>
      <c r="R49" s="48">
        <v>2</v>
      </c>
      <c r="S49" s="48">
        <v>2</v>
      </c>
      <c r="T49" s="181" t="s">
        <v>82</v>
      </c>
      <c r="U49" s="58">
        <v>18</v>
      </c>
      <c r="V49" s="4" t="s">
        <v>195</v>
      </c>
      <c r="W49" s="264"/>
      <c r="X49" s="264">
        <f>8</f>
        <v>8</v>
      </c>
      <c r="Y49" s="265">
        <f t="shared" si="1"/>
        <v>0.44444444444444442</v>
      </c>
      <c r="Z49" s="219">
        <v>18</v>
      </c>
      <c r="AA49" s="406"/>
      <c r="AB49" s="162"/>
      <c r="AC49" s="162"/>
      <c r="AD49" s="164"/>
      <c r="AE49" s="205" t="s">
        <v>117</v>
      </c>
      <c r="AF49" s="266"/>
      <c r="AG49" s="266"/>
      <c r="AH49" s="266"/>
      <c r="AI49" s="191"/>
      <c r="AJ49" s="267">
        <v>8200240</v>
      </c>
      <c r="AL49" s="268" t="s">
        <v>119</v>
      </c>
      <c r="AM49" s="291" t="s">
        <v>120</v>
      </c>
      <c r="AN49" s="201"/>
      <c r="AO49" s="272" t="s">
        <v>325</v>
      </c>
      <c r="AP49" s="272" t="s">
        <v>324</v>
      </c>
      <c r="AQ49" s="323" t="s">
        <v>453</v>
      </c>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row>
    <row r="50" spans="1:86" s="9" customFormat="1" ht="229.5" x14ac:dyDescent="0.25">
      <c r="A50" s="305"/>
      <c r="B50" s="142"/>
      <c r="C50" s="130"/>
      <c r="D50" s="130"/>
      <c r="E50" s="130"/>
      <c r="F50" s="140"/>
      <c r="G50" s="130"/>
      <c r="H50" s="4"/>
      <c r="I50" s="4"/>
      <c r="J50" s="14"/>
      <c r="K50" s="140"/>
      <c r="L50" s="140"/>
      <c r="M50" s="140"/>
      <c r="N50" s="189"/>
      <c r="O50" s="389" t="s">
        <v>81</v>
      </c>
      <c r="P50" s="48">
        <v>2</v>
      </c>
      <c r="Q50" s="48">
        <v>2</v>
      </c>
      <c r="R50" s="48">
        <f>1</f>
        <v>1</v>
      </c>
      <c r="S50" s="48">
        <v>3</v>
      </c>
      <c r="T50" s="181" t="s">
        <v>118</v>
      </c>
      <c r="U50" s="58">
        <v>2</v>
      </c>
      <c r="V50" s="4" t="s">
        <v>194</v>
      </c>
      <c r="W50" s="264"/>
      <c r="X50" s="264">
        <f>1</f>
        <v>1</v>
      </c>
      <c r="Y50" s="265">
        <f t="shared" si="1"/>
        <v>0.5</v>
      </c>
      <c r="Z50" s="219">
        <v>2</v>
      </c>
      <c r="AA50" s="406"/>
      <c r="AB50" s="162"/>
      <c r="AC50" s="162"/>
      <c r="AD50" s="164"/>
      <c r="AE50" s="205" t="s">
        <v>117</v>
      </c>
      <c r="AF50" s="266"/>
      <c r="AG50" s="266"/>
      <c r="AH50" s="266"/>
      <c r="AI50" s="191"/>
      <c r="AJ50" s="268"/>
      <c r="AK50" s="267"/>
      <c r="AL50" s="266"/>
      <c r="AM50" s="291"/>
      <c r="AN50" s="42"/>
      <c r="AO50" s="272"/>
      <c r="AP50" s="10" t="s">
        <v>326</v>
      </c>
      <c r="AQ50" s="193" t="s">
        <v>454</v>
      </c>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row>
    <row r="51" spans="1:86" s="9" customFormat="1" ht="73.5" customHeight="1" x14ac:dyDescent="0.25">
      <c r="A51" s="305"/>
      <c r="B51" s="142"/>
      <c r="C51" s="130"/>
      <c r="D51" s="130"/>
      <c r="E51" s="130"/>
      <c r="F51" s="140"/>
      <c r="G51" s="130"/>
      <c r="H51" s="4"/>
      <c r="I51" s="4"/>
      <c r="J51" s="14"/>
      <c r="K51" s="51"/>
      <c r="L51" s="51"/>
      <c r="M51" s="51"/>
      <c r="N51" s="122"/>
      <c r="O51" s="389" t="s">
        <v>121</v>
      </c>
      <c r="P51" s="48"/>
      <c r="Q51" s="48">
        <v>0</v>
      </c>
      <c r="R51" s="48">
        <v>1</v>
      </c>
      <c r="S51" s="48">
        <v>0</v>
      </c>
      <c r="T51" s="181" t="s">
        <v>83</v>
      </c>
      <c r="U51" s="58">
        <v>2</v>
      </c>
      <c r="V51" s="4" t="s">
        <v>122</v>
      </c>
      <c r="W51" s="264"/>
      <c r="X51" s="264">
        <f>1</f>
        <v>1</v>
      </c>
      <c r="Y51" s="265">
        <f t="shared" si="1"/>
        <v>0.5</v>
      </c>
      <c r="Z51" s="219">
        <v>2</v>
      </c>
      <c r="AA51" s="406"/>
      <c r="AB51" s="162"/>
      <c r="AC51" s="162"/>
      <c r="AD51" s="164"/>
      <c r="AE51" s="205" t="s">
        <v>117</v>
      </c>
      <c r="AF51" s="266"/>
      <c r="AG51" s="266"/>
      <c r="AH51" s="266"/>
      <c r="AI51" s="191" t="s">
        <v>193</v>
      </c>
      <c r="AJ51" s="268"/>
      <c r="AK51" s="266"/>
      <c r="AL51" s="266"/>
      <c r="AM51" s="291"/>
      <c r="AN51" s="42"/>
      <c r="AO51" s="272"/>
      <c r="AP51" s="10" t="s">
        <v>327</v>
      </c>
      <c r="AQ51" s="193" t="s">
        <v>455</v>
      </c>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row>
    <row r="52" spans="1:86" s="9" customFormat="1" ht="73.5" customHeight="1" x14ac:dyDescent="0.25">
      <c r="A52" s="305"/>
      <c r="B52" s="142"/>
      <c r="C52" s="130"/>
      <c r="D52" s="130"/>
      <c r="E52" s="130"/>
      <c r="F52" s="140"/>
      <c r="G52" s="130"/>
      <c r="H52" s="4"/>
      <c r="I52" s="4"/>
      <c r="J52" s="14"/>
      <c r="K52" s="14"/>
      <c r="L52" s="14"/>
      <c r="M52" s="14"/>
      <c r="N52" s="5" t="s">
        <v>123</v>
      </c>
      <c r="O52" s="389" t="s">
        <v>196</v>
      </c>
      <c r="P52" s="48"/>
      <c r="Q52" s="48"/>
      <c r="R52" s="48">
        <f>0</f>
        <v>0</v>
      </c>
      <c r="S52" s="48">
        <v>0</v>
      </c>
      <c r="T52" s="181" t="s">
        <v>83</v>
      </c>
      <c r="U52" s="58">
        <v>1</v>
      </c>
      <c r="V52" s="4" t="s">
        <v>197</v>
      </c>
      <c r="W52" s="264"/>
      <c r="X52" s="264">
        <f>0</f>
        <v>0</v>
      </c>
      <c r="Y52" s="265">
        <f t="shared" si="1"/>
        <v>0</v>
      </c>
      <c r="Z52" s="219">
        <v>1</v>
      </c>
      <c r="AA52" s="406"/>
      <c r="AB52" s="162"/>
      <c r="AC52" s="162"/>
      <c r="AD52" s="164"/>
      <c r="AE52" s="205" t="s">
        <v>117</v>
      </c>
      <c r="AF52" s="266"/>
      <c r="AG52" s="266"/>
      <c r="AH52" s="266"/>
      <c r="AI52" s="191"/>
      <c r="AJ52" s="180"/>
      <c r="AK52" s="266"/>
      <c r="AL52" s="266"/>
      <c r="AM52" s="291"/>
      <c r="AN52" s="42"/>
      <c r="AO52" s="272"/>
      <c r="AP52" s="10" t="s">
        <v>328</v>
      </c>
      <c r="AQ52" s="193" t="s">
        <v>456</v>
      </c>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row>
    <row r="53" spans="1:86" s="9" customFormat="1" ht="73.5" customHeight="1" x14ac:dyDescent="0.25">
      <c r="A53" s="305"/>
      <c r="B53" s="142"/>
      <c r="C53" s="130"/>
      <c r="D53" s="130"/>
      <c r="E53" s="130"/>
      <c r="F53" s="140"/>
      <c r="G53" s="130"/>
      <c r="H53" s="4"/>
      <c r="I53" s="4"/>
      <c r="J53" s="14"/>
      <c r="K53" s="14"/>
      <c r="L53" s="14"/>
      <c r="M53" s="14"/>
      <c r="N53" s="5" t="s">
        <v>124</v>
      </c>
      <c r="O53" s="389" t="s">
        <v>86</v>
      </c>
      <c r="P53" s="60"/>
      <c r="Q53" s="48">
        <v>0</v>
      </c>
      <c r="R53" s="48">
        <v>1</v>
      </c>
      <c r="S53" s="48">
        <v>0</v>
      </c>
      <c r="T53" s="181" t="s">
        <v>87</v>
      </c>
      <c r="U53" s="59">
        <v>1</v>
      </c>
      <c r="V53" s="4" t="s">
        <v>198</v>
      </c>
      <c r="W53" s="264"/>
      <c r="X53" s="264">
        <f>1</f>
        <v>1</v>
      </c>
      <c r="Y53" s="265">
        <f t="shared" si="1"/>
        <v>1</v>
      </c>
      <c r="Z53" s="219">
        <v>1</v>
      </c>
      <c r="AA53" s="406"/>
      <c r="AB53" s="162"/>
      <c r="AC53" s="162"/>
      <c r="AD53" s="164"/>
      <c r="AE53" s="205" t="s">
        <v>117</v>
      </c>
      <c r="AF53" s="266"/>
      <c r="AG53" s="266"/>
      <c r="AH53" s="266"/>
      <c r="AI53" s="191"/>
      <c r="AJ53" s="267">
        <v>663007530</v>
      </c>
      <c r="AK53" s="266"/>
      <c r="AL53" s="268" t="s">
        <v>125</v>
      </c>
      <c r="AM53" s="291" t="s">
        <v>120</v>
      </c>
      <c r="AN53" s="42"/>
      <c r="AO53" s="272"/>
      <c r="AP53" s="10" t="s">
        <v>329</v>
      </c>
      <c r="AQ53" s="193" t="s">
        <v>329</v>
      </c>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row>
    <row r="54" spans="1:86" s="201" customFormat="1" ht="331.5" x14ac:dyDescent="0.25">
      <c r="A54" s="306"/>
      <c r="B54" s="234"/>
      <c r="C54" s="213"/>
      <c r="D54" s="213"/>
      <c r="E54" s="213"/>
      <c r="F54" s="146"/>
      <c r="G54" s="213"/>
      <c r="H54" s="10"/>
      <c r="I54" s="10"/>
      <c r="J54" s="214"/>
      <c r="K54" s="214"/>
      <c r="L54" s="214"/>
      <c r="M54" s="214"/>
      <c r="N54" s="13"/>
      <c r="O54" s="390" t="s">
        <v>88</v>
      </c>
      <c r="P54" s="48">
        <v>0</v>
      </c>
      <c r="Q54" s="48">
        <v>3</v>
      </c>
      <c r="R54" s="48">
        <f>7</f>
        <v>7</v>
      </c>
      <c r="S54" s="48">
        <v>6</v>
      </c>
      <c r="T54" s="48" t="s">
        <v>83</v>
      </c>
      <c r="U54" s="59">
        <v>18</v>
      </c>
      <c r="V54" s="10" t="s">
        <v>199</v>
      </c>
      <c r="W54" s="269"/>
      <c r="X54" s="269">
        <f>7</f>
        <v>7</v>
      </c>
      <c r="Y54" s="270">
        <f t="shared" si="1"/>
        <v>0.3888888888888889</v>
      </c>
      <c r="Z54" s="205">
        <v>18</v>
      </c>
      <c r="AA54" s="406"/>
      <c r="AB54" s="162"/>
      <c r="AC54" s="162"/>
      <c r="AD54" s="164"/>
      <c r="AE54" s="205" t="s">
        <v>117</v>
      </c>
      <c r="AF54" s="42"/>
      <c r="AG54" s="42"/>
      <c r="AH54" s="42"/>
      <c r="AI54" s="235"/>
      <c r="AJ54" s="271">
        <v>663007530</v>
      </c>
      <c r="AL54" s="272" t="s">
        <v>125</v>
      </c>
      <c r="AM54" s="292" t="s">
        <v>120</v>
      </c>
      <c r="AN54" s="42"/>
      <c r="AO54" s="272" t="s">
        <v>331</v>
      </c>
      <c r="AP54" s="10" t="s">
        <v>330</v>
      </c>
      <c r="AQ54" s="193" t="s">
        <v>457</v>
      </c>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c r="BS54" s="45"/>
      <c r="BT54" s="45"/>
      <c r="BU54" s="45"/>
      <c r="BV54" s="45"/>
      <c r="BW54" s="45"/>
      <c r="BX54" s="45"/>
      <c r="BY54" s="45"/>
      <c r="BZ54" s="45"/>
      <c r="CA54" s="45"/>
      <c r="CB54" s="45"/>
      <c r="CC54" s="45"/>
      <c r="CD54" s="45"/>
      <c r="CE54" s="45"/>
      <c r="CF54" s="45"/>
      <c r="CG54" s="45"/>
      <c r="CH54" s="45"/>
    </row>
    <row r="55" spans="1:86" s="201" customFormat="1" ht="73.5" customHeight="1" x14ac:dyDescent="0.25">
      <c r="A55" s="306"/>
      <c r="B55" s="234"/>
      <c r="C55" s="213"/>
      <c r="D55" s="213"/>
      <c r="E55" s="213"/>
      <c r="F55" s="146"/>
      <c r="G55" s="213"/>
      <c r="H55" s="10"/>
      <c r="I55" s="10"/>
      <c r="J55" s="214"/>
      <c r="K55" s="214"/>
      <c r="L55" s="214"/>
      <c r="M55" s="214"/>
      <c r="N55" s="13"/>
      <c r="O55" s="390" t="s">
        <v>126</v>
      </c>
      <c r="P55" s="48">
        <v>0</v>
      </c>
      <c r="Q55" s="48">
        <v>3</v>
      </c>
      <c r="R55" s="48">
        <f>7</f>
        <v>7</v>
      </c>
      <c r="S55" s="48">
        <v>6</v>
      </c>
      <c r="T55" s="48" t="s">
        <v>118</v>
      </c>
      <c r="U55" s="58">
        <v>18</v>
      </c>
      <c r="V55" s="10" t="s">
        <v>200</v>
      </c>
      <c r="W55" s="269"/>
      <c r="X55" s="269">
        <f>7</f>
        <v>7</v>
      </c>
      <c r="Y55" s="270">
        <f t="shared" si="1"/>
        <v>0.3888888888888889</v>
      </c>
      <c r="Z55" s="219">
        <v>18</v>
      </c>
      <c r="AA55" s="406"/>
      <c r="AB55" s="162"/>
      <c r="AC55" s="162"/>
      <c r="AD55" s="164"/>
      <c r="AE55" s="205" t="s">
        <v>117</v>
      </c>
      <c r="AF55" s="42"/>
      <c r="AG55" s="42"/>
      <c r="AH55" s="42"/>
      <c r="AI55" s="235" t="s">
        <v>193</v>
      </c>
      <c r="AJ55" s="205"/>
      <c r="AK55" s="42"/>
      <c r="AL55" s="42"/>
      <c r="AM55" s="292"/>
      <c r="AN55" s="42"/>
      <c r="AO55" s="272"/>
      <c r="AP55" s="10" t="s">
        <v>332</v>
      </c>
      <c r="AQ55" s="193" t="s">
        <v>458</v>
      </c>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5"/>
    </row>
    <row r="56" spans="1:86" s="201" customFormat="1" ht="73.5" customHeight="1" x14ac:dyDescent="0.25">
      <c r="A56" s="306"/>
      <c r="B56" s="234"/>
      <c r="C56" s="213"/>
      <c r="D56" s="213"/>
      <c r="E56" s="213"/>
      <c r="F56" s="146"/>
      <c r="G56" s="213"/>
      <c r="H56" s="10"/>
      <c r="I56" s="10"/>
      <c r="J56" s="214"/>
      <c r="K56" s="214"/>
      <c r="L56" s="214"/>
      <c r="M56" s="214"/>
      <c r="N56" s="13" t="s">
        <v>127</v>
      </c>
      <c r="O56" s="390" t="s">
        <v>201</v>
      </c>
      <c r="P56" s="43"/>
      <c r="Q56" s="43">
        <v>0</v>
      </c>
      <c r="R56" s="48">
        <v>1</v>
      </c>
      <c r="S56" s="48">
        <v>0</v>
      </c>
      <c r="T56" s="48" t="s">
        <v>83</v>
      </c>
      <c r="U56" s="58">
        <v>1</v>
      </c>
      <c r="V56" s="214" t="s">
        <v>202</v>
      </c>
      <c r="W56" s="273"/>
      <c r="X56" s="273">
        <f>1</f>
        <v>1</v>
      </c>
      <c r="Y56" s="274">
        <f t="shared" si="1"/>
        <v>1</v>
      </c>
      <c r="Z56" s="205">
        <v>1</v>
      </c>
      <c r="AA56" s="406"/>
      <c r="AB56" s="162"/>
      <c r="AC56" s="162"/>
      <c r="AD56" s="164"/>
      <c r="AE56" s="275" t="s">
        <v>128</v>
      </c>
      <c r="AF56" s="214"/>
      <c r="AG56" s="214"/>
      <c r="AH56" s="214"/>
      <c r="AI56" s="235"/>
      <c r="AJ56" s="214"/>
      <c r="AK56" s="272"/>
      <c r="AL56" s="272"/>
      <c r="AM56" s="293"/>
      <c r="AN56" s="272"/>
      <c r="AO56" s="10" t="s">
        <v>129</v>
      </c>
      <c r="AP56" s="4" t="s">
        <v>459</v>
      </c>
      <c r="AQ56" s="92" t="s">
        <v>460</v>
      </c>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45"/>
      <c r="BZ56" s="45"/>
      <c r="CA56" s="45"/>
      <c r="CB56" s="45"/>
      <c r="CC56" s="45"/>
      <c r="CD56" s="45"/>
      <c r="CE56" s="45"/>
      <c r="CF56" s="45"/>
      <c r="CG56" s="45"/>
      <c r="CH56" s="45"/>
    </row>
    <row r="57" spans="1:86" s="201" customFormat="1" ht="73.5" customHeight="1" x14ac:dyDescent="0.25">
      <c r="A57" s="306"/>
      <c r="B57" s="234"/>
      <c r="C57" s="213"/>
      <c r="D57" s="213"/>
      <c r="E57" s="213"/>
      <c r="F57" s="146"/>
      <c r="G57" s="213"/>
      <c r="H57" s="10"/>
      <c r="I57" s="10"/>
      <c r="J57" s="214"/>
      <c r="K57" s="214"/>
      <c r="L57" s="214"/>
      <c r="M57" s="214"/>
      <c r="N57" s="13"/>
      <c r="O57" s="390" t="s">
        <v>203</v>
      </c>
      <c r="P57" s="48"/>
      <c r="Q57" s="48">
        <v>0</v>
      </c>
      <c r="R57" s="48">
        <v>6</v>
      </c>
      <c r="S57" s="48">
        <v>9</v>
      </c>
      <c r="T57" s="48" t="s">
        <v>83</v>
      </c>
      <c r="U57" s="58">
        <v>20</v>
      </c>
      <c r="V57" s="214" t="s">
        <v>202</v>
      </c>
      <c r="W57" s="273"/>
      <c r="X57" s="273">
        <f>6</f>
        <v>6</v>
      </c>
      <c r="Y57" s="274">
        <f t="shared" si="1"/>
        <v>0.3</v>
      </c>
      <c r="Z57" s="205">
        <f>20</f>
        <v>20</v>
      </c>
      <c r="AA57" s="406"/>
      <c r="AB57" s="162"/>
      <c r="AC57" s="162"/>
      <c r="AD57" s="164"/>
      <c r="AE57" s="275" t="s">
        <v>128</v>
      </c>
      <c r="AF57" s="214"/>
      <c r="AG57" s="214"/>
      <c r="AH57" s="214"/>
      <c r="AI57" s="235"/>
      <c r="AJ57" s="214"/>
      <c r="AK57" s="272"/>
      <c r="AL57" s="272"/>
      <c r="AM57" s="293"/>
      <c r="AN57" s="272"/>
      <c r="AO57" s="10" t="s">
        <v>130</v>
      </c>
      <c r="AP57" s="10" t="s">
        <v>333</v>
      </c>
      <c r="AQ57" s="193" t="s">
        <v>461</v>
      </c>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5"/>
      <c r="BY57" s="45"/>
      <c r="BZ57" s="45"/>
      <c r="CA57" s="45"/>
      <c r="CB57" s="45"/>
      <c r="CC57" s="45"/>
      <c r="CD57" s="45"/>
      <c r="CE57" s="45"/>
      <c r="CF57" s="45"/>
      <c r="CG57" s="45"/>
      <c r="CH57" s="45"/>
    </row>
    <row r="58" spans="1:86" s="201" customFormat="1" ht="73.5" customHeight="1" x14ac:dyDescent="0.25">
      <c r="A58" s="306"/>
      <c r="B58" s="234"/>
      <c r="C58" s="213"/>
      <c r="D58" s="213"/>
      <c r="E58" s="213"/>
      <c r="F58" s="146"/>
      <c r="G58" s="213"/>
      <c r="H58" s="10"/>
      <c r="I58" s="10"/>
      <c r="J58" s="214"/>
      <c r="K58" s="214"/>
      <c r="L58" s="214"/>
      <c r="M58" s="214"/>
      <c r="N58" s="13"/>
      <c r="O58" s="390" t="s">
        <v>131</v>
      </c>
      <c r="P58" s="48"/>
      <c r="Q58" s="48">
        <v>0</v>
      </c>
      <c r="R58" s="48">
        <v>2</v>
      </c>
      <c r="S58" s="48">
        <v>1</v>
      </c>
      <c r="T58" s="48" t="s">
        <v>204</v>
      </c>
      <c r="U58" s="58">
        <v>2</v>
      </c>
      <c r="V58" s="214" t="s">
        <v>132</v>
      </c>
      <c r="W58" s="273"/>
      <c r="X58" s="273">
        <f>2</f>
        <v>2</v>
      </c>
      <c r="Y58" s="274">
        <f t="shared" si="1"/>
        <v>1</v>
      </c>
      <c r="Z58" s="205">
        <v>2</v>
      </c>
      <c r="AA58" s="406"/>
      <c r="AB58" s="162"/>
      <c r="AC58" s="162"/>
      <c r="AD58" s="164"/>
      <c r="AE58" s="275" t="s">
        <v>128</v>
      </c>
      <c r="AF58" s="214"/>
      <c r="AG58" s="214"/>
      <c r="AH58" s="214"/>
      <c r="AI58" s="235"/>
      <c r="AJ58" s="214"/>
      <c r="AK58" s="272"/>
      <c r="AL58" s="272"/>
      <c r="AM58" s="293"/>
      <c r="AN58" s="272"/>
      <c r="AO58" s="10" t="s">
        <v>133</v>
      </c>
      <c r="AP58" s="4" t="s">
        <v>462</v>
      </c>
      <c r="AQ58" s="92" t="s">
        <v>466</v>
      </c>
      <c r="AR58" s="45"/>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c r="BW58" s="45"/>
      <c r="BX58" s="45"/>
      <c r="BY58" s="45"/>
      <c r="BZ58" s="45"/>
      <c r="CA58" s="45"/>
      <c r="CB58" s="45"/>
      <c r="CC58" s="45"/>
      <c r="CD58" s="45"/>
      <c r="CE58" s="45"/>
      <c r="CF58" s="45"/>
      <c r="CG58" s="45"/>
      <c r="CH58" s="45"/>
    </row>
    <row r="59" spans="1:86" s="201" customFormat="1" ht="73.5" customHeight="1" x14ac:dyDescent="0.25">
      <c r="A59" s="306"/>
      <c r="B59" s="234"/>
      <c r="C59" s="213"/>
      <c r="D59" s="213"/>
      <c r="E59" s="213"/>
      <c r="F59" s="146"/>
      <c r="G59" s="213"/>
      <c r="H59" s="10"/>
      <c r="I59" s="10"/>
      <c r="J59" s="214"/>
      <c r="K59" s="214"/>
      <c r="L59" s="214"/>
      <c r="M59" s="214"/>
      <c r="N59" s="13"/>
      <c r="O59" s="390" t="s">
        <v>134</v>
      </c>
      <c r="P59" s="48"/>
      <c r="Q59" s="48">
        <v>0</v>
      </c>
      <c r="R59" s="48">
        <v>2</v>
      </c>
      <c r="S59" s="48">
        <v>0</v>
      </c>
      <c r="T59" s="48" t="s">
        <v>83</v>
      </c>
      <c r="U59" s="58">
        <v>2</v>
      </c>
      <c r="V59" s="214" t="s">
        <v>205</v>
      </c>
      <c r="W59" s="273"/>
      <c r="X59" s="273">
        <f>2</f>
        <v>2</v>
      </c>
      <c r="Y59" s="274">
        <f t="shared" si="1"/>
        <v>1</v>
      </c>
      <c r="Z59" s="205">
        <v>2</v>
      </c>
      <c r="AA59" s="406"/>
      <c r="AB59" s="162"/>
      <c r="AC59" s="162"/>
      <c r="AD59" s="164"/>
      <c r="AE59" s="275" t="s">
        <v>128</v>
      </c>
      <c r="AF59" s="214"/>
      <c r="AG59" s="214"/>
      <c r="AH59" s="214"/>
      <c r="AI59" s="235"/>
      <c r="AJ59" s="214"/>
      <c r="AK59" s="272"/>
      <c r="AL59" s="272"/>
      <c r="AM59" s="293"/>
      <c r="AN59" s="272"/>
      <c r="AO59" s="10" t="s">
        <v>463</v>
      </c>
      <c r="AP59" s="10" t="s">
        <v>385</v>
      </c>
      <c r="AQ59" s="193" t="s">
        <v>465</v>
      </c>
      <c r="AR59" s="45"/>
      <c r="AS59" s="45"/>
      <c r="AT59" s="45"/>
      <c r="AU59" s="45"/>
      <c r="AV59" s="45"/>
      <c r="AW59" s="45"/>
      <c r="AX59" s="45"/>
      <c r="AY59" s="45"/>
      <c r="AZ59" s="45"/>
      <c r="BA59" s="45"/>
      <c r="BB59" s="45"/>
      <c r="BC59" s="45"/>
      <c r="BD59" s="45"/>
      <c r="BE59" s="45"/>
      <c r="BF59" s="45"/>
      <c r="BG59" s="45"/>
      <c r="BH59" s="45"/>
      <c r="BI59" s="45"/>
      <c r="BJ59" s="45"/>
      <c r="BK59" s="45"/>
      <c r="BL59" s="45"/>
      <c r="BM59" s="45"/>
      <c r="BN59" s="45"/>
      <c r="BO59" s="45"/>
      <c r="BP59" s="45"/>
      <c r="BQ59" s="45"/>
      <c r="BR59" s="45"/>
      <c r="BS59" s="45"/>
      <c r="BT59" s="45"/>
      <c r="BU59" s="45"/>
      <c r="BV59" s="45"/>
      <c r="BW59" s="45"/>
      <c r="BX59" s="45"/>
      <c r="BY59" s="45"/>
      <c r="BZ59" s="45"/>
      <c r="CA59" s="45"/>
      <c r="CB59" s="45"/>
      <c r="CC59" s="45"/>
      <c r="CD59" s="45"/>
      <c r="CE59" s="45"/>
      <c r="CF59" s="45"/>
      <c r="CG59" s="45"/>
      <c r="CH59" s="45"/>
    </row>
    <row r="60" spans="1:86" s="201" customFormat="1" ht="73.5" customHeight="1" x14ac:dyDescent="0.25">
      <c r="A60" s="306"/>
      <c r="B60" s="328"/>
      <c r="C60" s="332"/>
      <c r="D60" s="332"/>
      <c r="E60" s="332"/>
      <c r="F60" s="146"/>
      <c r="G60" s="332" t="s">
        <v>67</v>
      </c>
      <c r="H60" s="331"/>
      <c r="I60" s="331"/>
      <c r="J60" s="329"/>
      <c r="K60" s="329"/>
      <c r="L60" s="329"/>
      <c r="M60" s="329"/>
      <c r="N60" s="13"/>
      <c r="O60" s="390" t="s">
        <v>207</v>
      </c>
      <c r="P60" s="48">
        <v>0</v>
      </c>
      <c r="Q60" s="48">
        <v>0</v>
      </c>
      <c r="R60" s="48">
        <v>1</v>
      </c>
      <c r="S60" s="48">
        <v>1</v>
      </c>
      <c r="T60" s="48" t="s">
        <v>85</v>
      </c>
      <c r="U60" s="58">
        <v>1</v>
      </c>
      <c r="V60" s="329" t="s">
        <v>208</v>
      </c>
      <c r="W60" s="273"/>
      <c r="X60" s="273">
        <f>1</f>
        <v>1</v>
      </c>
      <c r="Y60" s="274">
        <f t="shared" si="1"/>
        <v>1</v>
      </c>
      <c r="Z60" s="205">
        <v>1</v>
      </c>
      <c r="AA60" s="406"/>
      <c r="AB60" s="162"/>
      <c r="AC60" s="162"/>
      <c r="AD60" s="164"/>
      <c r="AE60" s="275" t="s">
        <v>128</v>
      </c>
      <c r="AF60" s="329"/>
      <c r="AG60" s="329"/>
      <c r="AH60" s="329"/>
      <c r="AI60" s="236" t="s">
        <v>206</v>
      </c>
      <c r="AJ60" s="329"/>
      <c r="AK60" s="272"/>
      <c r="AL60" s="272"/>
      <c r="AM60" s="293"/>
      <c r="AN60" s="272"/>
      <c r="AO60" s="331" t="s">
        <v>464</v>
      </c>
      <c r="AP60" s="4" t="s">
        <v>468</v>
      </c>
      <c r="AQ60" s="92" t="s">
        <v>467</v>
      </c>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row>
    <row r="61" spans="1:86" s="201" customFormat="1" ht="73.5" customHeight="1" x14ac:dyDescent="0.25">
      <c r="A61" s="306"/>
      <c r="B61" s="328"/>
      <c r="C61" s="332"/>
      <c r="D61" s="332"/>
      <c r="E61" s="332"/>
      <c r="F61" s="146"/>
      <c r="G61" s="332"/>
      <c r="H61" s="331"/>
      <c r="I61" s="331"/>
      <c r="J61" s="329"/>
      <c r="K61" s="329"/>
      <c r="L61" s="329"/>
      <c r="M61" s="329"/>
      <c r="N61" s="13"/>
      <c r="O61" s="390" t="s">
        <v>209</v>
      </c>
      <c r="P61" s="43"/>
      <c r="Q61" s="48">
        <v>1</v>
      </c>
      <c r="R61" s="48">
        <v>3</v>
      </c>
      <c r="S61" s="48">
        <v>2</v>
      </c>
      <c r="T61" s="48" t="s">
        <v>85</v>
      </c>
      <c r="U61" s="58">
        <v>5</v>
      </c>
      <c r="V61" s="329" t="s">
        <v>211</v>
      </c>
      <c r="W61" s="273"/>
      <c r="X61" s="273">
        <f>3</f>
        <v>3</v>
      </c>
      <c r="Y61" s="274">
        <f t="shared" si="1"/>
        <v>0.6</v>
      </c>
      <c r="Z61" s="205">
        <v>5</v>
      </c>
      <c r="AA61" s="406"/>
      <c r="AB61" s="162"/>
      <c r="AC61" s="162"/>
      <c r="AD61" s="164"/>
      <c r="AE61" s="275" t="s">
        <v>128</v>
      </c>
      <c r="AF61" s="329"/>
      <c r="AG61" s="329"/>
      <c r="AH61" s="329"/>
      <c r="AI61" s="236"/>
      <c r="AJ61" s="329"/>
      <c r="AK61" s="272"/>
      <c r="AL61" s="272"/>
      <c r="AM61" s="293"/>
      <c r="AN61" s="272"/>
      <c r="AO61" s="331" t="s">
        <v>386</v>
      </c>
      <c r="AP61" s="331" t="s">
        <v>334</v>
      </c>
      <c r="AQ61" s="193" t="s">
        <v>469</v>
      </c>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5"/>
      <c r="BS61" s="45"/>
      <c r="BT61" s="45"/>
      <c r="BU61" s="45"/>
      <c r="BV61" s="45"/>
      <c r="BW61" s="45"/>
      <c r="BX61" s="45"/>
      <c r="BY61" s="45"/>
      <c r="BZ61" s="45"/>
      <c r="CA61" s="45"/>
      <c r="CB61" s="45"/>
      <c r="CC61" s="45"/>
      <c r="CD61" s="45"/>
      <c r="CE61" s="45"/>
      <c r="CF61" s="45"/>
      <c r="CG61" s="45"/>
      <c r="CH61" s="45"/>
    </row>
    <row r="62" spans="1:86" s="201" customFormat="1" ht="73.5" customHeight="1" x14ac:dyDescent="0.25">
      <c r="A62" s="306"/>
      <c r="B62" s="328"/>
      <c r="C62" s="332"/>
      <c r="D62" s="332"/>
      <c r="E62" s="332"/>
      <c r="F62" s="146"/>
      <c r="G62" s="332"/>
      <c r="H62" s="331"/>
      <c r="I62" s="331"/>
      <c r="J62" s="329"/>
      <c r="K62" s="329"/>
      <c r="L62" s="329"/>
      <c r="M62" s="329"/>
      <c r="N62" s="13"/>
      <c r="O62" s="390" t="s">
        <v>84</v>
      </c>
      <c r="P62" s="43"/>
      <c r="Q62" s="43"/>
      <c r="R62" s="48">
        <v>3</v>
      </c>
      <c r="S62" s="48">
        <v>1</v>
      </c>
      <c r="T62" s="48" t="s">
        <v>85</v>
      </c>
      <c r="U62" s="58">
        <v>4</v>
      </c>
      <c r="V62" s="329" t="s">
        <v>211</v>
      </c>
      <c r="W62" s="273"/>
      <c r="X62" s="273">
        <f>3</f>
        <v>3</v>
      </c>
      <c r="Y62" s="274">
        <f t="shared" si="1"/>
        <v>0.75</v>
      </c>
      <c r="Z62" s="205">
        <v>4</v>
      </c>
      <c r="AA62" s="406"/>
      <c r="AB62" s="162"/>
      <c r="AC62" s="162"/>
      <c r="AD62" s="164"/>
      <c r="AE62" s="275" t="s">
        <v>128</v>
      </c>
      <c r="AF62" s="329"/>
      <c r="AG62" s="329"/>
      <c r="AH62" s="329"/>
      <c r="AI62" s="236"/>
      <c r="AJ62" s="329"/>
      <c r="AK62" s="272"/>
      <c r="AL62" s="272"/>
      <c r="AM62" s="293"/>
      <c r="AN62" s="272"/>
      <c r="AO62" s="331" t="s">
        <v>387</v>
      </c>
      <c r="AP62" s="331" t="s">
        <v>334</v>
      </c>
      <c r="AQ62" s="193" t="s">
        <v>469</v>
      </c>
      <c r="AR62" s="45"/>
      <c r="AS62" s="45"/>
      <c r="AT62" s="45"/>
      <c r="AU62" s="45"/>
      <c r="AV62" s="45"/>
      <c r="AW62" s="45"/>
      <c r="AX62" s="45"/>
      <c r="AY62" s="45"/>
      <c r="AZ62" s="45"/>
      <c r="BA62" s="45"/>
      <c r="BB62" s="45"/>
      <c r="BC62" s="45"/>
      <c r="BD62" s="45"/>
      <c r="BE62" s="45"/>
      <c r="BF62" s="45"/>
      <c r="BG62" s="45"/>
      <c r="BH62" s="45"/>
      <c r="BI62" s="45"/>
      <c r="BJ62" s="45"/>
      <c r="BK62" s="45"/>
      <c r="BL62" s="45"/>
      <c r="BM62" s="45"/>
      <c r="BN62" s="45"/>
      <c r="BO62" s="45"/>
      <c r="BP62" s="45"/>
      <c r="BQ62" s="45"/>
      <c r="BR62" s="45"/>
      <c r="BS62" s="45"/>
      <c r="BT62" s="45"/>
      <c r="BU62" s="45"/>
      <c r="BV62" s="45"/>
      <c r="BW62" s="45"/>
      <c r="BX62" s="45"/>
      <c r="BY62" s="45"/>
      <c r="BZ62" s="45"/>
      <c r="CA62" s="45"/>
      <c r="CB62" s="45"/>
      <c r="CC62" s="45"/>
      <c r="CD62" s="45"/>
      <c r="CE62" s="45"/>
      <c r="CF62" s="45"/>
      <c r="CG62" s="45"/>
      <c r="CH62" s="45"/>
    </row>
    <row r="63" spans="1:86" s="201" customFormat="1" ht="73.5" customHeight="1" x14ac:dyDescent="0.25">
      <c r="A63" s="306"/>
      <c r="B63" s="328"/>
      <c r="C63" s="332"/>
      <c r="D63" s="332"/>
      <c r="E63" s="332"/>
      <c r="F63" s="146"/>
      <c r="G63" s="332"/>
      <c r="H63" s="331"/>
      <c r="I63" s="331"/>
      <c r="J63" s="329"/>
      <c r="K63" s="329"/>
      <c r="L63" s="329"/>
      <c r="M63" s="329"/>
      <c r="N63" s="13"/>
      <c r="O63" s="390" t="s">
        <v>135</v>
      </c>
      <c r="P63" s="43"/>
      <c r="Q63" s="43"/>
      <c r="R63" s="58">
        <v>4</v>
      </c>
      <c r="S63" s="48">
        <v>0</v>
      </c>
      <c r="T63" s="48" t="s">
        <v>85</v>
      </c>
      <c r="U63" s="58">
        <v>6</v>
      </c>
      <c r="V63" s="329" t="s">
        <v>212</v>
      </c>
      <c r="W63" s="273"/>
      <c r="X63" s="273">
        <f>4</f>
        <v>4</v>
      </c>
      <c r="Y63" s="274">
        <f t="shared" si="1"/>
        <v>0.66666666666666663</v>
      </c>
      <c r="Z63" s="58">
        <v>6</v>
      </c>
      <c r="AA63" s="406"/>
      <c r="AB63" s="162"/>
      <c r="AC63" s="162"/>
      <c r="AD63" s="164"/>
      <c r="AE63" s="275" t="s">
        <v>128</v>
      </c>
      <c r="AF63" s="329"/>
      <c r="AG63" s="329"/>
      <c r="AH63" s="329"/>
      <c r="AI63" s="236"/>
      <c r="AJ63" s="329"/>
      <c r="AK63" s="272"/>
      <c r="AL63" s="272"/>
      <c r="AM63" s="293"/>
      <c r="AN63" s="272"/>
      <c r="AO63" s="331" t="s">
        <v>136</v>
      </c>
      <c r="AP63" s="331" t="s">
        <v>470</v>
      </c>
      <c r="AQ63" s="92" t="s">
        <v>471</v>
      </c>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5"/>
      <c r="CD63" s="45"/>
      <c r="CE63" s="45"/>
      <c r="CF63" s="45"/>
      <c r="CG63" s="45"/>
      <c r="CH63" s="45"/>
    </row>
    <row r="64" spans="1:86" s="201" customFormat="1" ht="73.5" customHeight="1" thickBot="1" x14ac:dyDescent="0.3">
      <c r="A64" s="306"/>
      <c r="B64" s="328"/>
      <c r="C64" s="332"/>
      <c r="D64" s="332"/>
      <c r="E64" s="332"/>
      <c r="F64" s="146"/>
      <c r="G64" s="210"/>
      <c r="H64" s="76"/>
      <c r="I64" s="76"/>
      <c r="J64" s="75"/>
      <c r="K64" s="88"/>
      <c r="L64" s="88"/>
      <c r="M64" s="88"/>
      <c r="N64" s="276"/>
      <c r="O64" s="391" t="s">
        <v>210</v>
      </c>
      <c r="P64" s="243"/>
      <c r="Q64" s="243"/>
      <c r="R64" s="58">
        <v>0</v>
      </c>
      <c r="S64" s="225">
        <v>1</v>
      </c>
      <c r="T64" s="225" t="s">
        <v>83</v>
      </c>
      <c r="U64" s="224">
        <v>1</v>
      </c>
      <c r="V64" s="75" t="s">
        <v>213</v>
      </c>
      <c r="W64" s="273"/>
      <c r="X64" s="277">
        <f>0</f>
        <v>0</v>
      </c>
      <c r="Y64" s="278">
        <f t="shared" si="1"/>
        <v>0</v>
      </c>
      <c r="Z64" s="221">
        <v>1</v>
      </c>
      <c r="AA64" s="406"/>
      <c r="AB64" s="162"/>
      <c r="AC64" s="162"/>
      <c r="AD64" s="164"/>
      <c r="AE64" s="279" t="s">
        <v>128</v>
      </c>
      <c r="AF64" s="75"/>
      <c r="AG64" s="75"/>
      <c r="AH64" s="75"/>
      <c r="AI64" s="244"/>
      <c r="AJ64" s="75"/>
      <c r="AK64" s="280"/>
      <c r="AL64" s="280"/>
      <c r="AM64" s="294"/>
      <c r="AN64" s="272"/>
      <c r="AO64" s="331" t="s">
        <v>137</v>
      </c>
      <c r="AP64" s="331" t="s">
        <v>335</v>
      </c>
      <c r="AQ64" s="193" t="s">
        <v>335</v>
      </c>
      <c r="AR64" s="45"/>
      <c r="AS64" s="45"/>
      <c r="AT64" s="45"/>
      <c r="AU64" s="45"/>
      <c r="AV64" s="45"/>
      <c r="AW64" s="45"/>
      <c r="AX64" s="45"/>
      <c r="AY64" s="45"/>
      <c r="AZ64" s="45"/>
      <c r="BA64" s="45"/>
      <c r="BB64" s="45"/>
      <c r="BC64" s="45"/>
      <c r="BD64" s="45"/>
      <c r="BE64" s="45"/>
      <c r="BF64" s="45"/>
      <c r="BG64" s="45"/>
      <c r="BH64" s="45"/>
      <c r="BI64" s="45"/>
      <c r="BJ64" s="45"/>
      <c r="BK64" s="45"/>
      <c r="BL64" s="45"/>
      <c r="BM64" s="45"/>
      <c r="BN64" s="45"/>
      <c r="BO64" s="45"/>
      <c r="BP64" s="45"/>
      <c r="BQ64" s="45"/>
      <c r="BR64" s="45"/>
      <c r="BS64" s="45"/>
      <c r="BT64" s="45"/>
      <c r="BU64" s="45"/>
      <c r="BV64" s="45"/>
      <c r="BW64" s="45"/>
      <c r="BX64" s="45"/>
      <c r="BY64" s="45"/>
      <c r="BZ64" s="45"/>
      <c r="CA64" s="45"/>
      <c r="CB64" s="45"/>
      <c r="CC64" s="45"/>
      <c r="CD64" s="45"/>
      <c r="CE64" s="45"/>
      <c r="CF64" s="45"/>
      <c r="CG64" s="45"/>
      <c r="CH64" s="45"/>
    </row>
    <row r="65" spans="1:86" s="201" customFormat="1" ht="80.25" customHeight="1" x14ac:dyDescent="0.25">
      <c r="A65" s="306"/>
      <c r="B65" s="328"/>
      <c r="C65" s="332"/>
      <c r="D65" s="332"/>
      <c r="E65" s="332"/>
      <c r="F65" s="146"/>
      <c r="G65" s="209" t="s">
        <v>69</v>
      </c>
      <c r="H65" s="334" t="s">
        <v>70</v>
      </c>
      <c r="I65" s="334">
        <v>13719</v>
      </c>
      <c r="J65" s="334">
        <v>263</v>
      </c>
      <c r="K65" s="335"/>
      <c r="L65" s="335"/>
      <c r="M65" s="335"/>
      <c r="N65" s="336" t="s">
        <v>222</v>
      </c>
      <c r="O65" s="337" t="s">
        <v>223</v>
      </c>
      <c r="P65" s="338"/>
      <c r="Q65" s="338"/>
      <c r="R65" s="338">
        <f>0</f>
        <v>0</v>
      </c>
      <c r="S65" s="338">
        <v>34</v>
      </c>
      <c r="T65" s="334" t="s">
        <v>224</v>
      </c>
      <c r="U65" s="70">
        <f>247-34</f>
        <v>213</v>
      </c>
      <c r="V65" s="339" t="s">
        <v>275</v>
      </c>
      <c r="W65" s="12"/>
      <c r="X65" s="340">
        <f>0</f>
        <v>0</v>
      </c>
      <c r="Y65" s="340"/>
      <c r="Z65" s="334"/>
      <c r="AA65" s="406"/>
      <c r="AB65" s="162"/>
      <c r="AC65" s="162"/>
      <c r="AD65" s="164"/>
      <c r="AE65" s="335" t="s">
        <v>170</v>
      </c>
      <c r="AF65" s="335" t="s">
        <v>214</v>
      </c>
      <c r="AG65" s="341"/>
      <c r="AH65" s="327"/>
      <c r="AI65" s="342" t="s">
        <v>214</v>
      </c>
      <c r="AJ65" s="41">
        <v>422400000</v>
      </c>
      <c r="AK65" s="41"/>
      <c r="AL65" s="88" t="s">
        <v>215</v>
      </c>
      <c r="AM65" s="343" t="s">
        <v>216</v>
      </c>
      <c r="AN65" s="344" t="s">
        <v>338</v>
      </c>
      <c r="AO65" s="344" t="s">
        <v>338</v>
      </c>
      <c r="AP65" s="331" t="s">
        <v>336</v>
      </c>
      <c r="AQ65" s="345" t="s">
        <v>424</v>
      </c>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5"/>
      <c r="BY65" s="45"/>
      <c r="BZ65" s="45"/>
      <c r="CA65" s="45"/>
      <c r="CB65" s="45"/>
      <c r="CC65" s="45"/>
      <c r="CD65" s="45"/>
      <c r="CE65" s="45"/>
      <c r="CF65" s="45"/>
      <c r="CG65" s="45"/>
      <c r="CH65" s="45"/>
    </row>
    <row r="66" spans="1:86" s="201" customFormat="1" ht="75.75" customHeight="1" x14ac:dyDescent="0.25">
      <c r="A66" s="306"/>
      <c r="B66" s="328"/>
      <c r="C66" s="332"/>
      <c r="D66" s="332"/>
      <c r="E66" s="332"/>
      <c r="F66" s="146"/>
      <c r="G66" s="332"/>
      <c r="H66" s="335"/>
      <c r="I66" s="335"/>
      <c r="J66" s="335"/>
      <c r="K66" s="335"/>
      <c r="L66" s="335"/>
      <c r="M66" s="335"/>
      <c r="N66" s="336"/>
      <c r="O66" s="392" t="s">
        <v>273</v>
      </c>
      <c r="P66" s="70"/>
      <c r="Q66" s="70"/>
      <c r="R66" s="70">
        <f>0</f>
        <v>0</v>
      </c>
      <c r="S66" s="70">
        <v>32</v>
      </c>
      <c r="T66" s="70" t="s">
        <v>274</v>
      </c>
      <c r="U66" s="71">
        <f>32-32</f>
        <v>0</v>
      </c>
      <c r="V66" s="344" t="s">
        <v>276</v>
      </c>
      <c r="W66" s="8"/>
      <c r="X66" s="340">
        <f>0</f>
        <v>0</v>
      </c>
      <c r="Y66" s="340"/>
      <c r="Z66" s="335"/>
      <c r="AA66" s="406"/>
      <c r="AB66" s="162"/>
      <c r="AC66" s="162"/>
      <c r="AD66" s="164"/>
      <c r="AE66" s="70" t="s">
        <v>170</v>
      </c>
      <c r="AF66" s="335"/>
      <c r="AG66" s="143"/>
      <c r="AH66" s="141"/>
      <c r="AI66" s="346"/>
      <c r="AJ66" s="23"/>
      <c r="AK66" s="23"/>
      <c r="AL66" s="146"/>
      <c r="AM66" s="347"/>
      <c r="AN66" s="344" t="s">
        <v>337</v>
      </c>
      <c r="AO66" s="344" t="s">
        <v>337</v>
      </c>
      <c r="AP66" s="344" t="s">
        <v>337</v>
      </c>
      <c r="AQ66" s="345" t="s">
        <v>427</v>
      </c>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c r="CF66" s="45"/>
      <c r="CG66" s="45"/>
      <c r="CH66" s="45"/>
    </row>
    <row r="67" spans="1:86" s="9" customFormat="1" ht="90" customHeight="1" thickBot="1" x14ac:dyDescent="0.3">
      <c r="A67" s="305"/>
      <c r="B67" s="142"/>
      <c r="C67" s="130"/>
      <c r="D67" s="130"/>
      <c r="E67" s="130"/>
      <c r="F67" s="140"/>
      <c r="G67" s="131"/>
      <c r="H67" s="335"/>
      <c r="I67" s="335"/>
      <c r="J67" s="335"/>
      <c r="K67" s="348"/>
      <c r="L67" s="348"/>
      <c r="M67" s="348"/>
      <c r="N67" s="349"/>
      <c r="O67" s="350" t="s">
        <v>225</v>
      </c>
      <c r="P67" s="325"/>
      <c r="Q67" s="325"/>
      <c r="R67" s="325">
        <f>0</f>
        <v>0</v>
      </c>
      <c r="S67" s="325">
        <v>0</v>
      </c>
      <c r="T67" s="351" t="s">
        <v>277</v>
      </c>
      <c r="U67" s="71">
        <f>32-32</f>
        <v>0</v>
      </c>
      <c r="V67" s="349" t="s">
        <v>279</v>
      </c>
      <c r="W67" s="352"/>
      <c r="X67" s="353">
        <f>0</f>
        <v>0</v>
      </c>
      <c r="Y67" s="353"/>
      <c r="Z67" s="335"/>
      <c r="AA67" s="406"/>
      <c r="AB67" s="162"/>
      <c r="AC67" s="162"/>
      <c r="AD67" s="164"/>
      <c r="AE67" s="354" t="s">
        <v>170</v>
      </c>
      <c r="AF67" s="348"/>
      <c r="AI67" s="355"/>
      <c r="AJ67" s="72"/>
      <c r="AK67" s="356"/>
      <c r="AL67" s="140"/>
      <c r="AM67" s="357"/>
      <c r="AN67" s="344"/>
      <c r="AO67" s="344"/>
      <c r="AP67" s="344" t="s">
        <v>339</v>
      </c>
      <c r="AQ67" s="345" t="s">
        <v>339</v>
      </c>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row>
    <row r="68" spans="1:86" s="9" customFormat="1" ht="69.75" customHeight="1" x14ac:dyDescent="0.25">
      <c r="A68" s="305"/>
      <c r="B68" s="142"/>
      <c r="C68" s="130"/>
      <c r="D68" s="130"/>
      <c r="E68" s="130"/>
      <c r="F68" s="140"/>
      <c r="G68" s="209" t="s">
        <v>69</v>
      </c>
      <c r="H68" s="335"/>
      <c r="I68" s="335"/>
      <c r="J68" s="335"/>
      <c r="K68" s="348">
        <f>0</f>
        <v>0</v>
      </c>
      <c r="L68" s="348">
        <f>263</f>
        <v>263</v>
      </c>
      <c r="M68" s="358">
        <f>263/(13719-281)</f>
        <v>1.9571364786426553E-2</v>
      </c>
      <c r="N68" s="349"/>
      <c r="O68" s="350" t="s">
        <v>226</v>
      </c>
      <c r="P68" s="325"/>
      <c r="Q68" s="325"/>
      <c r="R68" s="325">
        <f>0</f>
        <v>0</v>
      </c>
      <c r="S68" s="325">
        <v>49</v>
      </c>
      <c r="T68" s="351" t="s">
        <v>278</v>
      </c>
      <c r="U68" s="71">
        <v>0</v>
      </c>
      <c r="V68" s="349" t="s">
        <v>280</v>
      </c>
      <c r="W68" s="359"/>
      <c r="X68" s="353">
        <f>0</f>
        <v>0</v>
      </c>
      <c r="Y68" s="353"/>
      <c r="Z68" s="354"/>
      <c r="AA68" s="406"/>
      <c r="AB68" s="162"/>
      <c r="AC68" s="162"/>
      <c r="AD68" s="164"/>
      <c r="AE68" s="70" t="s">
        <v>170</v>
      </c>
      <c r="AF68" s="360"/>
      <c r="AI68" s="361"/>
      <c r="AJ68" s="72"/>
      <c r="AK68" s="362"/>
      <c r="AL68" s="51"/>
      <c r="AM68" s="363"/>
      <c r="AN68" s="344" t="s">
        <v>425</v>
      </c>
      <c r="AO68" s="344" t="s">
        <v>425</v>
      </c>
      <c r="AP68" s="344" t="s">
        <v>425</v>
      </c>
      <c r="AQ68" s="345" t="s">
        <v>426</v>
      </c>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row>
    <row r="69" spans="1:86" s="201" customFormat="1" ht="102.75" customHeight="1" x14ac:dyDescent="0.25">
      <c r="A69" s="306"/>
      <c r="B69" s="328"/>
      <c r="C69" s="332"/>
      <c r="D69" s="332"/>
      <c r="E69" s="332"/>
      <c r="F69" s="146"/>
      <c r="G69" s="332"/>
      <c r="H69" s="335"/>
      <c r="I69" s="335"/>
      <c r="J69" s="335"/>
      <c r="K69" s="335"/>
      <c r="L69" s="335"/>
      <c r="M69" s="358"/>
      <c r="N69" s="276" t="s">
        <v>169</v>
      </c>
      <c r="O69" s="393" t="s">
        <v>217</v>
      </c>
      <c r="P69" s="48">
        <v>1</v>
      </c>
      <c r="Q69" s="48">
        <v>1</v>
      </c>
      <c r="R69" s="48">
        <v>1</v>
      </c>
      <c r="S69" s="48">
        <v>0</v>
      </c>
      <c r="T69" s="48" t="s">
        <v>218</v>
      </c>
      <c r="U69" s="71">
        <v>1</v>
      </c>
      <c r="V69" s="48" t="s">
        <v>219</v>
      </c>
      <c r="W69" s="364"/>
      <c r="X69" s="365">
        <f>1</f>
        <v>1</v>
      </c>
      <c r="Y69" s="366">
        <f t="shared" ref="Y69:Y73" si="2">X69/Z69</f>
        <v>1</v>
      </c>
      <c r="Z69" s="84">
        <v>1</v>
      </c>
      <c r="AA69" s="406"/>
      <c r="AB69" s="162"/>
      <c r="AC69" s="162"/>
      <c r="AD69" s="164"/>
      <c r="AE69" s="70" t="s">
        <v>170</v>
      </c>
      <c r="AI69" s="343"/>
      <c r="AJ69" s="367"/>
      <c r="AK69" s="368"/>
      <c r="AL69" s="368"/>
      <c r="AM69" s="369"/>
      <c r="AN69" s="331" t="s">
        <v>340</v>
      </c>
      <c r="AO69" s="331" t="s">
        <v>340</v>
      </c>
      <c r="AP69" s="331" t="s">
        <v>340</v>
      </c>
      <c r="AQ69" s="330" t="s">
        <v>428</v>
      </c>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5"/>
      <c r="BR69" s="45"/>
      <c r="BS69" s="45"/>
      <c r="BT69" s="45"/>
      <c r="BU69" s="45"/>
      <c r="BV69" s="45"/>
      <c r="BW69" s="45"/>
      <c r="BX69" s="45"/>
      <c r="BY69" s="45"/>
      <c r="BZ69" s="45"/>
      <c r="CA69" s="45"/>
      <c r="CB69" s="45"/>
      <c r="CC69" s="45"/>
      <c r="CD69" s="45"/>
      <c r="CE69" s="45"/>
      <c r="CF69" s="45"/>
      <c r="CG69" s="45"/>
      <c r="CH69" s="45"/>
    </row>
    <row r="70" spans="1:86" s="9" customFormat="1" ht="73.5" customHeight="1" x14ac:dyDescent="0.25">
      <c r="A70" s="305"/>
      <c r="B70" s="142"/>
      <c r="C70" s="130"/>
      <c r="D70" s="130"/>
      <c r="E70" s="130"/>
      <c r="F70" s="140"/>
      <c r="G70" s="332"/>
      <c r="H70" s="335"/>
      <c r="I70" s="335"/>
      <c r="J70" s="335"/>
      <c r="K70" s="335"/>
      <c r="L70" s="335"/>
      <c r="M70" s="358"/>
      <c r="N70" s="370"/>
      <c r="O70" s="393" t="s">
        <v>171</v>
      </c>
      <c r="P70" s="48">
        <v>1</v>
      </c>
      <c r="Q70" s="48">
        <v>1</v>
      </c>
      <c r="R70" s="48">
        <v>1</v>
      </c>
      <c r="S70" s="48">
        <v>0</v>
      </c>
      <c r="T70" s="48" t="s">
        <v>218</v>
      </c>
      <c r="U70" s="48">
        <v>1</v>
      </c>
      <c r="V70" s="48" t="s">
        <v>282</v>
      </c>
      <c r="W70" s="359"/>
      <c r="X70" s="353">
        <f>1</f>
        <v>1</v>
      </c>
      <c r="Y70" s="371">
        <f t="shared" si="2"/>
        <v>1</v>
      </c>
      <c r="Z70" s="84">
        <v>1</v>
      </c>
      <c r="AA70" s="406"/>
      <c r="AB70" s="162"/>
      <c r="AC70" s="162"/>
      <c r="AD70" s="164"/>
      <c r="AE70" s="70" t="s">
        <v>170</v>
      </c>
      <c r="AI70" s="347"/>
      <c r="AJ70" s="372"/>
      <c r="AK70" s="362"/>
      <c r="AL70" s="362"/>
      <c r="AM70" s="373"/>
      <c r="AN70" s="331"/>
      <c r="AO70" s="330" t="s">
        <v>475</v>
      </c>
      <c r="AP70" s="330" t="s">
        <v>475</v>
      </c>
      <c r="AQ70" s="330" t="s">
        <v>475</v>
      </c>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row>
    <row r="71" spans="1:86" s="9" customFormat="1" ht="73.5" customHeight="1" x14ac:dyDescent="0.25">
      <c r="A71" s="305"/>
      <c r="B71" s="142"/>
      <c r="C71" s="130"/>
      <c r="D71" s="130"/>
      <c r="E71" s="130"/>
      <c r="F71" s="140"/>
      <c r="G71" s="333"/>
      <c r="H71" s="354"/>
      <c r="I71" s="354"/>
      <c r="J71" s="354"/>
      <c r="K71" s="354"/>
      <c r="L71" s="354"/>
      <c r="M71" s="374"/>
      <c r="N71" s="251"/>
      <c r="O71" s="393" t="s">
        <v>172</v>
      </c>
      <c r="P71" s="48">
        <v>1</v>
      </c>
      <c r="Q71" s="48">
        <v>1</v>
      </c>
      <c r="R71" s="48">
        <v>1</v>
      </c>
      <c r="S71" s="48">
        <v>0</v>
      </c>
      <c r="T71" s="48" t="s">
        <v>218</v>
      </c>
      <c r="U71" s="48">
        <v>1</v>
      </c>
      <c r="V71" s="48" t="s">
        <v>283</v>
      </c>
      <c r="W71" s="375"/>
      <c r="X71" s="376">
        <f>1</f>
        <v>1</v>
      </c>
      <c r="Y71" s="377">
        <f t="shared" si="2"/>
        <v>1</v>
      </c>
      <c r="Z71" s="378">
        <v>1</v>
      </c>
      <c r="AA71" s="407"/>
      <c r="AB71" s="379"/>
      <c r="AC71" s="379"/>
      <c r="AD71" s="380"/>
      <c r="AE71" s="381" t="s">
        <v>170</v>
      </c>
      <c r="AF71" s="382"/>
      <c r="AG71" s="382"/>
      <c r="AH71" s="382"/>
      <c r="AI71" s="383"/>
      <c r="AJ71" s="372"/>
      <c r="AK71" s="384"/>
      <c r="AL71" s="385"/>
      <c r="AM71" s="386"/>
      <c r="AN71" s="387"/>
      <c r="AO71" s="330" t="s">
        <v>428</v>
      </c>
      <c r="AP71" s="330" t="s">
        <v>428</v>
      </c>
      <c r="AQ71" s="330" t="s">
        <v>428</v>
      </c>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row>
    <row r="72" spans="1:86" s="9" customFormat="1" ht="255" customHeight="1" thickBot="1" x14ac:dyDescent="0.3">
      <c r="A72" s="403" t="s">
        <v>384</v>
      </c>
      <c r="B72" s="142"/>
      <c r="C72" s="130"/>
      <c r="D72" s="188" t="s">
        <v>266</v>
      </c>
      <c r="E72" s="130"/>
      <c r="F72" s="140"/>
      <c r="G72" s="166" t="s">
        <v>257</v>
      </c>
      <c r="H72" s="167" t="s">
        <v>258</v>
      </c>
      <c r="I72" s="64">
        <v>2</v>
      </c>
      <c r="J72" s="63">
        <v>2</v>
      </c>
      <c r="K72" s="63">
        <v>4</v>
      </c>
      <c r="L72" s="63">
        <f>4</f>
        <v>4</v>
      </c>
      <c r="M72" s="168">
        <f>4/7</f>
        <v>0.5714285714285714</v>
      </c>
      <c r="N72" s="167" t="s">
        <v>259</v>
      </c>
      <c r="O72" s="394" t="s">
        <v>258</v>
      </c>
      <c r="P72" s="225">
        <v>4</v>
      </c>
      <c r="Q72" s="225">
        <v>0</v>
      </c>
      <c r="R72" s="225">
        <v>0</v>
      </c>
      <c r="S72" s="225">
        <v>3</v>
      </c>
      <c r="T72" s="169" t="s">
        <v>260</v>
      </c>
      <c r="U72" s="225">
        <v>7</v>
      </c>
      <c r="V72" s="170" t="s">
        <v>261</v>
      </c>
      <c r="W72" s="85"/>
      <c r="X72" s="85">
        <f>4</f>
        <v>4</v>
      </c>
      <c r="Y72" s="119">
        <f t="shared" si="2"/>
        <v>0.5714285714285714</v>
      </c>
      <c r="Z72" s="222">
        <v>7</v>
      </c>
      <c r="AA72" s="171">
        <f>Y72</f>
        <v>0.5714285714285714</v>
      </c>
      <c r="AB72" s="85">
        <v>27241464153</v>
      </c>
      <c r="AC72" s="85">
        <v>21180653636</v>
      </c>
      <c r="AD72" s="171">
        <f>AC72/AB72</f>
        <v>0.77751524356547674</v>
      </c>
      <c r="AE72" s="228" t="s">
        <v>170</v>
      </c>
      <c r="AF72" s="86"/>
      <c r="AG72" s="86"/>
      <c r="AH72" s="86"/>
      <c r="AI72" s="172" t="s">
        <v>299</v>
      </c>
      <c r="AJ72" s="173">
        <v>75904260</v>
      </c>
      <c r="AK72" s="87"/>
      <c r="AL72" s="174" t="s">
        <v>262</v>
      </c>
      <c r="AM72" s="295" t="s">
        <v>263</v>
      </c>
      <c r="AN72" s="298" t="s">
        <v>264</v>
      </c>
      <c r="AO72" s="300" t="s">
        <v>297</v>
      </c>
      <c r="AP72" s="300" t="s">
        <v>265</v>
      </c>
      <c r="AQ72" s="194" t="s">
        <v>429</v>
      </c>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row>
    <row r="73" spans="1:86" s="201" customFormat="1" ht="108" customHeight="1" x14ac:dyDescent="0.25">
      <c r="A73" s="404"/>
      <c r="B73" s="135" t="s">
        <v>383</v>
      </c>
      <c r="C73" s="138" t="s">
        <v>382</v>
      </c>
      <c r="D73" s="135" t="s">
        <v>381</v>
      </c>
      <c r="E73" s="213"/>
      <c r="F73" s="146"/>
      <c r="G73" s="213"/>
      <c r="H73" s="203" t="s">
        <v>371</v>
      </c>
      <c r="I73" s="241"/>
      <c r="J73" s="146"/>
      <c r="K73" s="146">
        <v>1050</v>
      </c>
      <c r="L73" s="146" t="s">
        <v>396</v>
      </c>
      <c r="M73" s="146"/>
      <c r="N73" s="157"/>
      <c r="O73" s="13" t="s">
        <v>371</v>
      </c>
      <c r="P73" s="99">
        <v>600</v>
      </c>
      <c r="Q73" s="99">
        <v>300</v>
      </c>
      <c r="R73" s="99">
        <v>150</v>
      </c>
      <c r="S73" s="99">
        <v>100</v>
      </c>
      <c r="T73" s="46" t="s">
        <v>147</v>
      </c>
      <c r="U73" s="47">
        <f>P73+Q73+R73</f>
        <v>1050</v>
      </c>
      <c r="V73" s="7" t="s">
        <v>372</v>
      </c>
      <c r="W73" s="8"/>
      <c r="X73" s="8">
        <f>1050</f>
        <v>1050</v>
      </c>
      <c r="Y73" s="118">
        <f t="shared" si="2"/>
        <v>1</v>
      </c>
      <c r="Z73" s="214">
        <v>1050</v>
      </c>
      <c r="AA73" s="207">
        <f>SUM(Y73:Y73)/(3)</f>
        <v>0.33333333333333331</v>
      </c>
      <c r="AB73" s="162"/>
      <c r="AC73" s="162"/>
      <c r="AD73" s="164"/>
      <c r="AE73" s="214" t="s">
        <v>373</v>
      </c>
      <c r="AF73" s="144"/>
      <c r="AG73" s="143"/>
      <c r="AH73" s="141"/>
      <c r="AI73" s="141" t="s">
        <v>291</v>
      </c>
      <c r="AJ73" s="22"/>
      <c r="AK73" s="114"/>
      <c r="AL73" s="95"/>
      <c r="AM73" s="288"/>
      <c r="AN73" s="103" t="s">
        <v>374</v>
      </c>
      <c r="AO73" s="103" t="s">
        <v>375</v>
      </c>
      <c r="AP73" s="103" t="s">
        <v>376</v>
      </c>
      <c r="AQ73" s="304" t="s">
        <v>421</v>
      </c>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5"/>
      <c r="CC73" s="45"/>
      <c r="CD73" s="45"/>
      <c r="CE73" s="45"/>
      <c r="CF73" s="45"/>
      <c r="CG73" s="45"/>
      <c r="CH73" s="45"/>
    </row>
    <row r="74" spans="1:86" s="84" customFormat="1" ht="201" customHeight="1" thickBot="1" x14ac:dyDescent="0.3">
      <c r="A74" s="307"/>
      <c r="B74" s="308" t="s">
        <v>31</v>
      </c>
      <c r="C74" s="190"/>
      <c r="D74" s="210" t="s">
        <v>31</v>
      </c>
      <c r="E74" s="75" t="s">
        <v>46</v>
      </c>
      <c r="F74" s="75" t="s">
        <v>32</v>
      </c>
      <c r="G74" s="308" t="s">
        <v>33</v>
      </c>
      <c r="H74" s="75" t="s">
        <v>44</v>
      </c>
      <c r="I74" s="309">
        <v>2709685898</v>
      </c>
      <c r="J74" s="75" t="s">
        <v>45</v>
      </c>
      <c r="K74" s="75">
        <f>0</f>
        <v>0</v>
      </c>
      <c r="L74" s="75"/>
      <c r="M74" s="75"/>
      <c r="N74" s="75" t="s">
        <v>33</v>
      </c>
      <c r="O74" s="310">
        <v>15259766344</v>
      </c>
      <c r="P74" s="310">
        <v>148000000</v>
      </c>
      <c r="Q74" s="310">
        <v>473712600</v>
      </c>
      <c r="R74" s="310">
        <v>473712600</v>
      </c>
      <c r="S74" s="311">
        <v>485812600</v>
      </c>
      <c r="T74" s="310" t="s">
        <v>431</v>
      </c>
      <c r="U74" s="310">
        <v>40000000000</v>
      </c>
      <c r="V74" s="75" t="s">
        <v>47</v>
      </c>
      <c r="W74" s="312">
        <v>649186827</v>
      </c>
      <c r="X74" s="310">
        <v>473712600</v>
      </c>
      <c r="Y74" s="312"/>
      <c r="Z74" s="313">
        <v>3195498498</v>
      </c>
      <c r="AA74" s="314"/>
      <c r="AB74" s="315">
        <v>1</v>
      </c>
      <c r="AC74" s="316">
        <v>0</v>
      </c>
      <c r="AD74" s="317">
        <f>AC74/AB74</f>
        <v>0</v>
      </c>
      <c r="AE74" s="318"/>
      <c r="AF74" s="315">
        <v>1</v>
      </c>
      <c r="AG74" s="316">
        <v>0</v>
      </c>
      <c r="AH74" s="317">
        <f>AG74/AF74</f>
        <v>0</v>
      </c>
      <c r="AI74" s="317"/>
      <c r="AJ74" s="319">
        <v>1</v>
      </c>
      <c r="AK74" s="320"/>
      <c r="AL74" s="320"/>
      <c r="AM74" s="321"/>
      <c r="AN74" s="76" t="s">
        <v>432</v>
      </c>
      <c r="AO74" s="76" t="s">
        <v>433</v>
      </c>
      <c r="AP74" s="76" t="s">
        <v>473</v>
      </c>
      <c r="AQ74" s="324" t="s">
        <v>474</v>
      </c>
      <c r="AR74" s="90"/>
      <c r="AS74" s="90"/>
      <c r="AT74" s="90"/>
      <c r="AU74" s="90"/>
      <c r="AV74" s="90"/>
      <c r="AW74" s="90"/>
      <c r="AX74" s="90"/>
      <c r="AY74" s="90"/>
      <c r="AZ74" s="90"/>
      <c r="BA74" s="90"/>
      <c r="BB74" s="90"/>
      <c r="BC74" s="90"/>
      <c r="BD74" s="90"/>
      <c r="BE74" s="90"/>
      <c r="BF74" s="90"/>
      <c r="BG74" s="90"/>
      <c r="BH74" s="90"/>
      <c r="BI74" s="90"/>
      <c r="BJ74" s="90"/>
      <c r="BK74" s="90"/>
      <c r="BL74" s="90"/>
      <c r="BM74" s="90"/>
      <c r="BN74" s="90"/>
      <c r="BO74" s="90"/>
      <c r="BP74" s="90"/>
      <c r="BQ74" s="90"/>
      <c r="BR74" s="90"/>
      <c r="BS74" s="90"/>
      <c r="BT74" s="90"/>
      <c r="BU74" s="90"/>
      <c r="BV74" s="90"/>
      <c r="BW74" s="90"/>
      <c r="BX74" s="90"/>
      <c r="BY74" s="90"/>
      <c r="BZ74" s="90"/>
      <c r="CA74" s="90"/>
      <c r="CB74" s="90"/>
      <c r="CC74" s="90"/>
      <c r="CD74" s="90"/>
      <c r="CE74" s="90"/>
      <c r="CF74" s="90"/>
      <c r="CG74" s="90"/>
      <c r="CH74" s="90"/>
    </row>
    <row r="75" spans="1:86" s="33" customFormat="1" ht="18.75" x14ac:dyDescent="0.3">
      <c r="A75" s="34"/>
      <c r="H75" s="91"/>
      <c r="I75" s="1"/>
      <c r="J75" s="35"/>
      <c r="K75" s="35"/>
      <c r="L75" s="35"/>
      <c r="M75" s="35"/>
      <c r="N75" s="40"/>
      <c r="O75" s="40"/>
      <c r="P75" s="40"/>
      <c r="Q75" s="40"/>
      <c r="R75" s="40"/>
      <c r="S75" s="105"/>
      <c r="T75" s="105"/>
      <c r="U75" s="105"/>
      <c r="W75" s="36"/>
      <c r="X75" s="215"/>
      <c r="Y75" s="215"/>
      <c r="Z75" s="216"/>
      <c r="AA75" s="121">
        <f>SUM(AA6:AA74)/(3)</f>
        <v>0.48115544751479417</v>
      </c>
      <c r="AB75" s="192">
        <f>SUM(AB6:AB74)</f>
        <v>29780091952</v>
      </c>
      <c r="AC75" s="192">
        <f>SUM(AC6:AC74)</f>
        <v>22749083634</v>
      </c>
      <c r="AD75" s="121">
        <f>AC75/AB75</f>
        <v>0.76390239730177179</v>
      </c>
      <c r="AE75" s="226"/>
      <c r="AN75" s="38"/>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row>
    <row r="76" spans="1:86" s="33" customFormat="1" x14ac:dyDescent="0.2">
      <c r="A76" s="34"/>
      <c r="H76" s="91"/>
      <c r="I76" s="1"/>
      <c r="J76" s="35"/>
      <c r="K76" s="35"/>
      <c r="L76" s="35"/>
      <c r="M76" s="35"/>
      <c r="N76" s="40"/>
      <c r="O76" s="40"/>
      <c r="P76" s="40"/>
      <c r="Q76" s="40"/>
      <c r="R76" s="40"/>
      <c r="S76" s="105"/>
      <c r="T76" s="105"/>
      <c r="U76" s="105"/>
      <c r="W76" s="36"/>
      <c r="X76" s="215"/>
      <c r="Y76" s="215"/>
      <c r="Z76" s="216"/>
      <c r="AA76" s="37"/>
      <c r="AB76" s="37"/>
      <c r="AC76" s="37"/>
      <c r="AD76" s="37"/>
      <c r="AE76" s="226"/>
      <c r="AN76" s="38"/>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row>
    <row r="77" spans="1:86" s="33" customFormat="1" x14ac:dyDescent="0.2">
      <c r="A77" s="34"/>
      <c r="H77" s="91"/>
      <c r="I77" s="1"/>
      <c r="J77" s="35"/>
      <c r="K77" s="35"/>
      <c r="L77" s="35"/>
      <c r="M77" s="35"/>
      <c r="N77" s="40"/>
      <c r="O77" s="40"/>
      <c r="P77" s="40"/>
      <c r="Q77" s="40"/>
      <c r="R77" s="40"/>
      <c r="S77" s="105"/>
      <c r="T77" s="105"/>
      <c r="U77" s="105"/>
      <c r="W77" s="36"/>
      <c r="X77" s="215"/>
      <c r="Y77" s="215"/>
      <c r="Z77" s="216"/>
      <c r="AA77" s="37"/>
      <c r="AB77" s="37"/>
      <c r="AC77" s="37"/>
      <c r="AD77" s="37"/>
      <c r="AE77" s="226"/>
      <c r="AN77" s="38"/>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row>
    <row r="78" spans="1:86" s="33" customFormat="1" x14ac:dyDescent="0.2">
      <c r="A78" s="34"/>
      <c r="H78" s="91"/>
      <c r="I78" s="1"/>
      <c r="J78" s="35"/>
      <c r="K78" s="35"/>
      <c r="L78" s="35"/>
      <c r="M78" s="35"/>
      <c r="N78" s="40"/>
      <c r="O78" s="40"/>
      <c r="P78" s="40"/>
      <c r="Q78" s="40"/>
      <c r="R78" s="40"/>
      <c r="S78" s="105"/>
      <c r="T78" s="105"/>
      <c r="U78" s="105"/>
      <c r="W78" s="36"/>
      <c r="X78" s="215"/>
      <c r="Y78" s="215"/>
      <c r="Z78" s="216"/>
      <c r="AA78" s="37"/>
      <c r="AB78" s="37"/>
      <c r="AC78" s="37"/>
      <c r="AD78" s="37"/>
      <c r="AE78" s="226"/>
      <c r="AN78" s="38"/>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row>
    <row r="79" spans="1:86" s="33" customFormat="1" x14ac:dyDescent="0.2">
      <c r="A79" s="34"/>
      <c r="H79" s="91"/>
      <c r="I79" s="1"/>
      <c r="J79" s="35"/>
      <c r="K79" s="35"/>
      <c r="L79" s="35"/>
      <c r="M79" s="35"/>
      <c r="N79" s="40"/>
      <c r="O79" s="40"/>
      <c r="P79" s="40"/>
      <c r="Q79" s="40"/>
      <c r="R79" s="40"/>
      <c r="S79" s="105"/>
      <c r="T79" s="105"/>
      <c r="U79" s="105"/>
      <c r="W79" s="36"/>
      <c r="X79" s="215"/>
      <c r="Y79" s="215"/>
      <c r="Z79" s="216"/>
      <c r="AA79" s="37"/>
      <c r="AB79" s="37"/>
      <c r="AC79" s="37"/>
      <c r="AD79" s="37"/>
      <c r="AE79" s="226"/>
      <c r="AN79" s="38"/>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row>
    <row r="80" spans="1:86" s="33" customFormat="1" x14ac:dyDescent="0.2">
      <c r="A80" s="34"/>
      <c r="H80" s="91"/>
      <c r="I80" s="1"/>
      <c r="J80" s="35"/>
      <c r="K80" s="35"/>
      <c r="L80" s="35"/>
      <c r="M80" s="35"/>
      <c r="N80" s="40"/>
      <c r="O80" s="40"/>
      <c r="P80" s="40"/>
      <c r="Q80" s="40"/>
      <c r="R80" s="40"/>
      <c r="S80" s="105"/>
      <c r="T80" s="105"/>
      <c r="U80" s="105"/>
      <c r="W80" s="36"/>
      <c r="X80" s="215"/>
      <c r="Y80" s="215"/>
      <c r="Z80" s="216"/>
      <c r="AA80" s="37"/>
      <c r="AB80" s="37"/>
      <c r="AC80" s="37"/>
      <c r="AD80" s="37"/>
      <c r="AE80" s="226"/>
      <c r="AN80" s="38"/>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row>
    <row r="81" spans="1:82" s="33" customFormat="1" x14ac:dyDescent="0.2">
      <c r="A81" s="34"/>
      <c r="H81" s="91"/>
      <c r="I81" s="1"/>
      <c r="J81" s="35"/>
      <c r="K81" s="35"/>
      <c r="L81" s="35"/>
      <c r="M81" s="35"/>
      <c r="N81" s="40"/>
      <c r="O81" s="40"/>
      <c r="P81" s="40"/>
      <c r="Q81" s="40"/>
      <c r="R81" s="40"/>
      <c r="S81" s="105"/>
      <c r="T81" s="105"/>
      <c r="U81" s="105"/>
      <c r="W81" s="36"/>
      <c r="X81" s="215"/>
      <c r="Y81" s="215"/>
      <c r="Z81" s="216"/>
      <c r="AA81" s="37"/>
      <c r="AB81" s="37"/>
      <c r="AC81" s="37"/>
      <c r="AD81" s="37"/>
      <c r="AE81" s="226"/>
      <c r="AN81" s="38"/>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row>
    <row r="82" spans="1:82" s="33" customFormat="1" x14ac:dyDescent="0.2">
      <c r="A82" s="34"/>
      <c r="H82" s="91"/>
      <c r="I82" s="1"/>
      <c r="J82" s="35"/>
      <c r="K82" s="35"/>
      <c r="L82" s="35"/>
      <c r="M82" s="35"/>
      <c r="N82" s="40"/>
      <c r="O82" s="40"/>
      <c r="P82" s="40"/>
      <c r="Q82" s="40"/>
      <c r="R82" s="40"/>
      <c r="S82" s="105"/>
      <c r="T82" s="105"/>
      <c r="U82" s="105"/>
      <c r="W82" s="36"/>
      <c r="X82" s="215"/>
      <c r="Y82" s="215"/>
      <c r="Z82" s="216"/>
      <c r="AA82" s="37"/>
      <c r="AB82" s="37"/>
      <c r="AC82" s="37"/>
      <c r="AD82" s="37"/>
      <c r="AE82" s="226"/>
      <c r="AN82" s="38"/>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row>
    <row r="83" spans="1:82" s="33" customFormat="1" x14ac:dyDescent="0.2">
      <c r="A83" s="34"/>
      <c r="H83" s="91"/>
      <c r="I83" s="1"/>
      <c r="J83" s="35"/>
      <c r="K83" s="35"/>
      <c r="L83" s="35"/>
      <c r="M83" s="35"/>
      <c r="N83" s="40"/>
      <c r="O83" s="40"/>
      <c r="P83" s="40"/>
      <c r="Q83" s="40"/>
      <c r="R83" s="40"/>
      <c r="S83" s="105"/>
      <c r="T83" s="105"/>
      <c r="U83" s="105"/>
      <c r="W83" s="36"/>
      <c r="X83" s="215"/>
      <c r="Y83" s="215"/>
      <c r="Z83" s="216"/>
      <c r="AA83" s="37"/>
      <c r="AB83" s="37"/>
      <c r="AC83" s="37"/>
      <c r="AD83" s="37"/>
      <c r="AE83" s="226"/>
      <c r="AN83" s="38"/>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row>
    <row r="84" spans="1:82" s="33" customFormat="1" x14ac:dyDescent="0.2">
      <c r="A84" s="34"/>
      <c r="H84" s="91"/>
      <c r="I84" s="1"/>
      <c r="J84" s="35"/>
      <c r="K84" s="35"/>
      <c r="L84" s="35"/>
      <c r="M84" s="35"/>
      <c r="N84" s="40"/>
      <c r="O84" s="40"/>
      <c r="P84" s="40"/>
      <c r="Q84" s="40"/>
      <c r="R84" s="40"/>
      <c r="S84" s="105"/>
      <c r="T84" s="105"/>
      <c r="U84" s="105"/>
      <c r="W84" s="36"/>
      <c r="X84" s="215"/>
      <c r="Y84" s="215"/>
      <c r="Z84" s="216"/>
      <c r="AA84" s="37"/>
      <c r="AB84" s="37"/>
      <c r="AC84" s="37"/>
      <c r="AD84" s="37"/>
      <c r="AE84" s="226"/>
      <c r="AN84" s="38"/>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row>
    <row r="85" spans="1:82" s="33" customFormat="1" x14ac:dyDescent="0.2">
      <c r="A85" s="34"/>
      <c r="H85" s="91"/>
      <c r="I85" s="1"/>
      <c r="J85" s="35"/>
      <c r="K85" s="35"/>
      <c r="L85" s="35"/>
      <c r="M85" s="35"/>
      <c r="N85" s="40"/>
      <c r="O85" s="40"/>
      <c r="P85" s="40"/>
      <c r="Q85" s="40"/>
      <c r="R85" s="40"/>
      <c r="S85" s="105"/>
      <c r="T85" s="105"/>
      <c r="U85" s="105"/>
      <c r="W85" s="36"/>
      <c r="X85" s="215"/>
      <c r="Y85" s="215"/>
      <c r="Z85" s="216"/>
      <c r="AA85" s="37"/>
      <c r="AB85" s="37"/>
      <c r="AC85" s="37"/>
      <c r="AD85" s="37"/>
      <c r="AE85" s="226"/>
      <c r="AN85" s="38"/>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row>
    <row r="86" spans="1:82" s="33" customFormat="1" x14ac:dyDescent="0.2">
      <c r="A86" s="34"/>
      <c r="H86" s="91"/>
      <c r="I86" s="1"/>
      <c r="J86" s="35"/>
      <c r="K86" s="35"/>
      <c r="L86" s="35"/>
      <c r="M86" s="35"/>
      <c r="N86" s="40"/>
      <c r="O86" s="40"/>
      <c r="P86" s="40"/>
      <c r="Q86" s="40"/>
      <c r="R86" s="40"/>
      <c r="S86" s="105"/>
      <c r="T86" s="105"/>
      <c r="U86" s="105"/>
      <c r="W86" s="36"/>
      <c r="X86" s="215"/>
      <c r="Y86" s="215"/>
      <c r="Z86" s="216"/>
      <c r="AA86" s="37"/>
      <c r="AB86" s="37"/>
      <c r="AC86" s="37"/>
      <c r="AD86" s="37"/>
      <c r="AE86" s="226"/>
      <c r="AN86" s="38"/>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row>
    <row r="87" spans="1:82" s="33" customFormat="1" x14ac:dyDescent="0.2">
      <c r="A87" s="34"/>
      <c r="H87" s="91"/>
      <c r="I87" s="1"/>
      <c r="J87" s="35"/>
      <c r="K87" s="35"/>
      <c r="L87" s="35"/>
      <c r="M87" s="35"/>
      <c r="N87" s="40"/>
      <c r="O87" s="40"/>
      <c r="P87" s="40"/>
      <c r="Q87" s="40"/>
      <c r="R87" s="40"/>
      <c r="S87" s="105"/>
      <c r="T87" s="105"/>
      <c r="U87" s="105"/>
      <c r="W87" s="36"/>
      <c r="X87" s="215"/>
      <c r="Y87" s="215"/>
      <c r="Z87" s="216"/>
      <c r="AA87" s="37"/>
      <c r="AB87" s="37"/>
      <c r="AC87" s="37"/>
      <c r="AD87" s="37"/>
      <c r="AE87" s="226"/>
      <c r="AN87" s="38"/>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row>
    <row r="88" spans="1:82" s="33" customFormat="1" x14ac:dyDescent="0.2">
      <c r="A88" s="34"/>
      <c r="H88" s="91"/>
      <c r="I88" s="1"/>
      <c r="J88" s="35"/>
      <c r="K88" s="35"/>
      <c r="L88" s="35"/>
      <c r="M88" s="35"/>
      <c r="N88" s="40"/>
      <c r="O88" s="40"/>
      <c r="P88" s="40"/>
      <c r="Q88" s="40"/>
      <c r="R88" s="40"/>
      <c r="S88" s="105"/>
      <c r="T88" s="105"/>
      <c r="U88" s="105"/>
      <c r="W88" s="36"/>
      <c r="X88" s="215"/>
      <c r="Y88" s="215"/>
      <c r="Z88" s="216"/>
      <c r="AA88" s="37"/>
      <c r="AB88" s="37"/>
      <c r="AC88" s="37"/>
      <c r="AD88" s="37"/>
      <c r="AE88" s="226"/>
      <c r="AN88" s="38"/>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row>
    <row r="89" spans="1:82" s="33" customFormat="1" x14ac:dyDescent="0.2">
      <c r="A89" s="34"/>
      <c r="H89" s="91"/>
      <c r="I89" s="1"/>
      <c r="J89" s="35"/>
      <c r="K89" s="35"/>
      <c r="L89" s="35"/>
      <c r="M89" s="35"/>
      <c r="N89" s="40"/>
      <c r="O89" s="40"/>
      <c r="P89" s="40"/>
      <c r="Q89" s="40"/>
      <c r="R89" s="40"/>
      <c r="S89" s="105"/>
      <c r="T89" s="105"/>
      <c r="U89" s="105"/>
      <c r="W89" s="36"/>
      <c r="X89" s="215"/>
      <c r="Y89" s="215"/>
      <c r="Z89" s="216"/>
      <c r="AA89" s="37"/>
      <c r="AB89" s="37"/>
      <c r="AC89" s="37"/>
      <c r="AD89" s="37"/>
      <c r="AE89" s="226"/>
      <c r="AN89" s="38"/>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row>
    <row r="90" spans="1:82" s="33" customFormat="1" x14ac:dyDescent="0.2">
      <c r="A90" s="34"/>
      <c r="H90" s="91"/>
      <c r="I90" s="1"/>
      <c r="J90" s="35"/>
      <c r="K90" s="35"/>
      <c r="L90" s="35"/>
      <c r="M90" s="35"/>
      <c r="N90" s="40"/>
      <c r="O90" s="40"/>
      <c r="P90" s="40"/>
      <c r="Q90" s="40"/>
      <c r="R90" s="40"/>
      <c r="S90" s="105"/>
      <c r="T90" s="105"/>
      <c r="U90" s="105"/>
      <c r="W90" s="36"/>
      <c r="X90" s="215"/>
      <c r="Y90" s="215"/>
      <c r="Z90" s="216"/>
      <c r="AA90" s="37"/>
      <c r="AB90" s="37"/>
      <c r="AC90" s="37"/>
      <c r="AD90" s="37"/>
      <c r="AE90" s="226"/>
      <c r="AN90" s="38"/>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row>
    <row r="91" spans="1:82" s="33" customFormat="1" x14ac:dyDescent="0.2">
      <c r="A91" s="34"/>
      <c r="H91" s="91"/>
      <c r="I91" s="1"/>
      <c r="J91" s="35"/>
      <c r="K91" s="35"/>
      <c r="L91" s="35"/>
      <c r="M91" s="35"/>
      <c r="N91" s="40"/>
      <c r="O91" s="40"/>
      <c r="P91" s="40"/>
      <c r="Q91" s="40"/>
      <c r="R91" s="40"/>
      <c r="S91" s="105"/>
      <c r="T91" s="105"/>
      <c r="U91" s="105"/>
      <c r="W91" s="36"/>
      <c r="X91" s="215"/>
      <c r="Y91" s="215"/>
      <c r="Z91" s="216"/>
      <c r="AA91" s="37"/>
      <c r="AB91" s="37"/>
      <c r="AC91" s="37"/>
      <c r="AD91" s="37"/>
      <c r="AE91" s="226"/>
      <c r="AN91" s="38"/>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row>
    <row r="92" spans="1:82" s="33" customFormat="1" x14ac:dyDescent="0.2">
      <c r="A92" s="34"/>
      <c r="H92" s="91"/>
      <c r="I92" s="1"/>
      <c r="J92" s="35"/>
      <c r="K92" s="35"/>
      <c r="L92" s="35"/>
      <c r="M92" s="35"/>
      <c r="N92" s="40"/>
      <c r="O92" s="40"/>
      <c r="P92" s="40"/>
      <c r="Q92" s="40"/>
      <c r="R92" s="40"/>
      <c r="S92" s="105"/>
      <c r="T92" s="105"/>
      <c r="U92" s="105"/>
      <c r="W92" s="36"/>
      <c r="X92" s="215"/>
      <c r="Y92" s="215"/>
      <c r="Z92" s="216"/>
      <c r="AA92" s="37"/>
      <c r="AB92" s="37"/>
      <c r="AC92" s="37"/>
      <c r="AD92" s="37"/>
      <c r="AE92" s="226"/>
      <c r="AN92" s="38"/>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row>
    <row r="93" spans="1:82" s="33" customFormat="1" x14ac:dyDescent="0.2">
      <c r="A93" s="34"/>
      <c r="H93" s="91"/>
      <c r="I93" s="1"/>
      <c r="J93" s="35"/>
      <c r="K93" s="35"/>
      <c r="L93" s="35"/>
      <c r="M93" s="35"/>
      <c r="N93" s="40"/>
      <c r="O93" s="40"/>
      <c r="P93" s="40"/>
      <c r="Q93" s="40"/>
      <c r="R93" s="40"/>
      <c r="S93" s="105"/>
      <c r="T93" s="105"/>
      <c r="U93" s="105"/>
      <c r="W93" s="36"/>
      <c r="X93" s="215"/>
      <c r="Y93" s="215"/>
      <c r="Z93" s="216"/>
      <c r="AA93" s="37"/>
      <c r="AB93" s="37"/>
      <c r="AC93" s="37"/>
      <c r="AD93" s="37"/>
      <c r="AE93" s="226"/>
      <c r="AN93" s="38"/>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row>
    <row r="94" spans="1:82" s="33" customFormat="1" x14ac:dyDescent="0.2">
      <c r="A94" s="34"/>
      <c r="H94" s="91"/>
      <c r="I94" s="1"/>
      <c r="J94" s="35"/>
      <c r="K94" s="35"/>
      <c r="L94" s="35"/>
      <c r="M94" s="35"/>
      <c r="N94" s="40"/>
      <c r="O94" s="40"/>
      <c r="P94" s="40"/>
      <c r="Q94" s="40"/>
      <c r="R94" s="40"/>
      <c r="S94" s="105"/>
      <c r="T94" s="105"/>
      <c r="U94" s="105"/>
      <c r="W94" s="36"/>
      <c r="X94" s="215"/>
      <c r="Y94" s="215"/>
      <c r="Z94" s="216"/>
      <c r="AA94" s="37"/>
      <c r="AB94" s="37"/>
      <c r="AC94" s="37"/>
      <c r="AD94" s="37"/>
      <c r="AE94" s="226"/>
      <c r="AN94" s="38"/>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row>
    <row r="95" spans="1:82" s="33" customFormat="1" x14ac:dyDescent="0.2">
      <c r="A95" s="34"/>
      <c r="H95" s="91"/>
      <c r="I95" s="1"/>
      <c r="J95" s="35"/>
      <c r="K95" s="35"/>
      <c r="L95" s="35"/>
      <c r="M95" s="35"/>
      <c r="N95" s="40"/>
      <c r="O95" s="40"/>
      <c r="P95" s="40"/>
      <c r="Q95" s="40"/>
      <c r="R95" s="40"/>
      <c r="S95" s="105"/>
      <c r="T95" s="105"/>
      <c r="U95" s="105"/>
      <c r="W95" s="36"/>
      <c r="X95" s="215"/>
      <c r="Y95" s="215"/>
      <c r="Z95" s="216"/>
      <c r="AA95" s="37"/>
      <c r="AB95" s="37"/>
      <c r="AC95" s="37"/>
      <c r="AD95" s="37"/>
      <c r="AE95" s="226"/>
      <c r="AN95" s="38"/>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row>
    <row r="96" spans="1:82" s="33" customFormat="1" x14ac:dyDescent="0.2">
      <c r="A96" s="34"/>
      <c r="H96" s="91"/>
      <c r="I96" s="1"/>
      <c r="J96" s="35"/>
      <c r="K96" s="35"/>
      <c r="L96" s="35"/>
      <c r="M96" s="35"/>
      <c r="N96" s="40"/>
      <c r="O96" s="40"/>
      <c r="P96" s="40"/>
      <c r="Q96" s="40"/>
      <c r="R96" s="40"/>
      <c r="S96" s="105"/>
      <c r="T96" s="105"/>
      <c r="U96" s="105"/>
      <c r="W96" s="36"/>
      <c r="X96" s="215"/>
      <c r="Y96" s="215"/>
      <c r="Z96" s="216"/>
      <c r="AA96" s="37"/>
      <c r="AB96" s="37"/>
      <c r="AC96" s="37"/>
      <c r="AD96" s="37"/>
      <c r="AE96" s="226"/>
      <c r="AN96" s="38"/>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row>
    <row r="97" spans="1:82" s="33" customFormat="1" x14ac:dyDescent="0.2">
      <c r="A97" s="34"/>
      <c r="H97" s="91"/>
      <c r="I97" s="1"/>
      <c r="J97" s="35"/>
      <c r="K97" s="35"/>
      <c r="L97" s="35"/>
      <c r="M97" s="35"/>
      <c r="N97" s="40"/>
      <c r="O97" s="40"/>
      <c r="P97" s="40"/>
      <c r="Q97" s="40"/>
      <c r="R97" s="40"/>
      <c r="S97" s="105"/>
      <c r="T97" s="105"/>
      <c r="U97" s="105"/>
      <c r="W97" s="36"/>
      <c r="X97" s="215"/>
      <c r="Y97" s="215"/>
      <c r="Z97" s="216"/>
      <c r="AA97" s="37"/>
      <c r="AB97" s="37"/>
      <c r="AC97" s="37"/>
      <c r="AD97" s="37"/>
      <c r="AE97" s="226"/>
      <c r="AN97" s="38"/>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row>
    <row r="98" spans="1:82" s="33" customFormat="1" x14ac:dyDescent="0.2">
      <c r="A98" s="34"/>
      <c r="H98" s="91"/>
      <c r="I98" s="1"/>
      <c r="J98" s="35"/>
      <c r="K98" s="35"/>
      <c r="L98" s="35"/>
      <c r="M98" s="35"/>
      <c r="N98" s="40"/>
      <c r="O98" s="40"/>
      <c r="P98" s="40"/>
      <c r="Q98" s="40"/>
      <c r="R98" s="40"/>
      <c r="S98" s="105"/>
      <c r="T98" s="105"/>
      <c r="U98" s="105"/>
      <c r="W98" s="36"/>
      <c r="X98" s="215"/>
      <c r="Y98" s="215"/>
      <c r="Z98" s="216"/>
      <c r="AA98" s="37"/>
      <c r="AB98" s="37"/>
      <c r="AC98" s="37"/>
      <c r="AD98" s="37"/>
      <c r="AE98" s="226"/>
      <c r="AN98" s="38"/>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row>
    <row r="99" spans="1:82" s="33" customFormat="1" x14ac:dyDescent="0.2">
      <c r="A99" s="34"/>
      <c r="H99" s="91"/>
      <c r="I99" s="1"/>
      <c r="J99" s="35"/>
      <c r="K99" s="35"/>
      <c r="L99" s="35"/>
      <c r="M99" s="35"/>
      <c r="N99" s="40"/>
      <c r="O99" s="40"/>
      <c r="P99" s="40"/>
      <c r="Q99" s="40"/>
      <c r="R99" s="40"/>
      <c r="S99" s="105"/>
      <c r="T99" s="105"/>
      <c r="U99" s="105"/>
      <c r="W99" s="36"/>
      <c r="X99" s="215"/>
      <c r="Y99" s="215"/>
      <c r="Z99" s="216"/>
      <c r="AA99" s="37"/>
      <c r="AB99" s="37"/>
      <c r="AC99" s="37"/>
      <c r="AD99" s="37"/>
      <c r="AE99" s="226"/>
      <c r="AN99" s="38"/>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row>
    <row r="100" spans="1:82" s="33" customFormat="1" x14ac:dyDescent="0.2">
      <c r="A100" s="34"/>
      <c r="H100" s="91"/>
      <c r="I100" s="1"/>
      <c r="J100" s="35"/>
      <c r="K100" s="35"/>
      <c r="L100" s="35"/>
      <c r="M100" s="35"/>
      <c r="N100" s="40"/>
      <c r="O100" s="40"/>
      <c r="P100" s="40"/>
      <c r="Q100" s="40"/>
      <c r="R100" s="40"/>
      <c r="S100" s="105"/>
      <c r="T100" s="105"/>
      <c r="U100" s="105"/>
      <c r="W100" s="36"/>
      <c r="X100" s="215"/>
      <c r="Y100" s="215"/>
      <c r="Z100" s="216"/>
      <c r="AA100" s="37"/>
      <c r="AB100" s="37"/>
      <c r="AC100" s="37"/>
      <c r="AD100" s="37"/>
      <c r="AE100" s="226"/>
      <c r="AN100" s="38"/>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row>
    <row r="101" spans="1:82" s="33" customFormat="1" x14ac:dyDescent="0.2">
      <c r="A101" s="34"/>
      <c r="H101" s="91"/>
      <c r="I101" s="1"/>
      <c r="J101" s="35"/>
      <c r="K101" s="35"/>
      <c r="L101" s="35"/>
      <c r="M101" s="35"/>
      <c r="N101" s="40"/>
      <c r="O101" s="40"/>
      <c r="P101" s="40"/>
      <c r="Q101" s="40"/>
      <c r="R101" s="40"/>
      <c r="S101" s="105"/>
      <c r="T101" s="105"/>
      <c r="U101" s="105"/>
      <c r="W101" s="36"/>
      <c r="X101" s="215"/>
      <c r="Y101" s="215"/>
      <c r="Z101" s="216"/>
      <c r="AA101" s="37"/>
      <c r="AB101" s="37"/>
      <c r="AC101" s="37"/>
      <c r="AD101" s="37"/>
      <c r="AE101" s="226"/>
      <c r="AN101" s="38"/>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row>
    <row r="102" spans="1:82" s="33" customFormat="1" x14ac:dyDescent="0.2">
      <c r="A102" s="34"/>
      <c r="H102" s="91"/>
      <c r="I102" s="1"/>
      <c r="J102" s="35"/>
      <c r="K102" s="35"/>
      <c r="L102" s="35"/>
      <c r="M102" s="35"/>
      <c r="N102" s="40"/>
      <c r="O102" s="40"/>
      <c r="P102" s="40"/>
      <c r="Q102" s="40"/>
      <c r="R102" s="40"/>
      <c r="S102" s="105"/>
      <c r="T102" s="105"/>
      <c r="U102" s="105"/>
      <c r="W102" s="36"/>
      <c r="X102" s="215"/>
      <c r="Y102" s="215"/>
      <c r="Z102" s="216"/>
      <c r="AA102" s="37"/>
      <c r="AB102" s="37"/>
      <c r="AC102" s="37"/>
      <c r="AD102" s="37"/>
      <c r="AE102" s="226"/>
      <c r="AN102" s="38"/>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row>
    <row r="103" spans="1:82" s="33" customFormat="1" x14ac:dyDescent="0.2">
      <c r="A103" s="34"/>
      <c r="H103" s="91"/>
      <c r="I103" s="1"/>
      <c r="J103" s="35"/>
      <c r="K103" s="35"/>
      <c r="L103" s="35"/>
      <c r="M103" s="35"/>
      <c r="N103" s="40"/>
      <c r="O103" s="40"/>
      <c r="P103" s="40"/>
      <c r="Q103" s="40"/>
      <c r="R103" s="40"/>
      <c r="S103" s="105"/>
      <c r="T103" s="105"/>
      <c r="U103" s="105"/>
      <c r="W103" s="36"/>
      <c r="X103" s="215"/>
      <c r="Y103" s="215"/>
      <c r="Z103" s="216"/>
      <c r="AA103" s="37"/>
      <c r="AB103" s="37"/>
      <c r="AC103" s="37"/>
      <c r="AD103" s="37"/>
      <c r="AE103" s="226"/>
      <c r="AN103" s="38"/>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row>
    <row r="104" spans="1:82" s="33" customFormat="1" x14ac:dyDescent="0.2">
      <c r="A104" s="34"/>
      <c r="H104" s="91"/>
      <c r="I104" s="1"/>
      <c r="J104" s="35"/>
      <c r="K104" s="35"/>
      <c r="L104" s="35"/>
      <c r="M104" s="35"/>
      <c r="N104" s="40"/>
      <c r="O104" s="40"/>
      <c r="P104" s="40"/>
      <c r="Q104" s="40"/>
      <c r="R104" s="40"/>
      <c r="S104" s="105"/>
      <c r="T104" s="105"/>
      <c r="U104" s="105"/>
      <c r="W104" s="36"/>
      <c r="X104" s="215"/>
      <c r="Y104" s="215"/>
      <c r="Z104" s="216"/>
      <c r="AA104" s="37"/>
      <c r="AB104" s="37"/>
      <c r="AC104" s="37"/>
      <c r="AD104" s="37"/>
      <c r="AE104" s="226"/>
      <c r="AN104" s="38"/>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row>
    <row r="105" spans="1:82" s="33" customFormat="1" x14ac:dyDescent="0.2">
      <c r="A105" s="34"/>
      <c r="H105" s="91"/>
      <c r="I105" s="1"/>
      <c r="J105" s="35"/>
      <c r="K105" s="35"/>
      <c r="L105" s="35"/>
      <c r="M105" s="35"/>
      <c r="N105" s="40"/>
      <c r="O105" s="40"/>
      <c r="P105" s="40"/>
      <c r="Q105" s="40"/>
      <c r="R105" s="40"/>
      <c r="S105" s="105"/>
      <c r="T105" s="105"/>
      <c r="U105" s="105"/>
      <c r="W105" s="36"/>
      <c r="X105" s="215"/>
      <c r="Y105" s="215"/>
      <c r="Z105" s="216"/>
      <c r="AA105" s="37"/>
      <c r="AB105" s="37"/>
      <c r="AC105" s="37"/>
      <c r="AD105" s="37"/>
      <c r="AE105" s="226"/>
      <c r="AN105" s="38"/>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row>
    <row r="106" spans="1:82" s="33" customFormat="1" x14ac:dyDescent="0.2">
      <c r="A106" s="34"/>
      <c r="H106" s="91"/>
      <c r="I106" s="1"/>
      <c r="J106" s="35"/>
      <c r="K106" s="35"/>
      <c r="L106" s="35"/>
      <c r="M106" s="35"/>
      <c r="N106" s="40"/>
      <c r="O106" s="40"/>
      <c r="P106" s="40"/>
      <c r="Q106" s="40"/>
      <c r="R106" s="40"/>
      <c r="S106" s="105"/>
      <c r="T106" s="105"/>
      <c r="U106" s="105"/>
      <c r="W106" s="36"/>
      <c r="X106" s="215"/>
      <c r="Y106" s="215"/>
      <c r="Z106" s="216"/>
      <c r="AA106" s="37"/>
      <c r="AB106" s="37"/>
      <c r="AC106" s="37"/>
      <c r="AD106" s="37"/>
      <c r="AE106" s="226"/>
      <c r="AN106" s="38"/>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row>
    <row r="107" spans="1:82" s="33" customFormat="1" x14ac:dyDescent="0.2">
      <c r="A107" s="34"/>
      <c r="H107" s="91"/>
      <c r="I107" s="1"/>
      <c r="J107" s="35"/>
      <c r="K107" s="35"/>
      <c r="L107" s="35"/>
      <c r="M107" s="35"/>
      <c r="N107" s="40"/>
      <c r="O107" s="40"/>
      <c r="P107" s="40"/>
      <c r="Q107" s="40"/>
      <c r="R107" s="40"/>
      <c r="S107" s="105"/>
      <c r="T107" s="105"/>
      <c r="U107" s="105"/>
      <c r="W107" s="36"/>
      <c r="X107" s="215"/>
      <c r="Y107" s="215"/>
      <c r="Z107" s="216"/>
      <c r="AA107" s="37"/>
      <c r="AB107" s="37"/>
      <c r="AC107" s="37"/>
      <c r="AD107" s="37"/>
      <c r="AE107" s="226"/>
      <c r="AN107" s="38"/>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row>
    <row r="108" spans="1:82" s="33" customFormat="1" x14ac:dyDescent="0.2">
      <c r="A108" s="34"/>
      <c r="H108" s="91"/>
      <c r="I108" s="1"/>
      <c r="J108" s="35"/>
      <c r="K108" s="35"/>
      <c r="L108" s="35"/>
      <c r="M108" s="35"/>
      <c r="N108" s="40"/>
      <c r="O108" s="40"/>
      <c r="P108" s="40"/>
      <c r="Q108" s="40"/>
      <c r="R108" s="40"/>
      <c r="S108" s="105"/>
      <c r="T108" s="105"/>
      <c r="U108" s="105"/>
      <c r="W108" s="36"/>
      <c r="X108" s="215"/>
      <c r="Y108" s="215"/>
      <c r="Z108" s="216"/>
      <c r="AA108" s="37"/>
      <c r="AB108" s="37"/>
      <c r="AC108" s="37"/>
      <c r="AD108" s="37"/>
      <c r="AE108" s="226"/>
      <c r="AN108" s="38"/>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row>
    <row r="109" spans="1:82" s="33" customFormat="1" x14ac:dyDescent="0.2">
      <c r="A109" s="34"/>
      <c r="H109" s="91"/>
      <c r="I109" s="1"/>
      <c r="J109" s="35"/>
      <c r="K109" s="35"/>
      <c r="L109" s="35"/>
      <c r="M109" s="35"/>
      <c r="N109" s="40"/>
      <c r="O109" s="40"/>
      <c r="P109" s="40"/>
      <c r="Q109" s="40"/>
      <c r="R109" s="40"/>
      <c r="S109" s="105"/>
      <c r="T109" s="105"/>
      <c r="U109" s="105"/>
      <c r="W109" s="36"/>
      <c r="X109" s="215"/>
      <c r="Y109" s="215"/>
      <c r="Z109" s="216"/>
      <c r="AA109" s="37"/>
      <c r="AB109" s="37"/>
      <c r="AC109" s="37"/>
      <c r="AD109" s="37"/>
      <c r="AE109" s="226"/>
      <c r="AN109" s="38"/>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row>
    <row r="110" spans="1:82" s="33" customFormat="1" x14ac:dyDescent="0.2">
      <c r="A110" s="34"/>
      <c r="H110" s="91"/>
      <c r="I110" s="1"/>
      <c r="J110" s="35"/>
      <c r="K110" s="35"/>
      <c r="L110" s="35"/>
      <c r="M110" s="35"/>
      <c r="N110" s="40"/>
      <c r="O110" s="40"/>
      <c r="P110" s="40"/>
      <c r="Q110" s="40"/>
      <c r="R110" s="40"/>
      <c r="S110" s="105"/>
      <c r="T110" s="105"/>
      <c r="U110" s="105"/>
      <c r="W110" s="36"/>
      <c r="X110" s="215"/>
      <c r="Y110" s="215"/>
      <c r="Z110" s="216"/>
      <c r="AA110" s="37"/>
      <c r="AB110" s="37"/>
      <c r="AC110" s="37"/>
      <c r="AD110" s="37"/>
      <c r="AE110" s="226"/>
      <c r="AN110" s="38"/>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row>
    <row r="111" spans="1:82" s="33" customFormat="1" x14ac:dyDescent="0.2">
      <c r="A111" s="34"/>
      <c r="H111" s="91"/>
      <c r="I111" s="1"/>
      <c r="J111" s="35"/>
      <c r="K111" s="35"/>
      <c r="L111" s="35"/>
      <c r="M111" s="35"/>
      <c r="N111" s="40"/>
      <c r="O111" s="40"/>
      <c r="P111" s="40"/>
      <c r="Q111" s="40"/>
      <c r="R111" s="40"/>
      <c r="S111" s="105"/>
      <c r="T111" s="105"/>
      <c r="U111" s="105"/>
      <c r="W111" s="36"/>
      <c r="X111" s="215"/>
      <c r="Y111" s="215"/>
      <c r="Z111" s="216"/>
      <c r="AA111" s="37"/>
      <c r="AB111" s="37"/>
      <c r="AC111" s="37"/>
      <c r="AD111" s="37"/>
      <c r="AE111" s="226"/>
      <c r="AN111" s="38"/>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row>
    <row r="112" spans="1:82" s="33" customFormat="1" x14ac:dyDescent="0.2">
      <c r="A112" s="34"/>
      <c r="H112" s="91"/>
      <c r="I112" s="1"/>
      <c r="J112" s="35"/>
      <c r="K112" s="35"/>
      <c r="L112" s="35"/>
      <c r="M112" s="35"/>
      <c r="N112" s="40"/>
      <c r="O112" s="40"/>
      <c r="P112" s="40"/>
      <c r="Q112" s="40"/>
      <c r="R112" s="40"/>
      <c r="S112" s="105"/>
      <c r="T112" s="105"/>
      <c r="U112" s="105"/>
      <c r="W112" s="36"/>
      <c r="X112" s="215"/>
      <c r="Y112" s="215"/>
      <c r="Z112" s="216"/>
      <c r="AA112" s="37"/>
      <c r="AB112" s="37"/>
      <c r="AC112" s="37"/>
      <c r="AD112" s="37"/>
      <c r="AE112" s="226"/>
      <c r="AN112" s="38"/>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row>
    <row r="113" spans="1:82" s="33" customFormat="1" x14ac:dyDescent="0.2">
      <c r="A113" s="34"/>
      <c r="H113" s="91"/>
      <c r="I113" s="1"/>
      <c r="J113" s="35"/>
      <c r="K113" s="35"/>
      <c r="L113" s="35"/>
      <c r="M113" s="35"/>
      <c r="N113" s="40"/>
      <c r="O113" s="40"/>
      <c r="P113" s="40"/>
      <c r="Q113" s="40"/>
      <c r="R113" s="40"/>
      <c r="S113" s="105"/>
      <c r="T113" s="105"/>
      <c r="U113" s="105"/>
      <c r="W113" s="36"/>
      <c r="X113" s="215"/>
      <c r="Y113" s="215"/>
      <c r="Z113" s="216"/>
      <c r="AA113" s="37"/>
      <c r="AB113" s="37"/>
      <c r="AC113" s="37"/>
      <c r="AD113" s="37"/>
      <c r="AE113" s="226"/>
      <c r="AN113" s="38"/>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row>
    <row r="114" spans="1:82" s="33" customFormat="1" x14ac:dyDescent="0.2">
      <c r="A114" s="34"/>
      <c r="H114" s="91"/>
      <c r="I114" s="1"/>
      <c r="J114" s="35"/>
      <c r="K114" s="35"/>
      <c r="L114" s="35"/>
      <c r="M114" s="35"/>
      <c r="N114" s="40"/>
      <c r="O114" s="40"/>
      <c r="P114" s="40"/>
      <c r="Q114" s="40"/>
      <c r="R114" s="40"/>
      <c r="S114" s="105"/>
      <c r="T114" s="105"/>
      <c r="U114" s="105"/>
      <c r="W114" s="36"/>
      <c r="X114" s="215"/>
      <c r="Y114" s="215"/>
      <c r="Z114" s="216"/>
      <c r="AA114" s="37"/>
      <c r="AB114" s="37"/>
      <c r="AC114" s="37"/>
      <c r="AD114" s="37"/>
      <c r="AE114" s="226"/>
      <c r="AN114" s="38"/>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row>
    <row r="115" spans="1:82" s="33" customFormat="1" x14ac:dyDescent="0.2">
      <c r="A115" s="34"/>
      <c r="H115" s="91"/>
      <c r="I115" s="1"/>
      <c r="J115" s="35"/>
      <c r="K115" s="35"/>
      <c r="L115" s="35"/>
      <c r="M115" s="35"/>
      <c r="N115" s="40"/>
      <c r="O115" s="40"/>
      <c r="P115" s="40"/>
      <c r="Q115" s="40"/>
      <c r="R115" s="40"/>
      <c r="S115" s="105"/>
      <c r="T115" s="105"/>
      <c r="U115" s="105"/>
      <c r="W115" s="36"/>
      <c r="X115" s="215"/>
      <c r="Y115" s="215"/>
      <c r="Z115" s="216"/>
      <c r="AA115" s="37"/>
      <c r="AB115" s="37"/>
      <c r="AC115" s="37"/>
      <c r="AD115" s="37"/>
      <c r="AE115" s="226"/>
      <c r="AN115" s="38"/>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row>
    <row r="116" spans="1:82" s="33" customFormat="1" x14ac:dyDescent="0.2">
      <c r="A116" s="34"/>
      <c r="H116" s="91"/>
      <c r="I116" s="1"/>
      <c r="J116" s="35"/>
      <c r="K116" s="35"/>
      <c r="L116" s="35"/>
      <c r="M116" s="35"/>
      <c r="N116" s="40"/>
      <c r="O116" s="40"/>
      <c r="P116" s="40"/>
      <c r="Q116" s="40"/>
      <c r="R116" s="40"/>
      <c r="S116" s="105"/>
      <c r="T116" s="105"/>
      <c r="U116" s="105"/>
      <c r="W116" s="36"/>
      <c r="X116" s="215"/>
      <c r="Y116" s="215"/>
      <c r="Z116" s="216"/>
      <c r="AA116" s="37"/>
      <c r="AB116" s="37"/>
      <c r="AC116" s="37"/>
      <c r="AD116" s="37"/>
      <c r="AE116" s="226"/>
      <c r="AN116" s="38"/>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row>
    <row r="117" spans="1:82" s="33" customFormat="1" x14ac:dyDescent="0.2">
      <c r="A117" s="34"/>
      <c r="H117" s="91"/>
      <c r="I117" s="1"/>
      <c r="J117" s="35"/>
      <c r="K117" s="35"/>
      <c r="L117" s="35"/>
      <c r="M117" s="35"/>
      <c r="N117" s="40"/>
      <c r="O117" s="40"/>
      <c r="P117" s="40"/>
      <c r="Q117" s="40"/>
      <c r="R117" s="40"/>
      <c r="S117" s="105"/>
      <c r="T117" s="105"/>
      <c r="U117" s="105"/>
      <c r="W117" s="36"/>
      <c r="X117" s="215"/>
      <c r="Y117" s="215"/>
      <c r="Z117" s="216"/>
      <c r="AA117" s="37"/>
      <c r="AB117" s="37"/>
      <c r="AC117" s="37"/>
      <c r="AD117" s="37"/>
      <c r="AE117" s="226"/>
      <c r="AN117" s="38"/>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row>
    <row r="118" spans="1:82" s="33" customFormat="1" x14ac:dyDescent="0.2">
      <c r="A118" s="34"/>
      <c r="H118" s="91"/>
      <c r="I118" s="1"/>
      <c r="J118" s="35"/>
      <c r="K118" s="35"/>
      <c r="L118" s="35"/>
      <c r="M118" s="35"/>
      <c r="N118" s="40"/>
      <c r="O118" s="40"/>
      <c r="P118" s="40"/>
      <c r="Q118" s="40"/>
      <c r="R118" s="40"/>
      <c r="S118" s="105"/>
      <c r="T118" s="105"/>
      <c r="U118" s="105"/>
      <c r="W118" s="36"/>
      <c r="X118" s="215"/>
      <c r="Y118" s="215"/>
      <c r="Z118" s="216"/>
      <c r="AA118" s="37"/>
      <c r="AB118" s="37"/>
      <c r="AC118" s="37"/>
      <c r="AD118" s="37"/>
      <c r="AE118" s="226"/>
      <c r="AN118" s="38"/>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row>
    <row r="119" spans="1:82" s="33" customFormat="1" x14ac:dyDescent="0.2">
      <c r="A119" s="34"/>
      <c r="H119" s="91"/>
      <c r="I119" s="1"/>
      <c r="J119" s="35"/>
      <c r="K119" s="35"/>
      <c r="L119" s="35"/>
      <c r="M119" s="35"/>
      <c r="N119" s="40"/>
      <c r="O119" s="40"/>
      <c r="P119" s="40"/>
      <c r="Q119" s="40"/>
      <c r="R119" s="40"/>
      <c r="S119" s="105"/>
      <c r="T119" s="105"/>
      <c r="U119" s="105"/>
      <c r="W119" s="36"/>
      <c r="X119" s="215"/>
      <c r="Y119" s="215"/>
      <c r="Z119" s="216"/>
      <c r="AA119" s="37"/>
      <c r="AB119" s="37"/>
      <c r="AC119" s="37"/>
      <c r="AD119" s="37"/>
      <c r="AE119" s="226"/>
      <c r="AN119" s="38"/>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row>
    <row r="120" spans="1:82" s="33" customFormat="1" x14ac:dyDescent="0.2">
      <c r="A120" s="34"/>
      <c r="H120" s="91"/>
      <c r="I120" s="1"/>
      <c r="J120" s="35"/>
      <c r="K120" s="35"/>
      <c r="L120" s="35"/>
      <c r="M120" s="35"/>
      <c r="N120" s="40"/>
      <c r="O120" s="40"/>
      <c r="P120" s="40"/>
      <c r="Q120" s="40"/>
      <c r="R120" s="40"/>
      <c r="S120" s="105"/>
      <c r="T120" s="105"/>
      <c r="U120" s="105"/>
      <c r="W120" s="36"/>
      <c r="X120" s="215"/>
      <c r="Y120" s="215"/>
      <c r="Z120" s="216"/>
      <c r="AA120" s="37"/>
      <c r="AB120" s="37"/>
      <c r="AC120" s="37"/>
      <c r="AD120" s="37"/>
      <c r="AE120" s="226"/>
      <c r="AN120" s="38"/>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row>
    <row r="121" spans="1:82" s="33" customFormat="1" x14ac:dyDescent="0.2">
      <c r="A121" s="34"/>
      <c r="H121" s="91"/>
      <c r="I121" s="1"/>
      <c r="J121" s="35"/>
      <c r="K121" s="35"/>
      <c r="L121" s="35"/>
      <c r="M121" s="35"/>
      <c r="N121" s="40"/>
      <c r="O121" s="40"/>
      <c r="P121" s="40"/>
      <c r="Q121" s="40"/>
      <c r="R121" s="40"/>
      <c r="S121" s="105"/>
      <c r="T121" s="105"/>
      <c r="U121" s="105"/>
      <c r="W121" s="36"/>
      <c r="X121" s="215"/>
      <c r="Y121" s="215"/>
      <c r="Z121" s="216"/>
      <c r="AA121" s="37"/>
      <c r="AB121" s="37"/>
      <c r="AC121" s="37"/>
      <c r="AD121" s="37"/>
      <c r="AE121" s="226"/>
      <c r="AN121" s="38"/>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row>
    <row r="122" spans="1:82" s="33" customFormat="1" x14ac:dyDescent="0.2">
      <c r="A122" s="34"/>
      <c r="H122" s="91"/>
      <c r="I122" s="1"/>
      <c r="J122" s="35"/>
      <c r="K122" s="35"/>
      <c r="L122" s="35"/>
      <c r="M122" s="35"/>
      <c r="N122" s="40"/>
      <c r="O122" s="40"/>
      <c r="P122" s="40"/>
      <c r="Q122" s="40"/>
      <c r="R122" s="40"/>
      <c r="S122" s="105"/>
      <c r="T122" s="105"/>
      <c r="U122" s="105"/>
      <c r="W122" s="36"/>
      <c r="X122" s="215"/>
      <c r="Y122" s="215"/>
      <c r="Z122" s="216"/>
      <c r="AA122" s="37"/>
      <c r="AB122" s="37"/>
      <c r="AC122" s="37"/>
      <c r="AD122" s="37"/>
      <c r="AE122" s="226"/>
      <c r="AN122" s="38"/>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row>
    <row r="123" spans="1:82" s="33" customFormat="1" x14ac:dyDescent="0.2">
      <c r="A123" s="34"/>
      <c r="H123" s="91"/>
      <c r="I123" s="1"/>
      <c r="J123" s="35"/>
      <c r="K123" s="35"/>
      <c r="L123" s="35"/>
      <c r="M123" s="35"/>
      <c r="N123" s="40"/>
      <c r="O123" s="40"/>
      <c r="P123" s="40"/>
      <c r="Q123" s="40"/>
      <c r="R123" s="40"/>
      <c r="S123" s="105"/>
      <c r="T123" s="105"/>
      <c r="U123" s="105"/>
      <c r="W123" s="36"/>
      <c r="X123" s="215"/>
      <c r="Y123" s="215"/>
      <c r="Z123" s="216"/>
      <c r="AA123" s="37"/>
      <c r="AB123" s="37"/>
      <c r="AC123" s="37"/>
      <c r="AD123" s="37"/>
      <c r="AE123" s="226"/>
      <c r="AN123" s="38"/>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row>
    <row r="124" spans="1:82" s="33" customFormat="1" x14ac:dyDescent="0.2">
      <c r="A124" s="34"/>
      <c r="H124" s="91"/>
      <c r="I124" s="1"/>
      <c r="J124" s="35"/>
      <c r="K124" s="35"/>
      <c r="L124" s="35"/>
      <c r="M124" s="35"/>
      <c r="N124" s="40"/>
      <c r="O124" s="40"/>
      <c r="P124" s="40"/>
      <c r="Q124" s="40"/>
      <c r="R124" s="40"/>
      <c r="S124" s="105"/>
      <c r="T124" s="105"/>
      <c r="U124" s="105"/>
      <c r="W124" s="36"/>
      <c r="X124" s="215"/>
      <c r="Y124" s="215"/>
      <c r="Z124" s="216"/>
      <c r="AA124" s="37"/>
      <c r="AB124" s="37"/>
      <c r="AC124" s="37"/>
      <c r="AD124" s="37"/>
      <c r="AE124" s="226"/>
      <c r="AN124" s="38"/>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row>
    <row r="125" spans="1:82" s="33" customFormat="1" x14ac:dyDescent="0.2">
      <c r="A125" s="34"/>
      <c r="H125" s="91"/>
      <c r="I125" s="1"/>
      <c r="J125" s="35"/>
      <c r="K125" s="35"/>
      <c r="L125" s="35"/>
      <c r="M125" s="35"/>
      <c r="N125" s="40"/>
      <c r="O125" s="40"/>
      <c r="P125" s="40"/>
      <c r="Q125" s="40"/>
      <c r="R125" s="40"/>
      <c r="S125" s="105"/>
      <c r="T125" s="105"/>
      <c r="U125" s="105"/>
      <c r="W125" s="36"/>
      <c r="X125" s="215"/>
      <c r="Y125" s="215"/>
      <c r="Z125" s="216"/>
      <c r="AA125" s="37"/>
      <c r="AB125" s="37"/>
      <c r="AC125" s="37"/>
      <c r="AD125" s="37"/>
      <c r="AE125" s="226"/>
      <c r="AN125" s="38"/>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row>
    <row r="126" spans="1:82" s="33" customFormat="1" x14ac:dyDescent="0.2">
      <c r="A126" s="34"/>
      <c r="H126" s="91"/>
      <c r="I126" s="1"/>
      <c r="J126" s="35"/>
      <c r="K126" s="35"/>
      <c r="L126" s="35"/>
      <c r="M126" s="35"/>
      <c r="N126" s="40"/>
      <c r="O126" s="40"/>
      <c r="P126" s="40"/>
      <c r="Q126" s="40"/>
      <c r="R126" s="40"/>
      <c r="S126" s="105"/>
      <c r="T126" s="105"/>
      <c r="U126" s="105"/>
      <c r="W126" s="36"/>
      <c r="X126" s="215"/>
      <c r="Y126" s="215"/>
      <c r="Z126" s="216"/>
      <c r="AA126" s="37"/>
      <c r="AB126" s="37"/>
      <c r="AC126" s="37"/>
      <c r="AD126" s="37"/>
      <c r="AE126" s="226"/>
      <c r="AN126" s="38"/>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row>
    <row r="127" spans="1:82" s="33" customFormat="1" x14ac:dyDescent="0.2">
      <c r="A127" s="34"/>
      <c r="H127" s="91"/>
      <c r="I127" s="1"/>
      <c r="J127" s="35"/>
      <c r="K127" s="35"/>
      <c r="L127" s="35"/>
      <c r="M127" s="35"/>
      <c r="N127" s="40"/>
      <c r="O127" s="40"/>
      <c r="P127" s="40"/>
      <c r="Q127" s="40"/>
      <c r="R127" s="40"/>
      <c r="S127" s="105"/>
      <c r="T127" s="105"/>
      <c r="U127" s="105"/>
      <c r="W127" s="36"/>
      <c r="X127" s="215"/>
      <c r="Y127" s="215"/>
      <c r="Z127" s="216"/>
      <c r="AA127" s="37"/>
      <c r="AB127" s="37"/>
      <c r="AC127" s="37"/>
      <c r="AD127" s="37"/>
      <c r="AE127" s="226"/>
      <c r="AN127" s="38"/>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row>
    <row r="128" spans="1:82" s="33" customFormat="1" x14ac:dyDescent="0.2">
      <c r="A128" s="34"/>
      <c r="H128" s="91"/>
      <c r="I128" s="1"/>
      <c r="J128" s="35"/>
      <c r="K128" s="35"/>
      <c r="L128" s="35"/>
      <c r="M128" s="35"/>
      <c r="N128" s="40"/>
      <c r="O128" s="40"/>
      <c r="P128" s="40"/>
      <c r="Q128" s="40"/>
      <c r="R128" s="40"/>
      <c r="S128" s="105"/>
      <c r="T128" s="105"/>
      <c r="U128" s="105"/>
      <c r="W128" s="36"/>
      <c r="X128" s="215"/>
      <c r="Y128" s="215"/>
      <c r="Z128" s="216"/>
      <c r="AA128" s="37"/>
      <c r="AB128" s="37"/>
      <c r="AC128" s="37"/>
      <c r="AD128" s="37"/>
      <c r="AE128" s="226"/>
      <c r="AN128" s="38"/>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row>
    <row r="129" spans="1:82" s="33" customFormat="1" x14ac:dyDescent="0.2">
      <c r="A129" s="34"/>
      <c r="H129" s="91"/>
      <c r="I129" s="1"/>
      <c r="J129" s="35"/>
      <c r="K129" s="35"/>
      <c r="L129" s="35"/>
      <c r="M129" s="35"/>
      <c r="N129" s="40"/>
      <c r="O129" s="40"/>
      <c r="P129" s="40"/>
      <c r="Q129" s="40"/>
      <c r="R129" s="40"/>
      <c r="S129" s="105"/>
      <c r="T129" s="105"/>
      <c r="U129" s="105"/>
      <c r="W129" s="36"/>
      <c r="X129" s="215"/>
      <c r="Y129" s="215"/>
      <c r="Z129" s="216"/>
      <c r="AA129" s="37"/>
      <c r="AB129" s="37"/>
      <c r="AC129" s="37"/>
      <c r="AD129" s="37"/>
      <c r="AE129" s="226"/>
      <c r="AN129" s="38"/>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row>
    <row r="130" spans="1:82" s="33" customFormat="1" x14ac:dyDescent="0.2">
      <c r="A130" s="34"/>
      <c r="H130" s="91"/>
      <c r="I130" s="1"/>
      <c r="J130" s="35"/>
      <c r="K130" s="35"/>
      <c r="L130" s="35"/>
      <c r="M130" s="35"/>
      <c r="N130" s="40"/>
      <c r="O130" s="40"/>
      <c r="P130" s="40"/>
      <c r="Q130" s="40"/>
      <c r="R130" s="40"/>
      <c r="S130" s="105"/>
      <c r="T130" s="105"/>
      <c r="U130" s="105"/>
      <c r="W130" s="36"/>
      <c r="X130" s="215"/>
      <c r="Y130" s="215"/>
      <c r="Z130" s="216"/>
      <c r="AA130" s="37"/>
      <c r="AB130" s="37"/>
      <c r="AC130" s="37"/>
      <c r="AD130" s="37"/>
      <c r="AE130" s="226"/>
      <c r="AN130" s="38"/>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row>
    <row r="131" spans="1:82" s="33" customFormat="1" x14ac:dyDescent="0.2">
      <c r="A131" s="34"/>
      <c r="H131" s="91"/>
      <c r="I131" s="1"/>
      <c r="J131" s="35"/>
      <c r="K131" s="35"/>
      <c r="L131" s="35"/>
      <c r="M131" s="35"/>
      <c r="N131" s="40"/>
      <c r="O131" s="40"/>
      <c r="P131" s="40"/>
      <c r="Q131" s="40"/>
      <c r="R131" s="40"/>
      <c r="S131" s="105"/>
      <c r="T131" s="105"/>
      <c r="U131" s="105"/>
      <c r="W131" s="36"/>
      <c r="X131" s="215"/>
      <c r="Y131" s="215"/>
      <c r="Z131" s="216"/>
      <c r="AA131" s="37"/>
      <c r="AB131" s="37"/>
      <c r="AC131" s="37"/>
      <c r="AD131" s="37"/>
      <c r="AE131" s="226"/>
      <c r="AN131" s="38"/>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row>
    <row r="132" spans="1:82" s="33" customFormat="1" x14ac:dyDescent="0.2">
      <c r="A132" s="34"/>
      <c r="H132" s="91"/>
      <c r="I132" s="1"/>
      <c r="J132" s="35"/>
      <c r="K132" s="35"/>
      <c r="L132" s="35"/>
      <c r="M132" s="35"/>
      <c r="N132" s="40"/>
      <c r="O132" s="40"/>
      <c r="P132" s="40"/>
      <c r="Q132" s="40"/>
      <c r="R132" s="40"/>
      <c r="S132" s="105"/>
      <c r="T132" s="105"/>
      <c r="U132" s="105"/>
      <c r="W132" s="36"/>
      <c r="X132" s="215"/>
      <c r="Y132" s="215"/>
      <c r="Z132" s="216"/>
      <c r="AA132" s="37"/>
      <c r="AB132" s="37"/>
      <c r="AC132" s="37"/>
      <c r="AD132" s="37"/>
      <c r="AE132" s="226"/>
      <c r="AN132" s="38"/>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row>
    <row r="133" spans="1:82" s="33" customFormat="1" x14ac:dyDescent="0.2">
      <c r="A133" s="34"/>
      <c r="H133" s="91"/>
      <c r="I133" s="1"/>
      <c r="J133" s="35"/>
      <c r="K133" s="35"/>
      <c r="L133" s="35"/>
      <c r="M133" s="35"/>
      <c r="N133" s="40"/>
      <c r="O133" s="40"/>
      <c r="P133" s="40"/>
      <c r="Q133" s="40"/>
      <c r="R133" s="40"/>
      <c r="S133" s="105"/>
      <c r="T133" s="105"/>
      <c r="U133" s="105"/>
      <c r="W133" s="36"/>
      <c r="X133" s="215"/>
      <c r="Y133" s="215"/>
      <c r="Z133" s="216"/>
      <c r="AA133" s="37"/>
      <c r="AB133" s="37"/>
      <c r="AC133" s="37"/>
      <c r="AD133" s="37"/>
      <c r="AE133" s="226"/>
      <c r="AN133" s="38"/>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row>
    <row r="134" spans="1:82" s="33" customFormat="1" x14ac:dyDescent="0.2">
      <c r="A134" s="34"/>
      <c r="H134" s="91"/>
      <c r="I134" s="1"/>
      <c r="J134" s="35"/>
      <c r="K134" s="35"/>
      <c r="L134" s="35"/>
      <c r="M134" s="35"/>
      <c r="N134" s="40"/>
      <c r="O134" s="40"/>
      <c r="P134" s="40"/>
      <c r="Q134" s="40"/>
      <c r="R134" s="40"/>
      <c r="S134" s="105"/>
      <c r="T134" s="105"/>
      <c r="U134" s="105"/>
      <c r="W134" s="36"/>
      <c r="X134" s="215"/>
      <c r="Y134" s="215"/>
      <c r="Z134" s="216"/>
      <c r="AA134" s="37"/>
      <c r="AB134" s="37"/>
      <c r="AC134" s="37"/>
      <c r="AD134" s="37"/>
      <c r="AE134" s="226"/>
      <c r="AN134" s="38"/>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row>
    <row r="135" spans="1:82" s="33" customFormat="1" x14ac:dyDescent="0.2">
      <c r="A135" s="34"/>
      <c r="H135" s="91"/>
      <c r="I135" s="1"/>
      <c r="J135" s="35"/>
      <c r="K135" s="35"/>
      <c r="L135" s="35"/>
      <c r="M135" s="35"/>
      <c r="N135" s="40"/>
      <c r="O135" s="40"/>
      <c r="P135" s="40"/>
      <c r="Q135" s="40"/>
      <c r="R135" s="40"/>
      <c r="S135" s="105"/>
      <c r="T135" s="105"/>
      <c r="U135" s="105"/>
      <c r="W135" s="36"/>
      <c r="X135" s="215"/>
      <c r="Y135" s="215"/>
      <c r="Z135" s="216"/>
      <c r="AA135" s="37"/>
      <c r="AB135" s="37"/>
      <c r="AC135" s="37"/>
      <c r="AD135" s="37"/>
      <c r="AE135" s="226"/>
      <c r="AN135" s="38"/>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row>
    <row r="136" spans="1:82" s="33" customFormat="1" x14ac:dyDescent="0.2">
      <c r="A136" s="34"/>
      <c r="H136" s="91"/>
      <c r="I136" s="1"/>
      <c r="J136" s="35"/>
      <c r="K136" s="35"/>
      <c r="L136" s="35"/>
      <c r="M136" s="35"/>
      <c r="N136" s="40"/>
      <c r="O136" s="40"/>
      <c r="P136" s="40"/>
      <c r="Q136" s="40"/>
      <c r="R136" s="40"/>
      <c r="S136" s="105"/>
      <c r="T136" s="105"/>
      <c r="U136" s="105"/>
      <c r="W136" s="36"/>
      <c r="X136" s="215"/>
      <c r="Y136" s="215"/>
      <c r="Z136" s="216"/>
      <c r="AA136" s="37"/>
      <c r="AB136" s="37"/>
      <c r="AC136" s="37"/>
      <c r="AD136" s="37"/>
      <c r="AE136" s="226"/>
      <c r="AN136" s="38"/>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row>
    <row r="137" spans="1:82" s="33" customFormat="1" x14ac:dyDescent="0.2">
      <c r="A137" s="34"/>
      <c r="H137" s="91"/>
      <c r="I137" s="1"/>
      <c r="J137" s="35"/>
      <c r="K137" s="35"/>
      <c r="L137" s="35"/>
      <c r="M137" s="35"/>
      <c r="N137" s="40"/>
      <c r="O137" s="40"/>
      <c r="P137" s="40"/>
      <c r="Q137" s="40"/>
      <c r="R137" s="40"/>
      <c r="S137" s="105"/>
      <c r="T137" s="105"/>
      <c r="U137" s="105"/>
      <c r="W137" s="36"/>
      <c r="X137" s="215"/>
      <c r="Y137" s="215"/>
      <c r="Z137" s="216"/>
      <c r="AA137" s="37"/>
      <c r="AB137" s="37"/>
      <c r="AC137" s="37"/>
      <c r="AD137" s="37"/>
      <c r="AE137" s="226"/>
      <c r="AN137" s="38"/>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row>
    <row r="138" spans="1:82" s="33" customFormat="1" x14ac:dyDescent="0.2">
      <c r="A138" s="34"/>
      <c r="H138" s="91"/>
      <c r="I138" s="1"/>
      <c r="J138" s="35"/>
      <c r="K138" s="35"/>
      <c r="L138" s="35"/>
      <c r="M138" s="35"/>
      <c r="N138" s="40"/>
      <c r="O138" s="40"/>
      <c r="P138" s="40"/>
      <c r="Q138" s="40"/>
      <c r="R138" s="40"/>
      <c r="S138" s="105"/>
      <c r="T138" s="105"/>
      <c r="U138" s="105"/>
      <c r="W138" s="36"/>
      <c r="X138" s="215"/>
      <c r="Y138" s="215"/>
      <c r="Z138" s="216"/>
      <c r="AA138" s="37"/>
      <c r="AB138" s="37"/>
      <c r="AC138" s="37"/>
      <c r="AD138" s="37"/>
      <c r="AE138" s="226"/>
      <c r="AN138" s="38"/>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row>
    <row r="139" spans="1:82" s="33" customFormat="1" x14ac:dyDescent="0.2">
      <c r="A139" s="34"/>
      <c r="H139" s="91"/>
      <c r="I139" s="1"/>
      <c r="J139" s="35"/>
      <c r="K139" s="35"/>
      <c r="L139" s="35"/>
      <c r="M139" s="35"/>
      <c r="N139" s="40"/>
      <c r="O139" s="40"/>
      <c r="P139" s="40"/>
      <c r="Q139" s="40"/>
      <c r="R139" s="40"/>
      <c r="S139" s="105"/>
      <c r="T139" s="105"/>
      <c r="U139" s="105"/>
      <c r="W139" s="36"/>
      <c r="X139" s="215"/>
      <c r="Y139" s="215"/>
      <c r="Z139" s="216"/>
      <c r="AA139" s="37"/>
      <c r="AB139" s="37"/>
      <c r="AC139" s="37"/>
      <c r="AD139" s="37"/>
      <c r="AE139" s="226"/>
      <c r="AN139" s="38"/>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row>
    <row r="140" spans="1:82" s="33" customFormat="1" x14ac:dyDescent="0.2">
      <c r="A140" s="34"/>
      <c r="H140" s="91"/>
      <c r="I140" s="1"/>
      <c r="J140" s="35"/>
      <c r="K140" s="35"/>
      <c r="L140" s="35"/>
      <c r="M140" s="35"/>
      <c r="N140" s="40"/>
      <c r="O140" s="40"/>
      <c r="P140" s="40"/>
      <c r="Q140" s="40"/>
      <c r="R140" s="40"/>
      <c r="S140" s="105"/>
      <c r="T140" s="105"/>
      <c r="U140" s="105"/>
      <c r="W140" s="36"/>
      <c r="X140" s="215"/>
      <c r="Y140" s="215"/>
      <c r="Z140" s="216"/>
      <c r="AA140" s="37"/>
      <c r="AB140" s="37"/>
      <c r="AC140" s="37"/>
      <c r="AD140" s="37"/>
      <c r="AE140" s="226"/>
      <c r="AN140" s="38"/>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row>
    <row r="141" spans="1:82" s="33" customFormat="1" x14ac:dyDescent="0.2">
      <c r="A141" s="34"/>
      <c r="H141" s="91"/>
      <c r="I141" s="1"/>
      <c r="J141" s="35"/>
      <c r="K141" s="35"/>
      <c r="L141" s="35"/>
      <c r="M141" s="35"/>
      <c r="N141" s="40"/>
      <c r="O141" s="40"/>
      <c r="P141" s="40"/>
      <c r="Q141" s="40"/>
      <c r="R141" s="40"/>
      <c r="S141" s="105"/>
      <c r="T141" s="105"/>
      <c r="U141" s="105"/>
      <c r="W141" s="36"/>
      <c r="X141" s="215"/>
      <c r="Y141" s="215"/>
      <c r="Z141" s="216"/>
      <c r="AA141" s="37"/>
      <c r="AB141" s="37"/>
      <c r="AC141" s="37"/>
      <c r="AD141" s="37"/>
      <c r="AE141" s="226"/>
      <c r="AN141" s="38"/>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row>
    <row r="142" spans="1:82" s="33" customFormat="1" x14ac:dyDescent="0.2">
      <c r="A142" s="34"/>
      <c r="H142" s="91"/>
      <c r="I142" s="1"/>
      <c r="J142" s="35"/>
      <c r="K142" s="35"/>
      <c r="L142" s="35"/>
      <c r="M142" s="35"/>
      <c r="N142" s="40"/>
      <c r="O142" s="40"/>
      <c r="P142" s="40"/>
      <c r="Q142" s="40"/>
      <c r="R142" s="40"/>
      <c r="S142" s="105"/>
      <c r="T142" s="105"/>
      <c r="U142" s="105"/>
      <c r="W142" s="36"/>
      <c r="X142" s="215"/>
      <c r="Y142" s="215"/>
      <c r="Z142" s="216"/>
      <c r="AA142" s="37"/>
      <c r="AB142" s="37"/>
      <c r="AC142" s="37"/>
      <c r="AD142" s="37"/>
      <c r="AE142" s="226"/>
      <c r="AN142" s="38"/>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row>
    <row r="143" spans="1:82" s="33" customFormat="1" x14ac:dyDescent="0.2">
      <c r="A143" s="34"/>
      <c r="H143" s="91"/>
      <c r="I143" s="1"/>
      <c r="J143" s="35"/>
      <c r="K143" s="35"/>
      <c r="L143" s="35"/>
      <c r="M143" s="35"/>
      <c r="N143" s="40"/>
      <c r="O143" s="40"/>
      <c r="P143" s="40"/>
      <c r="Q143" s="40"/>
      <c r="R143" s="40"/>
      <c r="S143" s="105"/>
      <c r="T143" s="105"/>
      <c r="U143" s="105"/>
      <c r="W143" s="36"/>
      <c r="X143" s="215"/>
      <c r="Y143" s="215"/>
      <c r="Z143" s="216"/>
      <c r="AA143" s="37"/>
      <c r="AB143" s="37"/>
      <c r="AC143" s="37"/>
      <c r="AD143" s="37"/>
      <c r="AE143" s="226"/>
      <c r="AN143" s="38"/>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row>
    <row r="144" spans="1:82" s="33" customFormat="1" x14ac:dyDescent="0.2">
      <c r="A144" s="34"/>
      <c r="H144" s="91"/>
      <c r="I144" s="1"/>
      <c r="J144" s="35"/>
      <c r="K144" s="35"/>
      <c r="L144" s="35"/>
      <c r="M144" s="35"/>
      <c r="N144" s="40"/>
      <c r="O144" s="40"/>
      <c r="P144" s="40"/>
      <c r="Q144" s="40"/>
      <c r="R144" s="40"/>
      <c r="S144" s="105"/>
      <c r="T144" s="105"/>
      <c r="U144" s="105"/>
      <c r="W144" s="36"/>
      <c r="X144" s="215"/>
      <c r="Y144" s="215"/>
      <c r="Z144" s="216"/>
      <c r="AA144" s="37"/>
      <c r="AB144" s="37"/>
      <c r="AC144" s="37"/>
      <c r="AD144" s="37"/>
      <c r="AE144" s="226"/>
      <c r="AN144" s="38"/>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row>
    <row r="145" spans="1:82" s="33" customFormat="1" x14ac:dyDescent="0.2">
      <c r="A145" s="34"/>
      <c r="H145" s="91"/>
      <c r="I145" s="1"/>
      <c r="J145" s="35"/>
      <c r="K145" s="35"/>
      <c r="L145" s="35"/>
      <c r="M145" s="35"/>
      <c r="N145" s="40"/>
      <c r="O145" s="40"/>
      <c r="P145" s="40"/>
      <c r="Q145" s="40"/>
      <c r="R145" s="40"/>
      <c r="S145" s="105"/>
      <c r="T145" s="105"/>
      <c r="U145" s="105"/>
      <c r="W145" s="36"/>
      <c r="X145" s="215"/>
      <c r="Y145" s="215"/>
      <c r="Z145" s="216"/>
      <c r="AA145" s="37"/>
      <c r="AB145" s="37"/>
      <c r="AC145" s="37"/>
      <c r="AD145" s="37"/>
      <c r="AE145" s="226"/>
      <c r="AN145" s="38"/>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row>
    <row r="146" spans="1:82" s="33" customFormat="1" x14ac:dyDescent="0.2">
      <c r="A146" s="34"/>
      <c r="H146" s="91"/>
      <c r="I146" s="1"/>
      <c r="J146" s="35"/>
      <c r="K146" s="35"/>
      <c r="L146" s="35"/>
      <c r="M146" s="35"/>
      <c r="N146" s="40"/>
      <c r="O146" s="40"/>
      <c r="P146" s="40"/>
      <c r="Q146" s="40"/>
      <c r="R146" s="40"/>
      <c r="S146" s="105"/>
      <c r="T146" s="105"/>
      <c r="U146" s="105"/>
      <c r="W146" s="36"/>
      <c r="X146" s="215"/>
      <c r="Y146" s="215"/>
      <c r="Z146" s="216"/>
      <c r="AA146" s="37"/>
      <c r="AB146" s="37"/>
      <c r="AC146" s="37"/>
      <c r="AD146" s="37"/>
      <c r="AE146" s="226"/>
      <c r="AN146" s="38"/>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row>
    <row r="147" spans="1:82" s="33" customFormat="1" x14ac:dyDescent="0.2">
      <c r="A147" s="34"/>
      <c r="H147" s="91"/>
      <c r="I147" s="1"/>
      <c r="J147" s="35"/>
      <c r="K147" s="35"/>
      <c r="L147" s="35"/>
      <c r="M147" s="35"/>
      <c r="N147" s="40"/>
      <c r="O147" s="40"/>
      <c r="P147" s="40"/>
      <c r="Q147" s="40"/>
      <c r="R147" s="40"/>
      <c r="S147" s="105"/>
      <c r="T147" s="105"/>
      <c r="U147" s="105"/>
      <c r="W147" s="36"/>
      <c r="X147" s="215"/>
      <c r="Y147" s="215"/>
      <c r="Z147" s="216"/>
      <c r="AA147" s="37"/>
      <c r="AB147" s="37"/>
      <c r="AC147" s="37"/>
      <c r="AD147" s="37"/>
      <c r="AE147" s="226"/>
      <c r="AN147" s="38"/>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row>
    <row r="148" spans="1:82" s="33" customFormat="1" x14ac:dyDescent="0.2">
      <c r="A148" s="34"/>
      <c r="H148" s="91"/>
      <c r="I148" s="1"/>
      <c r="J148" s="35"/>
      <c r="K148" s="35"/>
      <c r="L148" s="35"/>
      <c r="M148" s="35"/>
      <c r="N148" s="40"/>
      <c r="O148" s="40"/>
      <c r="P148" s="40"/>
      <c r="Q148" s="40"/>
      <c r="R148" s="40"/>
      <c r="S148" s="105"/>
      <c r="T148" s="105"/>
      <c r="U148" s="105"/>
      <c r="W148" s="36"/>
      <c r="X148" s="215"/>
      <c r="Y148" s="215"/>
      <c r="Z148" s="216"/>
      <c r="AA148" s="37"/>
      <c r="AB148" s="37"/>
      <c r="AC148" s="37"/>
      <c r="AD148" s="37"/>
      <c r="AE148" s="226"/>
      <c r="AN148" s="38"/>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row>
    <row r="149" spans="1:82" s="33" customFormat="1" x14ac:dyDescent="0.2">
      <c r="A149" s="34"/>
      <c r="H149" s="91"/>
      <c r="I149" s="1"/>
      <c r="J149" s="35"/>
      <c r="K149" s="35"/>
      <c r="L149" s="35"/>
      <c r="M149" s="35"/>
      <c r="N149" s="40"/>
      <c r="O149" s="40"/>
      <c r="P149" s="40"/>
      <c r="Q149" s="40"/>
      <c r="R149" s="40"/>
      <c r="S149" s="105"/>
      <c r="T149" s="105"/>
      <c r="U149" s="105"/>
      <c r="W149" s="36"/>
      <c r="X149" s="215"/>
      <c r="Y149" s="215"/>
      <c r="Z149" s="216"/>
      <c r="AA149" s="37"/>
      <c r="AB149" s="37"/>
      <c r="AC149" s="37"/>
      <c r="AD149" s="37"/>
      <c r="AE149" s="226"/>
      <c r="AN149" s="38"/>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row>
    <row r="150" spans="1:82" s="33" customFormat="1" x14ac:dyDescent="0.2">
      <c r="A150" s="34"/>
      <c r="H150" s="91"/>
      <c r="I150" s="1"/>
      <c r="J150" s="35"/>
      <c r="K150" s="35"/>
      <c r="L150" s="35"/>
      <c r="M150" s="35"/>
      <c r="N150" s="40"/>
      <c r="O150" s="40"/>
      <c r="P150" s="40"/>
      <c r="Q150" s="40"/>
      <c r="R150" s="40"/>
      <c r="S150" s="105"/>
      <c r="T150" s="105"/>
      <c r="U150" s="105"/>
      <c r="W150" s="36"/>
      <c r="X150" s="215"/>
      <c r="Y150" s="215"/>
      <c r="Z150" s="216"/>
      <c r="AA150" s="37"/>
      <c r="AB150" s="37"/>
      <c r="AC150" s="37"/>
      <c r="AD150" s="37"/>
      <c r="AE150" s="226"/>
      <c r="AN150" s="38"/>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row>
    <row r="151" spans="1:82" s="33" customFormat="1" x14ac:dyDescent="0.2">
      <c r="A151" s="34"/>
      <c r="H151" s="91"/>
      <c r="I151" s="1"/>
      <c r="J151" s="35"/>
      <c r="K151" s="35"/>
      <c r="L151" s="35"/>
      <c r="M151" s="35"/>
      <c r="N151" s="40"/>
      <c r="O151" s="40"/>
      <c r="P151" s="40"/>
      <c r="Q151" s="40"/>
      <c r="R151" s="40"/>
      <c r="S151" s="105"/>
      <c r="T151" s="105"/>
      <c r="U151" s="105"/>
      <c r="W151" s="36"/>
      <c r="X151" s="215"/>
      <c r="Y151" s="215"/>
      <c r="Z151" s="216"/>
      <c r="AA151" s="37"/>
      <c r="AB151" s="37"/>
      <c r="AC151" s="37"/>
      <c r="AD151" s="37"/>
      <c r="AE151" s="226"/>
      <c r="AN151" s="38"/>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row>
    <row r="152" spans="1:82" s="33" customFormat="1" x14ac:dyDescent="0.2">
      <c r="A152" s="34"/>
      <c r="H152" s="91"/>
      <c r="I152" s="1"/>
      <c r="J152" s="35"/>
      <c r="K152" s="35"/>
      <c r="L152" s="35"/>
      <c r="M152" s="35"/>
      <c r="N152" s="40"/>
      <c r="O152" s="40"/>
      <c r="P152" s="40"/>
      <c r="Q152" s="40"/>
      <c r="R152" s="40"/>
      <c r="S152" s="105"/>
      <c r="T152" s="105"/>
      <c r="U152" s="105"/>
      <c r="W152" s="36"/>
      <c r="X152" s="215"/>
      <c r="Y152" s="215"/>
      <c r="Z152" s="216"/>
      <c r="AA152" s="37"/>
      <c r="AB152" s="37"/>
      <c r="AC152" s="37"/>
      <c r="AD152" s="37"/>
      <c r="AE152" s="226"/>
      <c r="AN152" s="38"/>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row>
    <row r="153" spans="1:82" s="33" customFormat="1" x14ac:dyDescent="0.2">
      <c r="A153" s="34"/>
      <c r="H153" s="91"/>
      <c r="I153" s="1"/>
      <c r="J153" s="35"/>
      <c r="K153" s="35"/>
      <c r="L153" s="35"/>
      <c r="M153" s="35"/>
      <c r="N153" s="40"/>
      <c r="O153" s="40"/>
      <c r="P153" s="40"/>
      <c r="Q153" s="40"/>
      <c r="R153" s="40"/>
      <c r="S153" s="105"/>
      <c r="T153" s="105"/>
      <c r="U153" s="105"/>
      <c r="W153" s="36"/>
      <c r="X153" s="215"/>
      <c r="Y153" s="215"/>
      <c r="Z153" s="216"/>
      <c r="AA153" s="37"/>
      <c r="AB153" s="37"/>
      <c r="AC153" s="37"/>
      <c r="AD153" s="37"/>
      <c r="AE153" s="226"/>
      <c r="AN153" s="38"/>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row>
    <row r="154" spans="1:82" s="33" customFormat="1" x14ac:dyDescent="0.2">
      <c r="A154" s="34"/>
      <c r="H154" s="91"/>
      <c r="I154" s="1"/>
      <c r="J154" s="35"/>
      <c r="K154" s="35"/>
      <c r="L154" s="35"/>
      <c r="M154" s="35"/>
      <c r="N154" s="40"/>
      <c r="O154" s="40"/>
      <c r="P154" s="40"/>
      <c r="Q154" s="40"/>
      <c r="R154" s="40"/>
      <c r="S154" s="105"/>
      <c r="T154" s="105"/>
      <c r="U154" s="105"/>
      <c r="W154" s="36"/>
      <c r="X154" s="215"/>
      <c r="Y154" s="215"/>
      <c r="Z154" s="216"/>
      <c r="AA154" s="37"/>
      <c r="AB154" s="37"/>
      <c r="AC154" s="37"/>
      <c r="AD154" s="37"/>
      <c r="AE154" s="226"/>
      <c r="AN154" s="38"/>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row>
    <row r="155" spans="1:82" s="33" customFormat="1" x14ac:dyDescent="0.2">
      <c r="A155" s="34"/>
      <c r="H155" s="91"/>
      <c r="I155" s="1"/>
      <c r="J155" s="35"/>
      <c r="K155" s="35"/>
      <c r="L155" s="35"/>
      <c r="M155" s="35"/>
      <c r="N155" s="40"/>
      <c r="O155" s="40"/>
      <c r="P155" s="40"/>
      <c r="Q155" s="40"/>
      <c r="R155" s="40"/>
      <c r="S155" s="105"/>
      <c r="T155" s="105"/>
      <c r="U155" s="105"/>
      <c r="W155" s="36"/>
      <c r="X155" s="215"/>
      <c r="Y155" s="215"/>
      <c r="Z155" s="216"/>
      <c r="AA155" s="37"/>
      <c r="AB155" s="37"/>
      <c r="AC155" s="37"/>
      <c r="AD155" s="37"/>
      <c r="AE155" s="226"/>
      <c r="AN155" s="38"/>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row>
    <row r="156" spans="1:82" s="33" customFormat="1" x14ac:dyDescent="0.2">
      <c r="A156" s="34"/>
      <c r="H156" s="91"/>
      <c r="I156" s="1"/>
      <c r="J156" s="35"/>
      <c r="K156" s="35"/>
      <c r="L156" s="35"/>
      <c r="M156" s="35"/>
      <c r="N156" s="40"/>
      <c r="O156" s="40"/>
      <c r="P156" s="40"/>
      <c r="Q156" s="40"/>
      <c r="R156" s="40"/>
      <c r="S156" s="105"/>
      <c r="T156" s="105"/>
      <c r="U156" s="105"/>
      <c r="W156" s="36"/>
      <c r="X156" s="215"/>
      <c r="Y156" s="215"/>
      <c r="Z156" s="216"/>
      <c r="AA156" s="37"/>
      <c r="AB156" s="37"/>
      <c r="AC156" s="37"/>
      <c r="AD156" s="37"/>
      <c r="AE156" s="226"/>
      <c r="AN156" s="38"/>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row>
    <row r="157" spans="1:82" s="33" customFormat="1" x14ac:dyDescent="0.2">
      <c r="A157" s="34"/>
      <c r="H157" s="91"/>
      <c r="I157" s="1"/>
      <c r="J157" s="35"/>
      <c r="K157" s="35"/>
      <c r="L157" s="35"/>
      <c r="M157" s="35"/>
      <c r="N157" s="40"/>
      <c r="O157" s="40"/>
      <c r="P157" s="40"/>
      <c r="Q157" s="40"/>
      <c r="R157" s="40"/>
      <c r="S157" s="105"/>
      <c r="T157" s="105"/>
      <c r="U157" s="105"/>
      <c r="W157" s="36"/>
      <c r="X157" s="215"/>
      <c r="Y157" s="215"/>
      <c r="Z157" s="216"/>
      <c r="AA157" s="37"/>
      <c r="AB157" s="37"/>
      <c r="AC157" s="37"/>
      <c r="AD157" s="37"/>
      <c r="AE157" s="226"/>
      <c r="AN157" s="38"/>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row>
    <row r="158" spans="1:82" s="33" customFormat="1" x14ac:dyDescent="0.2">
      <c r="A158" s="34"/>
      <c r="H158" s="91"/>
      <c r="I158" s="1"/>
      <c r="J158" s="35"/>
      <c r="K158" s="35"/>
      <c r="L158" s="35"/>
      <c r="M158" s="35"/>
      <c r="N158" s="40"/>
      <c r="O158" s="40"/>
      <c r="P158" s="40"/>
      <c r="Q158" s="40"/>
      <c r="R158" s="40"/>
      <c r="S158" s="105"/>
      <c r="T158" s="105"/>
      <c r="U158" s="105"/>
      <c r="W158" s="36"/>
      <c r="X158" s="215"/>
      <c r="Y158" s="215"/>
      <c r="Z158" s="216"/>
      <c r="AA158" s="37"/>
      <c r="AB158" s="37"/>
      <c r="AC158" s="37"/>
      <c r="AD158" s="37"/>
      <c r="AE158" s="226"/>
      <c r="AN158" s="38"/>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row>
    <row r="159" spans="1:82" s="33" customFormat="1" x14ac:dyDescent="0.2">
      <c r="A159" s="34"/>
      <c r="H159" s="91"/>
      <c r="I159" s="1"/>
      <c r="J159" s="35"/>
      <c r="K159" s="35"/>
      <c r="L159" s="35"/>
      <c r="M159" s="35"/>
      <c r="N159" s="40"/>
      <c r="O159" s="40"/>
      <c r="P159" s="40"/>
      <c r="Q159" s="40"/>
      <c r="R159" s="40"/>
      <c r="S159" s="105"/>
      <c r="T159" s="105"/>
      <c r="U159" s="105"/>
      <c r="W159" s="36"/>
      <c r="X159" s="215"/>
      <c r="Y159" s="215"/>
      <c r="Z159" s="216"/>
      <c r="AA159" s="37"/>
      <c r="AB159" s="37"/>
      <c r="AC159" s="37"/>
      <c r="AD159" s="37"/>
      <c r="AE159" s="226"/>
      <c r="AN159" s="38"/>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row>
    <row r="160" spans="1:82" s="33" customFormat="1" x14ac:dyDescent="0.2">
      <c r="A160" s="34"/>
      <c r="H160" s="91"/>
      <c r="I160" s="1"/>
      <c r="J160" s="35"/>
      <c r="K160" s="35"/>
      <c r="L160" s="35"/>
      <c r="M160" s="35"/>
      <c r="N160" s="40"/>
      <c r="O160" s="40"/>
      <c r="P160" s="40"/>
      <c r="Q160" s="40"/>
      <c r="R160" s="40"/>
      <c r="S160" s="105"/>
      <c r="T160" s="105"/>
      <c r="U160" s="105"/>
      <c r="W160" s="36"/>
      <c r="X160" s="215"/>
      <c r="Y160" s="215"/>
      <c r="Z160" s="216"/>
      <c r="AA160" s="37"/>
      <c r="AB160" s="37"/>
      <c r="AC160" s="37"/>
      <c r="AD160" s="37"/>
      <c r="AE160" s="226"/>
      <c r="AN160" s="38"/>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row>
    <row r="161" spans="1:82" s="33" customFormat="1" x14ac:dyDescent="0.2">
      <c r="A161" s="34"/>
      <c r="H161" s="91"/>
      <c r="I161" s="1"/>
      <c r="J161" s="35"/>
      <c r="K161" s="35"/>
      <c r="L161" s="35"/>
      <c r="M161" s="35"/>
      <c r="N161" s="40"/>
      <c r="O161" s="40"/>
      <c r="P161" s="40"/>
      <c r="Q161" s="40"/>
      <c r="R161" s="40"/>
      <c r="S161" s="105"/>
      <c r="T161" s="105"/>
      <c r="U161" s="105"/>
      <c r="W161" s="36"/>
      <c r="X161" s="215"/>
      <c r="Y161" s="215"/>
      <c r="Z161" s="216"/>
      <c r="AA161" s="37"/>
      <c r="AB161" s="37"/>
      <c r="AC161" s="37"/>
      <c r="AD161" s="37"/>
      <c r="AE161" s="226"/>
      <c r="AN161" s="38"/>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row>
    <row r="162" spans="1:82" s="33" customFormat="1" x14ac:dyDescent="0.2">
      <c r="A162" s="34"/>
      <c r="H162" s="91"/>
      <c r="I162" s="1"/>
      <c r="J162" s="35"/>
      <c r="K162" s="35"/>
      <c r="L162" s="35"/>
      <c r="M162" s="35"/>
      <c r="N162" s="40"/>
      <c r="O162" s="40"/>
      <c r="P162" s="40"/>
      <c r="Q162" s="40"/>
      <c r="R162" s="40"/>
      <c r="S162" s="105"/>
      <c r="T162" s="105"/>
      <c r="U162" s="105"/>
      <c r="W162" s="36"/>
      <c r="X162" s="215"/>
      <c r="Y162" s="215"/>
      <c r="Z162" s="216"/>
      <c r="AA162" s="37"/>
      <c r="AB162" s="37"/>
      <c r="AC162" s="37"/>
      <c r="AD162" s="37"/>
      <c r="AE162" s="226"/>
      <c r="AN162" s="38"/>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row>
    <row r="163" spans="1:82" s="33" customFormat="1" x14ac:dyDescent="0.2">
      <c r="A163" s="34"/>
      <c r="H163" s="91"/>
      <c r="I163" s="1"/>
      <c r="J163" s="35"/>
      <c r="K163" s="35"/>
      <c r="L163" s="35"/>
      <c r="M163" s="35"/>
      <c r="N163" s="40"/>
      <c r="O163" s="40"/>
      <c r="P163" s="40"/>
      <c r="Q163" s="40"/>
      <c r="R163" s="40"/>
      <c r="S163" s="105"/>
      <c r="T163" s="105"/>
      <c r="U163" s="105"/>
      <c r="W163" s="36"/>
      <c r="X163" s="215"/>
      <c r="Y163" s="215"/>
      <c r="Z163" s="216"/>
      <c r="AA163" s="37"/>
      <c r="AB163" s="37"/>
      <c r="AC163" s="37"/>
      <c r="AD163" s="37"/>
      <c r="AE163" s="226"/>
      <c r="AN163" s="38"/>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row>
    <row r="164" spans="1:82" s="33" customFormat="1" x14ac:dyDescent="0.2">
      <c r="A164" s="34"/>
      <c r="H164" s="91"/>
      <c r="I164" s="1"/>
      <c r="J164" s="35"/>
      <c r="K164" s="35"/>
      <c r="L164" s="35"/>
      <c r="M164" s="35"/>
      <c r="N164" s="40"/>
      <c r="O164" s="40"/>
      <c r="P164" s="40"/>
      <c r="Q164" s="40"/>
      <c r="R164" s="40"/>
      <c r="S164" s="105"/>
      <c r="T164" s="105"/>
      <c r="U164" s="105"/>
      <c r="W164" s="36"/>
      <c r="X164" s="215"/>
      <c r="Y164" s="215"/>
      <c r="Z164" s="216"/>
      <c r="AA164" s="37"/>
      <c r="AB164" s="37"/>
      <c r="AC164" s="37"/>
      <c r="AD164" s="37"/>
      <c r="AE164" s="226"/>
      <c r="AN164" s="38"/>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row>
    <row r="165" spans="1:82" s="33" customFormat="1" x14ac:dyDescent="0.2">
      <c r="A165" s="34"/>
      <c r="H165" s="91"/>
      <c r="I165" s="1"/>
      <c r="J165" s="35"/>
      <c r="K165" s="35"/>
      <c r="L165" s="35"/>
      <c r="M165" s="35"/>
      <c r="N165" s="40"/>
      <c r="O165" s="40"/>
      <c r="P165" s="40"/>
      <c r="Q165" s="40"/>
      <c r="R165" s="40"/>
      <c r="S165" s="105"/>
      <c r="T165" s="105"/>
      <c r="U165" s="105"/>
      <c r="W165" s="36"/>
      <c r="X165" s="215"/>
      <c r="Y165" s="215"/>
      <c r="Z165" s="216"/>
      <c r="AA165" s="37"/>
      <c r="AB165" s="37"/>
      <c r="AC165" s="37"/>
      <c r="AD165" s="37"/>
      <c r="AE165" s="226"/>
      <c r="AN165" s="38"/>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row>
    <row r="166" spans="1:82" s="33" customFormat="1" x14ac:dyDescent="0.2">
      <c r="A166" s="34"/>
      <c r="H166" s="91"/>
      <c r="I166" s="1"/>
      <c r="J166" s="35"/>
      <c r="K166" s="35"/>
      <c r="L166" s="35"/>
      <c r="M166" s="35"/>
      <c r="N166" s="40"/>
      <c r="O166" s="40"/>
      <c r="P166" s="40"/>
      <c r="Q166" s="40"/>
      <c r="R166" s="40"/>
      <c r="S166" s="105"/>
      <c r="T166" s="105"/>
      <c r="U166" s="105"/>
      <c r="W166" s="36"/>
      <c r="X166" s="215"/>
      <c r="Y166" s="215"/>
      <c r="Z166" s="216"/>
      <c r="AA166" s="37"/>
      <c r="AB166" s="37"/>
      <c r="AC166" s="37"/>
      <c r="AD166" s="37"/>
      <c r="AE166" s="226"/>
      <c r="AN166" s="38"/>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row>
    <row r="167" spans="1:82" s="33" customFormat="1" x14ac:dyDescent="0.2">
      <c r="A167" s="34"/>
      <c r="H167" s="91"/>
      <c r="I167" s="1"/>
      <c r="J167" s="35"/>
      <c r="K167" s="35"/>
      <c r="L167" s="35"/>
      <c r="M167" s="35"/>
      <c r="N167" s="40"/>
      <c r="O167" s="40"/>
      <c r="P167" s="40"/>
      <c r="Q167" s="40"/>
      <c r="R167" s="40"/>
      <c r="S167" s="105"/>
      <c r="T167" s="105"/>
      <c r="U167" s="105"/>
      <c r="W167" s="36"/>
      <c r="X167" s="215"/>
      <c r="Y167" s="215"/>
      <c r="Z167" s="216"/>
      <c r="AA167" s="37"/>
      <c r="AB167" s="37"/>
      <c r="AC167" s="37"/>
      <c r="AD167" s="37"/>
      <c r="AE167" s="226"/>
      <c r="AN167" s="38"/>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row>
    <row r="168" spans="1:82" s="33" customFormat="1" x14ac:dyDescent="0.2">
      <c r="A168" s="34"/>
      <c r="H168" s="91"/>
      <c r="I168" s="1"/>
      <c r="J168" s="35"/>
      <c r="K168" s="35"/>
      <c r="L168" s="35"/>
      <c r="M168" s="35"/>
      <c r="N168" s="40"/>
      <c r="O168" s="40"/>
      <c r="P168" s="40"/>
      <c r="Q168" s="40"/>
      <c r="R168" s="40"/>
      <c r="S168" s="105"/>
      <c r="T168" s="105"/>
      <c r="U168" s="105"/>
      <c r="W168" s="36"/>
      <c r="X168" s="215"/>
      <c r="Y168" s="215"/>
      <c r="Z168" s="216"/>
      <c r="AA168" s="37"/>
      <c r="AB168" s="37"/>
      <c r="AC168" s="37"/>
      <c r="AD168" s="37"/>
      <c r="AE168" s="226"/>
      <c r="AN168" s="38"/>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row>
    <row r="169" spans="1:82" s="33" customFormat="1" x14ac:dyDescent="0.2">
      <c r="A169" s="34"/>
      <c r="H169" s="91"/>
      <c r="I169" s="1"/>
      <c r="J169" s="35"/>
      <c r="K169" s="35"/>
      <c r="L169" s="35"/>
      <c r="M169" s="35"/>
      <c r="N169" s="40"/>
      <c r="O169" s="40"/>
      <c r="P169" s="40"/>
      <c r="Q169" s="40"/>
      <c r="R169" s="40"/>
      <c r="S169" s="105"/>
      <c r="T169" s="105"/>
      <c r="U169" s="105"/>
      <c r="W169" s="36"/>
      <c r="X169" s="215"/>
      <c r="Y169" s="215"/>
      <c r="Z169" s="216"/>
      <c r="AA169" s="37"/>
      <c r="AB169" s="37"/>
      <c r="AC169" s="37"/>
      <c r="AD169" s="37"/>
      <c r="AE169" s="226"/>
      <c r="AN169" s="38"/>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row>
    <row r="170" spans="1:82" s="33" customFormat="1" x14ac:dyDescent="0.2">
      <c r="A170" s="34"/>
      <c r="H170" s="91"/>
      <c r="I170" s="1"/>
      <c r="J170" s="35"/>
      <c r="K170" s="35"/>
      <c r="L170" s="35"/>
      <c r="M170" s="35"/>
      <c r="N170" s="40"/>
      <c r="O170" s="40"/>
      <c r="P170" s="40"/>
      <c r="Q170" s="40"/>
      <c r="R170" s="40"/>
      <c r="S170" s="105"/>
      <c r="T170" s="105"/>
      <c r="U170" s="105"/>
      <c r="W170" s="36"/>
      <c r="X170" s="215"/>
      <c r="Y170" s="215"/>
      <c r="Z170" s="216"/>
      <c r="AA170" s="37"/>
      <c r="AB170" s="37"/>
      <c r="AC170" s="37"/>
      <c r="AD170" s="37"/>
      <c r="AE170" s="226"/>
      <c r="AN170" s="38"/>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row>
    <row r="171" spans="1:82" s="33" customFormat="1" x14ac:dyDescent="0.2">
      <c r="A171" s="34"/>
      <c r="H171" s="91"/>
      <c r="I171" s="1"/>
      <c r="J171" s="35"/>
      <c r="K171" s="35"/>
      <c r="L171" s="35"/>
      <c r="M171" s="35"/>
      <c r="N171" s="40"/>
      <c r="O171" s="40"/>
      <c r="P171" s="40"/>
      <c r="Q171" s="40"/>
      <c r="R171" s="40"/>
      <c r="S171" s="105"/>
      <c r="T171" s="105"/>
      <c r="U171" s="105"/>
      <c r="W171" s="36"/>
      <c r="X171" s="215"/>
      <c r="Y171" s="215"/>
      <c r="Z171" s="216"/>
      <c r="AA171" s="37"/>
      <c r="AB171" s="37"/>
      <c r="AC171" s="37"/>
      <c r="AD171" s="37"/>
      <c r="AE171" s="226"/>
      <c r="AN171" s="38"/>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row>
    <row r="172" spans="1:82" s="33" customFormat="1" x14ac:dyDescent="0.2">
      <c r="A172" s="34"/>
      <c r="H172" s="91"/>
      <c r="I172" s="1"/>
      <c r="J172" s="35"/>
      <c r="K172" s="35"/>
      <c r="L172" s="35"/>
      <c r="M172" s="35"/>
      <c r="N172" s="40"/>
      <c r="O172" s="40"/>
      <c r="P172" s="40"/>
      <c r="Q172" s="40"/>
      <c r="R172" s="40"/>
      <c r="S172" s="105"/>
      <c r="T172" s="105"/>
      <c r="U172" s="105"/>
      <c r="W172" s="36"/>
      <c r="X172" s="215"/>
      <c r="Y172" s="215"/>
      <c r="Z172" s="216"/>
      <c r="AA172" s="37"/>
      <c r="AB172" s="37"/>
      <c r="AC172" s="37"/>
      <c r="AD172" s="37"/>
      <c r="AE172" s="226"/>
      <c r="AN172" s="38"/>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row>
    <row r="173" spans="1:82" s="33" customFormat="1" x14ac:dyDescent="0.2">
      <c r="A173" s="34"/>
      <c r="H173" s="91"/>
      <c r="I173" s="1"/>
      <c r="J173" s="35"/>
      <c r="K173" s="35"/>
      <c r="L173" s="35"/>
      <c r="M173" s="35"/>
      <c r="N173" s="40"/>
      <c r="O173" s="40"/>
      <c r="P173" s="40"/>
      <c r="Q173" s="40"/>
      <c r="R173" s="40"/>
      <c r="S173" s="105"/>
      <c r="T173" s="105"/>
      <c r="U173" s="105"/>
      <c r="W173" s="36"/>
      <c r="X173" s="215"/>
      <c r="Y173" s="215"/>
      <c r="Z173" s="216"/>
      <c r="AA173" s="37"/>
      <c r="AB173" s="37"/>
      <c r="AC173" s="37"/>
      <c r="AD173" s="37"/>
      <c r="AE173" s="226"/>
      <c r="AN173" s="38"/>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row>
    <row r="174" spans="1:82" s="33" customFormat="1" x14ac:dyDescent="0.2">
      <c r="A174" s="34"/>
      <c r="H174" s="91"/>
      <c r="I174" s="1"/>
      <c r="J174" s="35"/>
      <c r="K174" s="35"/>
      <c r="L174" s="35"/>
      <c r="M174" s="35"/>
      <c r="N174" s="40"/>
      <c r="O174" s="40"/>
      <c r="P174" s="40"/>
      <c r="Q174" s="40"/>
      <c r="R174" s="40"/>
      <c r="S174" s="105"/>
      <c r="T174" s="105"/>
      <c r="U174" s="105"/>
      <c r="W174" s="36"/>
      <c r="X174" s="215"/>
      <c r="Y174" s="215"/>
      <c r="Z174" s="216"/>
      <c r="AA174" s="37"/>
      <c r="AB174" s="37"/>
      <c r="AC174" s="37"/>
      <c r="AD174" s="37"/>
      <c r="AE174" s="226"/>
      <c r="AN174" s="38"/>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row>
    <row r="175" spans="1:82" s="33" customFormat="1" x14ac:dyDescent="0.2">
      <c r="A175" s="34"/>
      <c r="H175" s="91"/>
      <c r="I175" s="1"/>
      <c r="J175" s="35"/>
      <c r="K175" s="35"/>
      <c r="L175" s="35"/>
      <c r="M175" s="35"/>
      <c r="N175" s="40"/>
      <c r="O175" s="40"/>
      <c r="P175" s="40"/>
      <c r="Q175" s="40"/>
      <c r="R175" s="40"/>
      <c r="S175" s="105"/>
      <c r="T175" s="105"/>
      <c r="U175" s="105"/>
      <c r="W175" s="36"/>
      <c r="X175" s="215"/>
      <c r="Y175" s="215"/>
      <c r="Z175" s="216"/>
      <c r="AA175" s="37"/>
      <c r="AB175" s="37"/>
      <c r="AC175" s="37"/>
      <c r="AD175" s="37"/>
      <c r="AE175" s="226"/>
      <c r="AN175" s="38"/>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row>
    <row r="176" spans="1:82" s="33" customFormat="1" x14ac:dyDescent="0.2">
      <c r="A176" s="34"/>
      <c r="H176" s="91"/>
      <c r="I176" s="1"/>
      <c r="J176" s="35"/>
      <c r="K176" s="35"/>
      <c r="L176" s="35"/>
      <c r="M176" s="35"/>
      <c r="N176" s="40"/>
      <c r="O176" s="40"/>
      <c r="P176" s="40"/>
      <c r="Q176" s="40"/>
      <c r="R176" s="40"/>
      <c r="S176" s="105"/>
      <c r="T176" s="105"/>
      <c r="U176" s="105"/>
      <c r="W176" s="36"/>
      <c r="X176" s="215"/>
      <c r="Y176" s="215"/>
      <c r="Z176" s="216"/>
      <c r="AA176" s="37"/>
      <c r="AB176" s="37"/>
      <c r="AC176" s="37"/>
      <c r="AD176" s="37"/>
      <c r="AE176" s="226"/>
      <c r="AN176" s="38"/>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row>
    <row r="177" spans="1:82" s="33" customFormat="1" x14ac:dyDescent="0.2">
      <c r="A177" s="34"/>
      <c r="H177" s="91"/>
      <c r="I177" s="1"/>
      <c r="J177" s="35"/>
      <c r="K177" s="35"/>
      <c r="L177" s="35"/>
      <c r="M177" s="35"/>
      <c r="N177" s="40"/>
      <c r="O177" s="40"/>
      <c r="P177" s="40"/>
      <c r="Q177" s="40"/>
      <c r="R177" s="40"/>
      <c r="S177" s="105"/>
      <c r="T177" s="105"/>
      <c r="U177" s="105"/>
      <c r="W177" s="36"/>
      <c r="X177" s="215"/>
      <c r="Y177" s="215"/>
      <c r="Z177" s="216"/>
      <c r="AA177" s="37"/>
      <c r="AB177" s="37"/>
      <c r="AC177" s="37"/>
      <c r="AD177" s="37"/>
      <c r="AE177" s="226"/>
      <c r="AN177" s="38"/>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row>
    <row r="178" spans="1:82" s="33" customFormat="1" x14ac:dyDescent="0.2">
      <c r="A178" s="34"/>
      <c r="H178" s="91"/>
      <c r="I178" s="1"/>
      <c r="J178" s="35"/>
      <c r="K178" s="35"/>
      <c r="L178" s="35"/>
      <c r="M178" s="35"/>
      <c r="N178" s="40"/>
      <c r="O178" s="40"/>
      <c r="P178" s="40"/>
      <c r="Q178" s="40"/>
      <c r="R178" s="40"/>
      <c r="S178" s="105"/>
      <c r="T178" s="105"/>
      <c r="U178" s="105"/>
      <c r="W178" s="36"/>
      <c r="X178" s="215"/>
      <c r="Y178" s="215"/>
      <c r="Z178" s="216"/>
      <c r="AA178" s="37"/>
      <c r="AB178" s="37"/>
      <c r="AC178" s="37"/>
      <c r="AD178" s="37"/>
      <c r="AE178" s="226"/>
      <c r="AN178" s="38"/>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row>
    <row r="179" spans="1:82" s="33" customFormat="1" x14ac:dyDescent="0.2">
      <c r="A179" s="34"/>
      <c r="H179" s="91"/>
      <c r="I179" s="1"/>
      <c r="J179" s="35"/>
      <c r="K179" s="35"/>
      <c r="L179" s="35"/>
      <c r="M179" s="35"/>
      <c r="N179" s="40"/>
      <c r="O179" s="40"/>
      <c r="P179" s="40"/>
      <c r="Q179" s="40"/>
      <c r="R179" s="40"/>
      <c r="S179" s="105"/>
      <c r="T179" s="105"/>
      <c r="U179" s="105"/>
      <c r="W179" s="36"/>
      <c r="X179" s="215"/>
      <c r="Y179" s="215"/>
      <c r="Z179" s="216"/>
      <c r="AA179" s="37"/>
      <c r="AB179" s="37"/>
      <c r="AC179" s="37"/>
      <c r="AD179" s="37"/>
      <c r="AE179" s="226"/>
      <c r="AN179" s="38"/>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row>
    <row r="180" spans="1:82" s="33" customFormat="1" x14ac:dyDescent="0.2">
      <c r="A180" s="34"/>
      <c r="H180" s="91"/>
      <c r="I180" s="1"/>
      <c r="J180" s="35"/>
      <c r="K180" s="35"/>
      <c r="L180" s="35"/>
      <c r="M180" s="35"/>
      <c r="N180" s="40"/>
      <c r="O180" s="40"/>
      <c r="P180" s="40"/>
      <c r="Q180" s="40"/>
      <c r="R180" s="40"/>
      <c r="S180" s="105"/>
      <c r="T180" s="105"/>
      <c r="U180" s="105"/>
      <c r="W180" s="36"/>
      <c r="X180" s="215"/>
      <c r="Y180" s="215"/>
      <c r="Z180" s="216"/>
      <c r="AA180" s="37"/>
      <c r="AB180" s="37"/>
      <c r="AC180" s="37"/>
      <c r="AD180" s="37"/>
      <c r="AE180" s="226"/>
      <c r="AN180" s="38"/>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row>
    <row r="181" spans="1:82" s="33" customFormat="1" x14ac:dyDescent="0.2">
      <c r="A181" s="34"/>
      <c r="H181" s="91"/>
      <c r="I181" s="1"/>
      <c r="J181" s="35"/>
      <c r="K181" s="35"/>
      <c r="L181" s="35"/>
      <c r="M181" s="35"/>
      <c r="N181" s="40"/>
      <c r="O181" s="40"/>
      <c r="P181" s="40"/>
      <c r="Q181" s="40"/>
      <c r="R181" s="40"/>
      <c r="S181" s="105"/>
      <c r="T181" s="105"/>
      <c r="U181" s="105"/>
      <c r="W181" s="36"/>
      <c r="X181" s="215"/>
      <c r="Y181" s="215"/>
      <c r="Z181" s="216"/>
      <c r="AA181" s="37"/>
      <c r="AB181" s="37"/>
      <c r="AC181" s="37"/>
      <c r="AD181" s="37"/>
      <c r="AE181" s="226"/>
      <c r="AN181" s="38"/>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row>
    <row r="182" spans="1:82" s="33" customFormat="1" x14ac:dyDescent="0.2">
      <c r="A182" s="34"/>
      <c r="H182" s="91"/>
      <c r="I182" s="1"/>
      <c r="J182" s="35"/>
      <c r="K182" s="35"/>
      <c r="L182" s="35"/>
      <c r="M182" s="35"/>
      <c r="N182" s="40"/>
      <c r="O182" s="40"/>
      <c r="P182" s="40"/>
      <c r="Q182" s="40"/>
      <c r="R182" s="40"/>
      <c r="S182" s="105"/>
      <c r="T182" s="105"/>
      <c r="U182" s="105"/>
      <c r="W182" s="36"/>
      <c r="X182" s="215"/>
      <c r="Y182" s="215"/>
      <c r="Z182" s="216"/>
      <c r="AA182" s="37"/>
      <c r="AB182" s="37"/>
      <c r="AC182" s="37"/>
      <c r="AD182" s="37"/>
      <c r="AE182" s="226"/>
      <c r="AN182" s="38"/>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row>
    <row r="183" spans="1:82" s="33" customFormat="1" x14ac:dyDescent="0.2">
      <c r="A183" s="34"/>
      <c r="H183" s="91"/>
      <c r="I183" s="1"/>
      <c r="J183" s="35"/>
      <c r="K183" s="35"/>
      <c r="L183" s="35"/>
      <c r="M183" s="35"/>
      <c r="N183" s="40"/>
      <c r="O183" s="40"/>
      <c r="P183" s="40"/>
      <c r="Q183" s="40"/>
      <c r="R183" s="40"/>
      <c r="S183" s="105"/>
      <c r="T183" s="105"/>
      <c r="U183" s="105"/>
      <c r="W183" s="36"/>
      <c r="X183" s="215"/>
      <c r="Y183" s="215"/>
      <c r="Z183" s="216"/>
      <c r="AA183" s="37"/>
      <c r="AB183" s="37"/>
      <c r="AC183" s="37"/>
      <c r="AD183" s="37"/>
      <c r="AE183" s="226"/>
      <c r="AN183" s="38"/>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row>
    <row r="184" spans="1:82" s="33" customFormat="1" x14ac:dyDescent="0.2">
      <c r="A184" s="34"/>
      <c r="H184" s="91"/>
      <c r="I184" s="1"/>
      <c r="J184" s="35"/>
      <c r="K184" s="35"/>
      <c r="L184" s="35"/>
      <c r="M184" s="35"/>
      <c r="N184" s="40"/>
      <c r="O184" s="40"/>
      <c r="P184" s="40"/>
      <c r="Q184" s="40"/>
      <c r="R184" s="40"/>
      <c r="S184" s="105"/>
      <c r="T184" s="105"/>
      <c r="U184" s="105"/>
      <c r="W184" s="36"/>
      <c r="X184" s="215"/>
      <c r="Y184" s="215"/>
      <c r="Z184" s="216"/>
      <c r="AA184" s="37"/>
      <c r="AB184" s="37"/>
      <c r="AC184" s="37"/>
      <c r="AD184" s="37"/>
      <c r="AE184" s="226"/>
      <c r="AN184" s="38"/>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row>
    <row r="185" spans="1:82" s="33" customFormat="1" x14ac:dyDescent="0.2">
      <c r="A185" s="34"/>
      <c r="H185" s="91"/>
      <c r="I185" s="1"/>
      <c r="J185" s="35"/>
      <c r="K185" s="35"/>
      <c r="L185" s="35"/>
      <c r="M185" s="35"/>
      <c r="N185" s="40"/>
      <c r="O185" s="40"/>
      <c r="P185" s="40"/>
      <c r="Q185" s="40"/>
      <c r="R185" s="40"/>
      <c r="S185" s="105"/>
      <c r="T185" s="105"/>
      <c r="U185" s="105"/>
      <c r="W185" s="36"/>
      <c r="X185" s="215"/>
      <c r="Y185" s="215"/>
      <c r="Z185" s="216"/>
      <c r="AA185" s="37"/>
      <c r="AB185" s="37"/>
      <c r="AC185" s="37"/>
      <c r="AD185" s="37"/>
      <c r="AE185" s="226"/>
      <c r="AN185" s="38"/>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row>
    <row r="186" spans="1:82" s="33" customFormat="1" x14ac:dyDescent="0.2">
      <c r="A186" s="34"/>
      <c r="H186" s="91"/>
      <c r="I186" s="1"/>
      <c r="J186" s="35"/>
      <c r="K186" s="35"/>
      <c r="L186" s="35"/>
      <c r="M186" s="35"/>
      <c r="N186" s="40"/>
      <c r="O186" s="40"/>
      <c r="P186" s="40"/>
      <c r="Q186" s="40"/>
      <c r="R186" s="40"/>
      <c r="S186" s="105"/>
      <c r="T186" s="105"/>
      <c r="U186" s="105"/>
      <c r="W186" s="36"/>
      <c r="X186" s="215"/>
      <c r="Y186" s="215"/>
      <c r="Z186" s="216"/>
      <c r="AA186" s="37"/>
      <c r="AB186" s="37"/>
      <c r="AC186" s="37"/>
      <c r="AD186" s="37"/>
      <c r="AE186" s="226"/>
      <c r="AN186" s="38"/>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row>
    <row r="187" spans="1:82" s="33" customFormat="1" x14ac:dyDescent="0.2">
      <c r="A187" s="34"/>
      <c r="H187" s="91"/>
      <c r="I187" s="1"/>
      <c r="J187" s="35"/>
      <c r="K187" s="35"/>
      <c r="L187" s="35"/>
      <c r="M187" s="35"/>
      <c r="N187" s="40"/>
      <c r="O187" s="40"/>
      <c r="P187" s="40"/>
      <c r="Q187" s="40"/>
      <c r="R187" s="40"/>
      <c r="S187" s="105"/>
      <c r="T187" s="105"/>
      <c r="U187" s="105"/>
      <c r="W187" s="36"/>
      <c r="X187" s="215"/>
      <c r="Y187" s="215"/>
      <c r="Z187" s="216"/>
      <c r="AA187" s="37"/>
      <c r="AB187" s="37"/>
      <c r="AC187" s="37"/>
      <c r="AD187" s="37"/>
      <c r="AE187" s="226"/>
      <c r="AN187" s="38"/>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row>
    <row r="188" spans="1:82" s="33" customFormat="1" x14ac:dyDescent="0.2">
      <c r="A188" s="34"/>
      <c r="H188" s="91"/>
      <c r="I188" s="1"/>
      <c r="J188" s="35"/>
      <c r="K188" s="35"/>
      <c r="L188" s="35"/>
      <c r="M188" s="35"/>
      <c r="N188" s="40"/>
      <c r="O188" s="40"/>
      <c r="P188" s="40"/>
      <c r="Q188" s="40"/>
      <c r="R188" s="40"/>
      <c r="S188" s="105"/>
      <c r="T188" s="105"/>
      <c r="U188" s="105"/>
      <c r="W188" s="36"/>
      <c r="X188" s="215"/>
      <c r="Y188" s="215"/>
      <c r="Z188" s="216"/>
      <c r="AA188" s="37"/>
      <c r="AB188" s="37"/>
      <c r="AC188" s="37"/>
      <c r="AD188" s="37"/>
      <c r="AE188" s="226"/>
      <c r="AN188" s="38"/>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row>
    <row r="189" spans="1:82" s="33" customFormat="1" x14ac:dyDescent="0.2">
      <c r="A189" s="34"/>
      <c r="H189" s="91"/>
      <c r="I189" s="1"/>
      <c r="J189" s="35"/>
      <c r="K189" s="35"/>
      <c r="L189" s="35"/>
      <c r="M189" s="35"/>
      <c r="N189" s="40"/>
      <c r="O189" s="40"/>
      <c r="P189" s="40"/>
      <c r="Q189" s="40"/>
      <c r="R189" s="40"/>
      <c r="S189" s="105"/>
      <c r="T189" s="105"/>
      <c r="U189" s="105"/>
      <c r="W189" s="36"/>
      <c r="X189" s="215"/>
      <c r="Y189" s="215"/>
      <c r="Z189" s="216"/>
      <c r="AA189" s="37"/>
      <c r="AB189" s="37"/>
      <c r="AC189" s="37"/>
      <c r="AD189" s="37"/>
      <c r="AE189" s="226"/>
      <c r="AN189" s="38"/>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row>
    <row r="190" spans="1:82" s="33" customFormat="1" x14ac:dyDescent="0.2">
      <c r="A190" s="34"/>
      <c r="H190" s="91"/>
      <c r="I190" s="1"/>
      <c r="J190" s="35"/>
      <c r="K190" s="35"/>
      <c r="L190" s="35"/>
      <c r="M190" s="35"/>
      <c r="N190" s="40"/>
      <c r="O190" s="40"/>
      <c r="P190" s="40"/>
      <c r="Q190" s="40"/>
      <c r="R190" s="40"/>
      <c r="S190" s="105"/>
      <c r="T190" s="105"/>
      <c r="U190" s="105"/>
      <c r="W190" s="36"/>
      <c r="X190" s="215"/>
      <c r="Y190" s="215"/>
      <c r="Z190" s="216"/>
      <c r="AA190" s="37"/>
      <c r="AB190" s="37"/>
      <c r="AC190" s="37"/>
      <c r="AD190" s="37"/>
      <c r="AE190" s="226"/>
      <c r="AN190" s="38"/>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row>
    <row r="191" spans="1:82" s="33" customFormat="1" x14ac:dyDescent="0.2">
      <c r="A191" s="34"/>
      <c r="H191" s="91"/>
      <c r="I191" s="1"/>
      <c r="J191" s="35"/>
      <c r="K191" s="35"/>
      <c r="L191" s="35"/>
      <c r="M191" s="35"/>
      <c r="N191" s="40"/>
      <c r="O191" s="40"/>
      <c r="P191" s="40"/>
      <c r="Q191" s="40"/>
      <c r="R191" s="40"/>
      <c r="S191" s="105"/>
      <c r="T191" s="105"/>
      <c r="U191" s="105"/>
      <c r="W191" s="36"/>
      <c r="X191" s="215"/>
      <c r="Y191" s="215"/>
      <c r="Z191" s="216"/>
      <c r="AA191" s="37"/>
      <c r="AB191" s="37"/>
      <c r="AC191" s="37"/>
      <c r="AD191" s="37"/>
      <c r="AE191" s="226"/>
      <c r="AN191" s="38"/>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row>
    <row r="192" spans="1:82" s="33" customFormat="1" x14ac:dyDescent="0.2">
      <c r="A192" s="34"/>
      <c r="H192" s="91"/>
      <c r="I192" s="1"/>
      <c r="J192" s="35"/>
      <c r="K192" s="35"/>
      <c r="L192" s="35"/>
      <c r="M192" s="35"/>
      <c r="N192" s="40"/>
      <c r="O192" s="40"/>
      <c r="P192" s="40"/>
      <c r="Q192" s="40"/>
      <c r="R192" s="40"/>
      <c r="S192" s="105"/>
      <c r="T192" s="105"/>
      <c r="U192" s="105"/>
      <c r="W192" s="36"/>
      <c r="X192" s="215"/>
      <c r="Y192" s="215"/>
      <c r="Z192" s="216"/>
      <c r="AA192" s="37"/>
      <c r="AB192" s="37"/>
      <c r="AC192" s="37"/>
      <c r="AD192" s="37"/>
      <c r="AE192" s="226"/>
      <c r="AN192" s="38"/>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row>
    <row r="193" spans="1:82" s="33" customFormat="1" x14ac:dyDescent="0.2">
      <c r="A193" s="34"/>
      <c r="H193" s="91"/>
      <c r="I193" s="1"/>
      <c r="J193" s="35"/>
      <c r="K193" s="35"/>
      <c r="L193" s="35"/>
      <c r="M193" s="35"/>
      <c r="N193" s="40"/>
      <c r="O193" s="40"/>
      <c r="P193" s="40"/>
      <c r="Q193" s="40"/>
      <c r="R193" s="40"/>
      <c r="S193" s="105"/>
      <c r="T193" s="105"/>
      <c r="U193" s="105"/>
      <c r="W193" s="36"/>
      <c r="X193" s="215"/>
      <c r="Y193" s="215"/>
      <c r="Z193" s="216"/>
      <c r="AA193" s="37"/>
      <c r="AB193" s="37"/>
      <c r="AC193" s="37"/>
      <c r="AD193" s="37"/>
      <c r="AE193" s="226"/>
      <c r="AN193" s="38"/>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row>
    <row r="194" spans="1:82" s="33" customFormat="1" x14ac:dyDescent="0.2">
      <c r="A194" s="34"/>
      <c r="H194" s="91"/>
      <c r="I194" s="1"/>
      <c r="J194" s="35"/>
      <c r="K194" s="35"/>
      <c r="L194" s="35"/>
      <c r="M194" s="35"/>
      <c r="N194" s="40"/>
      <c r="O194" s="40"/>
      <c r="P194" s="40"/>
      <c r="Q194" s="40"/>
      <c r="R194" s="40"/>
      <c r="S194" s="105"/>
      <c r="T194" s="105"/>
      <c r="U194" s="105"/>
      <c r="W194" s="36"/>
      <c r="X194" s="215"/>
      <c r="Y194" s="215"/>
      <c r="Z194" s="216"/>
      <c r="AA194" s="37"/>
      <c r="AB194" s="37"/>
      <c r="AC194" s="37"/>
      <c r="AD194" s="37"/>
      <c r="AE194" s="226"/>
      <c r="AN194" s="38"/>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row>
    <row r="195" spans="1:82" s="33" customFormat="1" x14ac:dyDescent="0.2">
      <c r="A195" s="34"/>
      <c r="H195" s="91"/>
      <c r="I195" s="1"/>
      <c r="J195" s="35"/>
      <c r="K195" s="35"/>
      <c r="L195" s="35"/>
      <c r="M195" s="35"/>
      <c r="N195" s="40"/>
      <c r="O195" s="40"/>
      <c r="P195" s="40"/>
      <c r="Q195" s="40"/>
      <c r="R195" s="40"/>
      <c r="S195" s="105"/>
      <c r="T195" s="105"/>
      <c r="U195" s="105"/>
      <c r="W195" s="36"/>
      <c r="X195" s="215"/>
      <c r="Y195" s="215"/>
      <c r="Z195" s="216"/>
      <c r="AA195" s="37"/>
      <c r="AB195" s="37"/>
      <c r="AC195" s="37"/>
      <c r="AD195" s="37"/>
      <c r="AE195" s="226"/>
      <c r="AN195" s="38"/>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row>
    <row r="196" spans="1:82" s="33" customFormat="1" x14ac:dyDescent="0.2">
      <c r="A196" s="34"/>
      <c r="H196" s="91"/>
      <c r="I196" s="1"/>
      <c r="J196" s="35"/>
      <c r="K196" s="35"/>
      <c r="L196" s="35"/>
      <c r="M196" s="35"/>
      <c r="N196" s="40"/>
      <c r="O196" s="40"/>
      <c r="P196" s="40"/>
      <c r="Q196" s="40"/>
      <c r="R196" s="40"/>
      <c r="S196" s="105"/>
      <c r="T196" s="105"/>
      <c r="U196" s="105"/>
      <c r="W196" s="36"/>
      <c r="X196" s="215"/>
      <c r="Y196" s="215"/>
      <c r="Z196" s="216"/>
      <c r="AA196" s="37"/>
      <c r="AB196" s="37"/>
      <c r="AC196" s="37"/>
      <c r="AD196" s="37"/>
      <c r="AE196" s="226"/>
      <c r="AN196" s="38"/>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row>
    <row r="197" spans="1:82" s="33" customFormat="1" x14ac:dyDescent="0.2">
      <c r="A197" s="34"/>
      <c r="H197" s="91"/>
      <c r="I197" s="1"/>
      <c r="J197" s="35"/>
      <c r="K197" s="35"/>
      <c r="L197" s="35"/>
      <c r="M197" s="35"/>
      <c r="N197" s="40"/>
      <c r="O197" s="40"/>
      <c r="P197" s="40"/>
      <c r="Q197" s="40"/>
      <c r="R197" s="40"/>
      <c r="S197" s="105"/>
      <c r="T197" s="105"/>
      <c r="U197" s="105"/>
      <c r="W197" s="36"/>
      <c r="X197" s="215"/>
      <c r="Y197" s="215"/>
      <c r="Z197" s="216"/>
      <c r="AA197" s="37"/>
      <c r="AB197" s="37"/>
      <c r="AC197" s="37"/>
      <c r="AD197" s="37"/>
      <c r="AE197" s="226"/>
      <c r="AN197" s="38"/>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row>
    <row r="198" spans="1:82" s="33" customFormat="1" x14ac:dyDescent="0.2">
      <c r="A198" s="34"/>
      <c r="H198" s="91"/>
      <c r="I198" s="1"/>
      <c r="J198" s="35"/>
      <c r="K198" s="35"/>
      <c r="L198" s="35"/>
      <c r="M198" s="35"/>
      <c r="N198" s="40"/>
      <c r="O198" s="40"/>
      <c r="P198" s="40"/>
      <c r="Q198" s="40"/>
      <c r="R198" s="40"/>
      <c r="S198" s="105"/>
      <c r="T198" s="105"/>
      <c r="U198" s="105"/>
      <c r="W198" s="36"/>
      <c r="X198" s="215"/>
      <c r="Y198" s="215"/>
      <c r="Z198" s="216"/>
      <c r="AA198" s="37"/>
      <c r="AB198" s="37"/>
      <c r="AC198" s="37"/>
      <c r="AD198" s="37"/>
      <c r="AE198" s="226"/>
      <c r="AN198" s="38"/>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row>
    <row r="199" spans="1:82" s="33" customFormat="1" x14ac:dyDescent="0.2">
      <c r="A199" s="34"/>
      <c r="H199" s="91"/>
      <c r="I199" s="1"/>
      <c r="J199" s="35"/>
      <c r="K199" s="35"/>
      <c r="L199" s="35"/>
      <c r="M199" s="35"/>
      <c r="N199" s="40"/>
      <c r="O199" s="40"/>
      <c r="P199" s="40"/>
      <c r="Q199" s="40"/>
      <c r="R199" s="40"/>
      <c r="S199" s="105"/>
      <c r="T199" s="105"/>
      <c r="U199" s="105"/>
      <c r="W199" s="36"/>
      <c r="X199" s="215"/>
      <c r="Y199" s="215"/>
      <c r="Z199" s="216"/>
      <c r="AA199" s="37"/>
      <c r="AB199" s="37"/>
      <c r="AC199" s="37"/>
      <c r="AD199" s="37"/>
      <c r="AE199" s="226"/>
      <c r="AN199" s="38"/>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row>
    <row r="200" spans="1:82" s="33" customFormat="1" x14ac:dyDescent="0.2">
      <c r="A200" s="34"/>
      <c r="H200" s="91"/>
      <c r="I200" s="1"/>
      <c r="J200" s="35"/>
      <c r="K200" s="35"/>
      <c r="L200" s="35"/>
      <c r="M200" s="35"/>
      <c r="N200" s="40"/>
      <c r="O200" s="40"/>
      <c r="P200" s="40"/>
      <c r="Q200" s="40"/>
      <c r="R200" s="40"/>
      <c r="S200" s="105"/>
      <c r="T200" s="105"/>
      <c r="U200" s="105"/>
      <c r="W200" s="36"/>
      <c r="X200" s="215"/>
      <c r="Y200" s="215"/>
      <c r="Z200" s="216"/>
      <c r="AA200" s="37"/>
      <c r="AB200" s="37"/>
      <c r="AC200" s="37"/>
      <c r="AD200" s="37"/>
      <c r="AE200" s="226"/>
      <c r="AN200" s="38"/>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row>
    <row r="201" spans="1:82" s="33" customFormat="1" x14ac:dyDescent="0.2">
      <c r="A201" s="34"/>
      <c r="H201" s="91"/>
      <c r="I201" s="1"/>
      <c r="J201" s="35"/>
      <c r="K201" s="35"/>
      <c r="L201" s="35"/>
      <c r="M201" s="35"/>
      <c r="N201" s="40"/>
      <c r="O201" s="40"/>
      <c r="P201" s="40"/>
      <c r="Q201" s="40"/>
      <c r="R201" s="40"/>
      <c r="S201" s="105"/>
      <c r="T201" s="105"/>
      <c r="U201" s="105"/>
      <c r="W201" s="36"/>
      <c r="X201" s="215"/>
      <c r="Y201" s="215"/>
      <c r="Z201" s="216"/>
      <c r="AA201" s="37"/>
      <c r="AB201" s="37"/>
      <c r="AC201" s="37"/>
      <c r="AD201" s="37"/>
      <c r="AE201" s="226"/>
      <c r="AN201" s="38"/>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row>
    <row r="202" spans="1:82" s="33" customFormat="1" x14ac:dyDescent="0.2">
      <c r="A202" s="34"/>
      <c r="H202" s="91"/>
      <c r="I202" s="1"/>
      <c r="J202" s="35"/>
      <c r="K202" s="35"/>
      <c r="L202" s="35"/>
      <c r="M202" s="35"/>
      <c r="N202" s="40"/>
      <c r="O202" s="40"/>
      <c r="P202" s="40"/>
      <c r="Q202" s="40"/>
      <c r="R202" s="40"/>
      <c r="S202" s="105"/>
      <c r="T202" s="105"/>
      <c r="U202" s="105"/>
      <c r="W202" s="36"/>
      <c r="X202" s="215"/>
      <c r="Y202" s="215"/>
      <c r="Z202" s="216"/>
      <c r="AA202" s="37"/>
      <c r="AB202" s="37"/>
      <c r="AC202" s="37"/>
      <c r="AD202" s="37"/>
      <c r="AE202" s="226"/>
      <c r="AN202" s="38"/>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row>
    <row r="203" spans="1:82" s="33" customFormat="1" x14ac:dyDescent="0.2">
      <c r="A203" s="34"/>
      <c r="H203" s="91"/>
      <c r="I203" s="1"/>
      <c r="J203" s="35"/>
      <c r="K203" s="35"/>
      <c r="L203" s="35"/>
      <c r="M203" s="35"/>
      <c r="N203" s="40"/>
      <c r="O203" s="40"/>
      <c r="P203" s="40"/>
      <c r="Q203" s="40"/>
      <c r="R203" s="40"/>
      <c r="S203" s="105"/>
      <c r="T203" s="105"/>
      <c r="U203" s="105"/>
      <c r="W203" s="36"/>
      <c r="X203" s="215"/>
      <c r="Y203" s="215"/>
      <c r="Z203" s="216"/>
      <c r="AA203" s="37"/>
      <c r="AB203" s="37"/>
      <c r="AC203" s="37"/>
      <c r="AD203" s="37"/>
      <c r="AE203" s="226"/>
      <c r="AN203" s="38"/>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row>
    <row r="204" spans="1:82" s="33" customFormat="1" x14ac:dyDescent="0.2">
      <c r="A204" s="34"/>
      <c r="H204" s="91"/>
      <c r="I204" s="1"/>
      <c r="J204" s="35"/>
      <c r="K204" s="35"/>
      <c r="L204" s="35"/>
      <c r="M204" s="35"/>
      <c r="N204" s="40"/>
      <c r="O204" s="40"/>
      <c r="P204" s="40"/>
      <c r="Q204" s="40"/>
      <c r="R204" s="40"/>
      <c r="S204" s="105"/>
      <c r="T204" s="105"/>
      <c r="U204" s="105"/>
      <c r="W204" s="36"/>
      <c r="X204" s="215"/>
      <c r="Y204" s="215"/>
      <c r="Z204" s="216"/>
      <c r="AA204" s="37"/>
      <c r="AB204" s="37"/>
      <c r="AC204" s="37"/>
      <c r="AD204" s="37"/>
      <c r="AE204" s="226"/>
      <c r="AN204" s="38"/>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row>
    <row r="205" spans="1:82" s="33" customFormat="1" x14ac:dyDescent="0.2">
      <c r="A205" s="34"/>
      <c r="H205" s="91"/>
      <c r="I205" s="1"/>
      <c r="J205" s="35"/>
      <c r="K205" s="35"/>
      <c r="L205" s="35"/>
      <c r="M205" s="35"/>
      <c r="N205" s="40"/>
      <c r="O205" s="40"/>
      <c r="P205" s="40"/>
      <c r="Q205" s="40"/>
      <c r="R205" s="40"/>
      <c r="S205" s="105"/>
      <c r="T205" s="105"/>
      <c r="U205" s="105"/>
      <c r="W205" s="36"/>
      <c r="X205" s="215"/>
      <c r="Y205" s="215"/>
      <c r="Z205" s="216"/>
      <c r="AA205" s="37"/>
      <c r="AB205" s="37"/>
      <c r="AC205" s="37"/>
      <c r="AD205" s="37"/>
      <c r="AE205" s="226"/>
      <c r="AN205" s="38"/>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row>
    <row r="206" spans="1:82" s="33" customFormat="1" x14ac:dyDescent="0.2">
      <c r="A206" s="34"/>
      <c r="H206" s="91"/>
      <c r="I206" s="1"/>
      <c r="J206" s="35"/>
      <c r="K206" s="35"/>
      <c r="L206" s="35"/>
      <c r="M206" s="35"/>
      <c r="N206" s="40"/>
      <c r="O206" s="40"/>
      <c r="P206" s="40"/>
      <c r="Q206" s="40"/>
      <c r="R206" s="40"/>
      <c r="S206" s="105"/>
      <c r="T206" s="105"/>
      <c r="U206" s="105"/>
      <c r="W206" s="36"/>
      <c r="X206" s="215"/>
      <c r="Y206" s="215"/>
      <c r="Z206" s="216"/>
      <c r="AA206" s="37"/>
      <c r="AB206" s="37"/>
      <c r="AC206" s="37"/>
      <c r="AD206" s="37"/>
      <c r="AE206" s="226"/>
      <c r="AN206" s="38"/>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row>
    <row r="207" spans="1:82" s="33" customFormat="1" x14ac:dyDescent="0.2">
      <c r="A207" s="34"/>
      <c r="H207" s="91"/>
      <c r="I207" s="1"/>
      <c r="J207" s="35"/>
      <c r="K207" s="35"/>
      <c r="L207" s="35"/>
      <c r="M207" s="35"/>
      <c r="N207" s="40"/>
      <c r="O207" s="40"/>
      <c r="P207" s="40"/>
      <c r="Q207" s="40"/>
      <c r="R207" s="40"/>
      <c r="S207" s="105"/>
      <c r="T207" s="105"/>
      <c r="U207" s="105"/>
      <c r="W207" s="36"/>
      <c r="X207" s="215"/>
      <c r="Y207" s="215"/>
      <c r="Z207" s="216"/>
      <c r="AA207" s="37"/>
      <c r="AB207" s="37"/>
      <c r="AC207" s="37"/>
      <c r="AD207" s="37"/>
      <c r="AE207" s="226"/>
      <c r="AN207" s="38"/>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row>
    <row r="208" spans="1:82" s="33" customFormat="1" x14ac:dyDescent="0.2">
      <c r="A208" s="34"/>
      <c r="H208" s="91"/>
      <c r="I208" s="1"/>
      <c r="J208" s="35"/>
      <c r="K208" s="35"/>
      <c r="L208" s="35"/>
      <c r="M208" s="35"/>
      <c r="N208" s="40"/>
      <c r="O208" s="40"/>
      <c r="P208" s="40"/>
      <c r="Q208" s="40"/>
      <c r="R208" s="40"/>
      <c r="S208" s="105"/>
      <c r="T208" s="105"/>
      <c r="U208" s="105"/>
      <c r="W208" s="36"/>
      <c r="X208" s="215"/>
      <c r="Y208" s="215"/>
      <c r="Z208" s="216"/>
      <c r="AA208" s="37"/>
      <c r="AB208" s="37"/>
      <c r="AC208" s="37"/>
      <c r="AD208" s="37"/>
      <c r="AE208" s="226"/>
      <c r="AN208" s="38"/>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row>
    <row r="209" spans="1:82" s="33" customFormat="1" x14ac:dyDescent="0.2">
      <c r="A209" s="34"/>
      <c r="H209" s="91"/>
      <c r="I209" s="1"/>
      <c r="J209" s="35"/>
      <c r="K209" s="35"/>
      <c r="L209" s="35"/>
      <c r="M209" s="35"/>
      <c r="N209" s="40"/>
      <c r="O209" s="40"/>
      <c r="P209" s="40"/>
      <c r="Q209" s="40"/>
      <c r="R209" s="40"/>
      <c r="S209" s="105"/>
      <c r="T209" s="105"/>
      <c r="U209" s="105"/>
      <c r="W209" s="36"/>
      <c r="X209" s="215"/>
      <c r="Y209" s="215"/>
      <c r="Z209" s="216"/>
      <c r="AA209" s="37"/>
      <c r="AB209" s="37"/>
      <c r="AC209" s="37"/>
      <c r="AD209" s="37"/>
      <c r="AE209" s="226"/>
      <c r="AN209" s="38"/>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row>
    <row r="210" spans="1:82" s="33" customFormat="1" x14ac:dyDescent="0.2">
      <c r="A210" s="34"/>
      <c r="H210" s="91"/>
      <c r="I210" s="1"/>
      <c r="J210" s="35"/>
      <c r="K210" s="35"/>
      <c r="L210" s="35"/>
      <c r="M210" s="35"/>
      <c r="N210" s="40"/>
      <c r="O210" s="40"/>
      <c r="P210" s="40"/>
      <c r="Q210" s="40"/>
      <c r="R210" s="40"/>
      <c r="S210" s="105"/>
      <c r="T210" s="105"/>
      <c r="U210" s="105"/>
      <c r="W210" s="36"/>
      <c r="X210" s="215"/>
      <c r="Y210" s="215"/>
      <c r="Z210" s="216"/>
      <c r="AA210" s="37"/>
      <c r="AB210" s="37"/>
      <c r="AC210" s="37"/>
      <c r="AD210" s="37"/>
      <c r="AE210" s="226"/>
      <c r="AN210" s="38"/>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row>
    <row r="211" spans="1:82" s="33" customFormat="1" x14ac:dyDescent="0.2">
      <c r="A211" s="34"/>
      <c r="H211" s="91"/>
      <c r="I211" s="1"/>
      <c r="J211" s="35"/>
      <c r="K211" s="35"/>
      <c r="L211" s="35"/>
      <c r="M211" s="35"/>
      <c r="N211" s="40"/>
      <c r="O211" s="40"/>
      <c r="P211" s="40"/>
      <c r="Q211" s="40"/>
      <c r="R211" s="40"/>
      <c r="S211" s="105"/>
      <c r="T211" s="105"/>
      <c r="U211" s="105"/>
      <c r="W211" s="36"/>
      <c r="X211" s="215"/>
      <c r="Y211" s="215"/>
      <c r="Z211" s="216"/>
      <c r="AA211" s="37"/>
      <c r="AB211" s="37"/>
      <c r="AC211" s="37"/>
      <c r="AD211" s="37"/>
      <c r="AE211" s="226"/>
      <c r="AN211" s="38"/>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row>
    <row r="212" spans="1:82" s="33" customFormat="1" x14ac:dyDescent="0.2">
      <c r="A212" s="34"/>
      <c r="H212" s="91"/>
      <c r="I212" s="1"/>
      <c r="J212" s="35"/>
      <c r="K212" s="35"/>
      <c r="L212" s="35"/>
      <c r="M212" s="35"/>
      <c r="N212" s="40"/>
      <c r="O212" s="40"/>
      <c r="P212" s="40"/>
      <c r="Q212" s="40"/>
      <c r="R212" s="40"/>
      <c r="S212" s="105"/>
      <c r="T212" s="105"/>
      <c r="U212" s="105"/>
      <c r="W212" s="36"/>
      <c r="X212" s="215"/>
      <c r="Y212" s="215"/>
      <c r="Z212" s="216"/>
      <c r="AA212" s="37"/>
      <c r="AB212" s="37"/>
      <c r="AC212" s="37"/>
      <c r="AD212" s="37"/>
      <c r="AE212" s="226"/>
      <c r="AN212" s="38"/>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row>
    <row r="213" spans="1:82" s="33" customFormat="1" x14ac:dyDescent="0.2">
      <c r="A213" s="34"/>
      <c r="H213" s="91"/>
      <c r="I213" s="1"/>
      <c r="J213" s="35"/>
      <c r="K213" s="35"/>
      <c r="L213" s="35"/>
      <c r="M213" s="35"/>
      <c r="N213" s="40"/>
      <c r="O213" s="40"/>
      <c r="P213" s="40"/>
      <c r="Q213" s="40"/>
      <c r="R213" s="40"/>
      <c r="S213" s="105"/>
      <c r="T213" s="105"/>
      <c r="U213" s="105"/>
      <c r="W213" s="36"/>
      <c r="X213" s="215"/>
      <c r="Y213" s="215"/>
      <c r="Z213" s="216"/>
      <c r="AA213" s="37"/>
      <c r="AB213" s="37"/>
      <c r="AC213" s="37"/>
      <c r="AD213" s="37"/>
      <c r="AE213" s="226"/>
      <c r="AN213" s="38"/>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row>
    <row r="214" spans="1:82" s="33" customFormat="1" x14ac:dyDescent="0.2">
      <c r="A214" s="34"/>
      <c r="H214" s="91"/>
      <c r="I214" s="1"/>
      <c r="J214" s="35"/>
      <c r="K214" s="35"/>
      <c r="L214" s="35"/>
      <c r="M214" s="35"/>
      <c r="N214" s="40"/>
      <c r="O214" s="40"/>
      <c r="P214" s="40"/>
      <c r="Q214" s="40"/>
      <c r="R214" s="40"/>
      <c r="S214" s="105"/>
      <c r="T214" s="105"/>
      <c r="U214" s="105"/>
      <c r="W214" s="36"/>
      <c r="X214" s="215"/>
      <c r="Y214" s="215"/>
      <c r="Z214" s="216"/>
      <c r="AA214" s="37"/>
      <c r="AB214" s="37"/>
      <c r="AC214" s="37"/>
      <c r="AD214" s="37"/>
      <c r="AE214" s="226"/>
      <c r="AN214" s="38"/>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row>
    <row r="215" spans="1:82" s="33" customFormat="1" x14ac:dyDescent="0.2">
      <c r="A215" s="34"/>
      <c r="H215" s="91"/>
      <c r="I215" s="1"/>
      <c r="J215" s="35"/>
      <c r="K215" s="35"/>
      <c r="L215" s="35"/>
      <c r="M215" s="35"/>
      <c r="N215" s="40"/>
      <c r="O215" s="40"/>
      <c r="P215" s="40"/>
      <c r="Q215" s="40"/>
      <c r="R215" s="40"/>
      <c r="S215" s="105"/>
      <c r="T215" s="105"/>
      <c r="U215" s="105"/>
      <c r="W215" s="36"/>
      <c r="X215" s="215"/>
      <c r="Y215" s="215"/>
      <c r="Z215" s="216"/>
      <c r="AA215" s="37"/>
      <c r="AB215" s="37"/>
      <c r="AC215" s="37"/>
      <c r="AD215" s="37"/>
      <c r="AE215" s="226"/>
      <c r="AN215" s="38"/>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row>
    <row r="216" spans="1:82" s="33" customFormat="1" x14ac:dyDescent="0.2">
      <c r="A216" s="34"/>
      <c r="H216" s="91"/>
      <c r="I216" s="1"/>
      <c r="J216" s="35"/>
      <c r="K216" s="35"/>
      <c r="L216" s="35"/>
      <c r="M216" s="35"/>
      <c r="N216" s="40"/>
      <c r="O216" s="40"/>
      <c r="P216" s="40"/>
      <c r="Q216" s="40"/>
      <c r="R216" s="40"/>
      <c r="S216" s="105"/>
      <c r="T216" s="105"/>
      <c r="U216" s="105"/>
      <c r="W216" s="36"/>
      <c r="X216" s="215"/>
      <c r="Y216" s="215"/>
      <c r="Z216" s="216"/>
      <c r="AA216" s="37"/>
      <c r="AB216" s="37"/>
      <c r="AC216" s="37"/>
      <c r="AD216" s="37"/>
      <c r="AE216" s="226"/>
      <c r="AN216" s="38"/>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row>
    <row r="217" spans="1:82" s="33" customFormat="1" x14ac:dyDescent="0.2">
      <c r="A217" s="34"/>
      <c r="H217" s="91"/>
      <c r="I217" s="1"/>
      <c r="J217" s="35"/>
      <c r="K217" s="35"/>
      <c r="L217" s="35"/>
      <c r="M217" s="35"/>
      <c r="N217" s="40"/>
      <c r="O217" s="40"/>
      <c r="P217" s="40"/>
      <c r="Q217" s="40"/>
      <c r="R217" s="40"/>
      <c r="S217" s="105"/>
      <c r="T217" s="105"/>
      <c r="U217" s="105"/>
      <c r="W217" s="36"/>
      <c r="X217" s="215"/>
      <c r="Y217" s="215"/>
      <c r="Z217" s="216"/>
      <c r="AA217" s="37"/>
      <c r="AB217" s="37"/>
      <c r="AC217" s="37"/>
      <c r="AD217" s="37"/>
      <c r="AE217" s="226"/>
      <c r="AN217" s="38"/>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row>
    <row r="218" spans="1:82" s="33" customFormat="1" x14ac:dyDescent="0.2">
      <c r="A218" s="34"/>
      <c r="H218" s="91"/>
      <c r="I218" s="1"/>
      <c r="J218" s="35"/>
      <c r="K218" s="35"/>
      <c r="L218" s="35"/>
      <c r="M218" s="35"/>
      <c r="N218" s="40"/>
      <c r="O218" s="40"/>
      <c r="P218" s="40"/>
      <c r="Q218" s="40"/>
      <c r="R218" s="40"/>
      <c r="S218" s="105"/>
      <c r="T218" s="105"/>
      <c r="U218" s="105"/>
      <c r="W218" s="36"/>
      <c r="X218" s="215"/>
      <c r="Y218" s="215"/>
      <c r="Z218" s="216"/>
      <c r="AA218" s="37"/>
      <c r="AB218" s="37"/>
      <c r="AC218" s="37"/>
      <c r="AD218" s="37"/>
      <c r="AE218" s="226"/>
      <c r="AN218" s="38"/>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row>
    <row r="219" spans="1:82" s="33" customFormat="1" x14ac:dyDescent="0.2">
      <c r="A219" s="34"/>
      <c r="H219" s="91"/>
      <c r="I219" s="1"/>
      <c r="J219" s="35"/>
      <c r="K219" s="35"/>
      <c r="L219" s="35"/>
      <c r="M219" s="35"/>
      <c r="N219" s="40"/>
      <c r="O219" s="40"/>
      <c r="P219" s="40"/>
      <c r="Q219" s="40"/>
      <c r="R219" s="40"/>
      <c r="S219" s="105"/>
      <c r="T219" s="105"/>
      <c r="U219" s="105"/>
      <c r="W219" s="36"/>
      <c r="X219" s="215"/>
      <c r="Y219" s="215"/>
      <c r="Z219" s="216"/>
      <c r="AA219" s="37"/>
      <c r="AB219" s="37"/>
      <c r="AC219" s="37"/>
      <c r="AD219" s="37"/>
      <c r="AE219" s="226"/>
      <c r="AN219" s="38"/>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row>
    <row r="220" spans="1:82" s="33" customFormat="1" x14ac:dyDescent="0.2">
      <c r="A220" s="34"/>
      <c r="H220" s="91"/>
      <c r="I220" s="1"/>
      <c r="J220" s="35"/>
      <c r="K220" s="35"/>
      <c r="L220" s="35"/>
      <c r="M220" s="35"/>
      <c r="N220" s="40"/>
      <c r="O220" s="40"/>
      <c r="P220" s="40"/>
      <c r="Q220" s="40"/>
      <c r="R220" s="40"/>
      <c r="S220" s="105"/>
      <c r="T220" s="105"/>
      <c r="U220" s="105"/>
      <c r="W220" s="36"/>
      <c r="X220" s="215"/>
      <c r="Y220" s="215"/>
      <c r="Z220" s="216"/>
      <c r="AA220" s="37"/>
      <c r="AB220" s="37"/>
      <c r="AC220" s="37"/>
      <c r="AD220" s="37"/>
      <c r="AE220" s="226"/>
      <c r="AN220" s="38"/>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row>
    <row r="221" spans="1:82" s="33" customFormat="1" x14ac:dyDescent="0.2">
      <c r="A221" s="34"/>
      <c r="H221" s="91"/>
      <c r="I221" s="1"/>
      <c r="J221" s="35"/>
      <c r="K221" s="35"/>
      <c r="L221" s="35"/>
      <c r="M221" s="35"/>
      <c r="N221" s="40"/>
      <c r="O221" s="40"/>
      <c r="P221" s="40"/>
      <c r="Q221" s="40"/>
      <c r="R221" s="40"/>
      <c r="S221" s="105"/>
      <c r="T221" s="105"/>
      <c r="U221" s="105"/>
      <c r="W221" s="36"/>
      <c r="X221" s="215"/>
      <c r="Y221" s="215"/>
      <c r="Z221" s="216"/>
      <c r="AA221" s="37"/>
      <c r="AB221" s="37"/>
      <c r="AC221" s="37"/>
      <c r="AD221" s="37"/>
      <c r="AE221" s="226"/>
      <c r="AN221" s="38"/>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row>
    <row r="222" spans="1:82" s="33" customFormat="1" x14ac:dyDescent="0.2">
      <c r="A222" s="34"/>
      <c r="H222" s="91"/>
      <c r="I222" s="1"/>
      <c r="J222" s="35"/>
      <c r="K222" s="35"/>
      <c r="L222" s="35"/>
      <c r="M222" s="35"/>
      <c r="N222" s="40"/>
      <c r="O222" s="40"/>
      <c r="P222" s="40"/>
      <c r="Q222" s="40"/>
      <c r="R222" s="40"/>
      <c r="S222" s="105"/>
      <c r="T222" s="105"/>
      <c r="U222" s="105"/>
      <c r="W222" s="36"/>
      <c r="X222" s="215"/>
      <c r="Y222" s="215"/>
      <c r="Z222" s="216"/>
      <c r="AA222" s="37"/>
      <c r="AB222" s="37"/>
      <c r="AC222" s="37"/>
      <c r="AD222" s="37"/>
      <c r="AE222" s="226"/>
      <c r="AN222" s="38"/>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row>
    <row r="223" spans="1:82" s="33" customFormat="1" x14ac:dyDescent="0.2">
      <c r="A223" s="34"/>
      <c r="H223" s="91"/>
      <c r="I223" s="1"/>
      <c r="J223" s="35"/>
      <c r="K223" s="35"/>
      <c r="L223" s="35"/>
      <c r="M223" s="35"/>
      <c r="N223" s="40"/>
      <c r="O223" s="40"/>
      <c r="P223" s="40"/>
      <c r="Q223" s="40"/>
      <c r="R223" s="40"/>
      <c r="S223" s="105"/>
      <c r="T223" s="105"/>
      <c r="U223" s="105"/>
      <c r="W223" s="36"/>
      <c r="X223" s="215"/>
      <c r="Y223" s="215"/>
      <c r="Z223" s="216"/>
      <c r="AA223" s="37"/>
      <c r="AB223" s="37"/>
      <c r="AC223" s="37"/>
      <c r="AD223" s="37"/>
      <c r="AE223" s="226"/>
      <c r="AN223" s="38"/>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row>
    <row r="224" spans="1:82" s="33" customFormat="1" x14ac:dyDescent="0.2">
      <c r="A224" s="34"/>
      <c r="H224" s="91"/>
      <c r="I224" s="1"/>
      <c r="J224" s="35"/>
      <c r="K224" s="35"/>
      <c r="L224" s="35"/>
      <c r="M224" s="35"/>
      <c r="N224" s="40"/>
      <c r="O224" s="40"/>
      <c r="P224" s="40"/>
      <c r="Q224" s="40"/>
      <c r="R224" s="40"/>
      <c r="S224" s="105"/>
      <c r="T224" s="105"/>
      <c r="U224" s="105"/>
      <c r="W224" s="36"/>
      <c r="X224" s="215"/>
      <c r="Y224" s="215"/>
      <c r="Z224" s="216"/>
      <c r="AA224" s="37"/>
      <c r="AB224" s="37"/>
      <c r="AC224" s="37"/>
      <c r="AD224" s="37"/>
      <c r="AE224" s="226"/>
      <c r="AN224" s="38"/>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row>
    <row r="225" spans="1:82" s="33" customFormat="1" x14ac:dyDescent="0.2">
      <c r="A225" s="34"/>
      <c r="H225" s="91"/>
      <c r="I225" s="1"/>
      <c r="J225" s="35"/>
      <c r="K225" s="35"/>
      <c r="L225" s="35"/>
      <c r="M225" s="35"/>
      <c r="N225" s="40"/>
      <c r="O225" s="40"/>
      <c r="P225" s="40"/>
      <c r="Q225" s="40"/>
      <c r="R225" s="40"/>
      <c r="S225" s="105"/>
      <c r="T225" s="105"/>
      <c r="U225" s="105"/>
      <c r="W225" s="36"/>
      <c r="X225" s="215"/>
      <c r="Y225" s="215"/>
      <c r="Z225" s="216"/>
      <c r="AA225" s="37"/>
      <c r="AB225" s="37"/>
      <c r="AC225" s="37"/>
      <c r="AD225" s="37"/>
      <c r="AE225" s="226"/>
      <c r="AN225" s="38"/>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row>
    <row r="226" spans="1:82" s="33" customFormat="1" x14ac:dyDescent="0.2">
      <c r="A226" s="34"/>
      <c r="H226" s="91"/>
      <c r="I226" s="1"/>
      <c r="J226" s="35"/>
      <c r="K226" s="35"/>
      <c r="L226" s="35"/>
      <c r="M226" s="35"/>
      <c r="N226" s="40"/>
      <c r="O226" s="40"/>
      <c r="P226" s="40"/>
      <c r="Q226" s="40"/>
      <c r="R226" s="40"/>
      <c r="S226" s="105"/>
      <c r="T226" s="105"/>
      <c r="U226" s="105"/>
      <c r="W226" s="36"/>
      <c r="X226" s="215"/>
      <c r="Y226" s="215"/>
      <c r="Z226" s="216"/>
      <c r="AA226" s="37"/>
      <c r="AB226" s="37"/>
      <c r="AC226" s="37"/>
      <c r="AD226" s="37"/>
      <c r="AE226" s="226"/>
      <c r="AN226" s="38"/>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row>
    <row r="227" spans="1:82" s="33" customFormat="1" x14ac:dyDescent="0.2">
      <c r="A227" s="34"/>
      <c r="H227" s="91"/>
      <c r="I227" s="1"/>
      <c r="J227" s="35"/>
      <c r="K227" s="35"/>
      <c r="L227" s="35"/>
      <c r="M227" s="35"/>
      <c r="N227" s="40"/>
      <c r="O227" s="40"/>
      <c r="P227" s="40"/>
      <c r="Q227" s="40"/>
      <c r="R227" s="40"/>
      <c r="S227" s="105"/>
      <c r="T227" s="105"/>
      <c r="U227" s="105"/>
      <c r="W227" s="36"/>
      <c r="X227" s="215"/>
      <c r="Y227" s="215"/>
      <c r="Z227" s="216"/>
      <c r="AA227" s="37"/>
      <c r="AB227" s="37"/>
      <c r="AC227" s="37"/>
      <c r="AD227" s="37"/>
      <c r="AE227" s="226"/>
      <c r="AN227" s="38"/>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row>
    <row r="228" spans="1:82" s="33" customFormat="1" x14ac:dyDescent="0.2">
      <c r="A228" s="34"/>
      <c r="H228" s="91"/>
      <c r="I228" s="1"/>
      <c r="J228" s="35"/>
      <c r="K228" s="35"/>
      <c r="L228" s="35"/>
      <c r="M228" s="35"/>
      <c r="N228" s="40"/>
      <c r="O228" s="40"/>
      <c r="P228" s="40"/>
      <c r="Q228" s="40"/>
      <c r="R228" s="40"/>
      <c r="S228" s="105"/>
      <c r="T228" s="105"/>
      <c r="U228" s="105"/>
      <c r="W228" s="36"/>
      <c r="X228" s="215"/>
      <c r="Y228" s="215"/>
      <c r="Z228" s="216"/>
      <c r="AA228" s="37"/>
      <c r="AB228" s="37"/>
      <c r="AC228" s="37"/>
      <c r="AD228" s="37"/>
      <c r="AE228" s="226"/>
      <c r="AN228" s="38"/>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row>
    <row r="229" spans="1:82" s="33" customFormat="1" x14ac:dyDescent="0.2">
      <c r="A229" s="34"/>
      <c r="H229" s="91"/>
      <c r="I229" s="1"/>
      <c r="J229" s="35"/>
      <c r="K229" s="35"/>
      <c r="L229" s="35"/>
      <c r="M229" s="35"/>
      <c r="N229" s="40"/>
      <c r="O229" s="40"/>
      <c r="P229" s="40"/>
      <c r="Q229" s="40"/>
      <c r="R229" s="40"/>
      <c r="S229" s="105"/>
      <c r="T229" s="105"/>
      <c r="U229" s="105"/>
      <c r="W229" s="36"/>
      <c r="X229" s="215"/>
      <c r="Y229" s="215"/>
      <c r="Z229" s="216"/>
      <c r="AA229" s="37"/>
      <c r="AB229" s="37"/>
      <c r="AC229" s="37"/>
      <c r="AD229" s="37"/>
      <c r="AE229" s="226"/>
      <c r="AN229" s="38"/>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row>
    <row r="230" spans="1:82" s="33" customFormat="1" x14ac:dyDescent="0.2">
      <c r="A230" s="34"/>
      <c r="H230" s="91"/>
      <c r="I230" s="1"/>
      <c r="J230" s="35"/>
      <c r="K230" s="35"/>
      <c r="L230" s="35"/>
      <c r="M230" s="35"/>
      <c r="N230" s="40"/>
      <c r="O230" s="40"/>
      <c r="P230" s="40"/>
      <c r="Q230" s="40"/>
      <c r="R230" s="40"/>
      <c r="S230" s="105"/>
      <c r="T230" s="105"/>
      <c r="U230" s="105"/>
      <c r="W230" s="36"/>
      <c r="X230" s="215"/>
      <c r="Y230" s="215"/>
      <c r="Z230" s="216"/>
      <c r="AA230" s="37"/>
      <c r="AB230" s="37"/>
      <c r="AC230" s="37"/>
      <c r="AD230" s="37"/>
      <c r="AE230" s="226"/>
      <c r="AN230" s="38"/>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row>
    <row r="231" spans="1:82" s="33" customFormat="1" x14ac:dyDescent="0.2">
      <c r="A231" s="34"/>
      <c r="H231" s="91"/>
      <c r="I231" s="1"/>
      <c r="J231" s="35"/>
      <c r="K231" s="35"/>
      <c r="L231" s="35"/>
      <c r="M231" s="35"/>
      <c r="N231" s="40"/>
      <c r="O231" s="40"/>
      <c r="P231" s="40"/>
      <c r="Q231" s="40"/>
      <c r="R231" s="40"/>
      <c r="S231" s="105"/>
      <c r="T231" s="105"/>
      <c r="U231" s="105"/>
      <c r="W231" s="36"/>
      <c r="X231" s="215"/>
      <c r="Y231" s="215"/>
      <c r="Z231" s="216"/>
      <c r="AA231" s="37"/>
      <c r="AB231" s="37"/>
      <c r="AC231" s="37"/>
      <c r="AD231" s="37"/>
      <c r="AE231" s="226"/>
      <c r="AN231" s="38"/>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row>
    <row r="232" spans="1:82" s="33" customFormat="1" x14ac:dyDescent="0.2">
      <c r="A232" s="34"/>
      <c r="H232" s="91"/>
      <c r="I232" s="1"/>
      <c r="J232" s="35"/>
      <c r="K232" s="35"/>
      <c r="L232" s="35"/>
      <c r="M232" s="35"/>
      <c r="N232" s="40"/>
      <c r="O232" s="40"/>
      <c r="P232" s="40"/>
      <c r="Q232" s="40"/>
      <c r="R232" s="40"/>
      <c r="S232" s="105"/>
      <c r="T232" s="105"/>
      <c r="U232" s="105"/>
      <c r="W232" s="36"/>
      <c r="X232" s="215"/>
      <c r="Y232" s="215"/>
      <c r="Z232" s="216"/>
      <c r="AA232" s="37"/>
      <c r="AB232" s="37"/>
      <c r="AC232" s="37"/>
      <c r="AD232" s="37"/>
      <c r="AE232" s="226"/>
      <c r="AN232" s="38"/>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row>
    <row r="233" spans="1:82" s="33" customFormat="1" x14ac:dyDescent="0.2">
      <c r="A233" s="34"/>
      <c r="H233" s="91"/>
      <c r="I233" s="1"/>
      <c r="J233" s="35"/>
      <c r="K233" s="35"/>
      <c r="L233" s="35"/>
      <c r="M233" s="35"/>
      <c r="N233" s="40"/>
      <c r="O233" s="40"/>
      <c r="P233" s="40"/>
      <c r="Q233" s="40"/>
      <c r="R233" s="40"/>
      <c r="S233" s="105"/>
      <c r="T233" s="105"/>
      <c r="U233" s="105"/>
      <c r="W233" s="36"/>
      <c r="X233" s="215"/>
      <c r="Y233" s="215"/>
      <c r="Z233" s="216"/>
      <c r="AA233" s="37"/>
      <c r="AB233" s="37"/>
      <c r="AC233" s="37"/>
      <c r="AD233" s="37"/>
      <c r="AE233" s="226"/>
      <c r="AN233" s="38"/>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row>
    <row r="234" spans="1:82" s="33" customFormat="1" x14ac:dyDescent="0.2">
      <c r="A234" s="34"/>
      <c r="H234" s="91"/>
      <c r="I234" s="1"/>
      <c r="J234" s="35"/>
      <c r="K234" s="35"/>
      <c r="L234" s="35"/>
      <c r="M234" s="35"/>
      <c r="N234" s="40"/>
      <c r="O234" s="40"/>
      <c r="P234" s="40"/>
      <c r="Q234" s="40"/>
      <c r="R234" s="40"/>
      <c r="S234" s="105"/>
      <c r="T234" s="105"/>
      <c r="U234" s="105"/>
      <c r="W234" s="36"/>
      <c r="X234" s="215"/>
      <c r="Y234" s="215"/>
      <c r="Z234" s="216"/>
      <c r="AA234" s="37"/>
      <c r="AB234" s="37"/>
      <c r="AC234" s="37"/>
      <c r="AD234" s="37"/>
      <c r="AE234" s="226"/>
      <c r="AN234" s="38"/>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row>
    <row r="235" spans="1:82" s="33" customFormat="1" x14ac:dyDescent="0.2">
      <c r="A235" s="34"/>
      <c r="H235" s="91"/>
      <c r="I235" s="1"/>
      <c r="J235" s="35"/>
      <c r="K235" s="35"/>
      <c r="L235" s="35"/>
      <c r="M235" s="35"/>
      <c r="N235" s="40"/>
      <c r="O235" s="40"/>
      <c r="P235" s="40"/>
      <c r="Q235" s="40"/>
      <c r="R235" s="40"/>
      <c r="S235" s="105"/>
      <c r="T235" s="105"/>
      <c r="U235" s="105"/>
      <c r="W235" s="36"/>
      <c r="X235" s="215"/>
      <c r="Y235" s="215"/>
      <c r="Z235" s="216"/>
      <c r="AA235" s="37"/>
      <c r="AB235" s="37"/>
      <c r="AC235" s="37"/>
      <c r="AD235" s="37"/>
      <c r="AE235" s="226"/>
      <c r="AN235" s="38"/>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row>
    <row r="236" spans="1:82" s="33" customFormat="1" x14ac:dyDescent="0.2">
      <c r="A236" s="34"/>
      <c r="H236" s="91"/>
      <c r="I236" s="1"/>
      <c r="J236" s="35"/>
      <c r="K236" s="35"/>
      <c r="L236" s="35"/>
      <c r="M236" s="35"/>
      <c r="N236" s="40"/>
      <c r="O236" s="40"/>
      <c r="P236" s="40"/>
      <c r="Q236" s="40"/>
      <c r="R236" s="40"/>
      <c r="S236" s="105"/>
      <c r="T236" s="105"/>
      <c r="U236" s="105"/>
      <c r="W236" s="36"/>
      <c r="X236" s="215"/>
      <c r="Y236" s="215"/>
      <c r="Z236" s="216"/>
      <c r="AA236" s="37"/>
      <c r="AB236" s="37"/>
      <c r="AC236" s="37"/>
      <c r="AD236" s="37"/>
      <c r="AE236" s="226"/>
      <c r="AN236" s="38"/>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row>
    <row r="237" spans="1:82" s="33" customFormat="1" x14ac:dyDescent="0.2">
      <c r="A237" s="34"/>
      <c r="H237" s="91"/>
      <c r="I237" s="1"/>
      <c r="J237" s="35"/>
      <c r="K237" s="35"/>
      <c r="L237" s="35"/>
      <c r="M237" s="35"/>
      <c r="N237" s="40"/>
      <c r="O237" s="40"/>
      <c r="P237" s="40"/>
      <c r="Q237" s="40"/>
      <c r="R237" s="40"/>
      <c r="S237" s="105"/>
      <c r="T237" s="105"/>
      <c r="U237" s="105"/>
      <c r="W237" s="36"/>
      <c r="X237" s="215"/>
      <c r="Y237" s="215"/>
      <c r="Z237" s="216"/>
      <c r="AA237" s="37"/>
      <c r="AB237" s="37"/>
      <c r="AC237" s="37"/>
      <c r="AD237" s="37"/>
      <c r="AE237" s="226"/>
      <c r="AN237" s="38"/>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row>
    <row r="238" spans="1:82" s="33" customFormat="1" x14ac:dyDescent="0.2">
      <c r="A238" s="34"/>
      <c r="H238" s="91"/>
      <c r="I238" s="1"/>
      <c r="J238" s="35"/>
      <c r="K238" s="35"/>
      <c r="L238" s="35"/>
      <c r="M238" s="35"/>
      <c r="N238" s="40"/>
      <c r="O238" s="40"/>
      <c r="P238" s="40"/>
      <c r="Q238" s="40"/>
      <c r="R238" s="40"/>
      <c r="S238" s="105"/>
      <c r="T238" s="105"/>
      <c r="U238" s="105"/>
      <c r="W238" s="36"/>
      <c r="X238" s="215"/>
      <c r="Y238" s="215"/>
      <c r="Z238" s="216"/>
      <c r="AA238" s="37"/>
      <c r="AB238" s="37"/>
      <c r="AC238" s="37"/>
      <c r="AD238" s="37"/>
      <c r="AE238" s="226"/>
      <c r="AN238" s="38"/>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row>
    <row r="239" spans="1:82" s="33" customFormat="1" x14ac:dyDescent="0.2">
      <c r="A239" s="34"/>
      <c r="H239" s="91"/>
      <c r="I239" s="1"/>
      <c r="J239" s="35"/>
      <c r="K239" s="35"/>
      <c r="L239" s="35"/>
      <c r="M239" s="35"/>
      <c r="N239" s="40"/>
      <c r="O239" s="40"/>
      <c r="P239" s="40"/>
      <c r="Q239" s="40"/>
      <c r="R239" s="40"/>
      <c r="S239" s="105"/>
      <c r="T239" s="105"/>
      <c r="U239" s="105"/>
      <c r="W239" s="36"/>
      <c r="X239" s="215"/>
      <c r="Y239" s="215"/>
      <c r="Z239" s="216"/>
      <c r="AA239" s="37"/>
      <c r="AB239" s="37"/>
      <c r="AC239" s="37"/>
      <c r="AD239" s="37"/>
      <c r="AE239" s="226"/>
      <c r="AN239" s="38"/>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row>
    <row r="240" spans="1:82" s="33" customFormat="1" x14ac:dyDescent="0.2">
      <c r="A240" s="34"/>
      <c r="H240" s="91"/>
      <c r="I240" s="1"/>
      <c r="J240" s="35"/>
      <c r="K240" s="35"/>
      <c r="L240" s="35"/>
      <c r="M240" s="35"/>
      <c r="N240" s="40"/>
      <c r="O240" s="40"/>
      <c r="P240" s="40"/>
      <c r="Q240" s="40"/>
      <c r="R240" s="40"/>
      <c r="S240" s="105"/>
      <c r="T240" s="105"/>
      <c r="U240" s="105"/>
      <c r="W240" s="36"/>
      <c r="X240" s="215"/>
      <c r="Y240" s="215"/>
      <c r="Z240" s="216"/>
      <c r="AA240" s="37"/>
      <c r="AB240" s="37"/>
      <c r="AC240" s="37"/>
      <c r="AD240" s="37"/>
      <c r="AE240" s="226"/>
      <c r="AN240" s="38"/>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row>
    <row r="241" spans="1:82" s="33" customFormat="1" x14ac:dyDescent="0.2">
      <c r="A241" s="34"/>
      <c r="H241" s="91"/>
      <c r="I241" s="1"/>
      <c r="J241" s="35"/>
      <c r="K241" s="35"/>
      <c r="L241" s="35"/>
      <c r="M241" s="35"/>
      <c r="N241" s="40"/>
      <c r="O241" s="40"/>
      <c r="P241" s="40"/>
      <c r="Q241" s="40"/>
      <c r="R241" s="40"/>
      <c r="S241" s="105"/>
      <c r="T241" s="105"/>
      <c r="U241" s="105"/>
      <c r="W241" s="36"/>
      <c r="X241" s="215"/>
      <c r="Y241" s="215"/>
      <c r="Z241" s="216"/>
      <c r="AA241" s="37"/>
      <c r="AB241" s="37"/>
      <c r="AC241" s="37"/>
      <c r="AD241" s="37"/>
      <c r="AE241" s="226"/>
      <c r="AN241" s="38"/>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row>
    <row r="242" spans="1:82" s="33" customFormat="1" x14ac:dyDescent="0.2">
      <c r="A242" s="34"/>
      <c r="H242" s="91"/>
      <c r="I242" s="1"/>
      <c r="J242" s="35"/>
      <c r="K242" s="35"/>
      <c r="L242" s="35"/>
      <c r="M242" s="35"/>
      <c r="N242" s="40"/>
      <c r="O242" s="40"/>
      <c r="P242" s="40"/>
      <c r="Q242" s="40"/>
      <c r="R242" s="40"/>
      <c r="S242" s="105"/>
      <c r="T242" s="105"/>
      <c r="U242" s="105"/>
      <c r="W242" s="36"/>
      <c r="X242" s="215"/>
      <c r="Y242" s="215"/>
      <c r="Z242" s="216"/>
      <c r="AA242" s="37"/>
      <c r="AB242" s="37"/>
      <c r="AC242" s="37"/>
      <c r="AD242" s="37"/>
      <c r="AE242" s="226"/>
      <c r="AN242" s="38"/>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row>
    <row r="243" spans="1:82" s="33" customFormat="1" x14ac:dyDescent="0.2">
      <c r="A243" s="34"/>
      <c r="H243" s="91"/>
      <c r="I243" s="1"/>
      <c r="J243" s="35"/>
      <c r="K243" s="35"/>
      <c r="L243" s="35"/>
      <c r="M243" s="35"/>
      <c r="N243" s="40"/>
      <c r="O243" s="40"/>
      <c r="P243" s="40"/>
      <c r="Q243" s="40"/>
      <c r="R243" s="40"/>
      <c r="S243" s="105"/>
      <c r="T243" s="105"/>
      <c r="U243" s="105"/>
      <c r="W243" s="36"/>
      <c r="X243" s="215"/>
      <c r="Y243" s="215"/>
      <c r="Z243" s="216"/>
      <c r="AA243" s="37"/>
      <c r="AB243" s="37"/>
      <c r="AC243" s="37"/>
      <c r="AD243" s="37"/>
      <c r="AE243" s="226"/>
      <c r="AN243" s="38"/>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row>
    <row r="244" spans="1:82" s="33" customFormat="1" x14ac:dyDescent="0.2">
      <c r="A244" s="34"/>
      <c r="H244" s="91"/>
      <c r="I244" s="1"/>
      <c r="J244" s="35"/>
      <c r="K244" s="35"/>
      <c r="L244" s="35"/>
      <c r="M244" s="35"/>
      <c r="N244" s="40"/>
      <c r="O244" s="40"/>
      <c r="P244" s="40"/>
      <c r="Q244" s="40"/>
      <c r="R244" s="40"/>
      <c r="S244" s="105"/>
      <c r="T244" s="105"/>
      <c r="U244" s="105"/>
      <c r="W244" s="36"/>
      <c r="X244" s="215"/>
      <c r="Y244" s="215"/>
      <c r="Z244" s="216"/>
      <c r="AA244" s="37"/>
      <c r="AB244" s="37"/>
      <c r="AC244" s="37"/>
      <c r="AD244" s="37"/>
      <c r="AE244" s="226"/>
      <c r="AN244" s="38"/>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row>
    <row r="245" spans="1:82" s="33" customFormat="1" x14ac:dyDescent="0.2">
      <c r="A245" s="34"/>
      <c r="H245" s="91"/>
      <c r="I245" s="1"/>
      <c r="J245" s="35"/>
      <c r="K245" s="35"/>
      <c r="L245" s="35"/>
      <c r="M245" s="35"/>
      <c r="N245" s="40"/>
      <c r="O245" s="40"/>
      <c r="P245" s="40"/>
      <c r="Q245" s="40"/>
      <c r="R245" s="40"/>
      <c r="S245" s="105"/>
      <c r="T245" s="105"/>
      <c r="U245" s="105"/>
      <c r="W245" s="36"/>
      <c r="X245" s="215"/>
      <c r="Y245" s="215"/>
      <c r="Z245" s="216"/>
      <c r="AA245" s="37"/>
      <c r="AB245" s="37"/>
      <c r="AC245" s="37"/>
      <c r="AD245" s="37"/>
      <c r="AE245" s="226"/>
      <c r="AN245" s="38"/>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row>
    <row r="246" spans="1:82" s="33" customFormat="1" x14ac:dyDescent="0.2">
      <c r="A246" s="34"/>
      <c r="H246" s="91"/>
      <c r="I246" s="1"/>
      <c r="J246" s="35"/>
      <c r="K246" s="35"/>
      <c r="L246" s="35"/>
      <c r="M246" s="35"/>
      <c r="N246" s="40"/>
      <c r="O246" s="40"/>
      <c r="P246" s="40"/>
      <c r="Q246" s="40"/>
      <c r="R246" s="40"/>
      <c r="S246" s="105"/>
      <c r="T246" s="105"/>
      <c r="U246" s="105"/>
      <c r="W246" s="36"/>
      <c r="X246" s="215"/>
      <c r="Y246" s="215"/>
      <c r="Z246" s="216"/>
      <c r="AA246" s="37"/>
      <c r="AB246" s="37"/>
      <c r="AC246" s="37"/>
      <c r="AD246" s="37"/>
      <c r="AE246" s="226"/>
      <c r="AN246" s="38"/>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row>
    <row r="247" spans="1:82" s="33" customFormat="1" x14ac:dyDescent="0.2">
      <c r="A247" s="34"/>
      <c r="H247" s="91"/>
      <c r="I247" s="1"/>
      <c r="J247" s="35"/>
      <c r="K247" s="35"/>
      <c r="L247" s="35"/>
      <c r="M247" s="35"/>
      <c r="N247" s="40"/>
      <c r="O247" s="40"/>
      <c r="P247" s="40"/>
      <c r="Q247" s="40"/>
      <c r="R247" s="40"/>
      <c r="S247" s="105"/>
      <c r="T247" s="105"/>
      <c r="U247" s="105"/>
      <c r="W247" s="36"/>
      <c r="X247" s="215"/>
      <c r="Y247" s="215"/>
      <c r="Z247" s="216"/>
      <c r="AA247" s="37"/>
      <c r="AB247" s="37"/>
      <c r="AC247" s="37"/>
      <c r="AD247" s="37"/>
      <c r="AE247" s="226"/>
      <c r="AN247" s="38"/>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row>
    <row r="248" spans="1:82" s="33" customFormat="1" x14ac:dyDescent="0.2">
      <c r="A248" s="34"/>
      <c r="H248" s="91"/>
      <c r="I248" s="1"/>
      <c r="J248" s="35"/>
      <c r="K248" s="35"/>
      <c r="L248" s="35"/>
      <c r="M248" s="35"/>
      <c r="N248" s="40"/>
      <c r="O248" s="40"/>
      <c r="P248" s="40"/>
      <c r="Q248" s="40"/>
      <c r="R248" s="40"/>
      <c r="S248" s="105"/>
      <c r="T248" s="105"/>
      <c r="U248" s="105"/>
      <c r="W248" s="36"/>
      <c r="X248" s="215"/>
      <c r="Y248" s="215"/>
      <c r="Z248" s="216"/>
      <c r="AA248" s="37"/>
      <c r="AB248" s="37"/>
      <c r="AC248" s="37"/>
      <c r="AD248" s="37"/>
      <c r="AE248" s="226"/>
      <c r="AN248" s="38"/>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row>
    <row r="249" spans="1:82" s="33" customFormat="1" x14ac:dyDescent="0.2">
      <c r="A249" s="34"/>
      <c r="H249" s="91"/>
      <c r="I249" s="1"/>
      <c r="J249" s="35"/>
      <c r="K249" s="35"/>
      <c r="L249" s="35"/>
      <c r="M249" s="35"/>
      <c r="N249" s="40"/>
      <c r="O249" s="40"/>
      <c r="P249" s="40"/>
      <c r="Q249" s="40"/>
      <c r="R249" s="40"/>
      <c r="S249" s="105"/>
      <c r="T249" s="105"/>
      <c r="U249" s="105"/>
      <c r="W249" s="36"/>
      <c r="X249" s="215"/>
      <c r="Y249" s="215"/>
      <c r="Z249" s="216"/>
      <c r="AA249" s="37"/>
      <c r="AB249" s="37"/>
      <c r="AC249" s="37"/>
      <c r="AD249" s="37"/>
      <c r="AE249" s="226"/>
      <c r="AN249" s="38"/>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row>
    <row r="250" spans="1:82" s="33" customFormat="1" x14ac:dyDescent="0.2">
      <c r="A250" s="34"/>
      <c r="H250" s="91"/>
      <c r="I250" s="1"/>
      <c r="J250" s="35"/>
      <c r="K250" s="35"/>
      <c r="L250" s="35"/>
      <c r="M250" s="35"/>
      <c r="N250" s="40"/>
      <c r="O250" s="40"/>
      <c r="P250" s="40"/>
      <c r="Q250" s="40"/>
      <c r="R250" s="40"/>
      <c r="S250" s="105"/>
      <c r="T250" s="105"/>
      <c r="U250" s="105"/>
      <c r="W250" s="36"/>
      <c r="X250" s="215"/>
      <c r="Y250" s="215"/>
      <c r="Z250" s="216"/>
      <c r="AA250" s="37"/>
      <c r="AB250" s="37"/>
      <c r="AC250" s="37"/>
      <c r="AD250" s="37"/>
      <c r="AE250" s="226"/>
      <c r="AN250" s="38"/>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row>
    <row r="251" spans="1:82" s="33" customFormat="1" x14ac:dyDescent="0.2">
      <c r="A251" s="34"/>
      <c r="H251" s="91"/>
      <c r="I251" s="1"/>
      <c r="J251" s="35"/>
      <c r="K251" s="35"/>
      <c r="L251" s="35"/>
      <c r="M251" s="35"/>
      <c r="N251" s="40"/>
      <c r="O251" s="40"/>
      <c r="P251" s="40"/>
      <c r="Q251" s="40"/>
      <c r="R251" s="40"/>
      <c r="S251" s="105"/>
      <c r="T251" s="105"/>
      <c r="U251" s="105"/>
      <c r="W251" s="36"/>
      <c r="X251" s="215"/>
      <c r="Y251" s="215"/>
      <c r="Z251" s="216"/>
      <c r="AA251" s="37"/>
      <c r="AB251" s="37"/>
      <c r="AC251" s="37"/>
      <c r="AD251" s="37"/>
      <c r="AE251" s="226"/>
      <c r="AN251" s="38"/>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row>
    <row r="252" spans="1:82" s="33" customFormat="1" x14ac:dyDescent="0.2">
      <c r="A252" s="34"/>
      <c r="H252" s="91"/>
      <c r="I252" s="1"/>
      <c r="J252" s="35"/>
      <c r="K252" s="35"/>
      <c r="L252" s="35"/>
      <c r="M252" s="35"/>
      <c r="N252" s="40"/>
      <c r="O252" s="40"/>
      <c r="P252" s="40"/>
      <c r="Q252" s="40"/>
      <c r="R252" s="40"/>
      <c r="S252" s="105"/>
      <c r="T252" s="105"/>
      <c r="U252" s="105"/>
      <c r="W252" s="36"/>
      <c r="X252" s="215"/>
      <c r="Y252" s="215"/>
      <c r="Z252" s="216"/>
      <c r="AA252" s="37"/>
      <c r="AB252" s="37"/>
      <c r="AC252" s="37"/>
      <c r="AD252" s="37"/>
      <c r="AE252" s="226"/>
      <c r="AN252" s="38"/>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row>
    <row r="253" spans="1:82" s="33" customFormat="1" x14ac:dyDescent="0.2">
      <c r="A253" s="34"/>
      <c r="H253" s="91"/>
      <c r="I253" s="1"/>
      <c r="J253" s="35"/>
      <c r="K253" s="35"/>
      <c r="L253" s="35"/>
      <c r="M253" s="35"/>
      <c r="N253" s="40"/>
      <c r="O253" s="40"/>
      <c r="P253" s="40"/>
      <c r="Q253" s="40"/>
      <c r="R253" s="40"/>
      <c r="S253" s="105"/>
      <c r="T253" s="105"/>
      <c r="U253" s="105"/>
      <c r="W253" s="36"/>
      <c r="X253" s="215"/>
      <c r="Y253" s="215"/>
      <c r="Z253" s="216"/>
      <c r="AA253" s="37"/>
      <c r="AB253" s="37"/>
      <c r="AC253" s="37"/>
      <c r="AD253" s="37"/>
      <c r="AE253" s="226"/>
      <c r="AN253" s="38"/>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row>
    <row r="254" spans="1:82" s="33" customFormat="1" x14ac:dyDescent="0.2">
      <c r="A254" s="34"/>
      <c r="H254" s="91"/>
      <c r="I254" s="1"/>
      <c r="J254" s="35"/>
      <c r="K254" s="35"/>
      <c r="L254" s="35"/>
      <c r="M254" s="35"/>
      <c r="N254" s="40"/>
      <c r="O254" s="40"/>
      <c r="P254" s="40"/>
      <c r="Q254" s="40"/>
      <c r="R254" s="40"/>
      <c r="S254" s="105"/>
      <c r="T254" s="105"/>
      <c r="U254" s="105"/>
      <c r="W254" s="36"/>
      <c r="X254" s="215"/>
      <c r="Y254" s="215"/>
      <c r="Z254" s="216"/>
      <c r="AA254" s="37"/>
      <c r="AB254" s="37"/>
      <c r="AC254" s="37"/>
      <c r="AD254" s="37"/>
      <c r="AE254" s="226"/>
      <c r="AN254" s="38"/>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row>
    <row r="255" spans="1:82" s="33" customFormat="1" x14ac:dyDescent="0.2">
      <c r="A255" s="34"/>
      <c r="H255" s="91"/>
      <c r="I255" s="1"/>
      <c r="J255" s="35"/>
      <c r="K255" s="35"/>
      <c r="L255" s="35"/>
      <c r="M255" s="35"/>
      <c r="N255" s="40"/>
      <c r="O255" s="40"/>
      <c r="P255" s="40"/>
      <c r="Q255" s="40"/>
      <c r="R255" s="40"/>
      <c r="S255" s="105"/>
      <c r="T255" s="105"/>
      <c r="U255" s="105"/>
      <c r="W255" s="36"/>
      <c r="X255" s="215"/>
      <c r="Y255" s="215"/>
      <c r="Z255" s="216"/>
      <c r="AA255" s="37"/>
      <c r="AB255" s="37"/>
      <c r="AC255" s="37"/>
      <c r="AD255" s="37"/>
      <c r="AE255" s="226"/>
      <c r="AN255" s="38"/>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row>
    <row r="256" spans="1:82" s="33" customFormat="1" x14ac:dyDescent="0.2">
      <c r="A256" s="34"/>
      <c r="H256" s="91"/>
      <c r="I256" s="1"/>
      <c r="J256" s="35"/>
      <c r="K256" s="35"/>
      <c r="L256" s="35"/>
      <c r="M256" s="35"/>
      <c r="N256" s="40"/>
      <c r="O256" s="40"/>
      <c r="P256" s="40"/>
      <c r="Q256" s="40"/>
      <c r="R256" s="40"/>
      <c r="S256" s="105"/>
      <c r="T256" s="105"/>
      <c r="U256" s="105"/>
      <c r="W256" s="36"/>
      <c r="X256" s="215"/>
      <c r="Y256" s="215"/>
      <c r="Z256" s="216"/>
      <c r="AA256" s="37"/>
      <c r="AB256" s="37"/>
      <c r="AC256" s="37"/>
      <c r="AD256" s="37"/>
      <c r="AE256" s="226"/>
      <c r="AN256" s="38"/>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row>
    <row r="257" spans="1:82" s="33" customFormat="1" x14ac:dyDescent="0.2">
      <c r="A257" s="34"/>
      <c r="H257" s="91"/>
      <c r="I257" s="1"/>
      <c r="J257" s="35"/>
      <c r="K257" s="35"/>
      <c r="L257" s="35"/>
      <c r="M257" s="35"/>
      <c r="N257" s="40"/>
      <c r="O257" s="40"/>
      <c r="P257" s="40"/>
      <c r="Q257" s="40"/>
      <c r="R257" s="40"/>
      <c r="S257" s="105"/>
      <c r="T257" s="105"/>
      <c r="U257" s="105"/>
      <c r="W257" s="36"/>
      <c r="X257" s="215"/>
      <c r="Y257" s="215"/>
      <c r="Z257" s="216"/>
      <c r="AA257" s="37"/>
      <c r="AB257" s="37"/>
      <c r="AC257" s="37"/>
      <c r="AD257" s="37"/>
      <c r="AE257" s="226"/>
      <c r="AN257" s="38"/>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row>
    <row r="258" spans="1:82" s="33" customFormat="1" x14ac:dyDescent="0.2">
      <c r="A258" s="34"/>
      <c r="H258" s="91"/>
      <c r="I258" s="1"/>
      <c r="J258" s="35"/>
      <c r="K258" s="35"/>
      <c r="L258" s="35"/>
      <c r="M258" s="35"/>
      <c r="N258" s="40"/>
      <c r="O258" s="40"/>
      <c r="P258" s="40"/>
      <c r="Q258" s="40"/>
      <c r="R258" s="40"/>
      <c r="S258" s="105"/>
      <c r="T258" s="105"/>
      <c r="U258" s="105"/>
      <c r="W258" s="36"/>
      <c r="X258" s="215"/>
      <c r="Y258" s="215"/>
      <c r="Z258" s="216"/>
      <c r="AA258" s="37"/>
      <c r="AB258" s="37"/>
      <c r="AC258" s="37"/>
      <c r="AD258" s="37"/>
      <c r="AE258" s="226"/>
      <c r="AN258" s="38"/>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row>
    <row r="259" spans="1:82" s="33" customFormat="1" x14ac:dyDescent="0.2">
      <c r="A259" s="34"/>
      <c r="H259" s="91"/>
      <c r="I259" s="1"/>
      <c r="J259" s="35"/>
      <c r="K259" s="35"/>
      <c r="L259" s="35"/>
      <c r="M259" s="35"/>
      <c r="N259" s="40"/>
      <c r="O259" s="40"/>
      <c r="P259" s="40"/>
      <c r="Q259" s="40"/>
      <c r="R259" s="40"/>
      <c r="S259" s="105"/>
      <c r="T259" s="105"/>
      <c r="U259" s="105"/>
      <c r="W259" s="36"/>
      <c r="X259" s="215"/>
      <c r="Y259" s="215"/>
      <c r="Z259" s="216"/>
      <c r="AA259" s="37"/>
      <c r="AB259" s="37"/>
      <c r="AC259" s="37"/>
      <c r="AD259" s="37"/>
      <c r="AE259" s="226"/>
      <c r="AN259" s="38"/>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row>
    <row r="260" spans="1:82" s="33" customFormat="1" x14ac:dyDescent="0.2">
      <c r="A260" s="34"/>
      <c r="H260" s="91"/>
      <c r="I260" s="1"/>
      <c r="J260" s="35"/>
      <c r="K260" s="35"/>
      <c r="L260" s="35"/>
      <c r="M260" s="35"/>
      <c r="N260" s="40"/>
      <c r="O260" s="40"/>
      <c r="P260" s="40"/>
      <c r="Q260" s="40"/>
      <c r="R260" s="40"/>
      <c r="S260" s="105"/>
      <c r="T260" s="105"/>
      <c r="U260" s="105"/>
      <c r="W260" s="36"/>
      <c r="X260" s="215"/>
      <c r="Y260" s="215"/>
      <c r="Z260" s="216"/>
      <c r="AA260" s="37"/>
      <c r="AB260" s="37"/>
      <c r="AC260" s="37"/>
      <c r="AD260" s="37"/>
      <c r="AE260" s="226"/>
      <c r="AN260" s="38"/>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row>
    <row r="261" spans="1:82" s="33" customFormat="1" x14ac:dyDescent="0.2">
      <c r="A261" s="34"/>
      <c r="H261" s="91"/>
      <c r="I261" s="1"/>
      <c r="J261" s="35"/>
      <c r="K261" s="35"/>
      <c r="L261" s="35"/>
      <c r="M261" s="35"/>
      <c r="N261" s="40"/>
      <c r="O261" s="40"/>
      <c r="P261" s="40"/>
      <c r="Q261" s="40"/>
      <c r="R261" s="40"/>
      <c r="S261" s="105"/>
      <c r="T261" s="105"/>
      <c r="U261" s="105"/>
      <c r="W261" s="36"/>
      <c r="X261" s="215"/>
      <c r="Y261" s="215"/>
      <c r="Z261" s="216"/>
      <c r="AA261" s="37"/>
      <c r="AB261" s="37"/>
      <c r="AC261" s="37"/>
      <c r="AD261" s="37"/>
      <c r="AE261" s="226"/>
      <c r="AN261" s="38"/>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row>
    <row r="262" spans="1:82" s="33" customFormat="1" x14ac:dyDescent="0.2">
      <c r="A262" s="34"/>
      <c r="H262" s="91"/>
      <c r="I262" s="1"/>
      <c r="J262" s="35"/>
      <c r="K262" s="35"/>
      <c r="L262" s="35"/>
      <c r="M262" s="35"/>
      <c r="N262" s="40"/>
      <c r="O262" s="40"/>
      <c r="P262" s="40"/>
      <c r="Q262" s="40"/>
      <c r="R262" s="40"/>
      <c r="S262" s="105"/>
      <c r="T262" s="105"/>
      <c r="U262" s="105"/>
      <c r="W262" s="36"/>
      <c r="X262" s="215"/>
      <c r="Y262" s="215"/>
      <c r="Z262" s="216"/>
      <c r="AA262" s="37"/>
      <c r="AB262" s="37"/>
      <c r="AC262" s="37"/>
      <c r="AD262" s="37"/>
      <c r="AE262" s="226"/>
      <c r="AN262" s="38"/>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row>
    <row r="263" spans="1:82" s="33" customFormat="1" x14ac:dyDescent="0.2">
      <c r="A263" s="34"/>
      <c r="H263" s="91"/>
      <c r="I263" s="1"/>
      <c r="J263" s="35"/>
      <c r="K263" s="35"/>
      <c r="L263" s="35"/>
      <c r="M263" s="35"/>
      <c r="N263" s="40"/>
      <c r="O263" s="40"/>
      <c r="P263" s="40"/>
      <c r="Q263" s="40"/>
      <c r="R263" s="40"/>
      <c r="S263" s="105"/>
      <c r="T263" s="105"/>
      <c r="U263" s="105"/>
      <c r="W263" s="36"/>
      <c r="X263" s="215"/>
      <c r="Y263" s="215"/>
      <c r="Z263" s="216"/>
      <c r="AA263" s="37"/>
      <c r="AB263" s="37"/>
      <c r="AC263" s="37"/>
      <c r="AD263" s="37"/>
      <c r="AE263" s="226"/>
      <c r="AN263" s="38"/>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row>
    <row r="264" spans="1:82" s="33" customFormat="1" x14ac:dyDescent="0.2">
      <c r="A264" s="34"/>
      <c r="H264" s="91"/>
      <c r="I264" s="1"/>
      <c r="J264" s="35"/>
      <c r="K264" s="35"/>
      <c r="L264" s="35"/>
      <c r="M264" s="35"/>
      <c r="N264" s="40"/>
      <c r="O264" s="40"/>
      <c r="P264" s="40"/>
      <c r="Q264" s="40"/>
      <c r="R264" s="40"/>
      <c r="S264" s="105"/>
      <c r="T264" s="105"/>
      <c r="U264" s="105"/>
      <c r="W264" s="36"/>
      <c r="X264" s="215"/>
      <c r="Y264" s="215"/>
      <c r="Z264" s="216"/>
      <c r="AA264" s="37"/>
      <c r="AB264" s="37"/>
      <c r="AC264" s="37"/>
      <c r="AD264" s="37"/>
      <c r="AE264" s="226"/>
      <c r="AN264" s="38"/>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row>
    <row r="265" spans="1:82" s="33" customFormat="1" x14ac:dyDescent="0.2">
      <c r="A265" s="34"/>
      <c r="H265" s="91"/>
      <c r="I265" s="1"/>
      <c r="J265" s="35"/>
      <c r="K265" s="35"/>
      <c r="L265" s="35"/>
      <c r="M265" s="35"/>
      <c r="N265" s="40"/>
      <c r="O265" s="40"/>
      <c r="P265" s="40"/>
      <c r="Q265" s="40"/>
      <c r="R265" s="40"/>
      <c r="S265" s="105"/>
      <c r="T265" s="105"/>
      <c r="U265" s="105"/>
      <c r="W265" s="36"/>
      <c r="X265" s="215"/>
      <c r="Y265" s="215"/>
      <c r="Z265" s="216"/>
      <c r="AA265" s="37"/>
      <c r="AB265" s="37"/>
      <c r="AC265" s="37"/>
      <c r="AD265" s="37"/>
      <c r="AE265" s="226"/>
      <c r="AN265" s="38"/>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row>
    <row r="266" spans="1:82" s="33" customFormat="1" x14ac:dyDescent="0.2">
      <c r="A266" s="34"/>
      <c r="H266" s="91"/>
      <c r="I266" s="1"/>
      <c r="J266" s="35"/>
      <c r="K266" s="35"/>
      <c r="L266" s="35"/>
      <c r="M266" s="35"/>
      <c r="N266" s="40"/>
      <c r="O266" s="40"/>
      <c r="P266" s="40"/>
      <c r="Q266" s="40"/>
      <c r="R266" s="40"/>
      <c r="S266" s="105"/>
      <c r="T266" s="105"/>
      <c r="U266" s="105"/>
      <c r="W266" s="36"/>
      <c r="X266" s="215"/>
      <c r="Y266" s="215"/>
      <c r="Z266" s="216"/>
      <c r="AA266" s="37"/>
      <c r="AB266" s="37"/>
      <c r="AC266" s="37"/>
      <c r="AD266" s="37"/>
      <c r="AE266" s="226"/>
      <c r="AN266" s="38"/>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row>
    <row r="267" spans="1:82" s="33" customFormat="1" x14ac:dyDescent="0.2">
      <c r="A267" s="34"/>
      <c r="H267" s="91"/>
      <c r="I267" s="1"/>
      <c r="J267" s="35"/>
      <c r="K267" s="35"/>
      <c r="L267" s="35"/>
      <c r="M267" s="35"/>
      <c r="N267" s="40"/>
      <c r="O267" s="40"/>
      <c r="P267" s="40"/>
      <c r="Q267" s="40"/>
      <c r="R267" s="40"/>
      <c r="S267" s="105"/>
      <c r="T267" s="105"/>
      <c r="U267" s="105"/>
      <c r="W267" s="36"/>
      <c r="X267" s="215"/>
      <c r="Y267" s="215"/>
      <c r="Z267" s="216"/>
      <c r="AA267" s="37"/>
      <c r="AB267" s="37"/>
      <c r="AC267" s="37"/>
      <c r="AD267" s="37"/>
      <c r="AE267" s="226"/>
      <c r="AN267" s="38"/>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row>
    <row r="268" spans="1:82" s="33" customFormat="1" x14ac:dyDescent="0.2">
      <c r="A268" s="34"/>
      <c r="H268" s="91"/>
      <c r="I268" s="1"/>
      <c r="J268" s="35"/>
      <c r="K268" s="35"/>
      <c r="L268" s="35"/>
      <c r="M268" s="35"/>
      <c r="N268" s="40"/>
      <c r="O268" s="40"/>
      <c r="P268" s="40"/>
      <c r="Q268" s="40"/>
      <c r="R268" s="40"/>
      <c r="S268" s="105"/>
      <c r="T268" s="105"/>
      <c r="U268" s="105"/>
      <c r="W268" s="36"/>
      <c r="X268" s="215"/>
      <c r="Y268" s="215"/>
      <c r="Z268" s="216"/>
      <c r="AA268" s="37"/>
      <c r="AB268" s="37"/>
      <c r="AC268" s="37"/>
      <c r="AD268" s="37"/>
      <c r="AE268" s="226"/>
      <c r="AN268" s="38"/>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row>
    <row r="269" spans="1:82" s="33" customFormat="1" x14ac:dyDescent="0.2">
      <c r="A269" s="34"/>
      <c r="H269" s="91"/>
      <c r="I269" s="1"/>
      <c r="J269" s="35"/>
      <c r="K269" s="35"/>
      <c r="L269" s="35"/>
      <c r="M269" s="35"/>
      <c r="N269" s="40"/>
      <c r="O269" s="40"/>
      <c r="P269" s="40"/>
      <c r="Q269" s="40"/>
      <c r="R269" s="40"/>
      <c r="S269" s="105"/>
      <c r="T269" s="105"/>
      <c r="U269" s="105"/>
      <c r="W269" s="36"/>
      <c r="X269" s="215"/>
      <c r="Y269" s="215"/>
      <c r="Z269" s="216"/>
      <c r="AA269" s="37"/>
      <c r="AB269" s="37"/>
      <c r="AC269" s="37"/>
      <c r="AD269" s="37"/>
      <c r="AE269" s="226"/>
      <c r="AN269" s="38"/>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row>
    <row r="270" spans="1:82" s="33" customFormat="1" x14ac:dyDescent="0.2">
      <c r="A270" s="34"/>
      <c r="H270" s="91"/>
      <c r="I270" s="1"/>
      <c r="J270" s="35"/>
      <c r="K270" s="35"/>
      <c r="L270" s="35"/>
      <c r="M270" s="35"/>
      <c r="N270" s="40"/>
      <c r="O270" s="40"/>
      <c r="P270" s="40"/>
      <c r="Q270" s="40"/>
      <c r="R270" s="40"/>
      <c r="S270" s="105"/>
      <c r="T270" s="105"/>
      <c r="U270" s="105"/>
      <c r="W270" s="36"/>
      <c r="X270" s="215"/>
      <c r="Y270" s="215"/>
      <c r="Z270" s="216"/>
      <c r="AA270" s="37"/>
      <c r="AB270" s="37"/>
      <c r="AC270" s="37"/>
      <c r="AD270" s="37"/>
      <c r="AE270" s="226"/>
      <c r="AN270" s="38"/>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row>
    <row r="271" spans="1:82" s="33" customFormat="1" x14ac:dyDescent="0.2">
      <c r="A271" s="34"/>
      <c r="H271" s="91"/>
      <c r="I271" s="1"/>
      <c r="J271" s="35"/>
      <c r="K271" s="35"/>
      <c r="L271" s="35"/>
      <c r="M271" s="35"/>
      <c r="N271" s="40"/>
      <c r="O271" s="40"/>
      <c r="P271" s="40"/>
      <c r="Q271" s="40"/>
      <c r="R271" s="40"/>
      <c r="S271" s="105"/>
      <c r="T271" s="105"/>
      <c r="U271" s="105"/>
      <c r="W271" s="36"/>
      <c r="X271" s="215"/>
      <c r="Y271" s="215"/>
      <c r="Z271" s="216"/>
      <c r="AA271" s="37"/>
      <c r="AB271" s="37"/>
      <c r="AC271" s="37"/>
      <c r="AD271" s="37"/>
      <c r="AE271" s="226"/>
      <c r="AN271" s="38"/>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row>
    <row r="272" spans="1:82" s="33" customFormat="1" x14ac:dyDescent="0.2">
      <c r="A272" s="34"/>
      <c r="H272" s="91"/>
      <c r="I272" s="1"/>
      <c r="J272" s="35"/>
      <c r="K272" s="35"/>
      <c r="L272" s="35"/>
      <c r="M272" s="35"/>
      <c r="N272" s="40"/>
      <c r="O272" s="40"/>
      <c r="P272" s="40"/>
      <c r="Q272" s="40"/>
      <c r="R272" s="40"/>
      <c r="S272" s="105"/>
      <c r="T272" s="105"/>
      <c r="U272" s="105"/>
      <c r="W272" s="36"/>
      <c r="X272" s="215"/>
      <c r="Y272" s="215"/>
      <c r="Z272" s="216"/>
      <c r="AA272" s="37"/>
      <c r="AB272" s="37"/>
      <c r="AC272" s="37"/>
      <c r="AD272" s="37"/>
      <c r="AE272" s="226"/>
      <c r="AN272" s="38"/>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row>
    <row r="273" spans="1:82" s="33" customFormat="1" x14ac:dyDescent="0.2">
      <c r="A273" s="34"/>
      <c r="H273" s="91"/>
      <c r="I273" s="1"/>
      <c r="J273" s="35"/>
      <c r="K273" s="35"/>
      <c r="L273" s="35"/>
      <c r="M273" s="35"/>
      <c r="N273" s="40"/>
      <c r="O273" s="40"/>
      <c r="P273" s="40"/>
      <c r="Q273" s="40"/>
      <c r="R273" s="40"/>
      <c r="S273" s="105"/>
      <c r="T273" s="105"/>
      <c r="U273" s="105"/>
      <c r="W273" s="36"/>
      <c r="X273" s="215"/>
      <c r="Y273" s="215"/>
      <c r="Z273" s="216"/>
      <c r="AA273" s="37"/>
      <c r="AB273" s="37"/>
      <c r="AC273" s="37"/>
      <c r="AD273" s="37"/>
      <c r="AE273" s="226"/>
      <c r="AN273" s="38"/>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row>
    <row r="274" spans="1:82" s="33" customFormat="1" x14ac:dyDescent="0.2">
      <c r="A274" s="34"/>
      <c r="H274" s="91"/>
      <c r="I274" s="1"/>
      <c r="J274" s="35"/>
      <c r="K274" s="35"/>
      <c r="L274" s="35"/>
      <c r="M274" s="35"/>
      <c r="N274" s="40"/>
      <c r="O274" s="40"/>
      <c r="P274" s="40"/>
      <c r="Q274" s="40"/>
      <c r="R274" s="40"/>
      <c r="S274" s="105"/>
      <c r="T274" s="105"/>
      <c r="U274" s="105"/>
      <c r="W274" s="36"/>
      <c r="X274" s="215"/>
      <c r="Y274" s="215"/>
      <c r="Z274" s="216"/>
      <c r="AA274" s="37"/>
      <c r="AB274" s="37"/>
      <c r="AC274" s="37"/>
      <c r="AD274" s="37"/>
      <c r="AE274" s="226"/>
      <c r="AN274" s="38"/>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row>
    <row r="275" spans="1:82" s="33" customFormat="1" x14ac:dyDescent="0.2">
      <c r="A275" s="34"/>
      <c r="H275" s="91"/>
      <c r="I275" s="1"/>
      <c r="J275" s="35"/>
      <c r="K275" s="35"/>
      <c r="L275" s="35"/>
      <c r="M275" s="35"/>
      <c r="N275" s="40"/>
      <c r="O275" s="40"/>
      <c r="P275" s="40"/>
      <c r="Q275" s="40"/>
      <c r="R275" s="40"/>
      <c r="S275" s="105"/>
      <c r="T275" s="105"/>
      <c r="U275" s="105"/>
      <c r="W275" s="36"/>
      <c r="X275" s="215"/>
      <c r="Y275" s="215"/>
      <c r="Z275" s="216"/>
      <c r="AA275" s="37"/>
      <c r="AB275" s="37"/>
      <c r="AC275" s="37"/>
      <c r="AD275" s="37"/>
      <c r="AE275" s="226"/>
      <c r="AN275" s="38"/>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row>
    <row r="276" spans="1:82" s="33" customFormat="1" x14ac:dyDescent="0.2">
      <c r="A276" s="34"/>
      <c r="H276" s="91"/>
      <c r="I276" s="1"/>
      <c r="J276" s="35"/>
      <c r="K276" s="35"/>
      <c r="L276" s="35"/>
      <c r="M276" s="35"/>
      <c r="N276" s="40"/>
      <c r="O276" s="40"/>
      <c r="P276" s="40"/>
      <c r="Q276" s="40"/>
      <c r="R276" s="40"/>
      <c r="S276" s="105"/>
      <c r="T276" s="105"/>
      <c r="U276" s="105"/>
      <c r="W276" s="36"/>
      <c r="X276" s="215"/>
      <c r="Y276" s="215"/>
      <c r="Z276" s="216"/>
      <c r="AA276" s="37"/>
      <c r="AB276" s="37"/>
      <c r="AC276" s="37"/>
      <c r="AD276" s="37"/>
      <c r="AE276" s="226"/>
      <c r="AN276" s="38"/>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row>
    <row r="277" spans="1:82" s="33" customFormat="1" x14ac:dyDescent="0.2">
      <c r="A277" s="34"/>
      <c r="H277" s="91"/>
      <c r="I277" s="1"/>
      <c r="J277" s="35"/>
      <c r="K277" s="35"/>
      <c r="L277" s="35"/>
      <c r="M277" s="35"/>
      <c r="N277" s="40"/>
      <c r="O277" s="40"/>
      <c r="P277" s="40"/>
      <c r="Q277" s="40"/>
      <c r="R277" s="40"/>
      <c r="S277" s="105"/>
      <c r="T277" s="105"/>
      <c r="U277" s="105"/>
      <c r="W277" s="36"/>
      <c r="X277" s="215"/>
      <c r="Y277" s="215"/>
      <c r="Z277" s="216"/>
      <c r="AA277" s="37"/>
      <c r="AB277" s="37"/>
      <c r="AC277" s="37"/>
      <c r="AD277" s="37"/>
      <c r="AE277" s="226"/>
      <c r="AN277" s="38"/>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row>
    <row r="278" spans="1:82" s="33" customFormat="1" x14ac:dyDescent="0.2">
      <c r="A278" s="34"/>
      <c r="H278" s="91"/>
      <c r="I278" s="1"/>
      <c r="J278" s="35"/>
      <c r="K278" s="35"/>
      <c r="L278" s="35"/>
      <c r="M278" s="35"/>
      <c r="N278" s="40"/>
      <c r="O278" s="40"/>
      <c r="P278" s="40"/>
      <c r="Q278" s="40"/>
      <c r="R278" s="40"/>
      <c r="S278" s="105"/>
      <c r="T278" s="105"/>
      <c r="U278" s="105"/>
      <c r="W278" s="36"/>
      <c r="X278" s="215"/>
      <c r="Y278" s="215"/>
      <c r="Z278" s="216"/>
      <c r="AA278" s="37"/>
      <c r="AB278" s="37"/>
      <c r="AC278" s="37"/>
      <c r="AD278" s="37"/>
      <c r="AE278" s="226"/>
      <c r="AN278" s="38"/>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row>
    <row r="279" spans="1:82" s="33" customFormat="1" x14ac:dyDescent="0.2">
      <c r="A279" s="34"/>
      <c r="H279" s="91"/>
      <c r="I279" s="1"/>
      <c r="J279" s="35"/>
      <c r="K279" s="35"/>
      <c r="L279" s="35"/>
      <c r="M279" s="35"/>
      <c r="N279" s="40"/>
      <c r="O279" s="40"/>
      <c r="P279" s="40"/>
      <c r="Q279" s="40"/>
      <c r="R279" s="40"/>
      <c r="S279" s="105"/>
      <c r="T279" s="105"/>
      <c r="U279" s="105"/>
      <c r="W279" s="36"/>
      <c r="X279" s="215"/>
      <c r="Y279" s="215"/>
      <c r="Z279" s="216"/>
      <c r="AA279" s="37"/>
      <c r="AB279" s="37"/>
      <c r="AC279" s="37"/>
      <c r="AD279" s="37"/>
      <c r="AE279" s="226"/>
      <c r="AN279" s="38"/>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row>
    <row r="280" spans="1:82" s="33" customFormat="1" x14ac:dyDescent="0.2">
      <c r="A280" s="34"/>
      <c r="H280" s="91"/>
      <c r="I280" s="1"/>
      <c r="J280" s="35"/>
      <c r="K280" s="35"/>
      <c r="L280" s="35"/>
      <c r="M280" s="35"/>
      <c r="N280" s="40"/>
      <c r="O280" s="40"/>
      <c r="P280" s="40"/>
      <c r="Q280" s="40"/>
      <c r="R280" s="40"/>
      <c r="S280" s="105"/>
      <c r="T280" s="105"/>
      <c r="U280" s="105"/>
      <c r="W280" s="36"/>
      <c r="X280" s="215"/>
      <c r="Y280" s="215"/>
      <c r="Z280" s="216"/>
      <c r="AA280" s="37"/>
      <c r="AB280" s="37"/>
      <c r="AC280" s="37"/>
      <c r="AD280" s="37"/>
      <c r="AE280" s="226"/>
      <c r="AN280" s="38"/>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row>
    <row r="281" spans="1:82" s="33" customFormat="1" x14ac:dyDescent="0.2">
      <c r="A281" s="34"/>
      <c r="H281" s="91"/>
      <c r="I281" s="1"/>
      <c r="J281" s="35"/>
      <c r="K281" s="35"/>
      <c r="L281" s="35"/>
      <c r="M281" s="35"/>
      <c r="N281" s="40"/>
      <c r="O281" s="40"/>
      <c r="P281" s="40"/>
      <c r="Q281" s="40"/>
      <c r="R281" s="40"/>
      <c r="S281" s="105"/>
      <c r="T281" s="105"/>
      <c r="U281" s="105"/>
      <c r="W281" s="36"/>
      <c r="X281" s="215"/>
      <c r="Y281" s="215"/>
      <c r="Z281" s="216"/>
      <c r="AA281" s="37"/>
      <c r="AB281" s="37"/>
      <c r="AC281" s="37"/>
      <c r="AD281" s="37"/>
      <c r="AE281" s="226"/>
      <c r="AN281" s="38"/>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row>
    <row r="282" spans="1:82" s="33" customFormat="1" x14ac:dyDescent="0.2">
      <c r="A282" s="34"/>
      <c r="H282" s="91"/>
      <c r="I282" s="1"/>
      <c r="J282" s="35"/>
      <c r="K282" s="35"/>
      <c r="L282" s="35"/>
      <c r="M282" s="35"/>
      <c r="N282" s="40"/>
      <c r="O282" s="40"/>
      <c r="P282" s="40"/>
      <c r="Q282" s="40"/>
      <c r="R282" s="40"/>
      <c r="S282" s="105"/>
      <c r="T282" s="105"/>
      <c r="U282" s="105"/>
      <c r="W282" s="36"/>
      <c r="X282" s="215"/>
      <c r="Y282" s="215"/>
      <c r="Z282" s="216"/>
      <c r="AA282" s="37"/>
      <c r="AB282" s="37"/>
      <c r="AC282" s="37"/>
      <c r="AD282" s="37"/>
      <c r="AE282" s="226"/>
      <c r="AN282" s="38"/>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row>
    <row r="283" spans="1:82" s="33" customFormat="1" x14ac:dyDescent="0.2">
      <c r="A283" s="34"/>
      <c r="H283" s="91"/>
      <c r="I283" s="1"/>
      <c r="J283" s="35"/>
      <c r="K283" s="35"/>
      <c r="L283" s="35"/>
      <c r="M283" s="35"/>
      <c r="N283" s="40"/>
      <c r="O283" s="40"/>
      <c r="P283" s="40"/>
      <c r="Q283" s="40"/>
      <c r="R283" s="40"/>
      <c r="S283" s="105"/>
      <c r="T283" s="105"/>
      <c r="U283" s="105"/>
      <c r="W283" s="36"/>
      <c r="X283" s="215"/>
      <c r="Y283" s="215"/>
      <c r="Z283" s="216"/>
      <c r="AA283" s="37"/>
      <c r="AB283" s="37"/>
      <c r="AC283" s="37"/>
      <c r="AD283" s="37"/>
      <c r="AE283" s="226"/>
      <c r="AN283" s="38"/>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row>
    <row r="284" spans="1:82" s="33" customFormat="1" x14ac:dyDescent="0.2">
      <c r="A284" s="34"/>
      <c r="H284" s="91"/>
      <c r="I284" s="1"/>
      <c r="J284" s="35"/>
      <c r="K284" s="35"/>
      <c r="L284" s="35"/>
      <c r="M284" s="35"/>
      <c r="N284" s="40"/>
      <c r="O284" s="40"/>
      <c r="P284" s="40"/>
      <c r="Q284" s="40"/>
      <c r="R284" s="40"/>
      <c r="S284" s="105"/>
      <c r="T284" s="105"/>
      <c r="U284" s="105"/>
      <c r="W284" s="36"/>
      <c r="X284" s="215"/>
      <c r="Y284" s="215"/>
      <c r="Z284" s="216"/>
      <c r="AA284" s="37"/>
      <c r="AB284" s="37"/>
      <c r="AC284" s="37"/>
      <c r="AD284" s="37"/>
      <c r="AE284" s="226"/>
      <c r="AN284" s="38"/>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row>
    <row r="285" spans="1:82" s="33" customFormat="1" x14ac:dyDescent="0.2">
      <c r="A285" s="34"/>
      <c r="H285" s="91"/>
      <c r="I285" s="1"/>
      <c r="J285" s="35"/>
      <c r="K285" s="35"/>
      <c r="L285" s="35"/>
      <c r="M285" s="35"/>
      <c r="N285" s="40"/>
      <c r="O285" s="40"/>
      <c r="P285" s="40"/>
      <c r="Q285" s="40"/>
      <c r="R285" s="40"/>
      <c r="S285" s="105"/>
      <c r="T285" s="105"/>
      <c r="U285" s="105"/>
      <c r="W285" s="36"/>
      <c r="X285" s="215"/>
      <c r="Y285" s="215"/>
      <c r="Z285" s="216"/>
      <c r="AA285" s="37"/>
      <c r="AB285" s="37"/>
      <c r="AC285" s="37"/>
      <c r="AD285" s="37"/>
      <c r="AE285" s="226"/>
      <c r="AN285" s="38"/>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row>
    <row r="286" spans="1:82" s="33" customFormat="1" x14ac:dyDescent="0.2">
      <c r="A286" s="34"/>
      <c r="H286" s="91"/>
      <c r="I286" s="1"/>
      <c r="J286" s="35"/>
      <c r="K286" s="35"/>
      <c r="L286" s="35"/>
      <c r="M286" s="35"/>
      <c r="N286" s="40"/>
      <c r="O286" s="40"/>
      <c r="P286" s="40"/>
      <c r="Q286" s="40"/>
      <c r="R286" s="40"/>
      <c r="S286" s="105"/>
      <c r="T286" s="105"/>
      <c r="U286" s="105"/>
      <c r="W286" s="36"/>
      <c r="X286" s="215"/>
      <c r="Y286" s="215"/>
      <c r="Z286" s="216"/>
      <c r="AA286" s="37"/>
      <c r="AB286" s="37"/>
      <c r="AC286" s="37"/>
      <c r="AD286" s="37"/>
      <c r="AE286" s="226"/>
      <c r="AN286" s="38"/>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row>
    <row r="287" spans="1:82" s="33" customFormat="1" x14ac:dyDescent="0.2">
      <c r="A287" s="34"/>
      <c r="H287" s="91"/>
      <c r="I287" s="1"/>
      <c r="J287" s="35"/>
      <c r="K287" s="35"/>
      <c r="L287" s="35"/>
      <c r="M287" s="35"/>
      <c r="N287" s="40"/>
      <c r="O287" s="40"/>
      <c r="P287" s="40"/>
      <c r="Q287" s="40"/>
      <c r="R287" s="40"/>
      <c r="S287" s="105"/>
      <c r="T287" s="105"/>
      <c r="U287" s="105"/>
      <c r="W287" s="36"/>
      <c r="X287" s="215"/>
      <c r="Y287" s="215"/>
      <c r="Z287" s="216"/>
      <c r="AA287" s="37"/>
      <c r="AB287" s="37"/>
      <c r="AC287" s="37"/>
      <c r="AD287" s="37"/>
      <c r="AE287" s="226"/>
      <c r="AN287" s="38"/>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row>
    <row r="288" spans="1:82" s="33" customFormat="1" x14ac:dyDescent="0.2">
      <c r="A288" s="34"/>
      <c r="H288" s="91"/>
      <c r="I288" s="1"/>
      <c r="J288" s="35"/>
      <c r="K288" s="35"/>
      <c r="L288" s="35"/>
      <c r="M288" s="35"/>
      <c r="N288" s="40"/>
      <c r="O288" s="40"/>
      <c r="P288" s="40"/>
      <c r="Q288" s="40"/>
      <c r="R288" s="40"/>
      <c r="S288" s="105"/>
      <c r="T288" s="105"/>
      <c r="U288" s="105"/>
      <c r="W288" s="36"/>
      <c r="X288" s="215"/>
      <c r="Y288" s="215"/>
      <c r="Z288" s="216"/>
      <c r="AA288" s="37"/>
      <c r="AB288" s="37"/>
      <c r="AC288" s="37"/>
      <c r="AD288" s="37"/>
      <c r="AE288" s="226"/>
      <c r="AN288" s="38"/>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row>
    <row r="289" spans="1:82" s="33" customFormat="1" x14ac:dyDescent="0.2">
      <c r="A289" s="34"/>
      <c r="H289" s="91"/>
      <c r="I289" s="1"/>
      <c r="J289" s="35"/>
      <c r="K289" s="35"/>
      <c r="L289" s="35"/>
      <c r="M289" s="35"/>
      <c r="N289" s="40"/>
      <c r="O289" s="40"/>
      <c r="P289" s="40"/>
      <c r="Q289" s="40"/>
      <c r="R289" s="40"/>
      <c r="S289" s="105"/>
      <c r="T289" s="105"/>
      <c r="U289" s="105"/>
      <c r="W289" s="36"/>
      <c r="X289" s="215"/>
      <c r="Y289" s="215"/>
      <c r="Z289" s="216"/>
      <c r="AA289" s="37"/>
      <c r="AB289" s="37"/>
      <c r="AC289" s="37"/>
      <c r="AD289" s="37"/>
      <c r="AE289" s="226"/>
      <c r="AN289" s="38"/>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row>
    <row r="290" spans="1:82" s="33" customFormat="1" x14ac:dyDescent="0.2">
      <c r="A290" s="34"/>
      <c r="H290" s="91"/>
      <c r="I290" s="1"/>
      <c r="J290" s="35"/>
      <c r="K290" s="35"/>
      <c r="L290" s="35"/>
      <c r="M290" s="35"/>
      <c r="N290" s="40"/>
      <c r="O290" s="40"/>
      <c r="P290" s="40"/>
      <c r="Q290" s="40"/>
      <c r="R290" s="40"/>
      <c r="S290" s="105"/>
      <c r="T290" s="105"/>
      <c r="U290" s="105"/>
      <c r="W290" s="36"/>
      <c r="X290" s="215"/>
      <c r="Y290" s="215"/>
      <c r="Z290" s="216"/>
      <c r="AA290" s="37"/>
      <c r="AB290" s="37"/>
      <c r="AC290" s="37"/>
      <c r="AD290" s="37"/>
      <c r="AE290" s="226"/>
      <c r="AN290" s="38"/>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row>
    <row r="291" spans="1:82" s="33" customFormat="1" x14ac:dyDescent="0.2">
      <c r="A291" s="34"/>
      <c r="H291" s="91"/>
      <c r="I291" s="1"/>
      <c r="J291" s="35"/>
      <c r="K291" s="35"/>
      <c r="L291" s="35"/>
      <c r="M291" s="35"/>
      <c r="N291" s="40"/>
      <c r="O291" s="40"/>
      <c r="P291" s="40"/>
      <c r="Q291" s="40"/>
      <c r="R291" s="40"/>
      <c r="S291" s="105"/>
      <c r="T291" s="105"/>
      <c r="U291" s="105"/>
      <c r="W291" s="36"/>
      <c r="X291" s="215"/>
      <c r="Y291" s="215"/>
      <c r="Z291" s="216"/>
      <c r="AA291" s="37"/>
      <c r="AB291" s="37"/>
      <c r="AC291" s="37"/>
      <c r="AD291" s="37"/>
      <c r="AE291" s="226"/>
      <c r="AN291" s="38"/>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row>
    <row r="292" spans="1:82" s="33" customFormat="1" x14ac:dyDescent="0.2">
      <c r="A292" s="34"/>
      <c r="H292" s="91"/>
      <c r="I292" s="1"/>
      <c r="J292" s="35"/>
      <c r="K292" s="35"/>
      <c r="L292" s="35"/>
      <c r="M292" s="35"/>
      <c r="N292" s="40"/>
      <c r="O292" s="40"/>
      <c r="P292" s="40"/>
      <c r="Q292" s="40"/>
      <c r="R292" s="40"/>
      <c r="S292" s="105"/>
      <c r="T292" s="105"/>
      <c r="U292" s="105"/>
      <c r="W292" s="36"/>
      <c r="X292" s="215"/>
      <c r="Y292" s="215"/>
      <c r="Z292" s="216"/>
      <c r="AA292" s="37"/>
      <c r="AB292" s="37"/>
      <c r="AC292" s="37"/>
      <c r="AD292" s="37"/>
      <c r="AE292" s="226"/>
      <c r="AN292" s="38"/>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row>
    <row r="293" spans="1:82" s="33" customFormat="1" x14ac:dyDescent="0.2">
      <c r="A293" s="34"/>
      <c r="H293" s="91"/>
      <c r="I293" s="1"/>
      <c r="J293" s="35"/>
      <c r="K293" s="35"/>
      <c r="L293" s="35"/>
      <c r="M293" s="35"/>
      <c r="N293" s="40"/>
      <c r="O293" s="40"/>
      <c r="P293" s="40"/>
      <c r="Q293" s="40"/>
      <c r="R293" s="40"/>
      <c r="S293" s="105"/>
      <c r="T293" s="105"/>
      <c r="U293" s="105"/>
      <c r="W293" s="36"/>
      <c r="X293" s="215"/>
      <c r="Y293" s="215"/>
      <c r="Z293" s="216"/>
      <c r="AA293" s="37"/>
      <c r="AB293" s="37"/>
      <c r="AC293" s="37"/>
      <c r="AD293" s="37"/>
      <c r="AE293" s="226"/>
      <c r="AN293" s="38"/>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row>
    <row r="294" spans="1:82" s="33" customFormat="1" x14ac:dyDescent="0.2">
      <c r="A294" s="34"/>
      <c r="H294" s="91"/>
      <c r="I294" s="1"/>
      <c r="J294" s="35"/>
      <c r="K294" s="35"/>
      <c r="L294" s="35"/>
      <c r="M294" s="35"/>
      <c r="N294" s="40"/>
      <c r="O294" s="40"/>
      <c r="P294" s="40"/>
      <c r="Q294" s="40"/>
      <c r="R294" s="40"/>
      <c r="S294" s="105"/>
      <c r="T294" s="105"/>
      <c r="U294" s="105"/>
      <c r="W294" s="36"/>
      <c r="X294" s="215"/>
      <c r="Y294" s="215"/>
      <c r="Z294" s="216"/>
      <c r="AA294" s="37"/>
      <c r="AB294" s="37"/>
      <c r="AC294" s="37"/>
      <c r="AD294" s="37"/>
      <c r="AE294" s="226"/>
      <c r="AN294" s="38"/>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row>
    <row r="295" spans="1:82" s="33" customFormat="1" x14ac:dyDescent="0.2">
      <c r="A295" s="34"/>
      <c r="H295" s="91"/>
      <c r="I295" s="1"/>
      <c r="J295" s="35"/>
      <c r="K295" s="35"/>
      <c r="L295" s="35"/>
      <c r="M295" s="35"/>
      <c r="N295" s="40"/>
      <c r="O295" s="40"/>
      <c r="P295" s="40"/>
      <c r="Q295" s="40"/>
      <c r="R295" s="40"/>
      <c r="S295" s="105"/>
      <c r="T295" s="105"/>
      <c r="U295" s="105"/>
      <c r="W295" s="36"/>
      <c r="X295" s="215"/>
      <c r="Y295" s="215"/>
      <c r="Z295" s="216"/>
      <c r="AA295" s="37"/>
      <c r="AB295" s="37"/>
      <c r="AC295" s="37"/>
      <c r="AD295" s="37"/>
      <c r="AE295" s="226"/>
      <c r="AN295" s="38"/>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row>
    <row r="296" spans="1:82" s="33" customFormat="1" x14ac:dyDescent="0.2">
      <c r="A296" s="34"/>
      <c r="H296" s="91"/>
      <c r="I296" s="1"/>
      <c r="J296" s="35"/>
      <c r="K296" s="35"/>
      <c r="L296" s="35"/>
      <c r="M296" s="35"/>
      <c r="N296" s="40"/>
      <c r="O296" s="40"/>
      <c r="P296" s="40"/>
      <c r="Q296" s="40"/>
      <c r="R296" s="40"/>
      <c r="S296" s="105"/>
      <c r="T296" s="105"/>
      <c r="U296" s="105"/>
      <c r="W296" s="36"/>
      <c r="X296" s="215"/>
      <c r="Y296" s="215"/>
      <c r="Z296" s="216"/>
      <c r="AA296" s="37"/>
      <c r="AB296" s="37"/>
      <c r="AC296" s="37"/>
      <c r="AD296" s="37"/>
      <c r="AE296" s="226"/>
      <c r="AN296" s="38"/>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row>
    <row r="297" spans="1:82" s="33" customFormat="1" x14ac:dyDescent="0.2">
      <c r="A297" s="34"/>
      <c r="H297" s="91"/>
      <c r="I297" s="1"/>
      <c r="J297" s="35"/>
      <c r="K297" s="35"/>
      <c r="L297" s="35"/>
      <c r="M297" s="35"/>
      <c r="N297" s="40"/>
      <c r="O297" s="40"/>
      <c r="P297" s="40"/>
      <c r="Q297" s="40"/>
      <c r="R297" s="40"/>
      <c r="S297" s="105"/>
      <c r="T297" s="105"/>
      <c r="U297" s="105"/>
      <c r="W297" s="36"/>
      <c r="X297" s="215"/>
      <c r="Y297" s="215"/>
      <c r="Z297" s="216"/>
      <c r="AA297" s="37"/>
      <c r="AB297" s="37"/>
      <c r="AC297" s="37"/>
      <c r="AD297" s="37"/>
      <c r="AE297" s="226"/>
      <c r="AN297" s="38"/>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row>
    <row r="298" spans="1:82" s="33" customFormat="1" x14ac:dyDescent="0.2">
      <c r="A298" s="34"/>
      <c r="H298" s="91"/>
      <c r="I298" s="1"/>
      <c r="J298" s="35"/>
      <c r="K298" s="35"/>
      <c r="L298" s="35"/>
      <c r="M298" s="35"/>
      <c r="N298" s="40"/>
      <c r="O298" s="40"/>
      <c r="P298" s="40"/>
      <c r="Q298" s="40"/>
      <c r="R298" s="40"/>
      <c r="S298" s="105"/>
      <c r="T298" s="105"/>
      <c r="U298" s="105"/>
      <c r="W298" s="36"/>
      <c r="X298" s="215"/>
      <c r="Y298" s="215"/>
      <c r="Z298" s="216"/>
      <c r="AA298" s="37"/>
      <c r="AB298" s="37"/>
      <c r="AC298" s="37"/>
      <c r="AD298" s="37"/>
      <c r="AE298" s="226"/>
      <c r="AN298" s="38"/>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row>
    <row r="299" spans="1:82" s="33" customFormat="1" x14ac:dyDescent="0.2">
      <c r="A299" s="34"/>
      <c r="H299" s="91"/>
      <c r="I299" s="1"/>
      <c r="J299" s="35"/>
      <c r="K299" s="35"/>
      <c r="L299" s="35"/>
      <c r="M299" s="35"/>
      <c r="N299" s="40"/>
      <c r="O299" s="40"/>
      <c r="P299" s="40"/>
      <c r="Q299" s="40"/>
      <c r="R299" s="40"/>
      <c r="S299" s="105"/>
      <c r="T299" s="105"/>
      <c r="U299" s="105"/>
      <c r="W299" s="36"/>
      <c r="X299" s="215"/>
      <c r="Y299" s="215"/>
      <c r="Z299" s="216"/>
      <c r="AA299" s="37"/>
      <c r="AB299" s="37"/>
      <c r="AC299" s="37"/>
      <c r="AD299" s="37"/>
      <c r="AE299" s="226"/>
      <c r="AN299" s="38"/>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row>
    <row r="300" spans="1:82" s="33" customFormat="1" x14ac:dyDescent="0.2">
      <c r="A300" s="34"/>
      <c r="H300" s="91"/>
      <c r="I300" s="1"/>
      <c r="J300" s="35"/>
      <c r="K300" s="35"/>
      <c r="L300" s="35"/>
      <c r="M300" s="35"/>
      <c r="N300" s="40"/>
      <c r="O300" s="40"/>
      <c r="P300" s="40"/>
      <c r="Q300" s="40"/>
      <c r="R300" s="40"/>
      <c r="S300" s="105"/>
      <c r="T300" s="105"/>
      <c r="U300" s="105"/>
      <c r="W300" s="36"/>
      <c r="X300" s="215"/>
      <c r="Y300" s="215"/>
      <c r="Z300" s="216"/>
      <c r="AA300" s="37"/>
      <c r="AB300" s="37"/>
      <c r="AC300" s="37"/>
      <c r="AD300" s="37"/>
      <c r="AE300" s="226"/>
      <c r="AN300" s="38"/>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row>
    <row r="301" spans="1:82" s="33" customFormat="1" x14ac:dyDescent="0.2">
      <c r="A301" s="34"/>
      <c r="H301" s="91"/>
      <c r="I301" s="1"/>
      <c r="J301" s="35"/>
      <c r="K301" s="35"/>
      <c r="L301" s="35"/>
      <c r="M301" s="35"/>
      <c r="N301" s="40"/>
      <c r="O301" s="40"/>
      <c r="P301" s="40"/>
      <c r="Q301" s="40"/>
      <c r="R301" s="40"/>
      <c r="S301" s="105"/>
      <c r="T301" s="105"/>
      <c r="U301" s="105"/>
      <c r="W301" s="36"/>
      <c r="X301" s="215"/>
      <c r="Y301" s="215"/>
      <c r="Z301" s="216"/>
      <c r="AA301" s="37"/>
      <c r="AB301" s="37"/>
      <c r="AC301" s="37"/>
      <c r="AD301" s="37"/>
      <c r="AE301" s="226"/>
      <c r="AN301" s="38"/>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row>
    <row r="302" spans="1:82" s="33" customFormat="1" x14ac:dyDescent="0.2">
      <c r="A302" s="34"/>
      <c r="H302" s="91"/>
      <c r="I302" s="1"/>
      <c r="J302" s="35"/>
      <c r="K302" s="35"/>
      <c r="L302" s="35"/>
      <c r="M302" s="35"/>
      <c r="N302" s="40"/>
      <c r="O302" s="40"/>
      <c r="P302" s="40"/>
      <c r="Q302" s="40"/>
      <c r="R302" s="40"/>
      <c r="S302" s="105"/>
      <c r="T302" s="105"/>
      <c r="U302" s="105"/>
      <c r="W302" s="36"/>
      <c r="X302" s="215"/>
      <c r="Y302" s="215"/>
      <c r="Z302" s="216"/>
      <c r="AA302" s="37"/>
      <c r="AB302" s="37"/>
      <c r="AC302" s="37"/>
      <c r="AD302" s="37"/>
      <c r="AE302" s="226"/>
      <c r="AN302" s="38"/>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row>
    <row r="303" spans="1:82" s="33" customFormat="1" x14ac:dyDescent="0.2">
      <c r="A303" s="34"/>
      <c r="H303" s="91"/>
      <c r="I303" s="1"/>
      <c r="J303" s="35"/>
      <c r="K303" s="35"/>
      <c r="L303" s="35"/>
      <c r="M303" s="35"/>
      <c r="N303" s="40"/>
      <c r="O303" s="40"/>
      <c r="P303" s="40"/>
      <c r="Q303" s="40"/>
      <c r="R303" s="40"/>
      <c r="S303" s="105"/>
      <c r="T303" s="105"/>
      <c r="U303" s="105"/>
      <c r="W303" s="36"/>
      <c r="X303" s="215"/>
      <c r="Y303" s="215"/>
      <c r="Z303" s="216"/>
      <c r="AA303" s="37"/>
      <c r="AB303" s="37"/>
      <c r="AC303" s="37"/>
      <c r="AD303" s="37"/>
      <c r="AE303" s="226"/>
      <c r="AN303" s="38"/>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row>
    <row r="304" spans="1:82" s="33" customFormat="1" x14ac:dyDescent="0.2">
      <c r="A304" s="34"/>
      <c r="H304" s="91"/>
      <c r="I304" s="1"/>
      <c r="J304" s="35"/>
      <c r="K304" s="35"/>
      <c r="L304" s="35"/>
      <c r="M304" s="35"/>
      <c r="N304" s="40"/>
      <c r="O304" s="40"/>
      <c r="P304" s="40"/>
      <c r="Q304" s="40"/>
      <c r="R304" s="40"/>
      <c r="S304" s="105"/>
      <c r="T304" s="105"/>
      <c r="U304" s="105"/>
      <c r="W304" s="36"/>
      <c r="X304" s="215"/>
      <c r="Y304" s="215"/>
      <c r="Z304" s="216"/>
      <c r="AA304" s="37"/>
      <c r="AB304" s="37"/>
      <c r="AC304" s="37"/>
      <c r="AD304" s="37"/>
      <c r="AE304" s="226"/>
      <c r="AN304" s="38"/>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row>
    <row r="305" spans="1:82" s="33" customFormat="1" x14ac:dyDescent="0.2">
      <c r="A305" s="34"/>
      <c r="H305" s="91"/>
      <c r="I305" s="1"/>
      <c r="J305" s="35"/>
      <c r="K305" s="35"/>
      <c r="L305" s="35"/>
      <c r="M305" s="35"/>
      <c r="N305" s="40"/>
      <c r="O305" s="40"/>
      <c r="P305" s="40"/>
      <c r="Q305" s="40"/>
      <c r="R305" s="40"/>
      <c r="S305" s="105"/>
      <c r="T305" s="105"/>
      <c r="U305" s="105"/>
      <c r="W305" s="36"/>
      <c r="X305" s="215"/>
      <c r="Y305" s="215"/>
      <c r="Z305" s="216"/>
      <c r="AA305" s="37"/>
      <c r="AB305" s="37"/>
      <c r="AC305" s="37"/>
      <c r="AD305" s="37"/>
      <c r="AE305" s="226"/>
      <c r="AN305" s="38"/>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row>
    <row r="306" spans="1:82" s="33" customFormat="1" x14ac:dyDescent="0.2">
      <c r="A306" s="34"/>
      <c r="H306" s="91"/>
      <c r="I306" s="1"/>
      <c r="J306" s="35"/>
      <c r="K306" s="35"/>
      <c r="L306" s="35"/>
      <c r="M306" s="35"/>
      <c r="N306" s="40"/>
      <c r="O306" s="40"/>
      <c r="P306" s="40"/>
      <c r="Q306" s="40"/>
      <c r="R306" s="40"/>
      <c r="S306" s="105"/>
      <c r="T306" s="105"/>
      <c r="U306" s="105"/>
      <c r="W306" s="36"/>
      <c r="X306" s="215"/>
      <c r="Y306" s="215"/>
      <c r="Z306" s="216"/>
      <c r="AA306" s="37"/>
      <c r="AB306" s="37"/>
      <c r="AC306" s="37"/>
      <c r="AD306" s="37"/>
      <c r="AE306" s="226"/>
      <c r="AN306" s="38"/>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row>
    <row r="307" spans="1:82" s="33" customFormat="1" x14ac:dyDescent="0.2">
      <c r="A307" s="34"/>
      <c r="H307" s="91"/>
      <c r="I307" s="1"/>
      <c r="J307" s="35"/>
      <c r="K307" s="35"/>
      <c r="L307" s="35"/>
      <c r="M307" s="35"/>
      <c r="N307" s="40"/>
      <c r="O307" s="40"/>
      <c r="P307" s="40"/>
      <c r="Q307" s="40"/>
      <c r="R307" s="40"/>
      <c r="S307" s="105"/>
      <c r="T307" s="105"/>
      <c r="U307" s="105"/>
      <c r="W307" s="36"/>
      <c r="X307" s="215"/>
      <c r="Y307" s="215"/>
      <c r="Z307" s="216"/>
      <c r="AA307" s="37"/>
      <c r="AB307" s="37"/>
      <c r="AC307" s="37"/>
      <c r="AD307" s="37"/>
      <c r="AE307" s="226"/>
      <c r="AN307" s="38"/>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row>
    <row r="308" spans="1:82" s="33" customFormat="1" x14ac:dyDescent="0.2">
      <c r="A308" s="34"/>
      <c r="H308" s="91"/>
      <c r="I308" s="1"/>
      <c r="J308" s="35"/>
      <c r="K308" s="35"/>
      <c r="L308" s="35"/>
      <c r="M308" s="35"/>
      <c r="N308" s="40"/>
      <c r="O308" s="40"/>
      <c r="P308" s="40"/>
      <c r="Q308" s="40"/>
      <c r="R308" s="40"/>
      <c r="S308" s="105"/>
      <c r="T308" s="105"/>
      <c r="U308" s="105"/>
      <c r="W308" s="36"/>
      <c r="X308" s="215"/>
      <c r="Y308" s="215"/>
      <c r="Z308" s="216"/>
      <c r="AA308" s="37"/>
      <c r="AB308" s="37"/>
      <c r="AC308" s="37"/>
      <c r="AD308" s="37"/>
      <c r="AE308" s="226"/>
      <c r="AN308" s="38"/>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row>
    <row r="309" spans="1:82" s="33" customFormat="1" x14ac:dyDescent="0.2">
      <c r="A309" s="34"/>
      <c r="H309" s="91"/>
      <c r="I309" s="1"/>
      <c r="J309" s="35"/>
      <c r="K309" s="35"/>
      <c r="L309" s="35"/>
      <c r="M309" s="35"/>
      <c r="N309" s="40"/>
      <c r="O309" s="40"/>
      <c r="P309" s="40"/>
      <c r="Q309" s="40"/>
      <c r="R309" s="40"/>
      <c r="S309" s="105"/>
      <c r="T309" s="105"/>
      <c r="U309" s="105"/>
      <c r="W309" s="36"/>
      <c r="X309" s="215"/>
      <c r="Y309" s="215"/>
      <c r="Z309" s="216"/>
      <c r="AA309" s="37"/>
      <c r="AB309" s="37"/>
      <c r="AC309" s="37"/>
      <c r="AD309" s="37"/>
      <c r="AE309" s="226"/>
      <c r="AN309" s="38"/>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row>
    <row r="310" spans="1:82" s="33" customFormat="1" x14ac:dyDescent="0.2">
      <c r="A310" s="34"/>
      <c r="H310" s="91"/>
      <c r="I310" s="1"/>
      <c r="J310" s="35"/>
      <c r="K310" s="35"/>
      <c r="L310" s="35"/>
      <c r="M310" s="35"/>
      <c r="N310" s="40"/>
      <c r="O310" s="40"/>
      <c r="P310" s="40"/>
      <c r="Q310" s="40"/>
      <c r="R310" s="40"/>
      <c r="S310" s="105"/>
      <c r="T310" s="105"/>
      <c r="U310" s="105"/>
      <c r="W310" s="36"/>
      <c r="X310" s="215"/>
      <c r="Y310" s="215"/>
      <c r="Z310" s="216"/>
      <c r="AA310" s="37"/>
      <c r="AB310" s="37"/>
      <c r="AC310" s="37"/>
      <c r="AD310" s="37"/>
      <c r="AE310" s="226"/>
      <c r="AN310" s="38"/>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row>
    <row r="311" spans="1:82" s="33" customFormat="1" x14ac:dyDescent="0.2">
      <c r="A311" s="34"/>
      <c r="H311" s="91"/>
      <c r="I311" s="1"/>
      <c r="J311" s="35"/>
      <c r="K311" s="35"/>
      <c r="L311" s="35"/>
      <c r="M311" s="35"/>
      <c r="N311" s="40"/>
      <c r="O311" s="40"/>
      <c r="P311" s="40"/>
      <c r="Q311" s="40"/>
      <c r="R311" s="40"/>
      <c r="S311" s="105"/>
      <c r="T311" s="105"/>
      <c r="U311" s="105"/>
      <c r="W311" s="36"/>
      <c r="X311" s="215"/>
      <c r="Y311" s="215"/>
      <c r="Z311" s="216"/>
      <c r="AA311" s="37"/>
      <c r="AB311" s="37"/>
      <c r="AC311" s="37"/>
      <c r="AD311" s="37"/>
      <c r="AE311" s="226"/>
      <c r="AN311" s="38"/>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row>
    <row r="312" spans="1:82" s="33" customFormat="1" x14ac:dyDescent="0.2">
      <c r="A312" s="34"/>
      <c r="H312" s="91"/>
      <c r="I312" s="1"/>
      <c r="J312" s="35"/>
      <c r="K312" s="35"/>
      <c r="L312" s="35"/>
      <c r="M312" s="35"/>
      <c r="N312" s="40"/>
      <c r="O312" s="40"/>
      <c r="P312" s="40"/>
      <c r="Q312" s="40"/>
      <c r="R312" s="40"/>
      <c r="S312" s="105"/>
      <c r="T312" s="105"/>
      <c r="U312" s="105"/>
      <c r="W312" s="36"/>
      <c r="X312" s="215"/>
      <c r="Y312" s="215"/>
      <c r="Z312" s="216"/>
      <c r="AA312" s="37"/>
      <c r="AB312" s="37"/>
      <c r="AC312" s="37"/>
      <c r="AD312" s="37"/>
      <c r="AE312" s="226"/>
      <c r="AN312" s="38"/>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row>
    <row r="313" spans="1:82" s="33" customFormat="1" x14ac:dyDescent="0.2">
      <c r="A313" s="34"/>
      <c r="H313" s="91"/>
      <c r="I313" s="1"/>
      <c r="J313" s="35"/>
      <c r="K313" s="35"/>
      <c r="L313" s="35"/>
      <c r="M313" s="35"/>
      <c r="N313" s="40"/>
      <c r="O313" s="40"/>
      <c r="P313" s="40"/>
      <c r="Q313" s="40"/>
      <c r="R313" s="40"/>
      <c r="S313" s="105"/>
      <c r="T313" s="105"/>
      <c r="U313" s="105"/>
      <c r="W313" s="36"/>
      <c r="X313" s="215"/>
      <c r="Y313" s="215"/>
      <c r="Z313" s="216"/>
      <c r="AA313" s="37"/>
      <c r="AB313" s="37"/>
      <c r="AC313" s="37"/>
      <c r="AD313" s="37"/>
      <c r="AE313" s="226"/>
      <c r="AN313" s="38"/>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row>
    <row r="314" spans="1:82" s="33" customFormat="1" x14ac:dyDescent="0.2">
      <c r="A314" s="34"/>
      <c r="H314" s="91"/>
      <c r="I314" s="1"/>
      <c r="J314" s="35"/>
      <c r="K314" s="35"/>
      <c r="L314" s="35"/>
      <c r="M314" s="35"/>
      <c r="N314" s="40"/>
      <c r="O314" s="40"/>
      <c r="P314" s="40"/>
      <c r="Q314" s="40"/>
      <c r="R314" s="40"/>
      <c r="S314" s="105"/>
      <c r="T314" s="105"/>
      <c r="U314" s="105"/>
      <c r="W314" s="36"/>
      <c r="X314" s="215"/>
      <c r="Y314" s="215"/>
      <c r="Z314" s="216"/>
      <c r="AA314" s="37"/>
      <c r="AB314" s="37"/>
      <c r="AC314" s="37"/>
      <c r="AD314" s="37"/>
      <c r="AE314" s="226"/>
      <c r="AN314" s="38"/>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row>
    <row r="315" spans="1:82" s="33" customFormat="1" x14ac:dyDescent="0.2">
      <c r="A315" s="34"/>
      <c r="H315" s="91"/>
      <c r="I315" s="1"/>
      <c r="J315" s="35"/>
      <c r="K315" s="35"/>
      <c r="L315" s="35"/>
      <c r="M315" s="35"/>
      <c r="N315" s="40"/>
      <c r="O315" s="40"/>
      <c r="P315" s="40"/>
      <c r="Q315" s="40"/>
      <c r="R315" s="40"/>
      <c r="S315" s="105"/>
      <c r="T315" s="105"/>
      <c r="U315" s="105"/>
      <c r="W315" s="36"/>
      <c r="X315" s="215"/>
      <c r="Y315" s="215"/>
      <c r="Z315" s="216"/>
      <c r="AA315" s="37"/>
      <c r="AB315" s="37"/>
      <c r="AC315" s="37"/>
      <c r="AD315" s="37"/>
      <c r="AE315" s="226"/>
      <c r="AN315" s="38"/>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row>
    <row r="316" spans="1:82" s="33" customFormat="1" x14ac:dyDescent="0.2">
      <c r="A316" s="34"/>
      <c r="H316" s="91"/>
      <c r="I316" s="1"/>
      <c r="J316" s="35"/>
      <c r="K316" s="35"/>
      <c r="L316" s="35"/>
      <c r="M316" s="35"/>
      <c r="N316" s="40"/>
      <c r="O316" s="40"/>
      <c r="P316" s="40"/>
      <c r="Q316" s="40"/>
      <c r="R316" s="40"/>
      <c r="S316" s="105"/>
      <c r="T316" s="105"/>
      <c r="U316" s="105"/>
      <c r="W316" s="36"/>
      <c r="X316" s="215"/>
      <c r="Y316" s="215"/>
      <c r="Z316" s="216"/>
      <c r="AA316" s="37"/>
      <c r="AB316" s="37"/>
      <c r="AC316" s="37"/>
      <c r="AD316" s="37"/>
      <c r="AE316" s="226"/>
      <c r="AN316" s="38"/>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row>
    <row r="317" spans="1:82" s="33" customFormat="1" x14ac:dyDescent="0.2">
      <c r="A317" s="34"/>
      <c r="H317" s="91"/>
      <c r="I317" s="1"/>
      <c r="J317" s="35"/>
      <c r="K317" s="35"/>
      <c r="L317" s="35"/>
      <c r="M317" s="35"/>
      <c r="N317" s="40"/>
      <c r="O317" s="40"/>
      <c r="P317" s="40"/>
      <c r="Q317" s="40"/>
      <c r="R317" s="40"/>
      <c r="S317" s="105"/>
      <c r="T317" s="105"/>
      <c r="U317" s="105"/>
      <c r="W317" s="36"/>
      <c r="X317" s="215"/>
      <c r="Y317" s="215"/>
      <c r="Z317" s="216"/>
      <c r="AA317" s="37"/>
      <c r="AB317" s="37"/>
      <c r="AC317" s="37"/>
      <c r="AD317" s="37"/>
      <c r="AE317" s="226"/>
      <c r="AN317" s="38"/>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row>
    <row r="318" spans="1:82" s="33" customFormat="1" x14ac:dyDescent="0.2">
      <c r="A318" s="34"/>
      <c r="H318" s="91"/>
      <c r="I318" s="1"/>
      <c r="J318" s="35"/>
      <c r="K318" s="35"/>
      <c r="L318" s="35"/>
      <c r="M318" s="35"/>
      <c r="N318" s="40"/>
      <c r="O318" s="40"/>
      <c r="P318" s="40"/>
      <c r="Q318" s="40"/>
      <c r="R318" s="40"/>
      <c r="S318" s="105"/>
      <c r="T318" s="105"/>
      <c r="U318" s="105"/>
      <c r="W318" s="36"/>
      <c r="X318" s="215"/>
      <c r="Y318" s="215"/>
      <c r="Z318" s="216"/>
      <c r="AA318" s="37"/>
      <c r="AB318" s="37"/>
      <c r="AC318" s="37"/>
      <c r="AD318" s="37"/>
      <c r="AE318" s="226"/>
      <c r="AN318" s="38"/>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row>
    <row r="319" spans="1:82" s="33" customFormat="1" x14ac:dyDescent="0.2">
      <c r="A319" s="34"/>
      <c r="H319" s="91"/>
      <c r="I319" s="1"/>
      <c r="J319" s="35"/>
      <c r="K319" s="35"/>
      <c r="L319" s="35"/>
      <c r="M319" s="35"/>
      <c r="N319" s="40"/>
      <c r="O319" s="40"/>
      <c r="P319" s="40"/>
      <c r="Q319" s="40"/>
      <c r="R319" s="40"/>
      <c r="S319" s="105"/>
      <c r="T319" s="105"/>
      <c r="U319" s="105"/>
      <c r="W319" s="36"/>
      <c r="X319" s="215"/>
      <c r="Y319" s="215"/>
      <c r="Z319" s="216"/>
      <c r="AA319" s="37"/>
      <c r="AB319" s="37"/>
      <c r="AC319" s="37"/>
      <c r="AD319" s="37"/>
      <c r="AE319" s="226"/>
      <c r="AN319" s="38"/>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row>
    <row r="320" spans="1:82" s="33" customFormat="1" x14ac:dyDescent="0.2">
      <c r="A320" s="34"/>
      <c r="H320" s="91"/>
      <c r="I320" s="1"/>
      <c r="J320" s="35"/>
      <c r="K320" s="35"/>
      <c r="L320" s="35"/>
      <c r="M320" s="35"/>
      <c r="N320" s="40"/>
      <c r="O320" s="40"/>
      <c r="P320" s="40"/>
      <c r="Q320" s="40"/>
      <c r="R320" s="40"/>
      <c r="S320" s="105"/>
      <c r="T320" s="105"/>
      <c r="U320" s="105"/>
      <c r="W320" s="36"/>
      <c r="X320" s="215"/>
      <c r="Y320" s="215"/>
      <c r="Z320" s="216"/>
      <c r="AA320" s="37"/>
      <c r="AB320" s="37"/>
      <c r="AC320" s="37"/>
      <c r="AD320" s="37"/>
      <c r="AE320" s="226"/>
      <c r="AN320" s="38"/>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row>
    <row r="321" spans="1:82" s="33" customFormat="1" x14ac:dyDescent="0.2">
      <c r="A321" s="34"/>
      <c r="H321" s="91"/>
      <c r="I321" s="1"/>
      <c r="J321" s="35"/>
      <c r="K321" s="35"/>
      <c r="L321" s="35"/>
      <c r="M321" s="35"/>
      <c r="N321" s="40"/>
      <c r="O321" s="40"/>
      <c r="P321" s="40"/>
      <c r="Q321" s="40"/>
      <c r="R321" s="40"/>
      <c r="S321" s="105"/>
      <c r="T321" s="105"/>
      <c r="U321" s="105"/>
      <c r="W321" s="36"/>
      <c r="X321" s="215"/>
      <c r="Y321" s="215"/>
      <c r="Z321" s="216"/>
      <c r="AA321" s="37"/>
      <c r="AB321" s="37"/>
      <c r="AC321" s="37"/>
      <c r="AD321" s="37"/>
      <c r="AE321" s="226"/>
      <c r="AN321" s="38"/>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row>
    <row r="322" spans="1:82" s="33" customFormat="1" x14ac:dyDescent="0.2">
      <c r="A322" s="34"/>
      <c r="H322" s="91"/>
      <c r="I322" s="1"/>
      <c r="J322" s="35"/>
      <c r="K322" s="35"/>
      <c r="L322" s="35"/>
      <c r="M322" s="35"/>
      <c r="N322" s="40"/>
      <c r="O322" s="40"/>
      <c r="P322" s="40"/>
      <c r="Q322" s="40"/>
      <c r="R322" s="40"/>
      <c r="S322" s="105"/>
      <c r="T322" s="105"/>
      <c r="U322" s="105"/>
      <c r="W322" s="36"/>
      <c r="X322" s="215"/>
      <c r="Y322" s="215"/>
      <c r="Z322" s="216"/>
      <c r="AA322" s="37"/>
      <c r="AB322" s="37"/>
      <c r="AC322" s="37"/>
      <c r="AD322" s="37"/>
      <c r="AE322" s="226"/>
      <c r="AN322" s="38"/>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row>
    <row r="323" spans="1:82" s="33" customFormat="1" x14ac:dyDescent="0.2">
      <c r="A323" s="34"/>
      <c r="H323" s="91"/>
      <c r="I323" s="1"/>
      <c r="J323" s="35"/>
      <c r="K323" s="35"/>
      <c r="L323" s="35"/>
      <c r="M323" s="35"/>
      <c r="N323" s="40"/>
      <c r="O323" s="40"/>
      <c r="P323" s="40"/>
      <c r="Q323" s="40"/>
      <c r="R323" s="40"/>
      <c r="S323" s="105"/>
      <c r="T323" s="105"/>
      <c r="U323" s="105"/>
      <c r="W323" s="36"/>
      <c r="X323" s="215"/>
      <c r="Y323" s="215"/>
      <c r="Z323" s="216"/>
      <c r="AA323" s="37"/>
      <c r="AB323" s="37"/>
      <c r="AC323" s="37"/>
      <c r="AD323" s="37"/>
      <c r="AE323" s="226"/>
      <c r="AN323" s="38"/>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row>
    <row r="324" spans="1:82" s="33" customFormat="1" x14ac:dyDescent="0.2">
      <c r="A324" s="34"/>
      <c r="H324" s="91"/>
      <c r="I324" s="1"/>
      <c r="J324" s="35"/>
      <c r="K324" s="35"/>
      <c r="L324" s="35"/>
      <c r="M324" s="35"/>
      <c r="N324" s="40"/>
      <c r="O324" s="40"/>
      <c r="P324" s="40"/>
      <c r="Q324" s="40"/>
      <c r="R324" s="40"/>
      <c r="S324" s="105"/>
      <c r="T324" s="105"/>
      <c r="U324" s="105"/>
      <c r="W324" s="36"/>
      <c r="X324" s="215"/>
      <c r="Y324" s="215"/>
      <c r="Z324" s="216"/>
      <c r="AA324" s="37"/>
      <c r="AB324" s="37"/>
      <c r="AC324" s="37"/>
      <c r="AD324" s="37"/>
      <c r="AE324" s="226"/>
      <c r="AN324" s="38"/>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row>
    <row r="325" spans="1:82" s="33" customFormat="1" x14ac:dyDescent="0.2">
      <c r="A325" s="34"/>
      <c r="H325" s="91"/>
      <c r="I325" s="1"/>
      <c r="J325" s="35"/>
      <c r="K325" s="35"/>
      <c r="L325" s="35"/>
      <c r="M325" s="35"/>
      <c r="N325" s="40"/>
      <c r="O325" s="40"/>
      <c r="P325" s="40"/>
      <c r="Q325" s="40"/>
      <c r="R325" s="40"/>
      <c r="S325" s="105"/>
      <c r="T325" s="105"/>
      <c r="U325" s="105"/>
      <c r="W325" s="36"/>
      <c r="X325" s="215"/>
      <c r="Y325" s="215"/>
      <c r="Z325" s="216"/>
      <c r="AA325" s="37"/>
      <c r="AB325" s="37"/>
      <c r="AC325" s="37"/>
      <c r="AD325" s="37"/>
      <c r="AE325" s="226"/>
      <c r="AN325" s="38"/>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row>
    <row r="326" spans="1:82" s="33" customFormat="1" x14ac:dyDescent="0.2">
      <c r="A326" s="34"/>
      <c r="H326" s="91"/>
      <c r="I326" s="1"/>
      <c r="J326" s="35"/>
      <c r="K326" s="35"/>
      <c r="L326" s="35"/>
      <c r="M326" s="35"/>
      <c r="N326" s="40"/>
      <c r="O326" s="40"/>
      <c r="P326" s="40"/>
      <c r="Q326" s="40"/>
      <c r="R326" s="40"/>
      <c r="S326" s="105"/>
      <c r="T326" s="105"/>
      <c r="U326" s="105"/>
      <c r="W326" s="36"/>
      <c r="X326" s="215"/>
      <c r="Y326" s="215"/>
      <c r="Z326" s="216"/>
      <c r="AA326" s="37"/>
      <c r="AB326" s="37"/>
      <c r="AC326" s="37"/>
      <c r="AD326" s="37"/>
      <c r="AE326" s="226"/>
      <c r="AN326" s="38"/>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row>
    <row r="327" spans="1:82" s="33" customFormat="1" x14ac:dyDescent="0.2">
      <c r="A327" s="34"/>
      <c r="H327" s="91"/>
      <c r="I327" s="1"/>
      <c r="J327" s="35"/>
      <c r="K327" s="35"/>
      <c r="L327" s="35"/>
      <c r="M327" s="35"/>
      <c r="N327" s="40"/>
      <c r="O327" s="40"/>
      <c r="P327" s="40"/>
      <c r="Q327" s="40"/>
      <c r="R327" s="40"/>
      <c r="S327" s="105"/>
      <c r="T327" s="105"/>
      <c r="U327" s="105"/>
      <c r="W327" s="36"/>
      <c r="X327" s="215"/>
      <c r="Y327" s="215"/>
      <c r="Z327" s="216"/>
      <c r="AA327" s="37"/>
      <c r="AB327" s="37"/>
      <c r="AC327" s="37"/>
      <c r="AD327" s="37"/>
      <c r="AE327" s="226"/>
      <c r="AN327" s="38"/>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row>
    <row r="328" spans="1:82" s="33" customFormat="1" x14ac:dyDescent="0.2">
      <c r="A328" s="34"/>
      <c r="H328" s="91"/>
      <c r="I328" s="1"/>
      <c r="J328" s="35"/>
      <c r="K328" s="35"/>
      <c r="L328" s="35"/>
      <c r="M328" s="35"/>
      <c r="N328" s="40"/>
      <c r="O328" s="40"/>
      <c r="P328" s="40"/>
      <c r="Q328" s="40"/>
      <c r="R328" s="40"/>
      <c r="S328" s="105"/>
      <c r="T328" s="105"/>
      <c r="U328" s="105"/>
      <c r="W328" s="36"/>
      <c r="X328" s="215"/>
      <c r="Y328" s="215"/>
      <c r="Z328" s="216"/>
      <c r="AA328" s="37"/>
      <c r="AB328" s="37"/>
      <c r="AC328" s="37"/>
      <c r="AD328" s="37"/>
      <c r="AE328" s="226"/>
      <c r="AN328" s="38"/>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row>
    <row r="329" spans="1:82" s="33" customFormat="1" x14ac:dyDescent="0.2">
      <c r="A329" s="34"/>
      <c r="H329" s="91"/>
      <c r="I329" s="1"/>
      <c r="J329" s="35"/>
      <c r="K329" s="35"/>
      <c r="L329" s="35"/>
      <c r="M329" s="35"/>
      <c r="N329" s="40"/>
      <c r="O329" s="40"/>
      <c r="P329" s="40"/>
      <c r="Q329" s="40"/>
      <c r="R329" s="40"/>
      <c r="S329" s="105"/>
      <c r="T329" s="105"/>
      <c r="U329" s="105"/>
      <c r="W329" s="36"/>
      <c r="X329" s="215"/>
      <c r="Y329" s="215"/>
      <c r="Z329" s="216"/>
      <c r="AA329" s="37"/>
      <c r="AB329" s="37"/>
      <c r="AC329" s="37"/>
      <c r="AD329" s="37"/>
      <c r="AE329" s="226"/>
      <c r="AN329" s="38"/>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row>
    <row r="330" spans="1:82" s="33" customFormat="1" x14ac:dyDescent="0.2">
      <c r="A330" s="34"/>
      <c r="H330" s="91"/>
      <c r="I330" s="1"/>
      <c r="J330" s="35"/>
      <c r="K330" s="35"/>
      <c r="L330" s="35"/>
      <c r="M330" s="35"/>
      <c r="N330" s="40"/>
      <c r="O330" s="40"/>
      <c r="P330" s="40"/>
      <c r="Q330" s="40"/>
      <c r="R330" s="40"/>
      <c r="S330" s="105"/>
      <c r="T330" s="105"/>
      <c r="U330" s="105"/>
      <c r="W330" s="36"/>
      <c r="X330" s="215"/>
      <c r="Y330" s="215"/>
      <c r="Z330" s="216"/>
      <c r="AA330" s="37"/>
      <c r="AB330" s="37"/>
      <c r="AC330" s="37"/>
      <c r="AD330" s="37"/>
      <c r="AE330" s="226"/>
      <c r="AN330" s="38"/>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row>
    <row r="331" spans="1:82" s="33" customFormat="1" x14ac:dyDescent="0.2">
      <c r="A331" s="34"/>
      <c r="H331" s="91"/>
      <c r="I331" s="1"/>
      <c r="J331" s="35"/>
      <c r="K331" s="35"/>
      <c r="L331" s="35"/>
      <c r="M331" s="35"/>
      <c r="N331" s="40"/>
      <c r="O331" s="40"/>
      <c r="P331" s="40"/>
      <c r="Q331" s="40"/>
      <c r="R331" s="40"/>
      <c r="S331" s="105"/>
      <c r="T331" s="105"/>
      <c r="U331" s="105"/>
      <c r="W331" s="36"/>
      <c r="X331" s="215"/>
      <c r="Y331" s="215"/>
      <c r="Z331" s="216"/>
      <c r="AA331" s="37"/>
      <c r="AB331" s="37"/>
      <c r="AC331" s="37"/>
      <c r="AD331" s="37"/>
      <c r="AE331" s="226"/>
      <c r="AN331" s="38"/>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row>
    <row r="332" spans="1:82" s="33" customFormat="1" x14ac:dyDescent="0.2">
      <c r="A332" s="34"/>
      <c r="H332" s="91"/>
      <c r="I332" s="1"/>
      <c r="J332" s="35"/>
      <c r="K332" s="35"/>
      <c r="L332" s="35"/>
      <c r="M332" s="35"/>
      <c r="N332" s="40"/>
      <c r="O332" s="40"/>
      <c r="P332" s="40"/>
      <c r="Q332" s="40"/>
      <c r="R332" s="40"/>
      <c r="S332" s="105"/>
      <c r="T332" s="105"/>
      <c r="U332" s="105"/>
      <c r="W332" s="36"/>
      <c r="X332" s="215"/>
      <c r="Y332" s="215"/>
      <c r="Z332" s="216"/>
      <c r="AA332" s="37"/>
      <c r="AB332" s="37"/>
      <c r="AC332" s="37"/>
      <c r="AD332" s="37"/>
      <c r="AE332" s="226"/>
      <c r="AN332" s="38"/>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row>
    <row r="333" spans="1:82" s="33" customFormat="1" x14ac:dyDescent="0.2">
      <c r="A333" s="34"/>
      <c r="H333" s="91"/>
      <c r="I333" s="1"/>
      <c r="J333" s="35"/>
      <c r="K333" s="35"/>
      <c r="L333" s="35"/>
      <c r="M333" s="35"/>
      <c r="N333" s="40"/>
      <c r="O333" s="40"/>
      <c r="P333" s="40"/>
      <c r="Q333" s="40"/>
      <c r="R333" s="40"/>
      <c r="S333" s="105"/>
      <c r="T333" s="105"/>
      <c r="U333" s="105"/>
      <c r="W333" s="36"/>
      <c r="X333" s="215"/>
      <c r="Y333" s="215"/>
      <c r="Z333" s="216"/>
      <c r="AA333" s="37"/>
      <c r="AB333" s="37"/>
      <c r="AC333" s="37"/>
      <c r="AD333" s="37"/>
      <c r="AE333" s="226"/>
      <c r="AN333" s="38"/>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row>
    <row r="334" spans="1:82" s="33" customFormat="1" x14ac:dyDescent="0.2">
      <c r="A334" s="34"/>
      <c r="H334" s="91"/>
      <c r="I334" s="1"/>
      <c r="J334" s="35"/>
      <c r="K334" s="35"/>
      <c r="L334" s="35"/>
      <c r="M334" s="35"/>
      <c r="N334" s="40"/>
      <c r="O334" s="40"/>
      <c r="P334" s="40"/>
      <c r="Q334" s="40"/>
      <c r="R334" s="40"/>
      <c r="S334" s="105"/>
      <c r="T334" s="105"/>
      <c r="U334" s="105"/>
      <c r="W334" s="36"/>
      <c r="X334" s="215"/>
      <c r="Y334" s="215"/>
      <c r="Z334" s="216"/>
      <c r="AA334" s="37"/>
      <c r="AB334" s="37"/>
      <c r="AC334" s="37"/>
      <c r="AD334" s="37"/>
      <c r="AE334" s="226"/>
      <c r="AN334" s="38"/>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row>
    <row r="335" spans="1:82" s="33" customFormat="1" x14ac:dyDescent="0.2">
      <c r="A335" s="34"/>
      <c r="H335" s="91"/>
      <c r="I335" s="1"/>
      <c r="J335" s="35"/>
      <c r="K335" s="35"/>
      <c r="L335" s="35"/>
      <c r="M335" s="35"/>
      <c r="N335" s="40"/>
      <c r="O335" s="40"/>
      <c r="P335" s="40"/>
      <c r="Q335" s="40"/>
      <c r="R335" s="40"/>
      <c r="S335" s="105"/>
      <c r="T335" s="105"/>
      <c r="U335" s="105"/>
      <c r="W335" s="36"/>
      <c r="X335" s="215"/>
      <c r="Y335" s="215"/>
      <c r="Z335" s="216"/>
      <c r="AA335" s="37"/>
      <c r="AB335" s="37"/>
      <c r="AC335" s="37"/>
      <c r="AD335" s="37"/>
      <c r="AE335" s="226"/>
      <c r="AN335" s="38"/>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row>
    <row r="336" spans="1:82" s="33" customFormat="1" x14ac:dyDescent="0.2">
      <c r="A336" s="34"/>
      <c r="H336" s="91"/>
      <c r="I336" s="1"/>
      <c r="J336" s="35"/>
      <c r="K336" s="35"/>
      <c r="L336" s="35"/>
      <c r="M336" s="35"/>
      <c r="N336" s="40"/>
      <c r="O336" s="40"/>
      <c r="P336" s="40"/>
      <c r="Q336" s="40"/>
      <c r="R336" s="40"/>
      <c r="S336" s="105"/>
      <c r="T336" s="105"/>
      <c r="U336" s="105"/>
      <c r="W336" s="36"/>
      <c r="X336" s="215"/>
      <c r="Y336" s="215"/>
      <c r="Z336" s="216"/>
      <c r="AA336" s="37"/>
      <c r="AB336" s="37"/>
      <c r="AC336" s="37"/>
      <c r="AD336" s="37"/>
      <c r="AE336" s="226"/>
      <c r="AN336" s="38"/>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row>
    <row r="337" spans="1:82" s="33" customFormat="1" x14ac:dyDescent="0.2">
      <c r="A337" s="34"/>
      <c r="H337" s="91"/>
      <c r="I337" s="1"/>
      <c r="J337" s="35"/>
      <c r="K337" s="35"/>
      <c r="L337" s="35"/>
      <c r="M337" s="35"/>
      <c r="N337" s="40"/>
      <c r="O337" s="40"/>
      <c r="P337" s="40"/>
      <c r="Q337" s="40"/>
      <c r="R337" s="40"/>
      <c r="S337" s="105"/>
      <c r="T337" s="105"/>
      <c r="U337" s="105"/>
      <c r="W337" s="36"/>
      <c r="X337" s="215"/>
      <c r="Y337" s="215"/>
      <c r="Z337" s="216"/>
      <c r="AA337" s="37"/>
      <c r="AB337" s="37"/>
      <c r="AC337" s="37"/>
      <c r="AD337" s="37"/>
      <c r="AE337" s="226"/>
      <c r="AN337" s="38"/>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row>
    <row r="338" spans="1:82" s="33" customFormat="1" x14ac:dyDescent="0.2">
      <c r="A338" s="34"/>
      <c r="H338" s="91"/>
      <c r="I338" s="1"/>
      <c r="J338" s="35"/>
      <c r="K338" s="35"/>
      <c r="L338" s="35"/>
      <c r="M338" s="35"/>
      <c r="N338" s="40"/>
      <c r="O338" s="40"/>
      <c r="P338" s="40"/>
      <c r="Q338" s="40"/>
      <c r="R338" s="40"/>
      <c r="S338" s="105"/>
      <c r="T338" s="105"/>
      <c r="U338" s="105"/>
      <c r="W338" s="36"/>
      <c r="X338" s="215"/>
      <c r="Y338" s="215"/>
      <c r="Z338" s="216"/>
      <c r="AA338" s="37"/>
      <c r="AB338" s="37"/>
      <c r="AC338" s="37"/>
      <c r="AD338" s="37"/>
      <c r="AE338" s="226"/>
      <c r="AN338" s="38"/>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row>
    <row r="339" spans="1:82" s="33" customFormat="1" x14ac:dyDescent="0.2">
      <c r="A339" s="34"/>
      <c r="H339" s="91"/>
      <c r="I339" s="1"/>
      <c r="J339" s="35"/>
      <c r="K339" s="35"/>
      <c r="L339" s="35"/>
      <c r="M339" s="35"/>
      <c r="N339" s="40"/>
      <c r="O339" s="40"/>
      <c r="P339" s="40"/>
      <c r="Q339" s="40"/>
      <c r="R339" s="40"/>
      <c r="S339" s="105"/>
      <c r="T339" s="105"/>
      <c r="U339" s="105"/>
      <c r="W339" s="36"/>
      <c r="X339" s="215"/>
      <c r="Y339" s="215"/>
      <c r="Z339" s="216"/>
      <c r="AA339" s="37"/>
      <c r="AB339" s="37"/>
      <c r="AC339" s="37"/>
      <c r="AD339" s="37"/>
      <c r="AE339" s="226"/>
      <c r="AN339" s="38"/>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row>
    <row r="340" spans="1:82" s="33" customFormat="1" x14ac:dyDescent="0.2">
      <c r="A340" s="34"/>
      <c r="H340" s="91"/>
      <c r="I340" s="1"/>
      <c r="J340" s="35"/>
      <c r="K340" s="35"/>
      <c r="L340" s="35"/>
      <c r="M340" s="35"/>
      <c r="N340" s="40"/>
      <c r="O340" s="40"/>
      <c r="P340" s="40"/>
      <c r="Q340" s="40"/>
      <c r="R340" s="40"/>
      <c r="S340" s="105"/>
      <c r="T340" s="105"/>
      <c r="U340" s="105"/>
      <c r="W340" s="36"/>
      <c r="X340" s="215"/>
      <c r="Y340" s="215"/>
      <c r="Z340" s="216"/>
      <c r="AA340" s="37"/>
      <c r="AB340" s="37"/>
      <c r="AC340" s="37"/>
      <c r="AD340" s="37"/>
      <c r="AE340" s="226"/>
      <c r="AN340" s="38"/>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row>
    <row r="341" spans="1:82" s="33" customFormat="1" x14ac:dyDescent="0.2">
      <c r="A341" s="34"/>
      <c r="H341" s="91"/>
      <c r="I341" s="1"/>
      <c r="J341" s="35"/>
      <c r="K341" s="35"/>
      <c r="L341" s="35"/>
      <c r="M341" s="35"/>
      <c r="N341" s="40"/>
      <c r="O341" s="40"/>
      <c r="P341" s="40"/>
      <c r="Q341" s="40"/>
      <c r="R341" s="40"/>
      <c r="S341" s="105"/>
      <c r="T341" s="105"/>
      <c r="U341" s="105"/>
      <c r="W341" s="36"/>
      <c r="X341" s="215"/>
      <c r="Y341" s="215"/>
      <c r="Z341" s="216"/>
      <c r="AA341" s="37"/>
      <c r="AB341" s="37"/>
      <c r="AC341" s="37"/>
      <c r="AD341" s="37"/>
      <c r="AE341" s="226"/>
      <c r="AN341" s="38"/>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row>
    <row r="342" spans="1:82" s="33" customFormat="1" x14ac:dyDescent="0.2">
      <c r="A342" s="34"/>
      <c r="H342" s="91"/>
      <c r="I342" s="1"/>
      <c r="J342" s="35"/>
      <c r="K342" s="35"/>
      <c r="L342" s="35"/>
      <c r="M342" s="35"/>
      <c r="N342" s="40"/>
      <c r="O342" s="40"/>
      <c r="P342" s="40"/>
      <c r="Q342" s="40"/>
      <c r="R342" s="40"/>
      <c r="S342" s="105"/>
      <c r="T342" s="105"/>
      <c r="U342" s="105"/>
      <c r="W342" s="36"/>
      <c r="X342" s="215"/>
      <c r="Y342" s="215"/>
      <c r="Z342" s="216"/>
      <c r="AA342" s="37"/>
      <c r="AB342" s="37"/>
      <c r="AC342" s="37"/>
      <c r="AD342" s="37"/>
      <c r="AE342" s="226"/>
      <c r="AN342" s="38"/>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row>
    <row r="343" spans="1:82" s="33" customFormat="1" x14ac:dyDescent="0.2">
      <c r="A343" s="34"/>
      <c r="H343" s="91"/>
      <c r="I343" s="1"/>
      <c r="J343" s="35"/>
      <c r="K343" s="35"/>
      <c r="L343" s="35"/>
      <c r="M343" s="35"/>
      <c r="N343" s="40"/>
      <c r="O343" s="40"/>
      <c r="P343" s="40"/>
      <c r="Q343" s="40"/>
      <c r="R343" s="40"/>
      <c r="S343" s="105"/>
      <c r="T343" s="105"/>
      <c r="U343" s="105"/>
      <c r="W343" s="36"/>
      <c r="X343" s="215"/>
      <c r="Y343" s="215"/>
      <c r="Z343" s="216"/>
      <c r="AA343" s="37"/>
      <c r="AB343" s="37"/>
      <c r="AC343" s="37"/>
      <c r="AD343" s="37"/>
      <c r="AE343" s="226"/>
      <c r="AN343" s="38"/>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row>
    <row r="344" spans="1:82" s="33" customFormat="1" x14ac:dyDescent="0.2">
      <c r="A344" s="34"/>
      <c r="H344" s="91"/>
      <c r="I344" s="1"/>
      <c r="J344" s="35"/>
      <c r="K344" s="35"/>
      <c r="L344" s="35"/>
      <c r="M344" s="35"/>
      <c r="N344" s="40"/>
      <c r="O344" s="40"/>
      <c r="P344" s="40"/>
      <c r="Q344" s="40"/>
      <c r="R344" s="40"/>
      <c r="S344" s="105"/>
      <c r="T344" s="105"/>
      <c r="U344" s="105"/>
      <c r="W344" s="36"/>
      <c r="X344" s="215"/>
      <c r="Y344" s="215"/>
      <c r="Z344" s="216"/>
      <c r="AA344" s="37"/>
      <c r="AB344" s="37"/>
      <c r="AC344" s="37"/>
      <c r="AD344" s="37"/>
      <c r="AE344" s="226"/>
      <c r="AN344" s="38"/>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row>
    <row r="345" spans="1:82" s="33" customFormat="1" x14ac:dyDescent="0.2">
      <c r="A345" s="34"/>
      <c r="H345" s="91"/>
      <c r="I345" s="1"/>
      <c r="J345" s="35"/>
      <c r="K345" s="35"/>
      <c r="L345" s="35"/>
      <c r="M345" s="35"/>
      <c r="N345" s="40"/>
      <c r="O345" s="40"/>
      <c r="P345" s="40"/>
      <c r="Q345" s="40"/>
      <c r="R345" s="40"/>
      <c r="S345" s="105"/>
      <c r="T345" s="105"/>
      <c r="U345" s="105"/>
      <c r="W345" s="36"/>
      <c r="X345" s="215"/>
      <c r="Y345" s="215"/>
      <c r="Z345" s="216"/>
      <c r="AA345" s="37"/>
      <c r="AB345" s="37"/>
      <c r="AC345" s="37"/>
      <c r="AD345" s="37"/>
      <c r="AE345" s="226"/>
      <c r="AN345" s="38"/>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row>
    <row r="346" spans="1:82" s="33" customFormat="1" x14ac:dyDescent="0.2">
      <c r="A346" s="34"/>
      <c r="H346" s="91"/>
      <c r="I346" s="1"/>
      <c r="J346" s="35"/>
      <c r="K346" s="35"/>
      <c r="L346" s="35"/>
      <c r="M346" s="35"/>
      <c r="N346" s="40"/>
      <c r="O346" s="40"/>
      <c r="P346" s="40"/>
      <c r="Q346" s="40"/>
      <c r="R346" s="40"/>
      <c r="S346" s="105"/>
      <c r="T346" s="105"/>
      <c r="U346" s="105"/>
      <c r="W346" s="36"/>
      <c r="X346" s="215"/>
      <c r="Y346" s="215"/>
      <c r="Z346" s="216"/>
      <c r="AA346" s="37"/>
      <c r="AB346" s="37"/>
      <c r="AC346" s="37"/>
      <c r="AD346" s="37"/>
      <c r="AE346" s="226"/>
      <c r="AN346" s="38"/>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row>
    <row r="347" spans="1:82" s="33" customFormat="1" x14ac:dyDescent="0.2">
      <c r="A347" s="34"/>
      <c r="H347" s="91"/>
      <c r="I347" s="1"/>
      <c r="J347" s="35"/>
      <c r="K347" s="35"/>
      <c r="L347" s="35"/>
      <c r="M347" s="35"/>
      <c r="N347" s="40"/>
      <c r="O347" s="40"/>
      <c r="P347" s="40"/>
      <c r="Q347" s="40"/>
      <c r="R347" s="40"/>
      <c r="S347" s="105"/>
      <c r="T347" s="105"/>
      <c r="U347" s="105"/>
      <c r="W347" s="36"/>
      <c r="X347" s="215"/>
      <c r="Y347" s="215"/>
      <c r="Z347" s="216"/>
      <c r="AA347" s="37"/>
      <c r="AB347" s="37"/>
      <c r="AC347" s="37"/>
      <c r="AD347" s="37"/>
      <c r="AE347" s="226"/>
      <c r="AN347" s="38"/>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row>
    <row r="348" spans="1:82" s="33" customFormat="1" x14ac:dyDescent="0.2">
      <c r="A348" s="34"/>
      <c r="H348" s="91"/>
      <c r="I348" s="1"/>
      <c r="J348" s="35"/>
      <c r="K348" s="35"/>
      <c r="L348" s="35"/>
      <c r="M348" s="35"/>
      <c r="N348" s="40"/>
      <c r="O348" s="40"/>
      <c r="P348" s="40"/>
      <c r="Q348" s="40"/>
      <c r="R348" s="40"/>
      <c r="S348" s="105"/>
      <c r="T348" s="105"/>
      <c r="U348" s="105"/>
      <c r="W348" s="36"/>
      <c r="X348" s="215"/>
      <c r="Y348" s="215"/>
      <c r="Z348" s="216"/>
      <c r="AA348" s="37"/>
      <c r="AB348" s="37"/>
      <c r="AC348" s="37"/>
      <c r="AD348" s="37"/>
      <c r="AE348" s="226"/>
      <c r="AN348" s="38"/>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row>
    <row r="349" spans="1:82" s="33" customFormat="1" x14ac:dyDescent="0.2">
      <c r="A349" s="34"/>
      <c r="H349" s="91"/>
      <c r="I349" s="1"/>
      <c r="J349" s="35"/>
      <c r="K349" s="35"/>
      <c r="L349" s="35"/>
      <c r="M349" s="35"/>
      <c r="N349" s="40"/>
      <c r="O349" s="40"/>
      <c r="P349" s="40"/>
      <c r="Q349" s="40"/>
      <c r="R349" s="40"/>
      <c r="S349" s="105"/>
      <c r="T349" s="105"/>
      <c r="U349" s="105"/>
      <c r="W349" s="36"/>
      <c r="X349" s="215"/>
      <c r="Y349" s="215"/>
      <c r="Z349" s="216"/>
      <c r="AA349" s="37"/>
      <c r="AB349" s="37"/>
      <c r="AC349" s="37"/>
      <c r="AD349" s="37"/>
      <c r="AE349" s="226"/>
      <c r="AN349" s="38"/>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row>
    <row r="350" spans="1:82" s="33" customFormat="1" x14ac:dyDescent="0.2">
      <c r="A350" s="34"/>
      <c r="H350" s="91"/>
      <c r="I350" s="1"/>
      <c r="J350" s="35"/>
      <c r="K350" s="35"/>
      <c r="L350" s="35"/>
      <c r="M350" s="35"/>
      <c r="N350" s="40"/>
      <c r="O350" s="40"/>
      <c r="P350" s="40"/>
      <c r="Q350" s="40"/>
      <c r="R350" s="40"/>
      <c r="S350" s="105"/>
      <c r="T350" s="105"/>
      <c r="U350" s="105"/>
      <c r="W350" s="36"/>
      <c r="X350" s="215"/>
      <c r="Y350" s="215"/>
      <c r="Z350" s="216"/>
      <c r="AA350" s="37"/>
      <c r="AB350" s="37"/>
      <c r="AC350" s="37"/>
      <c r="AD350" s="37"/>
      <c r="AE350" s="226"/>
      <c r="AN350" s="38"/>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row>
    <row r="351" spans="1:82" s="33" customFormat="1" x14ac:dyDescent="0.2">
      <c r="A351" s="34"/>
      <c r="H351" s="91"/>
      <c r="I351" s="1"/>
      <c r="J351" s="35"/>
      <c r="K351" s="35"/>
      <c r="L351" s="35"/>
      <c r="M351" s="35"/>
      <c r="N351" s="40"/>
      <c r="O351" s="40"/>
      <c r="P351" s="40"/>
      <c r="Q351" s="40"/>
      <c r="R351" s="40"/>
      <c r="S351" s="105"/>
      <c r="T351" s="105"/>
      <c r="U351" s="105"/>
      <c r="W351" s="36"/>
      <c r="X351" s="215"/>
      <c r="Y351" s="215"/>
      <c r="Z351" s="216"/>
      <c r="AA351" s="37"/>
      <c r="AB351" s="37"/>
      <c r="AC351" s="37"/>
      <c r="AD351" s="37"/>
      <c r="AE351" s="226"/>
      <c r="AN351" s="38"/>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row>
    <row r="352" spans="1:82" s="33" customFormat="1" x14ac:dyDescent="0.2">
      <c r="A352" s="34"/>
      <c r="H352" s="91"/>
      <c r="I352" s="1"/>
      <c r="J352" s="35"/>
      <c r="K352" s="35"/>
      <c r="L352" s="35"/>
      <c r="M352" s="35"/>
      <c r="N352" s="40"/>
      <c r="O352" s="40"/>
      <c r="P352" s="40"/>
      <c r="Q352" s="40"/>
      <c r="R352" s="40"/>
      <c r="S352" s="105"/>
      <c r="T352" s="105"/>
      <c r="U352" s="105"/>
      <c r="W352" s="36"/>
      <c r="X352" s="215"/>
      <c r="Y352" s="215"/>
      <c r="Z352" s="216"/>
      <c r="AA352" s="37"/>
      <c r="AB352" s="37"/>
      <c r="AC352" s="37"/>
      <c r="AD352" s="37"/>
      <c r="AE352" s="226"/>
      <c r="AN352" s="38"/>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row>
    <row r="353" spans="1:82" s="33" customFormat="1" x14ac:dyDescent="0.2">
      <c r="A353" s="34"/>
      <c r="H353" s="91"/>
      <c r="I353" s="1"/>
      <c r="J353" s="35"/>
      <c r="K353" s="35"/>
      <c r="L353" s="35"/>
      <c r="M353" s="35"/>
      <c r="N353" s="40"/>
      <c r="O353" s="40"/>
      <c r="P353" s="40"/>
      <c r="Q353" s="40"/>
      <c r="R353" s="40"/>
      <c r="S353" s="105"/>
      <c r="T353" s="105"/>
      <c r="U353" s="105"/>
      <c r="W353" s="36"/>
      <c r="X353" s="215"/>
      <c r="Y353" s="215"/>
      <c r="Z353" s="216"/>
      <c r="AA353" s="37"/>
      <c r="AB353" s="37"/>
      <c r="AC353" s="37"/>
      <c r="AD353" s="37"/>
      <c r="AE353" s="226"/>
      <c r="AN353" s="38"/>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row>
    <row r="354" spans="1:82" s="33" customFormat="1" x14ac:dyDescent="0.2">
      <c r="A354" s="34"/>
      <c r="H354" s="91"/>
      <c r="I354" s="1"/>
      <c r="J354" s="35"/>
      <c r="K354" s="35"/>
      <c r="L354" s="35"/>
      <c r="M354" s="35"/>
      <c r="N354" s="40"/>
      <c r="O354" s="40"/>
      <c r="P354" s="40"/>
      <c r="Q354" s="40"/>
      <c r="R354" s="40"/>
      <c r="S354" s="105"/>
      <c r="T354" s="105"/>
      <c r="U354" s="105"/>
      <c r="W354" s="36"/>
      <c r="X354" s="215"/>
      <c r="Y354" s="215"/>
      <c r="Z354" s="216"/>
      <c r="AA354" s="37"/>
      <c r="AB354" s="37"/>
      <c r="AC354" s="37"/>
      <c r="AD354" s="37"/>
      <c r="AE354" s="226"/>
      <c r="AN354" s="38"/>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row>
    <row r="355" spans="1:82" s="33" customFormat="1" x14ac:dyDescent="0.2">
      <c r="A355" s="34"/>
      <c r="H355" s="91"/>
      <c r="I355" s="1"/>
      <c r="J355" s="35"/>
      <c r="K355" s="35"/>
      <c r="L355" s="35"/>
      <c r="M355" s="35"/>
      <c r="N355" s="40"/>
      <c r="O355" s="40"/>
      <c r="P355" s="40"/>
      <c r="Q355" s="40"/>
      <c r="R355" s="40"/>
      <c r="S355" s="105"/>
      <c r="T355" s="105"/>
      <c r="U355" s="105"/>
      <c r="W355" s="36"/>
      <c r="X355" s="215"/>
      <c r="Y355" s="215"/>
      <c r="Z355" s="216"/>
      <c r="AA355" s="37"/>
      <c r="AB355" s="37"/>
      <c r="AC355" s="37"/>
      <c r="AD355" s="37"/>
      <c r="AE355" s="226"/>
      <c r="AN355" s="38"/>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row>
    <row r="356" spans="1:82" s="33" customFormat="1" x14ac:dyDescent="0.2">
      <c r="A356" s="34"/>
      <c r="H356" s="91"/>
      <c r="I356" s="1"/>
      <c r="J356" s="35"/>
      <c r="K356" s="35"/>
      <c r="L356" s="35"/>
      <c r="M356" s="35"/>
      <c r="N356" s="40"/>
      <c r="O356" s="40"/>
      <c r="P356" s="40"/>
      <c r="Q356" s="40"/>
      <c r="R356" s="40"/>
      <c r="S356" s="105"/>
      <c r="T356" s="105"/>
      <c r="U356" s="105"/>
      <c r="W356" s="36"/>
      <c r="X356" s="215"/>
      <c r="Y356" s="215"/>
      <c r="Z356" s="216"/>
      <c r="AA356" s="37"/>
      <c r="AB356" s="37"/>
      <c r="AC356" s="37"/>
      <c r="AD356" s="37"/>
      <c r="AE356" s="226"/>
      <c r="AN356" s="38"/>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row>
    <row r="357" spans="1:82" s="33" customFormat="1" x14ac:dyDescent="0.2">
      <c r="A357" s="34"/>
      <c r="H357" s="91"/>
      <c r="I357" s="1"/>
      <c r="J357" s="35"/>
      <c r="K357" s="35"/>
      <c r="L357" s="35"/>
      <c r="M357" s="35"/>
      <c r="N357" s="40"/>
      <c r="O357" s="40"/>
      <c r="P357" s="40"/>
      <c r="Q357" s="40"/>
      <c r="R357" s="40"/>
      <c r="S357" s="105"/>
      <c r="T357" s="105"/>
      <c r="U357" s="105"/>
      <c r="W357" s="36"/>
      <c r="X357" s="215"/>
      <c r="Y357" s="215"/>
      <c r="Z357" s="216"/>
      <c r="AA357" s="37"/>
      <c r="AB357" s="37"/>
      <c r="AC357" s="37"/>
      <c r="AD357" s="37"/>
      <c r="AE357" s="226"/>
      <c r="AN357" s="38"/>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row>
    <row r="358" spans="1:82" s="33" customFormat="1" x14ac:dyDescent="0.2">
      <c r="A358" s="34"/>
      <c r="H358" s="91"/>
      <c r="I358" s="1"/>
      <c r="J358" s="35"/>
      <c r="K358" s="35"/>
      <c r="L358" s="35"/>
      <c r="M358" s="35"/>
      <c r="N358" s="40"/>
      <c r="O358" s="40"/>
      <c r="P358" s="40"/>
      <c r="Q358" s="40"/>
      <c r="R358" s="40"/>
      <c r="S358" s="105"/>
      <c r="T358" s="105"/>
      <c r="U358" s="105"/>
      <c r="W358" s="36"/>
      <c r="X358" s="215"/>
      <c r="Y358" s="215"/>
      <c r="Z358" s="216"/>
      <c r="AA358" s="37"/>
      <c r="AB358" s="37"/>
      <c r="AC358" s="37"/>
      <c r="AD358" s="37"/>
      <c r="AE358" s="226"/>
      <c r="AN358" s="38"/>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row>
    <row r="359" spans="1:82" s="33" customFormat="1" x14ac:dyDescent="0.2">
      <c r="A359" s="34"/>
      <c r="H359" s="91"/>
      <c r="I359" s="1"/>
      <c r="J359" s="35"/>
      <c r="K359" s="35"/>
      <c r="L359" s="35"/>
      <c r="M359" s="35"/>
      <c r="N359" s="40"/>
      <c r="O359" s="40"/>
      <c r="P359" s="40"/>
      <c r="Q359" s="40"/>
      <c r="R359" s="40"/>
      <c r="S359" s="105"/>
      <c r="T359" s="105"/>
      <c r="U359" s="105"/>
      <c r="W359" s="36"/>
      <c r="X359" s="215"/>
      <c r="Y359" s="215"/>
      <c r="Z359" s="216"/>
      <c r="AA359" s="37"/>
      <c r="AB359" s="37"/>
      <c r="AC359" s="37"/>
      <c r="AD359" s="37"/>
      <c r="AE359" s="226"/>
      <c r="AN359" s="38"/>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row>
    <row r="360" spans="1:82" s="33" customFormat="1" x14ac:dyDescent="0.2">
      <c r="A360" s="34"/>
      <c r="H360" s="91"/>
      <c r="I360" s="1"/>
      <c r="J360" s="35"/>
      <c r="K360" s="35"/>
      <c r="L360" s="35"/>
      <c r="M360" s="35"/>
      <c r="N360" s="40"/>
      <c r="O360" s="40"/>
      <c r="P360" s="40"/>
      <c r="Q360" s="40"/>
      <c r="R360" s="40"/>
      <c r="S360" s="105"/>
      <c r="T360" s="105"/>
      <c r="U360" s="105"/>
      <c r="W360" s="36"/>
      <c r="X360" s="215"/>
      <c r="Y360" s="215"/>
      <c r="Z360" s="216"/>
      <c r="AA360" s="37"/>
      <c r="AB360" s="37"/>
      <c r="AC360" s="37"/>
      <c r="AD360" s="37"/>
      <c r="AE360" s="226"/>
      <c r="AN360" s="38"/>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row>
    <row r="361" spans="1:82" s="33" customFormat="1" x14ac:dyDescent="0.2">
      <c r="A361" s="34"/>
      <c r="H361" s="91"/>
      <c r="I361" s="1"/>
      <c r="J361" s="35"/>
      <c r="K361" s="35"/>
      <c r="L361" s="35"/>
      <c r="M361" s="35"/>
      <c r="N361" s="40"/>
      <c r="O361" s="40"/>
      <c r="P361" s="40"/>
      <c r="Q361" s="40"/>
      <c r="R361" s="40"/>
      <c r="S361" s="105"/>
      <c r="T361" s="105"/>
      <c r="U361" s="105"/>
      <c r="W361" s="36"/>
      <c r="X361" s="215"/>
      <c r="Y361" s="215"/>
      <c r="Z361" s="216"/>
      <c r="AA361" s="37"/>
      <c r="AB361" s="37"/>
      <c r="AC361" s="37"/>
      <c r="AD361" s="37"/>
      <c r="AE361" s="226"/>
      <c r="AN361" s="38"/>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row>
    <row r="362" spans="1:82" s="33" customFormat="1" x14ac:dyDescent="0.2">
      <c r="A362" s="34"/>
      <c r="H362" s="91"/>
      <c r="I362" s="1"/>
      <c r="J362" s="35"/>
      <c r="K362" s="35"/>
      <c r="L362" s="35"/>
      <c r="M362" s="35"/>
      <c r="N362" s="40"/>
      <c r="O362" s="40"/>
      <c r="P362" s="40"/>
      <c r="Q362" s="40"/>
      <c r="R362" s="40"/>
      <c r="S362" s="105"/>
      <c r="T362" s="105"/>
      <c r="U362" s="105"/>
      <c r="W362" s="36"/>
      <c r="X362" s="215"/>
      <c r="Y362" s="215"/>
      <c r="Z362" s="216"/>
      <c r="AA362" s="37"/>
      <c r="AB362" s="37"/>
      <c r="AC362" s="37"/>
      <c r="AD362" s="37"/>
      <c r="AE362" s="226"/>
      <c r="AN362" s="38"/>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row>
    <row r="363" spans="1:82" s="33" customFormat="1" x14ac:dyDescent="0.2">
      <c r="A363" s="34"/>
      <c r="H363" s="91"/>
      <c r="I363" s="1"/>
      <c r="J363" s="35"/>
      <c r="K363" s="35"/>
      <c r="L363" s="35"/>
      <c r="M363" s="35"/>
      <c r="N363" s="40"/>
      <c r="O363" s="40"/>
      <c r="P363" s="40"/>
      <c r="Q363" s="40"/>
      <c r="R363" s="40"/>
      <c r="S363" s="105"/>
      <c r="T363" s="105"/>
      <c r="U363" s="105"/>
      <c r="W363" s="36"/>
      <c r="X363" s="215"/>
      <c r="Y363" s="215"/>
      <c r="Z363" s="216"/>
      <c r="AA363" s="37"/>
      <c r="AB363" s="37"/>
      <c r="AC363" s="37"/>
      <c r="AD363" s="37"/>
      <c r="AE363" s="226"/>
      <c r="AN363" s="38"/>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row>
    <row r="364" spans="1:82" s="33" customFormat="1" x14ac:dyDescent="0.2">
      <c r="A364" s="34"/>
      <c r="H364" s="91"/>
      <c r="I364" s="1"/>
      <c r="J364" s="35"/>
      <c r="K364" s="35"/>
      <c r="L364" s="35"/>
      <c r="M364" s="35"/>
      <c r="N364" s="40"/>
      <c r="O364" s="40"/>
      <c r="P364" s="40"/>
      <c r="Q364" s="40"/>
      <c r="R364" s="40"/>
      <c r="S364" s="105"/>
      <c r="T364" s="105"/>
      <c r="U364" s="105"/>
      <c r="W364" s="36"/>
      <c r="X364" s="215"/>
      <c r="Y364" s="215"/>
      <c r="Z364" s="216"/>
      <c r="AA364" s="37"/>
      <c r="AB364" s="37"/>
      <c r="AC364" s="37"/>
      <c r="AD364" s="37"/>
      <c r="AE364" s="226"/>
      <c r="AN364" s="38"/>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row>
    <row r="365" spans="1:82" s="33" customFormat="1" x14ac:dyDescent="0.2">
      <c r="A365" s="34"/>
      <c r="H365" s="91"/>
      <c r="I365" s="1"/>
      <c r="J365" s="35"/>
      <c r="K365" s="35"/>
      <c r="L365" s="35"/>
      <c r="M365" s="35"/>
      <c r="N365" s="40"/>
      <c r="O365" s="40"/>
      <c r="P365" s="40"/>
      <c r="Q365" s="40"/>
      <c r="R365" s="40"/>
      <c r="S365" s="105"/>
      <c r="T365" s="105"/>
      <c r="U365" s="105"/>
      <c r="W365" s="36"/>
      <c r="X365" s="215"/>
      <c r="Y365" s="215"/>
      <c r="Z365" s="216"/>
      <c r="AA365" s="37"/>
      <c r="AB365" s="37"/>
      <c r="AC365" s="37"/>
      <c r="AD365" s="37"/>
      <c r="AE365" s="226"/>
      <c r="AN365" s="38"/>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row>
    <row r="366" spans="1:82" s="33" customFormat="1" x14ac:dyDescent="0.2">
      <c r="A366" s="34"/>
      <c r="H366" s="91"/>
      <c r="I366" s="1"/>
      <c r="J366" s="35"/>
      <c r="K366" s="35"/>
      <c r="L366" s="35"/>
      <c r="M366" s="35"/>
      <c r="N366" s="40"/>
      <c r="O366" s="40"/>
      <c r="P366" s="40"/>
      <c r="Q366" s="40"/>
      <c r="R366" s="40"/>
      <c r="S366" s="105"/>
      <c r="T366" s="105"/>
      <c r="U366" s="105"/>
      <c r="W366" s="36"/>
      <c r="X366" s="215"/>
      <c r="Y366" s="215"/>
      <c r="Z366" s="216"/>
      <c r="AA366" s="37"/>
      <c r="AB366" s="37"/>
      <c r="AC366" s="37"/>
      <c r="AD366" s="37"/>
      <c r="AE366" s="226"/>
      <c r="AN366" s="38"/>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row>
    <row r="367" spans="1:82" s="33" customFormat="1" x14ac:dyDescent="0.2">
      <c r="A367" s="34"/>
      <c r="H367" s="91"/>
      <c r="I367" s="1"/>
      <c r="J367" s="35"/>
      <c r="K367" s="35"/>
      <c r="L367" s="35"/>
      <c r="M367" s="35"/>
      <c r="N367" s="40"/>
      <c r="O367" s="40"/>
      <c r="P367" s="40"/>
      <c r="Q367" s="40"/>
      <c r="R367" s="40"/>
      <c r="S367" s="105"/>
      <c r="T367" s="105"/>
      <c r="U367" s="105"/>
      <c r="W367" s="36"/>
      <c r="X367" s="215"/>
      <c r="Y367" s="215"/>
      <c r="Z367" s="216"/>
      <c r="AA367" s="37"/>
      <c r="AB367" s="37"/>
      <c r="AC367" s="37"/>
      <c r="AD367" s="37"/>
      <c r="AE367" s="226"/>
      <c r="AN367" s="38"/>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row>
    <row r="368" spans="1:82" s="33" customFormat="1" x14ac:dyDescent="0.2">
      <c r="A368" s="34"/>
      <c r="H368" s="91"/>
      <c r="I368" s="1"/>
      <c r="J368" s="35"/>
      <c r="K368" s="35"/>
      <c r="L368" s="35"/>
      <c r="M368" s="35"/>
      <c r="N368" s="40"/>
      <c r="O368" s="40"/>
      <c r="P368" s="40"/>
      <c r="Q368" s="40"/>
      <c r="R368" s="40"/>
      <c r="S368" s="105"/>
      <c r="T368" s="105"/>
      <c r="U368" s="105"/>
      <c r="W368" s="36"/>
      <c r="X368" s="215"/>
      <c r="Y368" s="215"/>
      <c r="Z368" s="216"/>
      <c r="AA368" s="37"/>
      <c r="AB368" s="37"/>
      <c r="AC368" s="37"/>
      <c r="AD368" s="37"/>
      <c r="AE368" s="226"/>
      <c r="AN368" s="38"/>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row>
    <row r="369" spans="1:82" s="33" customFormat="1" x14ac:dyDescent="0.2">
      <c r="A369" s="34"/>
      <c r="H369" s="91"/>
      <c r="I369" s="1"/>
      <c r="J369" s="35"/>
      <c r="K369" s="35"/>
      <c r="L369" s="35"/>
      <c r="M369" s="35"/>
      <c r="N369" s="40"/>
      <c r="O369" s="40"/>
      <c r="P369" s="40"/>
      <c r="Q369" s="40"/>
      <c r="R369" s="40"/>
      <c r="S369" s="105"/>
      <c r="T369" s="105"/>
      <c r="U369" s="105"/>
      <c r="W369" s="36"/>
      <c r="X369" s="215"/>
      <c r="Y369" s="215"/>
      <c r="Z369" s="216"/>
      <c r="AA369" s="37"/>
      <c r="AB369" s="37"/>
      <c r="AC369" s="37"/>
      <c r="AD369" s="37"/>
      <c r="AE369" s="226"/>
      <c r="AN369" s="38"/>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row>
    <row r="370" spans="1:82" s="33" customFormat="1" x14ac:dyDescent="0.2">
      <c r="A370" s="34"/>
      <c r="H370" s="91"/>
      <c r="I370" s="1"/>
      <c r="J370" s="35"/>
      <c r="K370" s="35"/>
      <c r="L370" s="35"/>
      <c r="M370" s="35"/>
      <c r="N370" s="40"/>
      <c r="O370" s="40"/>
      <c r="P370" s="40"/>
      <c r="Q370" s="40"/>
      <c r="R370" s="40"/>
      <c r="S370" s="105"/>
      <c r="T370" s="105"/>
      <c r="U370" s="105"/>
      <c r="W370" s="36"/>
      <c r="X370" s="215"/>
      <c r="Y370" s="215"/>
      <c r="Z370" s="216"/>
      <c r="AA370" s="37"/>
      <c r="AB370" s="37"/>
      <c r="AC370" s="37"/>
      <c r="AD370" s="37"/>
      <c r="AE370" s="226"/>
      <c r="AN370" s="38"/>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row>
    <row r="371" spans="1:82" s="33" customFormat="1" x14ac:dyDescent="0.2">
      <c r="A371" s="34"/>
      <c r="H371" s="91"/>
      <c r="I371" s="1"/>
      <c r="J371" s="35"/>
      <c r="K371" s="35"/>
      <c r="L371" s="35"/>
      <c r="M371" s="35"/>
      <c r="N371" s="40"/>
      <c r="O371" s="40"/>
      <c r="P371" s="40"/>
      <c r="Q371" s="40"/>
      <c r="R371" s="40"/>
      <c r="S371" s="105"/>
      <c r="T371" s="105"/>
      <c r="U371" s="105"/>
      <c r="W371" s="36"/>
      <c r="X371" s="215"/>
      <c r="Y371" s="215"/>
      <c r="Z371" s="216"/>
      <c r="AA371" s="37"/>
      <c r="AB371" s="37"/>
      <c r="AC371" s="37"/>
      <c r="AD371" s="37"/>
      <c r="AE371" s="226"/>
      <c r="AN371" s="38"/>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row>
    <row r="372" spans="1:82" s="33" customFormat="1" x14ac:dyDescent="0.2">
      <c r="A372" s="34"/>
      <c r="H372" s="91"/>
      <c r="I372" s="1"/>
      <c r="J372" s="35"/>
      <c r="K372" s="35"/>
      <c r="L372" s="35"/>
      <c r="M372" s="35"/>
      <c r="N372" s="40"/>
      <c r="O372" s="40"/>
      <c r="P372" s="40"/>
      <c r="Q372" s="40"/>
      <c r="R372" s="40"/>
      <c r="S372" s="105"/>
      <c r="T372" s="105"/>
      <c r="U372" s="105"/>
      <c r="W372" s="36"/>
      <c r="X372" s="215"/>
      <c r="Y372" s="215"/>
      <c r="Z372" s="216"/>
      <c r="AA372" s="37"/>
      <c r="AB372" s="37"/>
      <c r="AC372" s="37"/>
      <c r="AD372" s="37"/>
      <c r="AE372" s="226"/>
      <c r="AN372" s="38"/>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row>
    <row r="373" spans="1:82" s="33" customFormat="1" x14ac:dyDescent="0.2">
      <c r="A373" s="34"/>
      <c r="H373" s="91"/>
      <c r="I373" s="1"/>
      <c r="J373" s="35"/>
      <c r="K373" s="35"/>
      <c r="L373" s="35"/>
      <c r="M373" s="35"/>
      <c r="N373" s="40"/>
      <c r="O373" s="40"/>
      <c r="P373" s="40"/>
      <c r="Q373" s="40"/>
      <c r="R373" s="40"/>
      <c r="S373" s="105"/>
      <c r="T373" s="105"/>
      <c r="U373" s="105"/>
      <c r="W373" s="36"/>
      <c r="X373" s="215"/>
      <c r="Y373" s="215"/>
      <c r="Z373" s="216"/>
      <c r="AA373" s="37"/>
      <c r="AB373" s="37"/>
      <c r="AC373" s="37"/>
      <c r="AD373" s="37"/>
      <c r="AE373" s="226"/>
      <c r="AN373" s="38"/>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row>
    <row r="374" spans="1:82" s="33" customFormat="1" x14ac:dyDescent="0.2">
      <c r="A374" s="34"/>
      <c r="H374" s="91"/>
      <c r="I374" s="1"/>
      <c r="J374" s="35"/>
      <c r="K374" s="35"/>
      <c r="L374" s="35"/>
      <c r="M374" s="35"/>
      <c r="N374" s="40"/>
      <c r="O374" s="40"/>
      <c r="P374" s="40"/>
      <c r="Q374" s="40"/>
      <c r="R374" s="40"/>
      <c r="S374" s="105"/>
      <c r="T374" s="105"/>
      <c r="U374" s="105"/>
      <c r="W374" s="36"/>
      <c r="X374" s="215"/>
      <c r="Y374" s="215"/>
      <c r="Z374" s="216"/>
      <c r="AA374" s="37"/>
      <c r="AB374" s="37"/>
      <c r="AC374" s="37"/>
      <c r="AD374" s="37"/>
      <c r="AE374" s="226"/>
      <c r="AN374" s="38"/>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row>
    <row r="375" spans="1:82" s="33" customFormat="1" x14ac:dyDescent="0.2">
      <c r="A375" s="34"/>
      <c r="H375" s="91"/>
      <c r="I375" s="1"/>
      <c r="J375" s="35"/>
      <c r="K375" s="35"/>
      <c r="L375" s="35"/>
      <c r="M375" s="35"/>
      <c r="N375" s="40"/>
      <c r="O375" s="40"/>
      <c r="P375" s="40"/>
      <c r="Q375" s="40"/>
      <c r="R375" s="40"/>
      <c r="S375" s="105"/>
      <c r="T375" s="105"/>
      <c r="U375" s="105"/>
      <c r="W375" s="36"/>
      <c r="X375" s="215"/>
      <c r="Y375" s="215"/>
      <c r="Z375" s="216"/>
      <c r="AA375" s="37"/>
      <c r="AB375" s="37"/>
      <c r="AC375" s="37"/>
      <c r="AD375" s="37"/>
      <c r="AE375" s="226"/>
      <c r="AN375" s="38"/>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row>
    <row r="376" spans="1:82" s="33" customFormat="1" x14ac:dyDescent="0.2">
      <c r="A376" s="34"/>
      <c r="H376" s="91"/>
      <c r="I376" s="1"/>
      <c r="J376" s="35"/>
      <c r="K376" s="35"/>
      <c r="L376" s="35"/>
      <c r="M376" s="35"/>
      <c r="N376" s="40"/>
      <c r="O376" s="40"/>
      <c r="P376" s="40"/>
      <c r="Q376" s="40"/>
      <c r="R376" s="40"/>
      <c r="S376" s="105"/>
      <c r="T376" s="105"/>
      <c r="U376" s="105"/>
      <c r="W376" s="36"/>
      <c r="X376" s="215"/>
      <c r="Y376" s="215"/>
      <c r="Z376" s="216"/>
      <c r="AA376" s="37"/>
      <c r="AB376" s="37"/>
      <c r="AC376" s="37"/>
      <c r="AD376" s="37"/>
      <c r="AE376" s="226"/>
      <c r="AN376" s="38"/>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row>
    <row r="377" spans="1:82" s="33" customFormat="1" x14ac:dyDescent="0.2">
      <c r="A377" s="34"/>
      <c r="H377" s="91"/>
      <c r="I377" s="1"/>
      <c r="J377" s="35"/>
      <c r="K377" s="35"/>
      <c r="L377" s="35"/>
      <c r="M377" s="35"/>
      <c r="N377" s="40"/>
      <c r="O377" s="40"/>
      <c r="P377" s="40"/>
      <c r="Q377" s="40"/>
      <c r="R377" s="40"/>
      <c r="S377" s="105"/>
      <c r="T377" s="105"/>
      <c r="U377" s="105"/>
      <c r="W377" s="36"/>
      <c r="X377" s="215"/>
      <c r="Y377" s="215"/>
      <c r="Z377" s="216"/>
      <c r="AA377" s="37"/>
      <c r="AB377" s="37"/>
      <c r="AC377" s="37"/>
      <c r="AD377" s="37"/>
      <c r="AE377" s="226"/>
      <c r="AN377" s="38"/>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row>
    <row r="378" spans="1:82" s="33" customFormat="1" x14ac:dyDescent="0.2">
      <c r="A378" s="34"/>
      <c r="H378" s="91"/>
      <c r="I378" s="1"/>
      <c r="J378" s="35"/>
      <c r="K378" s="35"/>
      <c r="L378" s="35"/>
      <c r="M378" s="35"/>
      <c r="N378" s="40"/>
      <c r="O378" s="40"/>
      <c r="P378" s="40"/>
      <c r="Q378" s="40"/>
      <c r="R378" s="40"/>
      <c r="S378" s="105"/>
      <c r="T378" s="105"/>
      <c r="U378" s="105"/>
      <c r="W378" s="36"/>
      <c r="X378" s="215"/>
      <c r="Y378" s="215"/>
      <c r="Z378" s="216"/>
      <c r="AA378" s="37"/>
      <c r="AB378" s="37"/>
      <c r="AC378" s="37"/>
      <c r="AD378" s="37"/>
      <c r="AE378" s="226"/>
      <c r="AN378" s="38"/>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row>
    <row r="379" spans="1:82" s="33" customFormat="1" x14ac:dyDescent="0.2">
      <c r="A379" s="34"/>
      <c r="H379" s="91"/>
      <c r="I379" s="1"/>
      <c r="J379" s="35"/>
      <c r="K379" s="35"/>
      <c r="L379" s="35"/>
      <c r="M379" s="35"/>
      <c r="N379" s="40"/>
      <c r="O379" s="40"/>
      <c r="P379" s="40"/>
      <c r="Q379" s="40"/>
      <c r="R379" s="40"/>
      <c r="S379" s="105"/>
      <c r="T379" s="105"/>
      <c r="U379" s="105"/>
      <c r="W379" s="36"/>
      <c r="X379" s="215"/>
      <c r="Y379" s="215"/>
      <c r="Z379" s="216"/>
      <c r="AA379" s="37"/>
      <c r="AB379" s="37"/>
      <c r="AC379" s="37"/>
      <c r="AD379" s="37"/>
      <c r="AE379" s="226"/>
      <c r="AN379" s="38"/>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row>
    <row r="380" spans="1:82" s="33" customFormat="1" x14ac:dyDescent="0.2">
      <c r="A380" s="34"/>
      <c r="H380" s="91"/>
      <c r="I380" s="1"/>
      <c r="J380" s="35"/>
      <c r="K380" s="35"/>
      <c r="L380" s="35"/>
      <c r="M380" s="35"/>
      <c r="N380" s="40"/>
      <c r="O380" s="40"/>
      <c r="P380" s="40"/>
      <c r="Q380" s="40"/>
      <c r="R380" s="40"/>
      <c r="S380" s="105"/>
      <c r="T380" s="105"/>
      <c r="U380" s="105"/>
      <c r="W380" s="36"/>
      <c r="X380" s="215"/>
      <c r="Y380" s="215"/>
      <c r="Z380" s="216"/>
      <c r="AA380" s="37"/>
      <c r="AB380" s="37"/>
      <c r="AC380" s="37"/>
      <c r="AD380" s="37"/>
      <c r="AE380" s="226"/>
      <c r="AN380" s="38"/>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row>
    <row r="381" spans="1:82" s="33" customFormat="1" x14ac:dyDescent="0.2">
      <c r="A381" s="34"/>
      <c r="H381" s="91"/>
      <c r="I381" s="1"/>
      <c r="J381" s="35"/>
      <c r="K381" s="35"/>
      <c r="L381" s="35"/>
      <c r="M381" s="35"/>
      <c r="N381" s="40"/>
      <c r="O381" s="40"/>
      <c r="P381" s="40"/>
      <c r="Q381" s="40"/>
      <c r="R381" s="40"/>
      <c r="S381" s="105"/>
      <c r="T381" s="105"/>
      <c r="U381" s="105"/>
      <c r="W381" s="36"/>
      <c r="X381" s="215"/>
      <c r="Y381" s="215"/>
      <c r="Z381" s="216"/>
      <c r="AA381" s="37"/>
      <c r="AB381" s="37"/>
      <c r="AC381" s="37"/>
      <c r="AD381" s="37"/>
      <c r="AE381" s="226"/>
      <c r="AN381" s="38"/>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row>
    <row r="382" spans="1:82" s="33" customFormat="1" x14ac:dyDescent="0.2">
      <c r="A382" s="34"/>
      <c r="H382" s="91"/>
      <c r="I382" s="1"/>
      <c r="J382" s="35"/>
      <c r="K382" s="35"/>
      <c r="L382" s="35"/>
      <c r="M382" s="35"/>
      <c r="N382" s="40"/>
      <c r="O382" s="40"/>
      <c r="P382" s="40"/>
      <c r="Q382" s="40"/>
      <c r="R382" s="40"/>
      <c r="S382" s="105"/>
      <c r="T382" s="105"/>
      <c r="U382" s="105"/>
      <c r="W382" s="36"/>
      <c r="X382" s="215"/>
      <c r="Y382" s="215"/>
      <c r="Z382" s="216"/>
      <c r="AA382" s="37"/>
      <c r="AB382" s="37"/>
      <c r="AC382" s="37"/>
      <c r="AD382" s="37"/>
      <c r="AE382" s="226"/>
      <c r="AN382" s="38"/>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row>
    <row r="383" spans="1:82" s="33" customFormat="1" x14ac:dyDescent="0.2">
      <c r="A383" s="34"/>
      <c r="H383" s="91"/>
      <c r="I383" s="1"/>
      <c r="J383" s="35"/>
      <c r="K383" s="35"/>
      <c r="L383" s="35"/>
      <c r="M383" s="35"/>
      <c r="N383" s="40"/>
      <c r="O383" s="40"/>
      <c r="P383" s="40"/>
      <c r="Q383" s="40"/>
      <c r="R383" s="40"/>
      <c r="S383" s="105"/>
      <c r="T383" s="105"/>
      <c r="U383" s="105"/>
      <c r="W383" s="36"/>
      <c r="X383" s="215"/>
      <c r="Y383" s="215"/>
      <c r="Z383" s="216"/>
      <c r="AA383" s="37"/>
      <c r="AB383" s="37"/>
      <c r="AC383" s="37"/>
      <c r="AD383" s="37"/>
      <c r="AE383" s="226"/>
      <c r="AN383" s="38"/>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row>
    <row r="384" spans="1:82" s="33" customFormat="1" x14ac:dyDescent="0.2">
      <c r="A384" s="34"/>
      <c r="H384" s="91"/>
      <c r="I384" s="1"/>
      <c r="J384" s="35"/>
      <c r="K384" s="35"/>
      <c r="L384" s="35"/>
      <c r="M384" s="35"/>
      <c r="N384" s="40"/>
      <c r="O384" s="40"/>
      <c r="P384" s="40"/>
      <c r="Q384" s="40"/>
      <c r="R384" s="40"/>
      <c r="S384" s="105"/>
      <c r="T384" s="105"/>
      <c r="U384" s="105"/>
      <c r="W384" s="36"/>
      <c r="X384" s="215"/>
      <c r="Y384" s="215"/>
      <c r="Z384" s="216"/>
      <c r="AA384" s="37"/>
      <c r="AB384" s="37"/>
      <c r="AC384" s="37"/>
      <c r="AD384" s="37"/>
      <c r="AE384" s="226"/>
      <c r="AN384" s="38"/>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row>
    <row r="385" spans="1:82" s="33" customFormat="1" x14ac:dyDescent="0.2">
      <c r="A385" s="34"/>
      <c r="H385" s="91"/>
      <c r="I385" s="1"/>
      <c r="J385" s="35"/>
      <c r="K385" s="35"/>
      <c r="L385" s="35"/>
      <c r="M385" s="35"/>
      <c r="N385" s="40"/>
      <c r="O385" s="40"/>
      <c r="P385" s="40"/>
      <c r="Q385" s="40"/>
      <c r="R385" s="40"/>
      <c r="S385" s="105"/>
      <c r="T385" s="105"/>
      <c r="U385" s="105"/>
      <c r="W385" s="36"/>
      <c r="X385" s="215"/>
      <c r="Y385" s="215"/>
      <c r="Z385" s="216"/>
      <c r="AA385" s="37"/>
      <c r="AB385" s="37"/>
      <c r="AC385" s="37"/>
      <c r="AD385" s="37"/>
      <c r="AE385" s="226"/>
      <c r="AN385" s="38"/>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row>
    <row r="386" spans="1:82" s="33" customFormat="1" x14ac:dyDescent="0.2">
      <c r="A386" s="34"/>
      <c r="H386" s="91"/>
      <c r="I386" s="1"/>
      <c r="J386" s="35"/>
      <c r="K386" s="35"/>
      <c r="L386" s="35"/>
      <c r="M386" s="35"/>
      <c r="N386" s="40"/>
      <c r="O386" s="40"/>
      <c r="P386" s="40"/>
      <c r="Q386" s="40"/>
      <c r="R386" s="40"/>
      <c r="S386" s="105"/>
      <c r="T386" s="105"/>
      <c r="U386" s="105"/>
      <c r="W386" s="36"/>
      <c r="X386" s="215"/>
      <c r="Y386" s="215"/>
      <c r="Z386" s="216"/>
      <c r="AA386" s="37"/>
      <c r="AB386" s="37"/>
      <c r="AC386" s="37"/>
      <c r="AD386" s="37"/>
      <c r="AE386" s="226"/>
      <c r="AN386" s="38"/>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row>
    <row r="387" spans="1:82" s="33" customFormat="1" x14ac:dyDescent="0.2">
      <c r="A387" s="34"/>
      <c r="H387" s="91"/>
      <c r="I387" s="1"/>
      <c r="J387" s="35"/>
      <c r="K387" s="35"/>
      <c r="L387" s="35"/>
      <c r="M387" s="35"/>
      <c r="N387" s="40"/>
      <c r="O387" s="40"/>
      <c r="P387" s="40"/>
      <c r="Q387" s="40"/>
      <c r="R387" s="40"/>
      <c r="S387" s="105"/>
      <c r="T387" s="105"/>
      <c r="U387" s="105"/>
      <c r="W387" s="36"/>
      <c r="X387" s="215"/>
      <c r="Y387" s="215"/>
      <c r="Z387" s="216"/>
      <c r="AA387" s="37"/>
      <c r="AB387" s="37"/>
      <c r="AC387" s="37"/>
      <c r="AD387" s="37"/>
      <c r="AE387" s="226"/>
      <c r="AN387" s="38"/>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row>
    <row r="388" spans="1:82" s="33" customFormat="1" x14ac:dyDescent="0.2">
      <c r="A388" s="34"/>
      <c r="H388" s="91"/>
      <c r="I388" s="1"/>
      <c r="J388" s="35"/>
      <c r="K388" s="35"/>
      <c r="L388" s="35"/>
      <c r="M388" s="35"/>
      <c r="N388" s="40"/>
      <c r="O388" s="40"/>
      <c r="P388" s="40"/>
      <c r="Q388" s="40"/>
      <c r="R388" s="40"/>
      <c r="S388" s="105"/>
      <c r="T388" s="105"/>
      <c r="U388" s="105"/>
      <c r="W388" s="36"/>
      <c r="X388" s="215"/>
      <c r="Y388" s="215"/>
      <c r="Z388" s="216"/>
      <c r="AA388" s="37"/>
      <c r="AB388" s="37"/>
      <c r="AC388" s="37"/>
      <c r="AD388" s="37"/>
      <c r="AE388" s="226"/>
      <c r="AN388" s="38"/>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row>
    <row r="389" spans="1:82" s="33" customFormat="1" x14ac:dyDescent="0.2">
      <c r="A389" s="34"/>
      <c r="H389" s="91"/>
      <c r="I389" s="1"/>
      <c r="J389" s="35"/>
      <c r="K389" s="35"/>
      <c r="L389" s="35"/>
      <c r="M389" s="35"/>
      <c r="N389" s="40"/>
      <c r="O389" s="40"/>
      <c r="P389" s="40"/>
      <c r="Q389" s="40"/>
      <c r="R389" s="40"/>
      <c r="S389" s="105"/>
      <c r="T389" s="105"/>
      <c r="U389" s="105"/>
      <c r="W389" s="36"/>
      <c r="X389" s="215"/>
      <c r="Y389" s="215"/>
      <c r="Z389" s="216"/>
      <c r="AA389" s="37"/>
      <c r="AB389" s="37"/>
      <c r="AC389" s="37"/>
      <c r="AD389" s="37"/>
      <c r="AE389" s="226"/>
      <c r="AN389" s="38"/>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row>
    <row r="390" spans="1:82" s="33" customFormat="1" x14ac:dyDescent="0.2">
      <c r="A390" s="34"/>
      <c r="H390" s="91"/>
      <c r="I390" s="1"/>
      <c r="J390" s="35"/>
      <c r="K390" s="35"/>
      <c r="L390" s="35"/>
      <c r="M390" s="35"/>
      <c r="N390" s="40"/>
      <c r="O390" s="40"/>
      <c r="P390" s="40"/>
      <c r="Q390" s="40"/>
      <c r="R390" s="40"/>
      <c r="S390" s="105"/>
      <c r="T390" s="105"/>
      <c r="U390" s="105"/>
      <c r="W390" s="36"/>
      <c r="X390" s="215"/>
      <c r="Y390" s="215"/>
      <c r="Z390" s="216"/>
      <c r="AA390" s="37"/>
      <c r="AB390" s="37"/>
      <c r="AC390" s="37"/>
      <c r="AD390" s="37"/>
      <c r="AE390" s="226"/>
      <c r="AN390" s="38"/>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row>
    <row r="391" spans="1:82" s="33" customFormat="1" x14ac:dyDescent="0.2">
      <c r="A391" s="34"/>
      <c r="H391" s="91"/>
      <c r="I391" s="1"/>
      <c r="J391" s="35"/>
      <c r="K391" s="35"/>
      <c r="L391" s="35"/>
      <c r="M391" s="35"/>
      <c r="N391" s="40"/>
      <c r="O391" s="40"/>
      <c r="P391" s="40"/>
      <c r="Q391" s="40"/>
      <c r="R391" s="40"/>
      <c r="S391" s="105"/>
      <c r="T391" s="105"/>
      <c r="U391" s="105"/>
      <c r="W391" s="36"/>
      <c r="X391" s="215"/>
      <c r="Y391" s="215"/>
      <c r="Z391" s="216"/>
      <c r="AA391" s="37"/>
      <c r="AB391" s="37"/>
      <c r="AC391" s="37"/>
      <c r="AD391" s="37"/>
      <c r="AE391" s="226"/>
      <c r="AN391" s="38"/>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row>
    <row r="392" spans="1:82" s="33" customFormat="1" x14ac:dyDescent="0.2">
      <c r="A392" s="34"/>
      <c r="H392" s="91"/>
      <c r="I392" s="1"/>
      <c r="J392" s="35"/>
      <c r="K392" s="35"/>
      <c r="L392" s="35"/>
      <c r="M392" s="35"/>
      <c r="N392" s="40"/>
      <c r="O392" s="40"/>
      <c r="P392" s="40"/>
      <c r="Q392" s="40"/>
      <c r="R392" s="40"/>
      <c r="S392" s="105"/>
      <c r="T392" s="105"/>
      <c r="U392" s="105"/>
      <c r="W392" s="36"/>
      <c r="X392" s="215"/>
      <c r="Y392" s="215"/>
      <c r="Z392" s="216"/>
      <c r="AA392" s="37"/>
      <c r="AB392" s="37"/>
      <c r="AC392" s="37"/>
      <c r="AD392" s="37"/>
      <c r="AE392" s="226"/>
      <c r="AN392" s="38"/>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row>
    <row r="393" spans="1:82" s="33" customFormat="1" x14ac:dyDescent="0.2">
      <c r="A393" s="34"/>
      <c r="H393" s="91"/>
      <c r="I393" s="1"/>
      <c r="J393" s="35"/>
      <c r="K393" s="35"/>
      <c r="L393" s="35"/>
      <c r="M393" s="35"/>
      <c r="N393" s="40"/>
      <c r="O393" s="40"/>
      <c r="P393" s="40"/>
      <c r="Q393" s="40"/>
      <c r="R393" s="40"/>
      <c r="S393" s="105"/>
      <c r="T393" s="105"/>
      <c r="U393" s="105"/>
      <c r="W393" s="36"/>
      <c r="X393" s="215"/>
      <c r="Y393" s="215"/>
      <c r="Z393" s="216"/>
      <c r="AA393" s="37"/>
      <c r="AB393" s="37"/>
      <c r="AC393" s="37"/>
      <c r="AD393" s="37"/>
      <c r="AE393" s="226"/>
      <c r="AN393" s="38"/>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row>
    <row r="394" spans="1:82" s="33" customFormat="1" x14ac:dyDescent="0.2">
      <c r="A394" s="34"/>
      <c r="H394" s="91"/>
      <c r="I394" s="1"/>
      <c r="J394" s="35"/>
      <c r="K394" s="35"/>
      <c r="L394" s="35"/>
      <c r="M394" s="35"/>
      <c r="N394" s="40"/>
      <c r="O394" s="40"/>
      <c r="P394" s="40"/>
      <c r="Q394" s="40"/>
      <c r="R394" s="40"/>
      <c r="S394" s="105"/>
      <c r="T394" s="105"/>
      <c r="U394" s="105"/>
      <c r="W394" s="36"/>
      <c r="X394" s="215"/>
      <c r="Y394" s="215"/>
      <c r="Z394" s="216"/>
      <c r="AA394" s="37"/>
      <c r="AB394" s="37"/>
      <c r="AC394" s="37"/>
      <c r="AD394" s="37"/>
      <c r="AE394" s="226"/>
      <c r="AN394" s="38"/>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row>
    <row r="395" spans="1:82" s="33" customFormat="1" x14ac:dyDescent="0.2">
      <c r="A395" s="34"/>
      <c r="H395" s="91"/>
      <c r="I395" s="1"/>
      <c r="J395" s="35"/>
      <c r="K395" s="35"/>
      <c r="L395" s="35"/>
      <c r="M395" s="35"/>
      <c r="N395" s="40"/>
      <c r="O395" s="40"/>
      <c r="P395" s="40"/>
      <c r="Q395" s="40"/>
      <c r="R395" s="40"/>
      <c r="S395" s="105"/>
      <c r="T395" s="105"/>
      <c r="U395" s="105"/>
      <c r="W395" s="36"/>
      <c r="X395" s="215"/>
      <c r="Y395" s="215"/>
      <c r="Z395" s="216"/>
      <c r="AA395" s="37"/>
      <c r="AB395" s="37"/>
      <c r="AC395" s="37"/>
      <c r="AD395" s="37"/>
      <c r="AE395" s="226"/>
      <c r="AN395" s="38"/>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row>
    <row r="396" spans="1:82" s="33" customFormat="1" x14ac:dyDescent="0.2">
      <c r="A396" s="34"/>
      <c r="H396" s="91"/>
      <c r="I396" s="1"/>
      <c r="J396" s="35"/>
      <c r="K396" s="35"/>
      <c r="L396" s="35"/>
      <c r="M396" s="35"/>
      <c r="N396" s="40"/>
      <c r="O396" s="40"/>
      <c r="P396" s="40"/>
      <c r="Q396" s="40"/>
      <c r="R396" s="40"/>
      <c r="S396" s="105"/>
      <c r="T396" s="105"/>
      <c r="U396" s="105"/>
      <c r="W396" s="36"/>
      <c r="X396" s="215"/>
      <c r="Y396" s="215"/>
      <c r="Z396" s="216"/>
      <c r="AA396" s="37"/>
      <c r="AB396" s="37"/>
      <c r="AC396" s="37"/>
      <c r="AD396" s="37"/>
      <c r="AE396" s="226"/>
      <c r="AN396" s="38"/>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row>
    <row r="397" spans="1:82" s="33" customFormat="1" x14ac:dyDescent="0.2">
      <c r="A397" s="34"/>
      <c r="H397" s="91"/>
      <c r="I397" s="1"/>
      <c r="J397" s="35"/>
      <c r="K397" s="35"/>
      <c r="L397" s="35"/>
      <c r="M397" s="35"/>
      <c r="N397" s="40"/>
      <c r="O397" s="40"/>
      <c r="P397" s="40"/>
      <c r="Q397" s="40"/>
      <c r="R397" s="40"/>
      <c r="S397" s="105"/>
      <c r="T397" s="105"/>
      <c r="U397" s="105"/>
      <c r="W397" s="36"/>
      <c r="X397" s="215"/>
      <c r="Y397" s="215"/>
      <c r="Z397" s="216"/>
      <c r="AA397" s="37"/>
      <c r="AB397" s="37"/>
      <c r="AC397" s="37"/>
      <c r="AD397" s="37"/>
      <c r="AE397" s="226"/>
      <c r="AN397" s="38"/>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row>
    <row r="398" spans="1:82" s="33" customFormat="1" x14ac:dyDescent="0.2">
      <c r="A398" s="34"/>
      <c r="H398" s="91"/>
      <c r="I398" s="1"/>
      <c r="J398" s="35"/>
      <c r="K398" s="35"/>
      <c r="L398" s="35"/>
      <c r="M398" s="35"/>
      <c r="N398" s="40"/>
      <c r="O398" s="40"/>
      <c r="P398" s="40"/>
      <c r="Q398" s="40"/>
      <c r="R398" s="40"/>
      <c r="S398" s="105"/>
      <c r="T398" s="105"/>
      <c r="U398" s="105"/>
      <c r="W398" s="36"/>
      <c r="X398" s="215"/>
      <c r="Y398" s="215"/>
      <c r="Z398" s="216"/>
      <c r="AA398" s="37"/>
      <c r="AB398" s="37"/>
      <c r="AC398" s="37"/>
      <c r="AD398" s="37"/>
      <c r="AE398" s="226"/>
      <c r="AN398" s="38"/>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row>
    <row r="399" spans="1:82" s="33" customFormat="1" x14ac:dyDescent="0.2">
      <c r="A399" s="34"/>
      <c r="H399" s="91"/>
      <c r="I399" s="1"/>
      <c r="J399" s="35"/>
      <c r="K399" s="35"/>
      <c r="L399" s="35"/>
      <c r="M399" s="35"/>
      <c r="N399" s="40"/>
      <c r="O399" s="40"/>
      <c r="P399" s="40"/>
      <c r="Q399" s="40"/>
      <c r="R399" s="40"/>
      <c r="S399" s="105"/>
      <c r="T399" s="105"/>
      <c r="U399" s="105"/>
      <c r="W399" s="36"/>
      <c r="X399" s="215"/>
      <c r="Y399" s="215"/>
      <c r="Z399" s="216"/>
      <c r="AA399" s="37"/>
      <c r="AB399" s="37"/>
      <c r="AC399" s="37"/>
      <c r="AD399" s="37"/>
      <c r="AE399" s="226"/>
      <c r="AN399" s="38"/>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row>
    <row r="400" spans="1:82" s="33" customFormat="1" x14ac:dyDescent="0.2">
      <c r="A400" s="34"/>
      <c r="H400" s="91"/>
      <c r="I400" s="1"/>
      <c r="J400" s="35"/>
      <c r="K400" s="35"/>
      <c r="L400" s="35"/>
      <c r="M400" s="35"/>
      <c r="N400" s="40"/>
      <c r="O400" s="40"/>
      <c r="P400" s="40"/>
      <c r="Q400" s="40"/>
      <c r="R400" s="40"/>
      <c r="S400" s="105"/>
      <c r="T400" s="105"/>
      <c r="U400" s="105"/>
      <c r="W400" s="36"/>
      <c r="X400" s="215"/>
      <c r="Y400" s="215"/>
      <c r="Z400" s="216"/>
      <c r="AA400" s="37"/>
      <c r="AB400" s="37"/>
      <c r="AC400" s="37"/>
      <c r="AD400" s="37"/>
      <c r="AE400" s="226"/>
      <c r="AN400" s="38"/>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row>
    <row r="401" spans="1:82" s="33" customFormat="1" x14ac:dyDescent="0.2">
      <c r="A401" s="34"/>
      <c r="H401" s="91"/>
      <c r="I401" s="1"/>
      <c r="J401" s="35"/>
      <c r="K401" s="35"/>
      <c r="L401" s="35"/>
      <c r="M401" s="35"/>
      <c r="N401" s="40"/>
      <c r="O401" s="40"/>
      <c r="P401" s="40"/>
      <c r="Q401" s="40"/>
      <c r="R401" s="40"/>
      <c r="S401" s="105"/>
      <c r="T401" s="105"/>
      <c r="U401" s="105"/>
      <c r="W401" s="36"/>
      <c r="X401" s="215"/>
      <c r="Y401" s="215"/>
      <c r="Z401" s="216"/>
      <c r="AA401" s="37"/>
      <c r="AB401" s="37"/>
      <c r="AC401" s="37"/>
      <c r="AD401" s="37"/>
      <c r="AE401" s="226"/>
      <c r="AN401" s="38"/>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row>
    <row r="402" spans="1:82" s="33" customFormat="1" x14ac:dyDescent="0.2">
      <c r="A402" s="34"/>
      <c r="H402" s="91"/>
      <c r="I402" s="1"/>
      <c r="J402" s="35"/>
      <c r="K402" s="35"/>
      <c r="L402" s="35"/>
      <c r="M402" s="35"/>
      <c r="N402" s="40"/>
      <c r="O402" s="40"/>
      <c r="P402" s="40"/>
      <c r="Q402" s="40"/>
      <c r="R402" s="40"/>
      <c r="S402" s="105"/>
      <c r="T402" s="105"/>
      <c r="U402" s="105"/>
      <c r="W402" s="36"/>
      <c r="X402" s="215"/>
      <c r="Y402" s="215"/>
      <c r="Z402" s="216"/>
      <c r="AA402" s="37"/>
      <c r="AB402" s="37"/>
      <c r="AC402" s="37"/>
      <c r="AD402" s="37"/>
      <c r="AE402" s="226"/>
      <c r="AN402" s="38"/>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row>
    <row r="403" spans="1:82" s="33" customFormat="1" x14ac:dyDescent="0.2">
      <c r="A403" s="34"/>
      <c r="H403" s="91"/>
      <c r="I403" s="1"/>
      <c r="J403" s="35"/>
      <c r="K403" s="35"/>
      <c r="L403" s="35"/>
      <c r="M403" s="35"/>
      <c r="N403" s="40"/>
      <c r="O403" s="40"/>
      <c r="P403" s="40"/>
      <c r="Q403" s="40"/>
      <c r="R403" s="40"/>
      <c r="S403" s="105"/>
      <c r="T403" s="105"/>
      <c r="U403" s="105"/>
      <c r="W403" s="36"/>
      <c r="X403" s="215"/>
      <c r="Y403" s="215"/>
      <c r="Z403" s="216"/>
      <c r="AA403" s="37"/>
      <c r="AB403" s="37"/>
      <c r="AC403" s="37"/>
      <c r="AD403" s="37"/>
      <c r="AE403" s="226"/>
      <c r="AN403" s="38"/>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row>
    <row r="404" spans="1:82" s="33" customFormat="1" x14ac:dyDescent="0.2">
      <c r="A404" s="34"/>
      <c r="H404" s="91"/>
      <c r="I404" s="1"/>
      <c r="J404" s="35"/>
      <c r="K404" s="35"/>
      <c r="L404" s="35"/>
      <c r="M404" s="35"/>
      <c r="N404" s="40"/>
      <c r="O404" s="40"/>
      <c r="P404" s="40"/>
      <c r="Q404" s="40"/>
      <c r="R404" s="40"/>
      <c r="S404" s="105"/>
      <c r="T404" s="105"/>
      <c r="U404" s="105"/>
      <c r="W404" s="36"/>
      <c r="X404" s="215"/>
      <c r="Y404" s="215"/>
      <c r="Z404" s="216"/>
      <c r="AA404" s="37"/>
      <c r="AB404" s="37"/>
      <c r="AC404" s="37"/>
      <c r="AD404" s="37"/>
      <c r="AE404" s="226"/>
      <c r="AN404" s="38"/>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row>
    <row r="405" spans="1:82" s="33" customFormat="1" x14ac:dyDescent="0.2">
      <c r="A405" s="34"/>
      <c r="H405" s="91"/>
      <c r="I405" s="1"/>
      <c r="J405" s="35"/>
      <c r="K405" s="35"/>
      <c r="L405" s="35"/>
      <c r="M405" s="35"/>
      <c r="N405" s="40"/>
      <c r="O405" s="40"/>
      <c r="P405" s="40"/>
      <c r="Q405" s="40"/>
      <c r="R405" s="40"/>
      <c r="S405" s="105"/>
      <c r="T405" s="105"/>
      <c r="U405" s="105"/>
      <c r="W405" s="36"/>
      <c r="X405" s="215"/>
      <c r="Y405" s="215"/>
      <c r="Z405" s="216"/>
      <c r="AA405" s="37"/>
      <c r="AB405" s="37"/>
      <c r="AC405" s="37"/>
      <c r="AD405" s="37"/>
      <c r="AE405" s="226"/>
      <c r="AN405" s="38"/>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row>
    <row r="406" spans="1:82" s="33" customFormat="1" x14ac:dyDescent="0.2">
      <c r="A406" s="34"/>
      <c r="H406" s="91"/>
      <c r="I406" s="1"/>
      <c r="J406" s="35"/>
      <c r="K406" s="35"/>
      <c r="L406" s="35"/>
      <c r="M406" s="35"/>
      <c r="N406" s="40"/>
      <c r="O406" s="40"/>
      <c r="P406" s="40"/>
      <c r="Q406" s="40"/>
      <c r="R406" s="40"/>
      <c r="S406" s="105"/>
      <c r="T406" s="105"/>
      <c r="U406" s="105"/>
      <c r="W406" s="36"/>
      <c r="X406" s="215"/>
      <c r="Y406" s="215"/>
      <c r="Z406" s="216"/>
      <c r="AA406" s="37"/>
      <c r="AB406" s="37"/>
      <c r="AC406" s="37"/>
      <c r="AD406" s="37"/>
      <c r="AE406" s="226"/>
      <c r="AN406" s="38"/>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row>
    <row r="407" spans="1:82" s="33" customFormat="1" x14ac:dyDescent="0.2">
      <c r="A407" s="34"/>
      <c r="H407" s="91"/>
      <c r="I407" s="1"/>
      <c r="J407" s="35"/>
      <c r="K407" s="35"/>
      <c r="L407" s="35"/>
      <c r="M407" s="35"/>
      <c r="N407" s="40"/>
      <c r="O407" s="40"/>
      <c r="P407" s="40"/>
      <c r="Q407" s="40"/>
      <c r="R407" s="40"/>
      <c r="S407" s="105"/>
      <c r="T407" s="105"/>
      <c r="U407" s="105"/>
      <c r="W407" s="36"/>
      <c r="X407" s="215"/>
      <c r="Y407" s="215"/>
      <c r="Z407" s="216"/>
      <c r="AA407" s="37"/>
      <c r="AB407" s="37"/>
      <c r="AC407" s="37"/>
      <c r="AD407" s="37"/>
      <c r="AE407" s="226"/>
      <c r="AN407" s="38"/>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row>
    <row r="408" spans="1:82" s="33" customFormat="1" x14ac:dyDescent="0.2">
      <c r="A408" s="34"/>
      <c r="H408" s="91"/>
      <c r="I408" s="1"/>
      <c r="J408" s="35"/>
      <c r="K408" s="35"/>
      <c r="L408" s="35"/>
      <c r="M408" s="35"/>
      <c r="N408" s="40"/>
      <c r="O408" s="40"/>
      <c r="P408" s="40"/>
      <c r="Q408" s="40"/>
      <c r="R408" s="40"/>
      <c r="S408" s="105"/>
      <c r="T408" s="105"/>
      <c r="U408" s="105"/>
      <c r="W408" s="36"/>
      <c r="X408" s="215"/>
      <c r="Y408" s="215"/>
      <c r="Z408" s="216"/>
      <c r="AA408" s="37"/>
      <c r="AB408" s="37"/>
      <c r="AC408" s="37"/>
      <c r="AD408" s="37"/>
      <c r="AE408" s="226"/>
      <c r="AN408" s="38"/>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row>
    <row r="409" spans="1:82" s="33" customFormat="1" x14ac:dyDescent="0.2">
      <c r="A409" s="34"/>
      <c r="H409" s="91"/>
      <c r="I409" s="1"/>
      <c r="J409" s="35"/>
      <c r="K409" s="35"/>
      <c r="L409" s="35"/>
      <c r="M409" s="35"/>
      <c r="N409" s="40"/>
      <c r="O409" s="40"/>
      <c r="P409" s="40"/>
      <c r="Q409" s="40"/>
      <c r="R409" s="40"/>
      <c r="S409" s="105"/>
      <c r="T409" s="105"/>
      <c r="U409" s="105"/>
      <c r="W409" s="36"/>
      <c r="X409" s="215"/>
      <c r="Y409" s="215"/>
      <c r="Z409" s="216"/>
      <c r="AA409" s="37"/>
      <c r="AB409" s="37"/>
      <c r="AC409" s="37"/>
      <c r="AD409" s="37"/>
      <c r="AE409" s="226"/>
      <c r="AN409" s="38"/>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row>
    <row r="410" spans="1:82" s="33" customFormat="1" x14ac:dyDescent="0.2">
      <c r="A410" s="34"/>
      <c r="H410" s="91"/>
      <c r="I410" s="1"/>
      <c r="J410" s="35"/>
      <c r="K410" s="35"/>
      <c r="L410" s="35"/>
      <c r="M410" s="35"/>
      <c r="N410" s="40"/>
      <c r="O410" s="40"/>
      <c r="P410" s="40"/>
      <c r="Q410" s="40"/>
      <c r="R410" s="40"/>
      <c r="S410" s="105"/>
      <c r="T410" s="105"/>
      <c r="U410" s="105"/>
      <c r="W410" s="36"/>
      <c r="X410" s="215"/>
      <c r="Y410" s="215"/>
      <c r="Z410" s="216"/>
      <c r="AA410" s="37"/>
      <c r="AB410" s="37"/>
      <c r="AC410" s="37"/>
      <c r="AD410" s="37"/>
      <c r="AE410" s="226"/>
      <c r="AN410" s="38"/>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row>
    <row r="411" spans="1:82" s="33" customFormat="1" x14ac:dyDescent="0.2">
      <c r="A411" s="34"/>
      <c r="H411" s="91"/>
      <c r="I411" s="1"/>
      <c r="J411" s="35"/>
      <c r="K411" s="35"/>
      <c r="L411" s="35"/>
      <c r="M411" s="35"/>
      <c r="N411" s="40"/>
      <c r="O411" s="40"/>
      <c r="P411" s="40"/>
      <c r="Q411" s="40"/>
      <c r="R411" s="40"/>
      <c r="S411" s="105"/>
      <c r="T411" s="105"/>
      <c r="U411" s="105"/>
      <c r="W411" s="36"/>
      <c r="X411" s="215"/>
      <c r="Y411" s="215"/>
      <c r="Z411" s="216"/>
      <c r="AA411" s="37"/>
      <c r="AB411" s="37"/>
      <c r="AC411" s="37"/>
      <c r="AD411" s="37"/>
      <c r="AE411" s="226"/>
      <c r="AN411" s="38"/>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row>
    <row r="412" spans="1:82" s="33" customFormat="1" x14ac:dyDescent="0.2">
      <c r="A412" s="34"/>
      <c r="H412" s="91"/>
      <c r="I412" s="1"/>
      <c r="J412" s="35"/>
      <c r="K412" s="35"/>
      <c r="L412" s="35"/>
      <c r="M412" s="35"/>
      <c r="N412" s="40"/>
      <c r="O412" s="40"/>
      <c r="P412" s="40"/>
      <c r="Q412" s="40"/>
      <c r="R412" s="40"/>
      <c r="S412" s="105"/>
      <c r="T412" s="105"/>
      <c r="U412" s="105"/>
      <c r="W412" s="36"/>
      <c r="X412" s="215"/>
      <c r="Y412" s="215"/>
      <c r="Z412" s="216"/>
      <c r="AA412" s="37"/>
      <c r="AB412" s="37"/>
      <c r="AC412" s="37"/>
      <c r="AD412" s="37"/>
      <c r="AE412" s="226"/>
      <c r="AN412" s="38"/>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row>
    <row r="413" spans="1:82" s="33" customFormat="1" x14ac:dyDescent="0.2">
      <c r="A413" s="34"/>
      <c r="H413" s="91"/>
      <c r="I413" s="1"/>
      <c r="J413" s="35"/>
      <c r="K413" s="35"/>
      <c r="L413" s="35"/>
      <c r="M413" s="35"/>
      <c r="N413" s="40"/>
      <c r="O413" s="40"/>
      <c r="P413" s="40"/>
      <c r="Q413" s="40"/>
      <c r="R413" s="40"/>
      <c r="S413" s="105"/>
      <c r="T413" s="105"/>
      <c r="U413" s="105"/>
      <c r="W413" s="36"/>
      <c r="X413" s="215"/>
      <c r="Y413" s="215"/>
      <c r="Z413" s="216"/>
      <c r="AA413" s="37"/>
      <c r="AB413" s="37"/>
      <c r="AC413" s="37"/>
      <c r="AD413" s="37"/>
      <c r="AE413" s="226"/>
      <c r="AN413" s="38"/>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row>
    <row r="414" spans="1:82" s="33" customFormat="1" x14ac:dyDescent="0.2">
      <c r="A414" s="34"/>
      <c r="H414" s="91"/>
      <c r="I414" s="1"/>
      <c r="J414" s="35"/>
      <c r="K414" s="35"/>
      <c r="L414" s="35"/>
      <c r="M414" s="35"/>
      <c r="N414" s="40"/>
      <c r="O414" s="40"/>
      <c r="P414" s="40"/>
      <c r="Q414" s="40"/>
      <c r="R414" s="40"/>
      <c r="S414" s="105"/>
      <c r="T414" s="105"/>
      <c r="U414" s="105"/>
      <c r="W414" s="36"/>
      <c r="X414" s="215"/>
      <c r="Y414" s="215"/>
      <c r="Z414" s="216"/>
      <c r="AA414" s="37"/>
      <c r="AB414" s="37"/>
      <c r="AC414" s="37"/>
      <c r="AD414" s="37"/>
      <c r="AE414" s="226"/>
      <c r="AN414" s="38"/>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row>
    <row r="415" spans="1:82" s="33" customFormat="1" x14ac:dyDescent="0.2">
      <c r="A415" s="34"/>
      <c r="H415" s="91"/>
      <c r="I415" s="1"/>
      <c r="J415" s="35"/>
      <c r="K415" s="35"/>
      <c r="L415" s="35"/>
      <c r="M415" s="35"/>
      <c r="N415" s="40"/>
      <c r="O415" s="40"/>
      <c r="P415" s="40"/>
      <c r="Q415" s="40"/>
      <c r="R415" s="40"/>
      <c r="S415" s="105"/>
      <c r="T415" s="105"/>
      <c r="U415" s="105"/>
      <c r="W415" s="36"/>
      <c r="X415" s="215"/>
      <c r="Y415" s="215"/>
      <c r="Z415" s="216"/>
      <c r="AA415" s="37"/>
      <c r="AB415" s="37"/>
      <c r="AC415" s="37"/>
      <c r="AD415" s="37"/>
      <c r="AE415" s="226"/>
      <c r="AN415" s="38"/>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row>
    <row r="416" spans="1:82" s="33" customFormat="1" x14ac:dyDescent="0.2">
      <c r="A416" s="34"/>
      <c r="H416" s="91"/>
      <c r="I416" s="1"/>
      <c r="J416" s="35"/>
      <c r="K416" s="35"/>
      <c r="L416" s="35"/>
      <c r="M416" s="35"/>
      <c r="N416" s="40"/>
      <c r="O416" s="40"/>
      <c r="P416" s="40"/>
      <c r="Q416" s="40"/>
      <c r="R416" s="40"/>
      <c r="S416" s="105"/>
      <c r="T416" s="105"/>
      <c r="U416" s="105"/>
      <c r="W416" s="36"/>
      <c r="X416" s="215"/>
      <c r="Y416" s="215"/>
      <c r="Z416" s="216"/>
      <c r="AA416" s="37"/>
      <c r="AB416" s="37"/>
      <c r="AC416" s="37"/>
      <c r="AD416" s="37"/>
      <c r="AE416" s="226"/>
      <c r="AN416" s="38"/>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row>
    <row r="417" spans="1:82" s="33" customFormat="1" x14ac:dyDescent="0.2">
      <c r="A417" s="34"/>
      <c r="H417" s="91"/>
      <c r="I417" s="1"/>
      <c r="J417" s="35"/>
      <c r="K417" s="35"/>
      <c r="L417" s="35"/>
      <c r="M417" s="35"/>
      <c r="N417" s="40"/>
      <c r="O417" s="40"/>
      <c r="P417" s="40"/>
      <c r="Q417" s="40"/>
      <c r="R417" s="40"/>
      <c r="S417" s="105"/>
      <c r="T417" s="105"/>
      <c r="U417" s="105"/>
      <c r="W417" s="36"/>
      <c r="X417" s="215"/>
      <c r="Y417" s="215"/>
      <c r="Z417" s="216"/>
      <c r="AA417" s="37"/>
      <c r="AB417" s="37"/>
      <c r="AC417" s="37"/>
      <c r="AD417" s="37"/>
      <c r="AE417" s="226"/>
      <c r="AN417" s="38"/>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row>
    <row r="418" spans="1:82" s="33" customFormat="1" x14ac:dyDescent="0.2">
      <c r="A418" s="34"/>
      <c r="H418" s="91"/>
      <c r="I418" s="1"/>
      <c r="J418" s="35"/>
      <c r="K418" s="35"/>
      <c r="L418" s="35"/>
      <c r="M418" s="35"/>
      <c r="N418" s="40"/>
      <c r="O418" s="40"/>
      <c r="P418" s="40"/>
      <c r="Q418" s="40"/>
      <c r="R418" s="40"/>
      <c r="S418" s="105"/>
      <c r="T418" s="105"/>
      <c r="U418" s="105"/>
      <c r="W418" s="36"/>
      <c r="X418" s="215"/>
      <c r="Y418" s="215"/>
      <c r="Z418" s="216"/>
      <c r="AA418" s="37"/>
      <c r="AB418" s="37"/>
      <c r="AC418" s="37"/>
      <c r="AD418" s="37"/>
      <c r="AE418" s="226"/>
      <c r="AN418" s="38"/>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row>
    <row r="419" spans="1:82" s="33" customFormat="1" x14ac:dyDescent="0.2">
      <c r="A419" s="34"/>
      <c r="H419" s="91"/>
      <c r="I419" s="1"/>
      <c r="J419" s="35"/>
      <c r="K419" s="35"/>
      <c r="L419" s="35"/>
      <c r="M419" s="35"/>
      <c r="N419" s="40"/>
      <c r="O419" s="40"/>
      <c r="P419" s="40"/>
      <c r="Q419" s="40"/>
      <c r="R419" s="40"/>
      <c r="S419" s="105"/>
      <c r="T419" s="105"/>
      <c r="U419" s="105"/>
      <c r="W419" s="36"/>
      <c r="X419" s="215"/>
      <c r="Y419" s="215"/>
      <c r="Z419" s="216"/>
      <c r="AA419" s="37"/>
      <c r="AB419" s="37"/>
      <c r="AC419" s="37"/>
      <c r="AD419" s="37"/>
      <c r="AE419" s="226"/>
      <c r="AN419" s="38"/>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row>
    <row r="420" spans="1:82" s="33" customFormat="1" x14ac:dyDescent="0.2">
      <c r="A420" s="34"/>
      <c r="H420" s="91"/>
      <c r="I420" s="1"/>
      <c r="J420" s="35"/>
      <c r="K420" s="35"/>
      <c r="L420" s="35"/>
      <c r="M420" s="35"/>
      <c r="N420" s="40"/>
      <c r="O420" s="40"/>
      <c r="P420" s="40"/>
      <c r="Q420" s="40"/>
      <c r="R420" s="40"/>
      <c r="S420" s="105"/>
      <c r="T420" s="105"/>
      <c r="U420" s="105"/>
      <c r="W420" s="36"/>
      <c r="X420" s="215"/>
      <c r="Y420" s="215"/>
      <c r="Z420" s="216"/>
      <c r="AA420" s="37"/>
      <c r="AB420" s="37"/>
      <c r="AC420" s="37"/>
      <c r="AD420" s="37"/>
      <c r="AE420" s="226"/>
      <c r="AN420" s="38"/>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row>
    <row r="421" spans="1:82" s="33" customFormat="1" x14ac:dyDescent="0.2">
      <c r="A421" s="34"/>
      <c r="H421" s="91"/>
      <c r="I421" s="1"/>
      <c r="J421" s="35"/>
      <c r="K421" s="35"/>
      <c r="L421" s="35"/>
      <c r="M421" s="35"/>
      <c r="N421" s="40"/>
      <c r="O421" s="40"/>
      <c r="P421" s="40"/>
      <c r="Q421" s="40"/>
      <c r="R421" s="40"/>
      <c r="S421" s="105"/>
      <c r="T421" s="105"/>
      <c r="U421" s="105"/>
      <c r="W421" s="36"/>
      <c r="X421" s="215"/>
      <c r="Y421" s="215"/>
      <c r="Z421" s="216"/>
      <c r="AA421" s="37"/>
      <c r="AB421" s="37"/>
      <c r="AC421" s="37"/>
      <c r="AD421" s="37"/>
      <c r="AE421" s="226"/>
      <c r="AN421" s="38"/>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row>
    <row r="422" spans="1:82" s="33" customFormat="1" x14ac:dyDescent="0.2">
      <c r="A422" s="34"/>
      <c r="H422" s="91"/>
      <c r="I422" s="1"/>
      <c r="J422" s="35"/>
      <c r="K422" s="35"/>
      <c r="L422" s="35"/>
      <c r="M422" s="35"/>
      <c r="N422" s="40"/>
      <c r="O422" s="40"/>
      <c r="P422" s="40"/>
      <c r="Q422" s="40"/>
      <c r="R422" s="40"/>
      <c r="S422" s="105"/>
      <c r="T422" s="105"/>
      <c r="U422" s="105"/>
      <c r="W422" s="36"/>
      <c r="X422" s="215"/>
      <c r="Y422" s="215"/>
      <c r="Z422" s="216"/>
      <c r="AA422" s="37"/>
      <c r="AB422" s="37"/>
      <c r="AC422" s="37"/>
      <c r="AD422" s="37"/>
      <c r="AE422" s="226"/>
      <c r="AN422" s="38"/>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row>
    <row r="423" spans="1:82" s="33" customFormat="1" x14ac:dyDescent="0.2">
      <c r="A423" s="34"/>
      <c r="H423" s="91"/>
      <c r="I423" s="1"/>
      <c r="J423" s="35"/>
      <c r="K423" s="35"/>
      <c r="L423" s="35"/>
      <c r="M423" s="35"/>
      <c r="N423" s="40"/>
      <c r="O423" s="40"/>
      <c r="P423" s="40"/>
      <c r="Q423" s="40"/>
      <c r="R423" s="40"/>
      <c r="S423" s="105"/>
      <c r="T423" s="105"/>
      <c r="U423" s="105"/>
      <c r="W423" s="36"/>
      <c r="X423" s="215"/>
      <c r="Y423" s="215"/>
      <c r="Z423" s="216"/>
      <c r="AA423" s="37"/>
      <c r="AB423" s="37"/>
      <c r="AC423" s="37"/>
      <c r="AD423" s="37"/>
      <c r="AE423" s="226"/>
      <c r="AN423" s="38"/>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row>
    <row r="424" spans="1:82" s="33" customFormat="1" x14ac:dyDescent="0.2">
      <c r="A424" s="34"/>
      <c r="H424" s="91"/>
      <c r="I424" s="1"/>
      <c r="J424" s="35"/>
      <c r="K424" s="35"/>
      <c r="L424" s="35"/>
      <c r="M424" s="35"/>
      <c r="N424" s="40"/>
      <c r="O424" s="40"/>
      <c r="P424" s="40"/>
      <c r="Q424" s="40"/>
      <c r="R424" s="40"/>
      <c r="S424" s="105"/>
      <c r="T424" s="105"/>
      <c r="U424" s="105"/>
      <c r="W424" s="36"/>
      <c r="X424" s="215"/>
      <c r="Y424" s="215"/>
      <c r="Z424" s="216"/>
      <c r="AA424" s="37"/>
      <c r="AB424" s="37"/>
      <c r="AC424" s="37"/>
      <c r="AD424" s="37"/>
      <c r="AE424" s="226"/>
      <c r="AN424" s="38"/>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row>
    <row r="425" spans="1:82" s="33" customFormat="1" x14ac:dyDescent="0.2">
      <c r="A425" s="34"/>
      <c r="H425" s="91"/>
      <c r="I425" s="1"/>
      <c r="J425" s="35"/>
      <c r="K425" s="35"/>
      <c r="L425" s="35"/>
      <c r="M425" s="35"/>
      <c r="N425" s="40"/>
      <c r="O425" s="40"/>
      <c r="P425" s="40"/>
      <c r="Q425" s="40"/>
      <c r="R425" s="40"/>
      <c r="S425" s="105"/>
      <c r="T425" s="105"/>
      <c r="U425" s="105"/>
      <c r="W425" s="36"/>
      <c r="X425" s="215"/>
      <c r="Y425" s="215"/>
      <c r="Z425" s="216"/>
      <c r="AA425" s="37"/>
      <c r="AB425" s="37"/>
      <c r="AC425" s="37"/>
      <c r="AD425" s="37"/>
      <c r="AE425" s="226"/>
      <c r="AN425" s="38"/>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row>
    <row r="426" spans="1:82" s="33" customFormat="1" x14ac:dyDescent="0.2">
      <c r="A426" s="34"/>
      <c r="H426" s="91"/>
      <c r="I426" s="1"/>
      <c r="J426" s="35"/>
      <c r="K426" s="35"/>
      <c r="L426" s="35"/>
      <c r="M426" s="35"/>
      <c r="N426" s="40"/>
      <c r="O426" s="40"/>
      <c r="P426" s="40"/>
      <c r="Q426" s="40"/>
      <c r="R426" s="40"/>
      <c r="S426" s="105"/>
      <c r="T426" s="105"/>
      <c r="U426" s="105"/>
      <c r="W426" s="36"/>
      <c r="X426" s="215"/>
      <c r="Y426" s="215"/>
      <c r="Z426" s="216"/>
      <c r="AA426" s="37"/>
      <c r="AB426" s="37"/>
      <c r="AC426" s="37"/>
      <c r="AD426" s="37"/>
      <c r="AE426" s="226"/>
      <c r="AN426" s="38"/>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row>
    <row r="427" spans="1:82" s="33" customFormat="1" x14ac:dyDescent="0.2">
      <c r="A427" s="34"/>
      <c r="H427" s="91"/>
      <c r="I427" s="1"/>
      <c r="J427" s="35"/>
      <c r="K427" s="35"/>
      <c r="L427" s="35"/>
      <c r="M427" s="35"/>
      <c r="N427" s="40"/>
      <c r="O427" s="40"/>
      <c r="P427" s="40"/>
      <c r="Q427" s="40"/>
      <c r="R427" s="40"/>
      <c r="S427" s="105"/>
      <c r="T427" s="105"/>
      <c r="U427" s="105"/>
      <c r="W427" s="36"/>
      <c r="X427" s="215"/>
      <c r="Y427" s="215"/>
      <c r="Z427" s="216"/>
      <c r="AA427" s="37"/>
      <c r="AB427" s="37"/>
      <c r="AC427" s="37"/>
      <c r="AD427" s="37"/>
      <c r="AE427" s="226"/>
      <c r="AN427" s="38"/>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row>
    <row r="428" spans="1:82" s="33" customFormat="1" x14ac:dyDescent="0.2">
      <c r="A428" s="34"/>
      <c r="H428" s="91"/>
      <c r="I428" s="1"/>
      <c r="J428" s="35"/>
      <c r="K428" s="35"/>
      <c r="L428" s="35"/>
      <c r="M428" s="35"/>
      <c r="N428" s="40"/>
      <c r="O428" s="40"/>
      <c r="P428" s="40"/>
      <c r="Q428" s="40"/>
      <c r="R428" s="40"/>
      <c r="S428" s="105"/>
      <c r="T428" s="105"/>
      <c r="U428" s="105"/>
      <c r="W428" s="36"/>
      <c r="X428" s="215"/>
      <c r="Y428" s="215"/>
      <c r="Z428" s="216"/>
      <c r="AA428" s="37"/>
      <c r="AB428" s="37"/>
      <c r="AC428" s="37"/>
      <c r="AD428" s="37"/>
      <c r="AE428" s="226"/>
      <c r="AN428" s="38"/>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row>
    <row r="429" spans="1:82" s="33" customFormat="1" x14ac:dyDescent="0.2">
      <c r="A429" s="34"/>
      <c r="H429" s="91"/>
      <c r="I429" s="1"/>
      <c r="J429" s="35"/>
      <c r="K429" s="35"/>
      <c r="L429" s="35"/>
      <c r="M429" s="35"/>
      <c r="N429" s="40"/>
      <c r="O429" s="40"/>
      <c r="P429" s="40"/>
      <c r="Q429" s="40"/>
      <c r="R429" s="40"/>
      <c r="S429" s="105"/>
      <c r="T429" s="105"/>
      <c r="U429" s="105"/>
      <c r="W429" s="36"/>
      <c r="X429" s="215"/>
      <c r="Y429" s="215"/>
      <c r="Z429" s="216"/>
      <c r="AA429" s="37"/>
      <c r="AB429" s="37"/>
      <c r="AC429" s="37"/>
      <c r="AD429" s="37"/>
      <c r="AE429" s="226"/>
      <c r="AN429" s="38"/>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row>
    <row r="430" spans="1:82" s="33" customFormat="1" x14ac:dyDescent="0.2">
      <c r="A430" s="34"/>
      <c r="H430" s="91"/>
      <c r="I430" s="1"/>
      <c r="J430" s="35"/>
      <c r="K430" s="35"/>
      <c r="L430" s="35"/>
      <c r="M430" s="35"/>
      <c r="N430" s="40"/>
      <c r="O430" s="40"/>
      <c r="P430" s="40"/>
      <c r="Q430" s="40"/>
      <c r="R430" s="40"/>
      <c r="S430" s="105"/>
      <c r="T430" s="105"/>
      <c r="U430" s="105"/>
      <c r="W430" s="36"/>
      <c r="X430" s="215"/>
      <c r="Y430" s="215"/>
      <c r="Z430" s="216"/>
      <c r="AA430" s="37"/>
      <c r="AB430" s="37"/>
      <c r="AC430" s="37"/>
      <c r="AD430" s="37"/>
      <c r="AE430" s="226"/>
      <c r="AN430" s="38"/>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row>
    <row r="431" spans="1:82" s="33" customFormat="1" x14ac:dyDescent="0.2">
      <c r="A431" s="34"/>
      <c r="H431" s="91"/>
      <c r="I431" s="1"/>
      <c r="J431" s="35"/>
      <c r="K431" s="35"/>
      <c r="L431" s="35"/>
      <c r="M431" s="35"/>
      <c r="N431" s="40"/>
      <c r="O431" s="40"/>
      <c r="P431" s="40"/>
      <c r="Q431" s="40"/>
      <c r="R431" s="40"/>
      <c r="S431" s="105"/>
      <c r="T431" s="105"/>
      <c r="U431" s="105"/>
      <c r="W431" s="36"/>
      <c r="X431" s="215"/>
      <c r="Y431" s="215"/>
      <c r="Z431" s="216"/>
      <c r="AA431" s="37"/>
      <c r="AB431" s="37"/>
      <c r="AC431" s="37"/>
      <c r="AD431" s="37"/>
      <c r="AE431" s="226"/>
      <c r="AN431" s="38"/>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row>
    <row r="432" spans="1:82" s="33" customFormat="1" x14ac:dyDescent="0.2">
      <c r="A432" s="34"/>
      <c r="H432" s="91"/>
      <c r="I432" s="1"/>
      <c r="J432" s="35"/>
      <c r="K432" s="35"/>
      <c r="L432" s="35"/>
      <c r="M432" s="35"/>
      <c r="N432" s="40"/>
      <c r="O432" s="40"/>
      <c r="P432" s="40"/>
      <c r="Q432" s="40"/>
      <c r="R432" s="40"/>
      <c r="S432" s="105"/>
      <c r="T432" s="105"/>
      <c r="U432" s="105"/>
      <c r="W432" s="36"/>
      <c r="X432" s="215"/>
      <c r="Y432" s="215"/>
      <c r="Z432" s="216"/>
      <c r="AA432" s="37"/>
      <c r="AB432" s="37"/>
      <c r="AC432" s="37"/>
      <c r="AD432" s="37"/>
      <c r="AE432" s="226"/>
      <c r="AN432" s="38"/>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row>
    <row r="433" spans="1:82" s="33" customFormat="1" x14ac:dyDescent="0.2">
      <c r="A433" s="34"/>
      <c r="H433" s="91"/>
      <c r="I433" s="1"/>
      <c r="J433" s="35"/>
      <c r="K433" s="35"/>
      <c r="L433" s="35"/>
      <c r="M433" s="35"/>
      <c r="N433" s="40"/>
      <c r="O433" s="40"/>
      <c r="P433" s="40"/>
      <c r="Q433" s="40"/>
      <c r="R433" s="40"/>
      <c r="S433" s="105"/>
      <c r="T433" s="105"/>
      <c r="U433" s="105"/>
      <c r="W433" s="36"/>
      <c r="X433" s="215"/>
      <c r="Y433" s="215"/>
      <c r="Z433" s="216"/>
      <c r="AA433" s="37"/>
      <c r="AB433" s="37"/>
      <c r="AC433" s="37"/>
      <c r="AD433" s="37"/>
      <c r="AE433" s="226"/>
      <c r="AN433" s="38"/>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row>
    <row r="434" spans="1:82" s="33" customFormat="1" x14ac:dyDescent="0.2">
      <c r="A434" s="34"/>
      <c r="H434" s="91"/>
      <c r="I434" s="1"/>
      <c r="J434" s="35"/>
      <c r="K434" s="35"/>
      <c r="L434" s="35"/>
      <c r="M434" s="35"/>
      <c r="N434" s="40"/>
      <c r="O434" s="40"/>
      <c r="P434" s="40"/>
      <c r="Q434" s="40"/>
      <c r="R434" s="40"/>
      <c r="S434" s="105"/>
      <c r="T434" s="105"/>
      <c r="U434" s="105"/>
      <c r="W434" s="36"/>
      <c r="X434" s="215"/>
      <c r="Y434" s="215"/>
      <c r="Z434" s="216"/>
      <c r="AA434" s="37"/>
      <c r="AB434" s="37"/>
      <c r="AC434" s="37"/>
      <c r="AD434" s="37"/>
      <c r="AE434" s="226"/>
      <c r="AN434" s="38"/>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row>
    <row r="435" spans="1:82" s="33" customFormat="1" x14ac:dyDescent="0.2">
      <c r="A435" s="34"/>
      <c r="H435" s="91"/>
      <c r="I435" s="1"/>
      <c r="J435" s="35"/>
      <c r="K435" s="35"/>
      <c r="L435" s="35"/>
      <c r="M435" s="35"/>
      <c r="N435" s="40"/>
      <c r="O435" s="40"/>
      <c r="P435" s="40"/>
      <c r="Q435" s="40"/>
      <c r="R435" s="40"/>
      <c r="S435" s="105"/>
      <c r="T435" s="105"/>
      <c r="U435" s="105"/>
      <c r="W435" s="36"/>
      <c r="X435" s="215"/>
      <c r="Y435" s="215"/>
      <c r="Z435" s="216"/>
      <c r="AA435" s="37"/>
      <c r="AB435" s="37"/>
      <c r="AC435" s="37"/>
      <c r="AD435" s="37"/>
      <c r="AE435" s="226"/>
      <c r="AN435" s="38"/>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row>
    <row r="436" spans="1:82" s="33" customFormat="1" x14ac:dyDescent="0.2">
      <c r="A436" s="34"/>
      <c r="H436" s="91"/>
      <c r="I436" s="1"/>
      <c r="J436" s="35"/>
      <c r="K436" s="35"/>
      <c r="L436" s="35"/>
      <c r="M436" s="35"/>
      <c r="N436" s="40"/>
      <c r="O436" s="40"/>
      <c r="P436" s="40"/>
      <c r="Q436" s="40"/>
      <c r="R436" s="40"/>
      <c r="S436" s="105"/>
      <c r="T436" s="105"/>
      <c r="U436" s="105"/>
      <c r="W436" s="36"/>
      <c r="X436" s="215"/>
      <c r="Y436" s="215"/>
      <c r="Z436" s="216"/>
      <c r="AA436" s="37"/>
      <c r="AB436" s="37"/>
      <c r="AC436" s="37"/>
      <c r="AD436" s="37"/>
      <c r="AE436" s="226"/>
      <c r="AN436" s="38"/>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row>
    <row r="437" spans="1:82" s="33" customFormat="1" x14ac:dyDescent="0.2">
      <c r="A437" s="34"/>
      <c r="H437" s="91"/>
      <c r="I437" s="1"/>
      <c r="J437" s="35"/>
      <c r="K437" s="35"/>
      <c r="L437" s="35"/>
      <c r="M437" s="35"/>
      <c r="N437" s="40"/>
      <c r="O437" s="40"/>
      <c r="P437" s="40"/>
      <c r="Q437" s="40"/>
      <c r="R437" s="40"/>
      <c r="S437" s="105"/>
      <c r="T437" s="105"/>
      <c r="U437" s="105"/>
      <c r="W437" s="36"/>
      <c r="X437" s="215"/>
      <c r="Y437" s="215"/>
      <c r="Z437" s="216"/>
      <c r="AA437" s="37"/>
      <c r="AB437" s="37"/>
      <c r="AC437" s="37"/>
      <c r="AD437" s="37"/>
      <c r="AE437" s="226"/>
      <c r="AN437" s="38"/>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row>
    <row r="438" spans="1:82" s="33" customFormat="1" x14ac:dyDescent="0.2">
      <c r="A438" s="34"/>
      <c r="H438" s="91"/>
      <c r="I438" s="1"/>
      <c r="J438" s="35"/>
      <c r="K438" s="35"/>
      <c r="L438" s="35"/>
      <c r="M438" s="35"/>
      <c r="N438" s="40"/>
      <c r="O438" s="40"/>
      <c r="P438" s="40"/>
      <c r="Q438" s="40"/>
      <c r="R438" s="40"/>
      <c r="S438" s="105"/>
      <c r="T438" s="105"/>
      <c r="U438" s="105"/>
      <c r="W438" s="36"/>
      <c r="X438" s="215"/>
      <c r="Y438" s="215"/>
      <c r="Z438" s="216"/>
      <c r="AA438" s="37"/>
      <c r="AB438" s="37"/>
      <c r="AC438" s="37"/>
      <c r="AD438" s="37"/>
      <c r="AE438" s="226"/>
      <c r="AN438" s="38"/>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row>
    <row r="439" spans="1:82" s="33" customFormat="1" x14ac:dyDescent="0.2">
      <c r="A439" s="34"/>
      <c r="H439" s="91"/>
      <c r="I439" s="1"/>
      <c r="J439" s="35"/>
      <c r="K439" s="35"/>
      <c r="L439" s="35"/>
      <c r="M439" s="35"/>
      <c r="N439" s="40"/>
      <c r="O439" s="40"/>
      <c r="P439" s="40"/>
      <c r="Q439" s="40"/>
      <c r="R439" s="40"/>
      <c r="S439" s="105"/>
      <c r="T439" s="105"/>
      <c r="U439" s="105"/>
      <c r="W439" s="36"/>
      <c r="X439" s="215"/>
      <c r="Y439" s="215"/>
      <c r="Z439" s="216"/>
      <c r="AA439" s="37"/>
      <c r="AB439" s="37"/>
      <c r="AC439" s="37"/>
      <c r="AD439" s="37"/>
      <c r="AE439" s="226"/>
      <c r="AN439" s="38"/>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row>
    <row r="440" spans="1:82" s="33" customFormat="1" x14ac:dyDescent="0.2">
      <c r="A440" s="34"/>
      <c r="H440" s="91"/>
      <c r="I440" s="1"/>
      <c r="J440" s="35"/>
      <c r="K440" s="35"/>
      <c r="L440" s="35"/>
      <c r="M440" s="35"/>
      <c r="N440" s="40"/>
      <c r="O440" s="40"/>
      <c r="P440" s="40"/>
      <c r="Q440" s="40"/>
      <c r="R440" s="40"/>
      <c r="S440" s="105"/>
      <c r="T440" s="105"/>
      <c r="U440" s="105"/>
      <c r="W440" s="36"/>
      <c r="X440" s="215"/>
      <c r="Y440" s="215"/>
      <c r="Z440" s="216"/>
      <c r="AA440" s="37"/>
      <c r="AB440" s="37"/>
      <c r="AC440" s="37"/>
      <c r="AD440" s="37"/>
      <c r="AE440" s="226"/>
      <c r="AN440" s="38"/>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row>
    <row r="441" spans="1:82" s="33" customFormat="1" x14ac:dyDescent="0.2">
      <c r="A441" s="34"/>
      <c r="H441" s="91"/>
      <c r="I441" s="1"/>
      <c r="J441" s="35"/>
      <c r="K441" s="35"/>
      <c r="L441" s="35"/>
      <c r="M441" s="35"/>
      <c r="N441" s="40"/>
      <c r="O441" s="40"/>
      <c r="P441" s="40"/>
      <c r="Q441" s="40"/>
      <c r="R441" s="40"/>
      <c r="S441" s="105"/>
      <c r="T441" s="105"/>
      <c r="U441" s="105"/>
      <c r="W441" s="36"/>
      <c r="X441" s="215"/>
      <c r="Y441" s="215"/>
      <c r="Z441" s="216"/>
      <c r="AA441" s="37"/>
      <c r="AB441" s="37"/>
      <c r="AC441" s="37"/>
      <c r="AD441" s="37"/>
      <c r="AE441" s="226"/>
      <c r="AN441" s="38"/>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row>
    <row r="442" spans="1:82" s="33" customFormat="1" x14ac:dyDescent="0.2">
      <c r="A442" s="34"/>
      <c r="H442" s="91"/>
      <c r="I442" s="1"/>
      <c r="J442" s="35"/>
      <c r="K442" s="35"/>
      <c r="L442" s="35"/>
      <c r="M442" s="35"/>
      <c r="N442" s="40"/>
      <c r="O442" s="40"/>
      <c r="P442" s="40"/>
      <c r="Q442" s="40"/>
      <c r="R442" s="40"/>
      <c r="S442" s="105"/>
      <c r="T442" s="105"/>
      <c r="U442" s="105"/>
      <c r="W442" s="36"/>
      <c r="X442" s="215"/>
      <c r="Y442" s="215"/>
      <c r="Z442" s="216"/>
      <c r="AA442" s="37"/>
      <c r="AB442" s="37"/>
      <c r="AC442" s="37"/>
      <c r="AD442" s="37"/>
      <c r="AE442" s="226"/>
      <c r="AN442" s="38"/>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row>
    <row r="443" spans="1:82" s="33" customFormat="1" x14ac:dyDescent="0.2">
      <c r="A443" s="34"/>
      <c r="H443" s="91"/>
      <c r="I443" s="1"/>
      <c r="J443" s="35"/>
      <c r="K443" s="35"/>
      <c r="L443" s="35"/>
      <c r="M443" s="35"/>
      <c r="N443" s="40"/>
      <c r="O443" s="40"/>
      <c r="P443" s="40"/>
      <c r="Q443" s="40"/>
      <c r="R443" s="40"/>
      <c r="S443" s="105"/>
      <c r="T443" s="105"/>
      <c r="U443" s="105"/>
      <c r="W443" s="36"/>
      <c r="X443" s="215"/>
      <c r="Y443" s="215"/>
      <c r="Z443" s="216"/>
      <c r="AA443" s="37"/>
      <c r="AB443" s="37"/>
      <c r="AC443" s="37"/>
      <c r="AD443" s="37"/>
      <c r="AE443" s="226"/>
      <c r="AN443" s="38"/>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row>
    <row r="444" spans="1:82" s="33" customFormat="1" x14ac:dyDescent="0.2">
      <c r="A444" s="34"/>
      <c r="H444" s="91"/>
      <c r="I444" s="1"/>
      <c r="J444" s="35"/>
      <c r="K444" s="35"/>
      <c r="L444" s="35"/>
      <c r="M444" s="35"/>
      <c r="N444" s="40"/>
      <c r="O444" s="40"/>
      <c r="P444" s="40"/>
      <c r="Q444" s="40"/>
      <c r="R444" s="40"/>
      <c r="S444" s="105"/>
      <c r="T444" s="105"/>
      <c r="U444" s="105"/>
      <c r="W444" s="36"/>
      <c r="X444" s="215"/>
      <c r="Y444" s="215"/>
      <c r="Z444" s="216"/>
      <c r="AA444" s="37"/>
      <c r="AB444" s="37"/>
      <c r="AC444" s="37"/>
      <c r="AD444" s="37"/>
      <c r="AE444" s="226"/>
      <c r="AN444" s="38"/>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row>
    <row r="445" spans="1:82" s="33" customFormat="1" x14ac:dyDescent="0.2">
      <c r="A445" s="34"/>
      <c r="H445" s="91"/>
      <c r="I445" s="1"/>
      <c r="J445" s="35"/>
      <c r="K445" s="35"/>
      <c r="L445" s="35"/>
      <c r="M445" s="35"/>
      <c r="N445" s="40"/>
      <c r="O445" s="40"/>
      <c r="P445" s="40"/>
      <c r="Q445" s="40"/>
      <c r="R445" s="40"/>
      <c r="S445" s="105"/>
      <c r="T445" s="105"/>
      <c r="U445" s="105"/>
      <c r="W445" s="36"/>
      <c r="X445" s="215"/>
      <c r="Y445" s="215"/>
      <c r="Z445" s="216"/>
      <c r="AA445" s="37"/>
      <c r="AB445" s="37"/>
      <c r="AC445" s="37"/>
      <c r="AD445" s="37"/>
      <c r="AE445" s="226"/>
      <c r="AN445" s="38"/>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row>
    <row r="446" spans="1:82" s="33" customFormat="1" x14ac:dyDescent="0.2">
      <c r="A446" s="34"/>
      <c r="H446" s="91"/>
      <c r="I446" s="1"/>
      <c r="J446" s="35"/>
      <c r="K446" s="35"/>
      <c r="L446" s="35"/>
      <c r="M446" s="35"/>
      <c r="N446" s="40"/>
      <c r="O446" s="40"/>
      <c r="P446" s="40"/>
      <c r="Q446" s="40"/>
      <c r="R446" s="40"/>
      <c r="S446" s="105"/>
      <c r="T446" s="105"/>
      <c r="U446" s="105"/>
      <c r="W446" s="36"/>
      <c r="X446" s="215"/>
      <c r="Y446" s="215"/>
      <c r="Z446" s="216"/>
      <c r="AA446" s="37"/>
      <c r="AB446" s="37"/>
      <c r="AC446" s="37"/>
      <c r="AD446" s="37"/>
      <c r="AE446" s="226"/>
      <c r="AN446" s="38"/>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row>
    <row r="447" spans="1:82" s="33" customFormat="1" x14ac:dyDescent="0.2">
      <c r="A447" s="34"/>
      <c r="H447" s="91"/>
      <c r="I447" s="1"/>
      <c r="J447" s="35"/>
      <c r="K447" s="35"/>
      <c r="L447" s="35"/>
      <c r="M447" s="35"/>
      <c r="N447" s="40"/>
      <c r="O447" s="40"/>
      <c r="P447" s="40"/>
      <c r="Q447" s="40"/>
      <c r="R447" s="40"/>
      <c r="S447" s="105"/>
      <c r="T447" s="105"/>
      <c r="U447" s="105"/>
      <c r="W447" s="36"/>
      <c r="X447" s="215"/>
      <c r="Y447" s="215"/>
      <c r="Z447" s="216"/>
      <c r="AA447" s="37"/>
      <c r="AB447" s="37"/>
      <c r="AC447" s="37"/>
      <c r="AD447" s="37"/>
      <c r="AE447" s="226"/>
      <c r="AN447" s="38"/>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row>
    <row r="448" spans="1:82" s="33" customFormat="1" x14ac:dyDescent="0.2">
      <c r="A448" s="34"/>
      <c r="H448" s="91"/>
      <c r="I448" s="1"/>
      <c r="J448" s="35"/>
      <c r="K448" s="35"/>
      <c r="L448" s="35"/>
      <c r="M448" s="35"/>
      <c r="N448" s="40"/>
      <c r="O448" s="40"/>
      <c r="P448" s="40"/>
      <c r="Q448" s="40"/>
      <c r="R448" s="40"/>
      <c r="S448" s="105"/>
      <c r="T448" s="105"/>
      <c r="U448" s="105"/>
      <c r="W448" s="36"/>
      <c r="X448" s="215"/>
      <c r="Y448" s="215"/>
      <c r="Z448" s="216"/>
      <c r="AA448" s="37"/>
      <c r="AB448" s="37"/>
      <c r="AC448" s="37"/>
      <c r="AD448" s="37"/>
      <c r="AE448" s="226"/>
      <c r="AN448" s="38"/>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row>
    <row r="449" spans="1:82" s="33" customFormat="1" x14ac:dyDescent="0.2">
      <c r="A449" s="34"/>
      <c r="H449" s="91"/>
      <c r="I449" s="1"/>
      <c r="J449" s="35"/>
      <c r="K449" s="35"/>
      <c r="L449" s="35"/>
      <c r="M449" s="35"/>
      <c r="N449" s="40"/>
      <c r="O449" s="40"/>
      <c r="P449" s="40"/>
      <c r="Q449" s="40"/>
      <c r="R449" s="40"/>
      <c r="S449" s="105"/>
      <c r="T449" s="105"/>
      <c r="U449" s="105"/>
      <c r="W449" s="36"/>
      <c r="X449" s="215"/>
      <c r="Y449" s="215"/>
      <c r="Z449" s="216"/>
      <c r="AA449" s="37"/>
      <c r="AB449" s="37"/>
      <c r="AC449" s="37"/>
      <c r="AD449" s="37"/>
      <c r="AE449" s="226"/>
      <c r="AN449" s="38"/>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row>
    <row r="450" spans="1:82" s="33" customFormat="1" x14ac:dyDescent="0.2">
      <c r="A450" s="34"/>
      <c r="H450" s="91"/>
      <c r="I450" s="1"/>
      <c r="J450" s="35"/>
      <c r="K450" s="35"/>
      <c r="L450" s="35"/>
      <c r="M450" s="35"/>
      <c r="N450" s="40"/>
      <c r="O450" s="40"/>
      <c r="P450" s="40"/>
      <c r="Q450" s="40"/>
      <c r="R450" s="40"/>
      <c r="S450" s="105"/>
      <c r="T450" s="105"/>
      <c r="U450" s="105"/>
      <c r="W450" s="36"/>
      <c r="X450" s="215"/>
      <c r="Y450" s="215"/>
      <c r="Z450" s="216"/>
      <c r="AA450" s="37"/>
      <c r="AB450" s="37"/>
      <c r="AC450" s="37"/>
      <c r="AD450" s="37"/>
      <c r="AE450" s="226"/>
      <c r="AN450" s="38"/>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row>
    <row r="451" spans="1:82" s="33" customFormat="1" x14ac:dyDescent="0.2">
      <c r="A451" s="34"/>
      <c r="H451" s="91"/>
      <c r="I451" s="1"/>
      <c r="J451" s="35"/>
      <c r="K451" s="35"/>
      <c r="L451" s="35"/>
      <c r="M451" s="35"/>
      <c r="N451" s="40"/>
      <c r="O451" s="40"/>
      <c r="P451" s="40"/>
      <c r="Q451" s="40"/>
      <c r="R451" s="40"/>
      <c r="S451" s="105"/>
      <c r="T451" s="105"/>
      <c r="U451" s="105"/>
      <c r="W451" s="36"/>
      <c r="X451" s="215"/>
      <c r="Y451" s="215"/>
      <c r="Z451" s="216"/>
      <c r="AA451" s="37"/>
      <c r="AB451" s="37"/>
      <c r="AC451" s="37"/>
      <c r="AD451" s="37"/>
      <c r="AE451" s="226"/>
      <c r="AN451" s="38"/>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row>
    <row r="452" spans="1:82" s="33" customFormat="1" x14ac:dyDescent="0.2">
      <c r="A452" s="34"/>
      <c r="H452" s="91"/>
      <c r="I452" s="1"/>
      <c r="J452" s="35"/>
      <c r="K452" s="35"/>
      <c r="L452" s="35"/>
      <c r="M452" s="35"/>
      <c r="N452" s="40"/>
      <c r="O452" s="40"/>
      <c r="P452" s="40"/>
      <c r="Q452" s="40"/>
      <c r="R452" s="40"/>
      <c r="S452" s="105"/>
      <c r="T452" s="105"/>
      <c r="U452" s="105"/>
      <c r="W452" s="36"/>
      <c r="X452" s="215"/>
      <c r="Y452" s="215"/>
      <c r="Z452" s="216"/>
      <c r="AA452" s="37"/>
      <c r="AB452" s="37"/>
      <c r="AC452" s="37"/>
      <c r="AD452" s="37"/>
      <c r="AE452" s="226"/>
      <c r="AN452" s="38"/>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row>
    <row r="453" spans="1:82" s="33" customFormat="1" x14ac:dyDescent="0.2">
      <c r="A453" s="34"/>
      <c r="H453" s="91"/>
      <c r="I453" s="1"/>
      <c r="J453" s="35"/>
      <c r="K453" s="35"/>
      <c r="L453" s="35"/>
      <c r="M453" s="35"/>
      <c r="N453" s="40"/>
      <c r="O453" s="40"/>
      <c r="P453" s="40"/>
      <c r="Q453" s="40"/>
      <c r="R453" s="40"/>
      <c r="S453" s="105"/>
      <c r="T453" s="105"/>
      <c r="U453" s="105"/>
      <c r="W453" s="36"/>
      <c r="X453" s="215"/>
      <c r="Y453" s="215"/>
      <c r="Z453" s="216"/>
      <c r="AA453" s="37"/>
      <c r="AB453" s="37"/>
      <c r="AC453" s="37"/>
      <c r="AD453" s="37"/>
      <c r="AE453" s="226"/>
      <c r="AN453" s="38"/>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row>
    <row r="454" spans="1:82" s="33" customFormat="1" x14ac:dyDescent="0.2">
      <c r="A454" s="34"/>
      <c r="H454" s="91"/>
      <c r="I454" s="1"/>
      <c r="J454" s="35"/>
      <c r="K454" s="35"/>
      <c r="L454" s="35"/>
      <c r="M454" s="35"/>
      <c r="N454" s="40"/>
      <c r="O454" s="40"/>
      <c r="P454" s="40"/>
      <c r="Q454" s="40"/>
      <c r="R454" s="40"/>
      <c r="S454" s="105"/>
      <c r="T454" s="105"/>
      <c r="U454" s="105"/>
      <c r="W454" s="36"/>
      <c r="X454" s="215"/>
      <c r="Y454" s="215"/>
      <c r="Z454" s="216"/>
      <c r="AA454" s="37"/>
      <c r="AB454" s="37"/>
      <c r="AC454" s="37"/>
      <c r="AD454" s="37"/>
      <c r="AE454" s="226"/>
      <c r="AN454" s="38"/>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row>
    <row r="455" spans="1:82" s="33" customFormat="1" x14ac:dyDescent="0.2">
      <c r="A455" s="34"/>
      <c r="H455" s="91"/>
      <c r="I455" s="1"/>
      <c r="J455" s="35"/>
      <c r="K455" s="35"/>
      <c r="L455" s="35"/>
      <c r="M455" s="35"/>
      <c r="N455" s="40"/>
      <c r="O455" s="40"/>
      <c r="P455" s="40"/>
      <c r="Q455" s="40"/>
      <c r="R455" s="40"/>
      <c r="S455" s="105"/>
      <c r="T455" s="105"/>
      <c r="U455" s="105"/>
      <c r="W455" s="36"/>
      <c r="X455" s="215"/>
      <c r="Y455" s="215"/>
      <c r="Z455" s="216"/>
      <c r="AA455" s="37"/>
      <c r="AB455" s="37"/>
      <c r="AC455" s="37"/>
      <c r="AD455" s="37"/>
      <c r="AE455" s="226"/>
      <c r="AN455" s="38"/>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row>
    <row r="456" spans="1:82" s="33" customFormat="1" x14ac:dyDescent="0.2">
      <c r="A456" s="34"/>
      <c r="H456" s="91"/>
      <c r="I456" s="1"/>
      <c r="J456" s="35"/>
      <c r="K456" s="35"/>
      <c r="L456" s="35"/>
      <c r="M456" s="35"/>
      <c r="N456" s="40"/>
      <c r="O456" s="40"/>
      <c r="P456" s="40"/>
      <c r="Q456" s="40"/>
      <c r="R456" s="40"/>
      <c r="S456" s="105"/>
      <c r="T456" s="105"/>
      <c r="U456" s="105"/>
      <c r="W456" s="36"/>
      <c r="X456" s="215"/>
      <c r="Y456" s="215"/>
      <c r="Z456" s="216"/>
      <c r="AA456" s="37"/>
      <c r="AB456" s="37"/>
      <c r="AC456" s="37"/>
      <c r="AD456" s="37"/>
      <c r="AE456" s="226"/>
      <c r="AN456" s="38"/>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row>
    <row r="457" spans="1:82" s="33" customFormat="1" x14ac:dyDescent="0.2">
      <c r="A457" s="34"/>
      <c r="H457" s="91"/>
      <c r="I457" s="1"/>
      <c r="J457" s="35"/>
      <c r="K457" s="35"/>
      <c r="L457" s="35"/>
      <c r="M457" s="35"/>
      <c r="N457" s="40"/>
      <c r="O457" s="40"/>
      <c r="P457" s="40"/>
      <c r="Q457" s="40"/>
      <c r="R457" s="40"/>
      <c r="S457" s="105"/>
      <c r="T457" s="105"/>
      <c r="U457" s="105"/>
      <c r="W457" s="36"/>
      <c r="X457" s="215"/>
      <c r="Y457" s="215"/>
      <c r="Z457" s="216"/>
      <c r="AA457" s="37"/>
      <c r="AB457" s="37"/>
      <c r="AC457" s="37"/>
      <c r="AD457" s="37"/>
      <c r="AE457" s="226"/>
      <c r="AN457" s="38"/>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row>
    <row r="458" spans="1:82" s="33" customFormat="1" x14ac:dyDescent="0.2">
      <c r="A458" s="34"/>
      <c r="H458" s="91"/>
      <c r="I458" s="1"/>
      <c r="J458" s="35"/>
      <c r="K458" s="35"/>
      <c r="L458" s="35"/>
      <c r="M458" s="35"/>
      <c r="N458" s="40"/>
      <c r="O458" s="40"/>
      <c r="P458" s="40"/>
      <c r="Q458" s="40"/>
      <c r="R458" s="40"/>
      <c r="S458" s="105"/>
      <c r="T458" s="105"/>
      <c r="U458" s="105"/>
      <c r="W458" s="36"/>
      <c r="X458" s="215"/>
      <c r="Y458" s="215"/>
      <c r="Z458" s="216"/>
      <c r="AA458" s="37"/>
      <c r="AB458" s="37"/>
      <c r="AC458" s="37"/>
      <c r="AD458" s="37"/>
      <c r="AE458" s="226"/>
      <c r="AN458" s="38"/>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row>
    <row r="459" spans="1:82" s="33" customFormat="1" x14ac:dyDescent="0.2">
      <c r="A459" s="34"/>
      <c r="H459" s="91"/>
      <c r="I459" s="1"/>
      <c r="J459" s="35"/>
      <c r="K459" s="35"/>
      <c r="L459" s="35"/>
      <c r="M459" s="35"/>
      <c r="N459" s="40"/>
      <c r="O459" s="40"/>
      <c r="P459" s="40"/>
      <c r="Q459" s="40"/>
      <c r="R459" s="40"/>
      <c r="S459" s="105"/>
      <c r="T459" s="105"/>
      <c r="U459" s="105"/>
      <c r="W459" s="36"/>
      <c r="X459" s="215"/>
      <c r="Y459" s="215"/>
      <c r="Z459" s="216"/>
      <c r="AA459" s="37"/>
      <c r="AB459" s="37"/>
      <c r="AC459" s="37"/>
      <c r="AD459" s="37"/>
      <c r="AE459" s="226"/>
      <c r="AN459" s="38"/>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row>
    <row r="460" spans="1:82" s="33" customFormat="1" x14ac:dyDescent="0.2">
      <c r="A460" s="34"/>
      <c r="H460" s="91"/>
      <c r="I460" s="1"/>
      <c r="J460" s="35"/>
      <c r="K460" s="35"/>
      <c r="L460" s="35"/>
      <c r="M460" s="35"/>
      <c r="N460" s="40"/>
      <c r="O460" s="40"/>
      <c r="P460" s="40"/>
      <c r="Q460" s="40"/>
      <c r="R460" s="40"/>
      <c r="S460" s="105"/>
      <c r="T460" s="105"/>
      <c r="U460" s="105"/>
      <c r="W460" s="36"/>
      <c r="X460" s="215"/>
      <c r="Y460" s="215"/>
      <c r="Z460" s="216"/>
      <c r="AA460" s="37"/>
      <c r="AB460" s="37"/>
      <c r="AC460" s="37"/>
      <c r="AD460" s="37"/>
      <c r="AE460" s="226"/>
      <c r="AN460" s="38"/>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row>
    <row r="461" spans="1:82" s="33" customFormat="1" x14ac:dyDescent="0.2">
      <c r="A461" s="34"/>
      <c r="H461" s="91"/>
      <c r="I461" s="1"/>
      <c r="J461" s="35"/>
      <c r="K461" s="35"/>
      <c r="L461" s="35"/>
      <c r="M461" s="35"/>
      <c r="N461" s="40"/>
      <c r="O461" s="40"/>
      <c r="P461" s="40"/>
      <c r="Q461" s="40"/>
      <c r="R461" s="40"/>
      <c r="S461" s="105"/>
      <c r="T461" s="105"/>
      <c r="U461" s="105"/>
      <c r="W461" s="36"/>
      <c r="X461" s="215"/>
      <c r="Y461" s="215"/>
      <c r="Z461" s="216"/>
      <c r="AA461" s="37"/>
      <c r="AB461" s="37"/>
      <c r="AC461" s="37"/>
      <c r="AD461" s="37"/>
      <c r="AE461" s="226"/>
      <c r="AN461" s="38"/>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row>
    <row r="462" spans="1:82" s="33" customFormat="1" x14ac:dyDescent="0.2">
      <c r="A462" s="34"/>
      <c r="H462" s="91"/>
      <c r="I462" s="1"/>
      <c r="J462" s="35"/>
      <c r="K462" s="35"/>
      <c r="L462" s="35"/>
      <c r="M462" s="35"/>
      <c r="N462" s="40"/>
      <c r="O462" s="40"/>
      <c r="P462" s="40"/>
      <c r="Q462" s="40"/>
      <c r="R462" s="40"/>
      <c r="S462" s="105"/>
      <c r="T462" s="105"/>
      <c r="U462" s="105"/>
      <c r="W462" s="36"/>
      <c r="X462" s="215"/>
      <c r="Y462" s="215"/>
      <c r="Z462" s="216"/>
      <c r="AA462" s="37"/>
      <c r="AB462" s="37"/>
      <c r="AC462" s="37"/>
      <c r="AD462" s="37"/>
      <c r="AE462" s="226"/>
      <c r="AN462" s="38"/>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row>
    <row r="463" spans="1:82" s="33" customFormat="1" x14ac:dyDescent="0.2">
      <c r="A463" s="34"/>
      <c r="H463" s="91"/>
      <c r="I463" s="1"/>
      <c r="J463" s="35"/>
      <c r="K463" s="35"/>
      <c r="L463" s="35"/>
      <c r="M463" s="35"/>
      <c r="N463" s="40"/>
      <c r="O463" s="40"/>
      <c r="P463" s="40"/>
      <c r="Q463" s="40"/>
      <c r="R463" s="40"/>
      <c r="S463" s="105"/>
      <c r="T463" s="105"/>
      <c r="U463" s="105"/>
      <c r="W463" s="36"/>
      <c r="X463" s="215"/>
      <c r="Y463" s="215"/>
      <c r="Z463" s="216"/>
      <c r="AA463" s="37"/>
      <c r="AB463" s="37"/>
      <c r="AC463" s="37"/>
      <c r="AD463" s="37"/>
      <c r="AE463" s="226"/>
      <c r="AN463" s="38"/>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row>
    <row r="464" spans="1:82" s="33" customFormat="1" x14ac:dyDescent="0.2">
      <c r="A464" s="34"/>
      <c r="H464" s="91"/>
      <c r="I464" s="1"/>
      <c r="J464" s="35"/>
      <c r="K464" s="35"/>
      <c r="L464" s="35"/>
      <c r="M464" s="35"/>
      <c r="N464" s="40"/>
      <c r="O464" s="40"/>
      <c r="P464" s="40"/>
      <c r="Q464" s="40"/>
      <c r="R464" s="40"/>
      <c r="S464" s="105"/>
      <c r="T464" s="105"/>
      <c r="U464" s="105"/>
      <c r="W464" s="36"/>
      <c r="X464" s="215"/>
      <c r="Y464" s="215"/>
      <c r="Z464" s="216"/>
      <c r="AA464" s="37"/>
      <c r="AB464" s="37"/>
      <c r="AC464" s="37"/>
      <c r="AD464" s="37"/>
      <c r="AE464" s="226"/>
      <c r="AN464" s="38"/>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row>
    <row r="465" spans="1:82" s="33" customFormat="1" x14ac:dyDescent="0.2">
      <c r="A465" s="34"/>
      <c r="H465" s="91"/>
      <c r="I465" s="1"/>
      <c r="J465" s="35"/>
      <c r="K465" s="35"/>
      <c r="L465" s="35"/>
      <c r="M465" s="35"/>
      <c r="N465" s="40"/>
      <c r="O465" s="40"/>
      <c r="P465" s="40"/>
      <c r="Q465" s="40"/>
      <c r="R465" s="40"/>
      <c r="S465" s="105"/>
      <c r="T465" s="105"/>
      <c r="U465" s="105"/>
      <c r="W465" s="36"/>
      <c r="X465" s="215"/>
      <c r="Y465" s="215"/>
      <c r="Z465" s="216"/>
      <c r="AA465" s="37"/>
      <c r="AB465" s="37"/>
      <c r="AC465" s="37"/>
      <c r="AD465" s="37"/>
      <c r="AE465" s="226"/>
      <c r="AN465" s="38"/>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row>
    <row r="466" spans="1:82" s="33" customFormat="1" x14ac:dyDescent="0.2">
      <c r="A466" s="34"/>
      <c r="H466" s="91"/>
      <c r="I466" s="1"/>
      <c r="J466" s="35"/>
      <c r="K466" s="35"/>
      <c r="L466" s="35"/>
      <c r="M466" s="35"/>
      <c r="N466" s="40"/>
      <c r="O466" s="40"/>
      <c r="P466" s="40"/>
      <c r="Q466" s="40"/>
      <c r="R466" s="40"/>
      <c r="S466" s="105"/>
      <c r="T466" s="105"/>
      <c r="U466" s="105"/>
      <c r="W466" s="36"/>
      <c r="X466" s="215"/>
      <c r="Y466" s="215"/>
      <c r="Z466" s="216"/>
      <c r="AA466" s="37"/>
      <c r="AB466" s="37"/>
      <c r="AC466" s="37"/>
      <c r="AD466" s="37"/>
      <c r="AE466" s="226"/>
      <c r="AN466" s="38"/>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row>
    <row r="467" spans="1:82" s="33" customFormat="1" x14ac:dyDescent="0.2">
      <c r="A467" s="34"/>
      <c r="H467" s="91"/>
      <c r="I467" s="1"/>
      <c r="J467" s="35"/>
      <c r="K467" s="35"/>
      <c r="L467" s="35"/>
      <c r="M467" s="35"/>
      <c r="N467" s="40"/>
      <c r="O467" s="40"/>
      <c r="P467" s="40"/>
      <c r="Q467" s="40"/>
      <c r="R467" s="40"/>
      <c r="S467" s="105"/>
      <c r="T467" s="105"/>
      <c r="U467" s="105"/>
      <c r="W467" s="36"/>
      <c r="X467" s="215"/>
      <c r="Y467" s="215"/>
      <c r="Z467" s="216"/>
      <c r="AA467" s="37"/>
      <c r="AB467" s="37"/>
      <c r="AC467" s="37"/>
      <c r="AD467" s="37"/>
      <c r="AE467" s="226"/>
      <c r="AN467" s="38"/>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row>
    <row r="468" spans="1:82" s="33" customFormat="1" x14ac:dyDescent="0.2">
      <c r="A468" s="34"/>
      <c r="H468" s="91"/>
      <c r="I468" s="1"/>
      <c r="J468" s="35"/>
      <c r="K468" s="35"/>
      <c r="L468" s="35"/>
      <c r="M468" s="35"/>
      <c r="N468" s="40"/>
      <c r="O468" s="40"/>
      <c r="P468" s="40"/>
      <c r="Q468" s="40"/>
      <c r="R468" s="40"/>
      <c r="S468" s="105"/>
      <c r="T468" s="105"/>
      <c r="U468" s="105"/>
      <c r="W468" s="36"/>
      <c r="X468" s="215"/>
      <c r="Y468" s="215"/>
      <c r="Z468" s="216"/>
      <c r="AA468" s="37"/>
      <c r="AB468" s="37"/>
      <c r="AC468" s="37"/>
      <c r="AD468" s="37"/>
      <c r="AE468" s="226"/>
      <c r="AN468" s="38"/>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row>
    <row r="469" spans="1:82" s="33" customFormat="1" x14ac:dyDescent="0.2">
      <c r="A469" s="34"/>
      <c r="H469" s="91"/>
      <c r="I469" s="1"/>
      <c r="J469" s="35"/>
      <c r="K469" s="35"/>
      <c r="L469" s="35"/>
      <c r="M469" s="35"/>
      <c r="N469" s="40"/>
      <c r="O469" s="40"/>
      <c r="P469" s="40"/>
      <c r="Q469" s="40"/>
      <c r="R469" s="40"/>
      <c r="S469" s="105"/>
      <c r="T469" s="105"/>
      <c r="U469" s="105"/>
      <c r="W469" s="36"/>
      <c r="X469" s="215"/>
      <c r="Y469" s="215"/>
      <c r="Z469" s="216"/>
      <c r="AA469" s="37"/>
      <c r="AB469" s="37"/>
      <c r="AC469" s="37"/>
      <c r="AD469" s="37"/>
      <c r="AE469" s="226"/>
      <c r="AN469" s="38"/>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row>
    <row r="470" spans="1:82" s="33" customFormat="1" x14ac:dyDescent="0.2">
      <c r="A470" s="34"/>
      <c r="H470" s="91"/>
      <c r="I470" s="1"/>
      <c r="J470" s="35"/>
      <c r="K470" s="35"/>
      <c r="L470" s="35"/>
      <c r="M470" s="35"/>
      <c r="N470" s="40"/>
      <c r="O470" s="40"/>
      <c r="P470" s="40"/>
      <c r="Q470" s="40"/>
      <c r="R470" s="40"/>
      <c r="S470" s="105"/>
      <c r="T470" s="105"/>
      <c r="U470" s="105"/>
      <c r="W470" s="36"/>
      <c r="X470" s="215"/>
      <c r="Y470" s="215"/>
      <c r="Z470" s="216"/>
      <c r="AA470" s="37"/>
      <c r="AB470" s="37"/>
      <c r="AC470" s="37"/>
      <c r="AD470" s="37"/>
      <c r="AE470" s="226"/>
      <c r="AN470" s="38"/>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row>
    <row r="471" spans="1:82" s="33" customFormat="1" x14ac:dyDescent="0.2">
      <c r="A471" s="34"/>
      <c r="H471" s="91"/>
      <c r="I471" s="1"/>
      <c r="J471" s="35"/>
      <c r="K471" s="35"/>
      <c r="L471" s="35"/>
      <c r="M471" s="35"/>
      <c r="N471" s="40"/>
      <c r="O471" s="40"/>
      <c r="P471" s="40"/>
      <c r="Q471" s="40"/>
      <c r="R471" s="40"/>
      <c r="S471" s="105"/>
      <c r="T471" s="105"/>
      <c r="U471" s="105"/>
      <c r="W471" s="36"/>
      <c r="X471" s="215"/>
      <c r="Y471" s="215"/>
      <c r="Z471" s="216"/>
      <c r="AA471" s="37"/>
      <c r="AB471" s="37"/>
      <c r="AC471" s="37"/>
      <c r="AD471" s="37"/>
      <c r="AE471" s="226"/>
      <c r="AN471" s="38"/>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row>
    <row r="472" spans="1:82" s="33" customFormat="1" x14ac:dyDescent="0.2">
      <c r="A472" s="34"/>
      <c r="H472" s="91"/>
      <c r="I472" s="1"/>
      <c r="J472" s="35"/>
      <c r="K472" s="35"/>
      <c r="L472" s="35"/>
      <c r="M472" s="35"/>
      <c r="N472" s="40"/>
      <c r="O472" s="40"/>
      <c r="P472" s="40"/>
      <c r="Q472" s="40"/>
      <c r="R472" s="40"/>
      <c r="S472" s="105"/>
      <c r="T472" s="105"/>
      <c r="U472" s="105"/>
      <c r="W472" s="36"/>
      <c r="X472" s="215"/>
      <c r="Y472" s="215"/>
      <c r="Z472" s="216"/>
      <c r="AA472" s="37"/>
      <c r="AB472" s="37"/>
      <c r="AC472" s="37"/>
      <c r="AD472" s="37"/>
      <c r="AE472" s="226"/>
      <c r="AN472" s="38"/>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row>
    <row r="473" spans="1:82" s="33" customFormat="1" x14ac:dyDescent="0.2">
      <c r="A473" s="34"/>
      <c r="H473" s="91"/>
      <c r="I473" s="1"/>
      <c r="J473" s="35"/>
      <c r="K473" s="35"/>
      <c r="L473" s="35"/>
      <c r="M473" s="35"/>
      <c r="N473" s="40"/>
      <c r="O473" s="40"/>
      <c r="P473" s="40"/>
      <c r="Q473" s="40"/>
      <c r="R473" s="40"/>
      <c r="S473" s="105"/>
      <c r="T473" s="105"/>
      <c r="U473" s="105"/>
      <c r="W473" s="36"/>
      <c r="X473" s="215"/>
      <c r="Y473" s="215"/>
      <c r="Z473" s="216"/>
      <c r="AA473" s="37"/>
      <c r="AB473" s="37"/>
      <c r="AC473" s="37"/>
      <c r="AD473" s="37"/>
      <c r="AE473" s="226"/>
      <c r="AN473" s="38"/>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row>
    <row r="474" spans="1:82" s="33" customFormat="1" x14ac:dyDescent="0.2">
      <c r="A474" s="34"/>
      <c r="H474" s="91"/>
      <c r="I474" s="1"/>
      <c r="J474" s="35"/>
      <c r="K474" s="35"/>
      <c r="L474" s="35"/>
      <c r="M474" s="35"/>
      <c r="N474" s="40"/>
      <c r="O474" s="40"/>
      <c r="P474" s="40"/>
      <c r="Q474" s="40"/>
      <c r="R474" s="40"/>
      <c r="S474" s="105"/>
      <c r="T474" s="105"/>
      <c r="U474" s="105"/>
      <c r="W474" s="36"/>
      <c r="X474" s="215"/>
      <c r="Y474" s="215"/>
      <c r="Z474" s="216"/>
      <c r="AA474" s="37"/>
      <c r="AB474" s="37"/>
      <c r="AC474" s="37"/>
      <c r="AD474" s="37"/>
      <c r="AE474" s="226"/>
      <c r="AN474" s="38"/>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row>
    <row r="475" spans="1:82" s="33" customFormat="1" x14ac:dyDescent="0.2">
      <c r="A475" s="34"/>
      <c r="H475" s="91"/>
      <c r="I475" s="1"/>
      <c r="J475" s="35"/>
      <c r="K475" s="35"/>
      <c r="L475" s="35"/>
      <c r="M475" s="35"/>
      <c r="N475" s="40"/>
      <c r="O475" s="40"/>
      <c r="P475" s="40"/>
      <c r="Q475" s="40"/>
      <c r="R475" s="40"/>
      <c r="S475" s="105"/>
      <c r="T475" s="105"/>
      <c r="U475" s="105"/>
      <c r="W475" s="36"/>
      <c r="X475" s="215"/>
      <c r="Y475" s="215"/>
      <c r="Z475" s="216"/>
      <c r="AA475" s="37"/>
      <c r="AB475" s="37"/>
      <c r="AC475" s="37"/>
      <c r="AD475" s="37"/>
      <c r="AE475" s="226"/>
      <c r="AN475" s="38"/>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row>
    <row r="476" spans="1:82" s="33" customFormat="1" x14ac:dyDescent="0.2">
      <c r="A476" s="34"/>
      <c r="H476" s="91"/>
      <c r="I476" s="1"/>
      <c r="J476" s="35"/>
      <c r="K476" s="35"/>
      <c r="L476" s="35"/>
      <c r="M476" s="35"/>
      <c r="N476" s="40"/>
      <c r="O476" s="40"/>
      <c r="P476" s="40"/>
      <c r="Q476" s="40"/>
      <c r="R476" s="40"/>
      <c r="S476" s="105"/>
      <c r="T476" s="105"/>
      <c r="U476" s="105"/>
      <c r="W476" s="36"/>
      <c r="X476" s="215"/>
      <c r="Y476" s="215"/>
      <c r="Z476" s="216"/>
      <c r="AA476" s="37"/>
      <c r="AB476" s="37"/>
      <c r="AC476" s="37"/>
      <c r="AD476" s="37"/>
      <c r="AE476" s="226"/>
      <c r="AN476" s="38"/>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row>
    <row r="477" spans="1:82" s="33" customFormat="1" x14ac:dyDescent="0.2">
      <c r="A477" s="34"/>
      <c r="H477" s="91"/>
      <c r="I477" s="1"/>
      <c r="J477" s="35"/>
      <c r="K477" s="35"/>
      <c r="L477" s="35"/>
      <c r="M477" s="35"/>
      <c r="N477" s="40"/>
      <c r="O477" s="40"/>
      <c r="P477" s="40"/>
      <c r="Q477" s="40"/>
      <c r="R477" s="40"/>
      <c r="S477" s="105"/>
      <c r="T477" s="105"/>
      <c r="U477" s="105"/>
      <c r="W477" s="36"/>
      <c r="X477" s="215"/>
      <c r="Y477" s="215"/>
      <c r="Z477" s="216"/>
      <c r="AA477" s="37"/>
      <c r="AB477" s="37"/>
      <c r="AC477" s="37"/>
      <c r="AD477" s="37"/>
      <c r="AE477" s="226"/>
      <c r="AN477" s="38"/>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row>
    <row r="478" spans="1:82" s="33" customFormat="1" x14ac:dyDescent="0.2">
      <c r="A478" s="34"/>
      <c r="H478" s="91"/>
      <c r="I478" s="1"/>
      <c r="J478" s="35"/>
      <c r="K478" s="35"/>
      <c r="L478" s="35"/>
      <c r="M478" s="35"/>
      <c r="N478" s="40"/>
      <c r="O478" s="40"/>
      <c r="P478" s="40"/>
      <c r="Q478" s="40"/>
      <c r="R478" s="40"/>
      <c r="S478" s="105"/>
      <c r="T478" s="105"/>
      <c r="U478" s="105"/>
      <c r="W478" s="36"/>
      <c r="X478" s="215"/>
      <c r="Y478" s="215"/>
      <c r="Z478" s="216"/>
      <c r="AA478" s="37"/>
      <c r="AB478" s="37"/>
      <c r="AC478" s="37"/>
      <c r="AD478" s="37"/>
      <c r="AE478" s="226"/>
      <c r="AN478" s="38"/>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row>
    <row r="479" spans="1:82" s="33" customFormat="1" x14ac:dyDescent="0.2">
      <c r="A479" s="34"/>
      <c r="H479" s="91"/>
      <c r="I479" s="1"/>
      <c r="J479" s="35"/>
      <c r="K479" s="35"/>
      <c r="L479" s="35"/>
      <c r="M479" s="35"/>
      <c r="N479" s="40"/>
      <c r="O479" s="40"/>
      <c r="P479" s="40"/>
      <c r="Q479" s="40"/>
      <c r="R479" s="40"/>
      <c r="S479" s="105"/>
      <c r="T479" s="105"/>
      <c r="U479" s="105"/>
      <c r="W479" s="36"/>
      <c r="X479" s="215"/>
      <c r="Y479" s="215"/>
      <c r="Z479" s="216"/>
      <c r="AA479" s="37"/>
      <c r="AB479" s="37"/>
      <c r="AC479" s="37"/>
      <c r="AD479" s="37"/>
      <c r="AE479" s="226"/>
      <c r="AN479" s="38"/>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row>
    <row r="480" spans="1:82" s="33" customFormat="1" x14ac:dyDescent="0.2">
      <c r="A480" s="34"/>
      <c r="H480" s="91"/>
      <c r="I480" s="1"/>
      <c r="J480" s="35"/>
      <c r="K480" s="35"/>
      <c r="L480" s="35"/>
      <c r="M480" s="35"/>
      <c r="N480" s="40"/>
      <c r="O480" s="40"/>
      <c r="P480" s="40"/>
      <c r="Q480" s="40"/>
      <c r="R480" s="40"/>
      <c r="S480" s="105"/>
      <c r="T480" s="105"/>
      <c r="U480" s="105"/>
      <c r="W480" s="36"/>
      <c r="X480" s="215"/>
      <c r="Y480" s="215"/>
      <c r="Z480" s="216"/>
      <c r="AA480" s="37"/>
      <c r="AB480" s="37"/>
      <c r="AC480" s="37"/>
      <c r="AD480" s="37"/>
      <c r="AE480" s="226"/>
      <c r="AN480" s="38"/>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row>
    <row r="481" spans="1:82" s="33" customFormat="1" x14ac:dyDescent="0.2">
      <c r="A481" s="34"/>
      <c r="H481" s="91"/>
      <c r="I481" s="1"/>
      <c r="J481" s="35"/>
      <c r="K481" s="35"/>
      <c r="L481" s="35"/>
      <c r="M481" s="35"/>
      <c r="N481" s="40"/>
      <c r="O481" s="40"/>
      <c r="P481" s="40"/>
      <c r="Q481" s="40"/>
      <c r="R481" s="40"/>
      <c r="S481" s="105"/>
      <c r="T481" s="105"/>
      <c r="U481" s="105"/>
      <c r="W481" s="36"/>
      <c r="X481" s="215"/>
      <c r="Y481" s="215"/>
      <c r="Z481" s="216"/>
      <c r="AA481" s="37"/>
      <c r="AB481" s="37"/>
      <c r="AC481" s="37"/>
      <c r="AD481" s="37"/>
      <c r="AE481" s="226"/>
      <c r="AN481" s="38"/>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row>
    <row r="482" spans="1:82" s="33" customFormat="1" x14ac:dyDescent="0.2">
      <c r="A482" s="34"/>
      <c r="H482" s="91"/>
      <c r="I482" s="1"/>
      <c r="J482" s="35"/>
      <c r="K482" s="35"/>
      <c r="L482" s="35"/>
      <c r="M482" s="35"/>
      <c r="N482" s="40"/>
      <c r="O482" s="40"/>
      <c r="P482" s="40"/>
      <c r="Q482" s="40"/>
      <c r="R482" s="40"/>
      <c r="S482" s="105"/>
      <c r="T482" s="105"/>
      <c r="U482" s="105"/>
      <c r="W482" s="36"/>
      <c r="X482" s="215"/>
      <c r="Y482" s="215"/>
      <c r="Z482" s="216"/>
      <c r="AA482" s="37"/>
      <c r="AB482" s="37"/>
      <c r="AC482" s="37"/>
      <c r="AD482" s="37"/>
      <c r="AE482" s="226"/>
      <c r="AN482" s="38"/>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row>
    <row r="483" spans="1:82" s="33" customFormat="1" x14ac:dyDescent="0.2">
      <c r="A483" s="34"/>
      <c r="H483" s="91"/>
      <c r="I483" s="1"/>
      <c r="J483" s="35"/>
      <c r="K483" s="35"/>
      <c r="L483" s="35"/>
      <c r="M483" s="35"/>
      <c r="N483" s="40"/>
      <c r="O483" s="40"/>
      <c r="P483" s="40"/>
      <c r="Q483" s="40"/>
      <c r="R483" s="40"/>
      <c r="S483" s="105"/>
      <c r="T483" s="105"/>
      <c r="U483" s="105"/>
      <c r="W483" s="36"/>
      <c r="X483" s="215"/>
      <c r="Y483" s="215"/>
      <c r="Z483" s="216"/>
      <c r="AA483" s="37"/>
      <c r="AB483" s="37"/>
      <c r="AC483" s="37"/>
      <c r="AD483" s="37"/>
      <c r="AE483" s="226"/>
      <c r="AN483" s="38"/>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row>
    <row r="484" spans="1:82" s="33" customFormat="1" x14ac:dyDescent="0.2">
      <c r="A484" s="34"/>
      <c r="H484" s="91"/>
      <c r="I484" s="1"/>
      <c r="J484" s="35"/>
      <c r="K484" s="35"/>
      <c r="L484" s="35"/>
      <c r="M484" s="35"/>
      <c r="N484" s="40"/>
      <c r="O484" s="40"/>
      <c r="P484" s="40"/>
      <c r="Q484" s="40"/>
      <c r="R484" s="40"/>
      <c r="S484" s="105"/>
      <c r="T484" s="105"/>
      <c r="U484" s="105"/>
      <c r="W484" s="36"/>
      <c r="X484" s="215"/>
      <c r="Y484" s="215"/>
      <c r="Z484" s="216"/>
      <c r="AA484" s="37"/>
      <c r="AB484" s="37"/>
      <c r="AC484" s="37"/>
      <c r="AD484" s="37"/>
      <c r="AE484" s="226"/>
      <c r="AN484" s="38"/>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row>
    <row r="485" spans="1:82" s="33" customFormat="1" x14ac:dyDescent="0.2">
      <c r="A485" s="34"/>
      <c r="H485" s="91"/>
      <c r="I485" s="1"/>
      <c r="J485" s="35"/>
      <c r="K485" s="35"/>
      <c r="L485" s="35"/>
      <c r="M485" s="35"/>
      <c r="N485" s="40"/>
      <c r="O485" s="40"/>
      <c r="P485" s="40"/>
      <c r="Q485" s="40"/>
      <c r="R485" s="40"/>
      <c r="S485" s="105"/>
      <c r="T485" s="105"/>
      <c r="U485" s="105"/>
      <c r="W485" s="36"/>
      <c r="X485" s="215"/>
      <c r="Y485" s="215"/>
      <c r="Z485" s="216"/>
      <c r="AA485" s="37"/>
      <c r="AB485" s="37"/>
      <c r="AC485" s="37"/>
      <c r="AD485" s="37"/>
      <c r="AE485" s="226"/>
      <c r="AN485" s="38"/>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row>
    <row r="486" spans="1:82" s="33" customFormat="1" x14ac:dyDescent="0.2">
      <c r="A486" s="34"/>
      <c r="H486" s="91"/>
      <c r="I486" s="1"/>
      <c r="J486" s="35"/>
      <c r="K486" s="35"/>
      <c r="L486" s="35"/>
      <c r="M486" s="35"/>
      <c r="N486" s="40"/>
      <c r="O486" s="40"/>
      <c r="P486" s="40"/>
      <c r="Q486" s="40"/>
      <c r="R486" s="40"/>
      <c r="S486" s="105"/>
      <c r="T486" s="105"/>
      <c r="U486" s="105"/>
      <c r="W486" s="36"/>
      <c r="X486" s="215"/>
      <c r="Y486" s="215"/>
      <c r="Z486" s="216"/>
      <c r="AA486" s="37"/>
      <c r="AB486" s="37"/>
      <c r="AC486" s="37"/>
      <c r="AD486" s="37"/>
      <c r="AE486" s="226"/>
      <c r="AN486" s="38"/>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row>
    <row r="487" spans="1:82" s="33" customFormat="1" x14ac:dyDescent="0.2">
      <c r="A487" s="34"/>
      <c r="H487" s="91"/>
      <c r="I487" s="1"/>
      <c r="J487" s="35"/>
      <c r="K487" s="35"/>
      <c r="L487" s="35"/>
      <c r="M487" s="35"/>
      <c r="N487" s="40"/>
      <c r="O487" s="40"/>
      <c r="P487" s="40"/>
      <c r="Q487" s="40"/>
      <c r="R487" s="40"/>
      <c r="S487" s="105"/>
      <c r="T487" s="105"/>
      <c r="U487" s="105"/>
      <c r="W487" s="36"/>
      <c r="X487" s="215"/>
      <c r="Y487" s="215"/>
      <c r="Z487" s="216"/>
      <c r="AA487" s="37"/>
      <c r="AB487" s="37"/>
      <c r="AC487" s="37"/>
      <c r="AD487" s="37"/>
      <c r="AE487" s="226"/>
      <c r="AN487" s="38"/>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row>
    <row r="488" spans="1:82" s="33" customFormat="1" x14ac:dyDescent="0.2">
      <c r="A488" s="34"/>
      <c r="H488" s="91"/>
      <c r="I488" s="1"/>
      <c r="J488" s="35"/>
      <c r="K488" s="35"/>
      <c r="L488" s="35"/>
      <c r="M488" s="35"/>
      <c r="N488" s="40"/>
      <c r="O488" s="40"/>
      <c r="P488" s="40"/>
      <c r="Q488" s="40"/>
      <c r="R488" s="40"/>
      <c r="S488" s="105"/>
      <c r="T488" s="105"/>
      <c r="U488" s="105"/>
      <c r="W488" s="36"/>
      <c r="X488" s="215"/>
      <c r="Y488" s="215"/>
      <c r="Z488" s="216"/>
      <c r="AA488" s="37"/>
      <c r="AB488" s="37"/>
      <c r="AC488" s="37"/>
      <c r="AD488" s="37"/>
      <c r="AE488" s="226"/>
      <c r="AN488" s="38"/>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row>
    <row r="489" spans="1:82" s="33" customFormat="1" x14ac:dyDescent="0.2">
      <c r="A489" s="34"/>
      <c r="H489" s="91"/>
      <c r="I489" s="1"/>
      <c r="J489" s="35"/>
      <c r="K489" s="35"/>
      <c r="L489" s="35"/>
      <c r="M489" s="35"/>
      <c r="N489" s="40"/>
      <c r="O489" s="40"/>
      <c r="P489" s="40"/>
      <c r="Q489" s="40"/>
      <c r="R489" s="40"/>
      <c r="S489" s="105"/>
      <c r="T489" s="105"/>
      <c r="U489" s="105"/>
      <c r="W489" s="36"/>
      <c r="X489" s="215"/>
      <c r="Y489" s="215"/>
      <c r="Z489" s="216"/>
      <c r="AA489" s="37"/>
      <c r="AB489" s="37"/>
      <c r="AC489" s="37"/>
      <c r="AD489" s="37"/>
      <c r="AE489" s="226"/>
      <c r="AN489" s="38"/>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row>
    <row r="490" spans="1:82" s="33" customFormat="1" x14ac:dyDescent="0.2">
      <c r="A490" s="34"/>
      <c r="H490" s="91"/>
      <c r="I490" s="1"/>
      <c r="J490" s="35"/>
      <c r="K490" s="35"/>
      <c r="L490" s="35"/>
      <c r="M490" s="35"/>
      <c r="N490" s="40"/>
      <c r="O490" s="40"/>
      <c r="P490" s="40"/>
      <c r="Q490" s="40"/>
      <c r="R490" s="40"/>
      <c r="S490" s="105"/>
      <c r="T490" s="105"/>
      <c r="U490" s="105"/>
      <c r="W490" s="36"/>
      <c r="X490" s="215"/>
      <c r="Y490" s="215"/>
      <c r="Z490" s="216"/>
      <c r="AA490" s="37"/>
      <c r="AB490" s="37"/>
      <c r="AC490" s="37"/>
      <c r="AD490" s="37"/>
      <c r="AE490" s="226"/>
      <c r="AN490" s="38"/>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row>
    <row r="491" spans="1:82" s="33" customFormat="1" x14ac:dyDescent="0.2">
      <c r="A491" s="34"/>
      <c r="H491" s="91"/>
      <c r="I491" s="1"/>
      <c r="J491" s="35"/>
      <c r="K491" s="35"/>
      <c r="L491" s="35"/>
      <c r="M491" s="35"/>
      <c r="N491" s="40"/>
      <c r="O491" s="40"/>
      <c r="P491" s="40"/>
      <c r="Q491" s="40"/>
      <c r="R491" s="40"/>
      <c r="S491" s="105"/>
      <c r="T491" s="105"/>
      <c r="U491" s="105"/>
      <c r="W491" s="36"/>
      <c r="X491" s="215"/>
      <c r="Y491" s="215"/>
      <c r="Z491" s="216"/>
      <c r="AA491" s="37"/>
      <c r="AB491" s="37"/>
      <c r="AC491" s="37"/>
      <c r="AD491" s="37"/>
      <c r="AE491" s="226"/>
      <c r="AN491" s="38"/>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row>
    <row r="492" spans="1:82" s="33" customFormat="1" x14ac:dyDescent="0.2">
      <c r="A492" s="34"/>
      <c r="H492" s="91"/>
      <c r="I492" s="1"/>
      <c r="J492" s="35"/>
      <c r="K492" s="35"/>
      <c r="L492" s="35"/>
      <c r="M492" s="35"/>
      <c r="N492" s="40"/>
      <c r="O492" s="40"/>
      <c r="P492" s="40"/>
      <c r="Q492" s="40"/>
      <c r="R492" s="40"/>
      <c r="S492" s="105"/>
      <c r="T492" s="105"/>
      <c r="U492" s="105"/>
      <c r="W492" s="36"/>
      <c r="X492" s="215"/>
      <c r="Y492" s="215"/>
      <c r="Z492" s="216"/>
      <c r="AA492" s="37"/>
      <c r="AB492" s="37"/>
      <c r="AC492" s="37"/>
      <c r="AD492" s="37"/>
      <c r="AE492" s="226"/>
      <c r="AN492" s="38"/>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row>
    <row r="493" spans="1:82" s="33" customFormat="1" x14ac:dyDescent="0.2">
      <c r="A493" s="34"/>
      <c r="H493" s="91"/>
      <c r="I493" s="1"/>
      <c r="J493" s="35"/>
      <c r="K493" s="35"/>
      <c r="L493" s="35"/>
      <c r="M493" s="35"/>
      <c r="N493" s="40"/>
      <c r="O493" s="40"/>
      <c r="P493" s="40"/>
      <c r="Q493" s="40"/>
      <c r="R493" s="40"/>
      <c r="S493" s="105"/>
      <c r="T493" s="105"/>
      <c r="U493" s="105"/>
      <c r="W493" s="36"/>
      <c r="X493" s="215"/>
      <c r="Y493" s="215"/>
      <c r="Z493" s="216"/>
      <c r="AA493" s="37"/>
      <c r="AB493" s="37"/>
      <c r="AC493" s="37"/>
      <c r="AD493" s="37"/>
      <c r="AE493" s="226"/>
      <c r="AN493" s="38"/>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row>
    <row r="494" spans="1:82" s="33" customFormat="1" x14ac:dyDescent="0.2">
      <c r="A494" s="34"/>
      <c r="H494" s="91"/>
      <c r="I494" s="1"/>
      <c r="J494" s="35"/>
      <c r="K494" s="35"/>
      <c r="L494" s="35"/>
      <c r="M494" s="35"/>
      <c r="N494" s="40"/>
      <c r="O494" s="40"/>
      <c r="P494" s="40"/>
      <c r="Q494" s="40"/>
      <c r="R494" s="40"/>
      <c r="S494" s="105"/>
      <c r="T494" s="105"/>
      <c r="U494" s="105"/>
      <c r="W494" s="36"/>
      <c r="X494" s="215"/>
      <c r="Y494" s="215"/>
      <c r="Z494" s="216"/>
      <c r="AA494" s="37"/>
      <c r="AB494" s="37"/>
      <c r="AC494" s="37"/>
      <c r="AD494" s="37"/>
      <c r="AE494" s="226"/>
      <c r="AN494" s="38"/>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row>
    <row r="495" spans="1:82" s="33" customFormat="1" x14ac:dyDescent="0.2">
      <c r="A495" s="34"/>
      <c r="H495" s="91"/>
      <c r="I495" s="1"/>
      <c r="J495" s="35"/>
      <c r="K495" s="35"/>
      <c r="L495" s="35"/>
      <c r="M495" s="35"/>
      <c r="N495" s="40"/>
      <c r="O495" s="40"/>
      <c r="P495" s="40"/>
      <c r="Q495" s="40"/>
      <c r="R495" s="40"/>
      <c r="S495" s="105"/>
      <c r="T495" s="105"/>
      <c r="U495" s="105"/>
      <c r="W495" s="36"/>
      <c r="X495" s="215"/>
      <c r="Y495" s="215"/>
      <c r="Z495" s="216"/>
      <c r="AA495" s="37"/>
      <c r="AB495" s="37"/>
      <c r="AC495" s="37"/>
      <c r="AD495" s="37"/>
      <c r="AE495" s="226"/>
      <c r="AN495" s="38"/>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row>
    <row r="496" spans="1:82" s="33" customFormat="1" x14ac:dyDescent="0.2">
      <c r="A496" s="34"/>
      <c r="H496" s="91"/>
      <c r="I496" s="1"/>
      <c r="J496" s="35"/>
      <c r="K496" s="35"/>
      <c r="L496" s="35"/>
      <c r="M496" s="35"/>
      <c r="N496" s="40"/>
      <c r="O496" s="40"/>
      <c r="P496" s="40"/>
      <c r="Q496" s="40"/>
      <c r="R496" s="40"/>
      <c r="S496" s="105"/>
      <c r="T496" s="105"/>
      <c r="U496" s="105"/>
      <c r="W496" s="36"/>
      <c r="X496" s="215"/>
      <c r="Y496" s="215"/>
      <c r="Z496" s="216"/>
      <c r="AA496" s="37"/>
      <c r="AB496" s="37"/>
      <c r="AC496" s="37"/>
      <c r="AD496" s="37"/>
      <c r="AE496" s="226"/>
      <c r="AN496" s="38"/>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row>
    <row r="497" spans="1:82" s="33" customFormat="1" x14ac:dyDescent="0.2">
      <c r="A497" s="34"/>
      <c r="H497" s="91"/>
      <c r="I497" s="1"/>
      <c r="J497" s="35"/>
      <c r="K497" s="35"/>
      <c r="L497" s="35"/>
      <c r="M497" s="35"/>
      <c r="N497" s="40"/>
      <c r="O497" s="40"/>
      <c r="P497" s="40"/>
      <c r="Q497" s="40"/>
      <c r="R497" s="40"/>
      <c r="S497" s="105"/>
      <c r="T497" s="105"/>
      <c r="U497" s="105"/>
      <c r="W497" s="36"/>
      <c r="X497" s="215"/>
      <c r="Y497" s="215"/>
      <c r="Z497" s="216"/>
      <c r="AA497" s="37"/>
      <c r="AB497" s="37"/>
      <c r="AC497" s="37"/>
      <c r="AD497" s="37"/>
      <c r="AE497" s="226"/>
      <c r="AN497" s="38"/>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row>
    <row r="498" spans="1:82" s="33" customFormat="1" x14ac:dyDescent="0.2">
      <c r="A498" s="34"/>
      <c r="H498" s="91"/>
      <c r="I498" s="1"/>
      <c r="J498" s="35"/>
      <c r="K498" s="35"/>
      <c r="L498" s="35"/>
      <c r="M498" s="35"/>
      <c r="N498" s="40"/>
      <c r="O498" s="40"/>
      <c r="P498" s="40"/>
      <c r="Q498" s="40"/>
      <c r="R498" s="40"/>
      <c r="S498" s="105"/>
      <c r="T498" s="105"/>
      <c r="U498" s="105"/>
      <c r="W498" s="36"/>
      <c r="X498" s="215"/>
      <c r="Y498" s="215"/>
      <c r="Z498" s="216"/>
      <c r="AA498" s="37"/>
      <c r="AB498" s="37"/>
      <c r="AC498" s="37"/>
      <c r="AD498" s="37"/>
      <c r="AE498" s="226"/>
      <c r="AN498" s="38"/>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row>
    <row r="499" spans="1:82" s="33" customFormat="1" x14ac:dyDescent="0.2">
      <c r="A499" s="34"/>
      <c r="H499" s="91"/>
      <c r="I499" s="1"/>
      <c r="J499" s="35"/>
      <c r="K499" s="35"/>
      <c r="L499" s="35"/>
      <c r="M499" s="35"/>
      <c r="N499" s="40"/>
      <c r="O499" s="40"/>
      <c r="P499" s="40"/>
      <c r="Q499" s="40"/>
      <c r="R499" s="40"/>
      <c r="S499" s="105"/>
      <c r="T499" s="105"/>
      <c r="U499" s="105"/>
      <c r="W499" s="36"/>
      <c r="X499" s="215"/>
      <c r="Y499" s="215"/>
      <c r="Z499" s="216"/>
      <c r="AA499" s="37"/>
      <c r="AB499" s="37"/>
      <c r="AC499" s="37"/>
      <c r="AD499" s="37"/>
      <c r="AE499" s="226"/>
      <c r="AN499" s="38"/>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row>
    <row r="500" spans="1:82" s="33" customFormat="1" x14ac:dyDescent="0.2">
      <c r="A500" s="34"/>
      <c r="H500" s="91"/>
      <c r="I500" s="1"/>
      <c r="J500" s="35"/>
      <c r="K500" s="35"/>
      <c r="L500" s="35"/>
      <c r="M500" s="35"/>
      <c r="N500" s="40"/>
      <c r="O500" s="40"/>
      <c r="P500" s="40"/>
      <c r="Q500" s="40"/>
      <c r="R500" s="40"/>
      <c r="S500" s="105"/>
      <c r="T500" s="105"/>
      <c r="U500" s="105"/>
      <c r="W500" s="36"/>
      <c r="X500" s="215"/>
      <c r="Y500" s="215"/>
      <c r="Z500" s="216"/>
      <c r="AA500" s="37"/>
      <c r="AB500" s="37"/>
      <c r="AC500" s="37"/>
      <c r="AD500" s="37"/>
      <c r="AE500" s="226"/>
      <c r="AN500" s="38"/>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row>
    <row r="501" spans="1:82" s="33" customFormat="1" x14ac:dyDescent="0.2">
      <c r="A501" s="34"/>
      <c r="H501" s="91"/>
      <c r="I501" s="1"/>
      <c r="J501" s="35"/>
      <c r="K501" s="35"/>
      <c r="L501" s="35"/>
      <c r="M501" s="35"/>
      <c r="N501" s="40"/>
      <c r="O501" s="40"/>
      <c r="P501" s="40"/>
      <c r="Q501" s="40"/>
      <c r="R501" s="40"/>
      <c r="S501" s="105"/>
      <c r="T501" s="105"/>
      <c r="U501" s="105"/>
      <c r="W501" s="36"/>
      <c r="X501" s="215"/>
      <c r="Y501" s="215"/>
      <c r="Z501" s="216"/>
      <c r="AA501" s="37"/>
      <c r="AB501" s="37"/>
      <c r="AC501" s="37"/>
      <c r="AD501" s="37"/>
      <c r="AE501" s="226"/>
      <c r="AN501" s="38"/>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row>
    <row r="502" spans="1:82" s="33" customFormat="1" x14ac:dyDescent="0.2">
      <c r="A502" s="34"/>
      <c r="H502" s="91"/>
      <c r="I502" s="1"/>
      <c r="J502" s="35"/>
      <c r="K502" s="35"/>
      <c r="L502" s="35"/>
      <c r="M502" s="35"/>
      <c r="N502" s="40"/>
      <c r="O502" s="40"/>
      <c r="P502" s="40"/>
      <c r="Q502" s="40"/>
      <c r="R502" s="40"/>
      <c r="S502" s="105"/>
      <c r="T502" s="105"/>
      <c r="U502" s="105"/>
      <c r="W502" s="36"/>
      <c r="X502" s="215"/>
      <c r="Y502" s="215"/>
      <c r="Z502" s="216"/>
      <c r="AA502" s="37"/>
      <c r="AB502" s="37"/>
      <c r="AC502" s="37"/>
      <c r="AD502" s="37"/>
      <c r="AE502" s="226"/>
      <c r="AN502" s="38"/>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row>
    <row r="503" spans="1:82" s="33" customFormat="1" x14ac:dyDescent="0.2">
      <c r="A503" s="34"/>
      <c r="H503" s="91"/>
      <c r="I503" s="1"/>
      <c r="J503" s="35"/>
      <c r="K503" s="35"/>
      <c r="L503" s="35"/>
      <c r="M503" s="35"/>
      <c r="N503" s="40"/>
      <c r="O503" s="40"/>
      <c r="P503" s="40"/>
      <c r="Q503" s="40"/>
      <c r="R503" s="40"/>
      <c r="S503" s="105"/>
      <c r="T503" s="105"/>
      <c r="U503" s="105"/>
      <c r="W503" s="36"/>
      <c r="X503" s="215"/>
      <c r="Y503" s="215"/>
      <c r="Z503" s="216"/>
      <c r="AA503" s="37"/>
      <c r="AB503" s="37"/>
      <c r="AC503" s="37"/>
      <c r="AD503" s="37"/>
      <c r="AE503" s="226"/>
      <c r="AN503" s="38"/>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row>
    <row r="504" spans="1:82" s="33" customFormat="1" x14ac:dyDescent="0.2">
      <c r="A504" s="34"/>
      <c r="H504" s="91"/>
      <c r="I504" s="1"/>
      <c r="J504" s="35"/>
      <c r="K504" s="35"/>
      <c r="L504" s="35"/>
      <c r="M504" s="35"/>
      <c r="N504" s="40"/>
      <c r="O504" s="40"/>
      <c r="P504" s="40"/>
      <c r="Q504" s="40"/>
      <c r="R504" s="40"/>
      <c r="S504" s="105"/>
      <c r="T504" s="105"/>
      <c r="U504" s="105"/>
      <c r="W504" s="36"/>
      <c r="X504" s="215"/>
      <c r="Y504" s="215"/>
      <c r="Z504" s="216"/>
      <c r="AA504" s="37"/>
      <c r="AB504" s="37"/>
      <c r="AC504" s="37"/>
      <c r="AD504" s="37"/>
      <c r="AE504" s="226"/>
      <c r="AN504" s="38"/>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row>
    <row r="505" spans="1:82" s="33" customFormat="1" x14ac:dyDescent="0.2">
      <c r="A505" s="34"/>
      <c r="H505" s="91"/>
      <c r="I505" s="1"/>
      <c r="J505" s="35"/>
      <c r="K505" s="35"/>
      <c r="L505" s="35"/>
      <c r="M505" s="35"/>
      <c r="N505" s="40"/>
      <c r="O505" s="40"/>
      <c r="P505" s="40"/>
      <c r="Q505" s="40"/>
      <c r="R505" s="40"/>
      <c r="S505" s="105"/>
      <c r="T505" s="105"/>
      <c r="U505" s="105"/>
      <c r="W505" s="36"/>
      <c r="X505" s="215"/>
      <c r="Y505" s="215"/>
      <c r="Z505" s="216"/>
      <c r="AA505" s="37"/>
      <c r="AB505" s="37"/>
      <c r="AC505" s="37"/>
      <c r="AD505" s="37"/>
      <c r="AE505" s="226"/>
      <c r="AN505" s="38"/>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row>
    <row r="506" spans="1:82" s="33" customFormat="1" x14ac:dyDescent="0.2">
      <c r="A506" s="34"/>
      <c r="H506" s="91"/>
      <c r="I506" s="1"/>
      <c r="J506" s="35"/>
      <c r="K506" s="35"/>
      <c r="L506" s="35"/>
      <c r="M506" s="35"/>
      <c r="N506" s="40"/>
      <c r="O506" s="40"/>
      <c r="P506" s="40"/>
      <c r="Q506" s="40"/>
      <c r="R506" s="40"/>
      <c r="S506" s="105"/>
      <c r="T506" s="105"/>
      <c r="U506" s="105"/>
      <c r="W506" s="36"/>
      <c r="X506" s="215"/>
      <c r="Y506" s="215"/>
      <c r="Z506" s="216"/>
      <c r="AA506" s="37"/>
      <c r="AB506" s="37"/>
      <c r="AC506" s="37"/>
      <c r="AD506" s="37"/>
      <c r="AE506" s="226"/>
      <c r="AN506" s="38"/>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row>
    <row r="507" spans="1:82" s="33" customFormat="1" x14ac:dyDescent="0.2">
      <c r="A507" s="34"/>
      <c r="H507" s="91"/>
      <c r="I507" s="1"/>
      <c r="J507" s="35"/>
      <c r="K507" s="35"/>
      <c r="L507" s="35"/>
      <c r="M507" s="35"/>
      <c r="N507" s="40"/>
      <c r="O507" s="40"/>
      <c r="P507" s="40"/>
      <c r="Q507" s="40"/>
      <c r="R507" s="40"/>
      <c r="S507" s="105"/>
      <c r="T507" s="105"/>
      <c r="U507" s="105"/>
      <c r="W507" s="36"/>
      <c r="X507" s="215"/>
      <c r="Y507" s="215"/>
      <c r="Z507" s="216"/>
      <c r="AA507" s="37"/>
      <c r="AB507" s="37"/>
      <c r="AC507" s="37"/>
      <c r="AD507" s="37"/>
      <c r="AE507" s="226"/>
      <c r="AN507" s="38"/>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row>
    <row r="508" spans="1:82" s="33" customFormat="1" x14ac:dyDescent="0.2">
      <c r="A508" s="34"/>
      <c r="H508" s="91"/>
      <c r="I508" s="1"/>
      <c r="J508" s="35"/>
      <c r="K508" s="35"/>
      <c r="L508" s="35"/>
      <c r="M508" s="35"/>
      <c r="N508" s="40"/>
      <c r="O508" s="40"/>
      <c r="P508" s="40"/>
      <c r="Q508" s="40"/>
      <c r="R508" s="40"/>
      <c r="S508" s="105"/>
      <c r="T508" s="105"/>
      <c r="U508" s="105"/>
      <c r="W508" s="36"/>
      <c r="X508" s="215"/>
      <c r="Y508" s="215"/>
      <c r="Z508" s="216"/>
      <c r="AA508" s="37"/>
      <c r="AB508" s="37"/>
      <c r="AC508" s="37"/>
      <c r="AD508" s="37"/>
      <c r="AE508" s="226"/>
      <c r="AN508" s="38"/>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row>
    <row r="509" spans="1:82" s="33" customFormat="1" x14ac:dyDescent="0.2">
      <c r="A509" s="34"/>
      <c r="H509" s="91"/>
      <c r="I509" s="1"/>
      <c r="J509" s="35"/>
      <c r="K509" s="35"/>
      <c r="L509" s="35"/>
      <c r="M509" s="35"/>
      <c r="N509" s="40"/>
      <c r="O509" s="40"/>
      <c r="P509" s="40"/>
      <c r="Q509" s="40"/>
      <c r="R509" s="40"/>
      <c r="S509" s="105"/>
      <c r="T509" s="105"/>
      <c r="U509" s="105"/>
      <c r="W509" s="36"/>
      <c r="X509" s="215"/>
      <c r="Y509" s="215"/>
      <c r="Z509" s="216"/>
      <c r="AA509" s="37"/>
      <c r="AB509" s="37"/>
      <c r="AC509" s="37"/>
      <c r="AD509" s="37"/>
      <c r="AE509" s="226"/>
      <c r="AN509" s="38"/>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row>
    <row r="510" spans="1:82" s="33" customFormat="1" x14ac:dyDescent="0.2">
      <c r="A510" s="34"/>
      <c r="H510" s="91"/>
      <c r="I510" s="1"/>
      <c r="J510" s="35"/>
      <c r="K510" s="35"/>
      <c r="L510" s="35"/>
      <c r="M510" s="35"/>
      <c r="N510" s="40"/>
      <c r="O510" s="40"/>
      <c r="P510" s="40"/>
      <c r="Q510" s="40"/>
      <c r="R510" s="40"/>
      <c r="S510" s="105"/>
      <c r="T510" s="105"/>
      <c r="U510" s="105"/>
      <c r="W510" s="36"/>
      <c r="X510" s="215"/>
      <c r="Y510" s="215"/>
      <c r="Z510" s="216"/>
      <c r="AA510" s="37"/>
      <c r="AB510" s="37"/>
      <c r="AC510" s="37"/>
      <c r="AD510" s="37"/>
      <c r="AE510" s="226"/>
      <c r="AN510" s="38"/>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row>
    <row r="511" spans="1:82" s="33" customFormat="1" x14ac:dyDescent="0.2">
      <c r="A511" s="34"/>
      <c r="H511" s="91"/>
      <c r="I511" s="1"/>
      <c r="J511" s="35"/>
      <c r="K511" s="35"/>
      <c r="L511" s="35"/>
      <c r="M511" s="35"/>
      <c r="N511" s="40"/>
      <c r="O511" s="40"/>
      <c r="P511" s="40"/>
      <c r="Q511" s="40"/>
      <c r="R511" s="40"/>
      <c r="S511" s="105"/>
      <c r="T511" s="105"/>
      <c r="U511" s="105"/>
      <c r="W511" s="36"/>
      <c r="X511" s="215"/>
      <c r="Y511" s="215"/>
      <c r="Z511" s="216"/>
      <c r="AA511" s="37"/>
      <c r="AB511" s="37"/>
      <c r="AC511" s="37"/>
      <c r="AD511" s="37"/>
      <c r="AE511" s="226"/>
      <c r="AN511" s="38"/>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row>
    <row r="512" spans="1:82" s="33" customFormat="1" x14ac:dyDescent="0.2">
      <c r="A512" s="34"/>
      <c r="H512" s="91"/>
      <c r="I512" s="1"/>
      <c r="J512" s="35"/>
      <c r="K512" s="35"/>
      <c r="L512" s="35"/>
      <c r="M512" s="35"/>
      <c r="N512" s="40"/>
      <c r="O512" s="40"/>
      <c r="P512" s="40"/>
      <c r="Q512" s="40"/>
      <c r="R512" s="40"/>
      <c r="S512" s="105"/>
      <c r="T512" s="105"/>
      <c r="U512" s="105"/>
      <c r="W512" s="36"/>
      <c r="X512" s="215"/>
      <c r="Y512" s="215"/>
      <c r="Z512" s="216"/>
      <c r="AA512" s="37"/>
      <c r="AB512" s="37"/>
      <c r="AC512" s="37"/>
      <c r="AD512" s="37"/>
      <c r="AE512" s="226"/>
      <c r="AN512" s="38"/>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row>
    <row r="513" spans="1:82" s="33" customFormat="1" x14ac:dyDescent="0.2">
      <c r="A513" s="34"/>
      <c r="H513" s="91"/>
      <c r="I513" s="1"/>
      <c r="J513" s="35"/>
      <c r="K513" s="35"/>
      <c r="L513" s="35"/>
      <c r="M513" s="35"/>
      <c r="N513" s="40"/>
      <c r="O513" s="40"/>
      <c r="P513" s="40"/>
      <c r="Q513" s="40"/>
      <c r="R513" s="40"/>
      <c r="S513" s="105"/>
      <c r="T513" s="105"/>
      <c r="U513" s="105"/>
      <c r="W513" s="36"/>
      <c r="X513" s="215"/>
      <c r="Y513" s="215"/>
      <c r="Z513" s="216"/>
      <c r="AA513" s="37"/>
      <c r="AB513" s="37"/>
      <c r="AC513" s="37"/>
      <c r="AD513" s="37"/>
      <c r="AE513" s="226"/>
      <c r="AN513" s="38"/>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row>
    <row r="514" spans="1:82" s="33" customFormat="1" x14ac:dyDescent="0.2">
      <c r="A514" s="34"/>
      <c r="H514" s="91"/>
      <c r="I514" s="1"/>
      <c r="J514" s="35"/>
      <c r="K514" s="35"/>
      <c r="L514" s="35"/>
      <c r="M514" s="35"/>
      <c r="N514" s="40"/>
      <c r="O514" s="40"/>
      <c r="P514" s="40"/>
      <c r="Q514" s="40"/>
      <c r="R514" s="40"/>
      <c r="S514" s="105"/>
      <c r="T514" s="105"/>
      <c r="U514" s="105"/>
      <c r="W514" s="36"/>
      <c r="X514" s="215"/>
      <c r="Y514" s="215"/>
      <c r="Z514" s="216"/>
      <c r="AA514" s="37"/>
      <c r="AB514" s="37"/>
      <c r="AC514" s="37"/>
      <c r="AD514" s="37"/>
      <c r="AE514" s="226"/>
      <c r="AN514" s="38"/>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row>
    <row r="515" spans="1:82" s="33" customFormat="1" x14ac:dyDescent="0.2">
      <c r="A515" s="34"/>
      <c r="H515" s="91"/>
      <c r="I515" s="1"/>
      <c r="J515" s="35"/>
      <c r="K515" s="35"/>
      <c r="L515" s="35"/>
      <c r="M515" s="35"/>
      <c r="N515" s="40"/>
      <c r="O515" s="40"/>
      <c r="P515" s="40"/>
      <c r="Q515" s="40"/>
      <c r="R515" s="40"/>
      <c r="S515" s="105"/>
      <c r="T515" s="105"/>
      <c r="U515" s="105"/>
      <c r="W515" s="36"/>
      <c r="X515" s="215"/>
      <c r="Y515" s="215"/>
      <c r="Z515" s="216"/>
      <c r="AA515" s="37"/>
      <c r="AB515" s="37"/>
      <c r="AC515" s="37"/>
      <c r="AD515" s="37"/>
      <c r="AE515" s="226"/>
      <c r="AN515" s="38"/>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row>
    <row r="516" spans="1:82" s="33" customFormat="1" x14ac:dyDescent="0.2">
      <c r="A516" s="34"/>
      <c r="H516" s="91"/>
      <c r="I516" s="1"/>
      <c r="J516" s="35"/>
      <c r="K516" s="35"/>
      <c r="L516" s="35"/>
      <c r="M516" s="35"/>
      <c r="N516" s="40"/>
      <c r="O516" s="40"/>
      <c r="P516" s="40"/>
      <c r="Q516" s="40"/>
      <c r="R516" s="40"/>
      <c r="S516" s="105"/>
      <c r="T516" s="105"/>
      <c r="U516" s="105"/>
      <c r="W516" s="36"/>
      <c r="X516" s="215"/>
      <c r="Y516" s="215"/>
      <c r="Z516" s="216"/>
      <c r="AA516" s="37"/>
      <c r="AB516" s="37"/>
      <c r="AC516" s="37"/>
      <c r="AD516" s="37"/>
      <c r="AE516" s="226"/>
      <c r="AN516" s="38"/>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row>
    <row r="517" spans="1:82" s="33" customFormat="1" x14ac:dyDescent="0.2">
      <c r="A517" s="34"/>
      <c r="H517" s="91"/>
      <c r="I517" s="1"/>
      <c r="J517" s="35"/>
      <c r="K517" s="35"/>
      <c r="L517" s="35"/>
      <c r="M517" s="35"/>
      <c r="N517" s="40"/>
      <c r="O517" s="40"/>
      <c r="P517" s="40"/>
      <c r="Q517" s="40"/>
      <c r="R517" s="40"/>
      <c r="S517" s="105"/>
      <c r="T517" s="105"/>
      <c r="U517" s="105"/>
      <c r="W517" s="36"/>
      <c r="X517" s="215"/>
      <c r="Y517" s="215"/>
      <c r="Z517" s="216"/>
      <c r="AA517" s="37"/>
      <c r="AB517" s="37"/>
      <c r="AC517" s="37"/>
      <c r="AD517" s="37"/>
      <c r="AE517" s="226"/>
      <c r="AN517" s="38"/>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row>
    <row r="518" spans="1:82" s="33" customFormat="1" x14ac:dyDescent="0.2">
      <c r="A518" s="34"/>
      <c r="H518" s="91"/>
      <c r="I518" s="1"/>
      <c r="J518" s="35"/>
      <c r="K518" s="35"/>
      <c r="L518" s="35"/>
      <c r="M518" s="35"/>
      <c r="N518" s="40"/>
      <c r="O518" s="40"/>
      <c r="P518" s="40"/>
      <c r="Q518" s="40"/>
      <c r="R518" s="40"/>
      <c r="S518" s="105"/>
      <c r="T518" s="105"/>
      <c r="U518" s="105"/>
      <c r="W518" s="36"/>
      <c r="X518" s="215"/>
      <c r="Y518" s="215"/>
      <c r="Z518" s="216"/>
      <c r="AA518" s="37"/>
      <c r="AB518" s="37"/>
      <c r="AC518" s="37"/>
      <c r="AD518" s="37"/>
      <c r="AE518" s="226"/>
      <c r="AN518" s="38"/>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row>
    <row r="519" spans="1:82" s="33" customFormat="1" x14ac:dyDescent="0.2">
      <c r="A519" s="34"/>
      <c r="H519" s="91"/>
      <c r="I519" s="1"/>
      <c r="J519" s="35"/>
      <c r="K519" s="35"/>
      <c r="L519" s="35"/>
      <c r="M519" s="35"/>
      <c r="N519" s="40"/>
      <c r="O519" s="40"/>
      <c r="P519" s="40"/>
      <c r="Q519" s="40"/>
      <c r="R519" s="40"/>
      <c r="S519" s="105"/>
      <c r="T519" s="105"/>
      <c r="U519" s="105"/>
      <c r="W519" s="36"/>
      <c r="X519" s="215"/>
      <c r="Y519" s="215"/>
      <c r="Z519" s="216"/>
      <c r="AA519" s="37"/>
      <c r="AB519" s="37"/>
      <c r="AC519" s="37"/>
      <c r="AD519" s="37"/>
      <c r="AE519" s="226"/>
      <c r="AN519" s="38"/>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row>
    <row r="520" spans="1:82" s="33" customFormat="1" x14ac:dyDescent="0.2">
      <c r="A520" s="34"/>
      <c r="H520" s="91"/>
      <c r="I520" s="1"/>
      <c r="J520" s="35"/>
      <c r="K520" s="35"/>
      <c r="L520" s="35"/>
      <c r="M520" s="35"/>
      <c r="N520" s="40"/>
      <c r="O520" s="40"/>
      <c r="P520" s="40"/>
      <c r="Q520" s="40"/>
      <c r="R520" s="40"/>
      <c r="S520" s="105"/>
      <c r="T520" s="105"/>
      <c r="U520" s="105"/>
      <c r="W520" s="36"/>
      <c r="X520" s="215"/>
      <c r="Y520" s="215"/>
      <c r="Z520" s="216"/>
      <c r="AA520" s="37"/>
      <c r="AB520" s="37"/>
      <c r="AC520" s="37"/>
      <c r="AD520" s="37"/>
      <c r="AE520" s="226"/>
      <c r="AN520" s="38"/>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row>
    <row r="521" spans="1:82" s="33" customFormat="1" x14ac:dyDescent="0.2">
      <c r="A521" s="34"/>
      <c r="H521" s="91"/>
      <c r="I521" s="1"/>
      <c r="J521" s="35"/>
      <c r="K521" s="35"/>
      <c r="L521" s="35"/>
      <c r="M521" s="35"/>
      <c r="N521" s="40"/>
      <c r="O521" s="40"/>
      <c r="P521" s="40"/>
      <c r="Q521" s="40"/>
      <c r="R521" s="40"/>
      <c r="S521" s="105"/>
      <c r="T521" s="105"/>
      <c r="U521" s="105"/>
      <c r="W521" s="36"/>
      <c r="X521" s="215"/>
      <c r="Y521" s="215"/>
      <c r="Z521" s="216"/>
      <c r="AA521" s="37"/>
      <c r="AB521" s="37"/>
      <c r="AC521" s="37"/>
      <c r="AD521" s="37"/>
      <c r="AE521" s="226"/>
      <c r="AN521" s="38"/>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row>
    <row r="522" spans="1:82" s="33" customFormat="1" x14ac:dyDescent="0.2">
      <c r="A522" s="34"/>
      <c r="H522" s="91"/>
      <c r="I522" s="1"/>
      <c r="J522" s="35"/>
      <c r="K522" s="35"/>
      <c r="L522" s="35"/>
      <c r="M522" s="35"/>
      <c r="N522" s="40"/>
      <c r="O522" s="40"/>
      <c r="P522" s="40"/>
      <c r="Q522" s="40"/>
      <c r="R522" s="40"/>
      <c r="S522" s="105"/>
      <c r="T522" s="105"/>
      <c r="U522" s="105"/>
      <c r="W522" s="36"/>
      <c r="X522" s="215"/>
      <c r="Y522" s="215"/>
      <c r="Z522" s="216"/>
      <c r="AA522" s="37"/>
      <c r="AB522" s="37"/>
      <c r="AC522" s="37"/>
      <c r="AD522" s="37"/>
      <c r="AE522" s="226"/>
      <c r="AN522" s="38"/>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row>
    <row r="523" spans="1:82" s="33" customFormat="1" x14ac:dyDescent="0.2">
      <c r="A523" s="34"/>
      <c r="H523" s="91"/>
      <c r="I523" s="1"/>
      <c r="J523" s="35"/>
      <c r="K523" s="35"/>
      <c r="L523" s="35"/>
      <c r="M523" s="35"/>
      <c r="N523" s="40"/>
      <c r="O523" s="40"/>
      <c r="P523" s="40"/>
      <c r="Q523" s="40"/>
      <c r="R523" s="40"/>
      <c r="S523" s="105"/>
      <c r="T523" s="105"/>
      <c r="U523" s="105"/>
      <c r="W523" s="36"/>
      <c r="X523" s="215"/>
      <c r="Y523" s="215"/>
      <c r="Z523" s="216"/>
      <c r="AA523" s="37"/>
      <c r="AB523" s="37"/>
      <c r="AC523" s="37"/>
      <c r="AD523" s="37"/>
      <c r="AE523" s="226"/>
      <c r="AN523" s="38"/>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row>
    <row r="524" spans="1:82" s="33" customFormat="1" x14ac:dyDescent="0.2">
      <c r="A524" s="34"/>
      <c r="H524" s="91"/>
      <c r="I524" s="1"/>
      <c r="J524" s="35"/>
      <c r="K524" s="35"/>
      <c r="L524" s="35"/>
      <c r="M524" s="35"/>
      <c r="N524" s="40"/>
      <c r="O524" s="40"/>
      <c r="P524" s="40"/>
      <c r="Q524" s="40"/>
      <c r="R524" s="40"/>
      <c r="S524" s="105"/>
      <c r="T524" s="105"/>
      <c r="U524" s="105"/>
      <c r="W524" s="36"/>
      <c r="X524" s="215"/>
      <c r="Y524" s="215"/>
      <c r="Z524" s="216"/>
      <c r="AA524" s="37"/>
      <c r="AB524" s="37"/>
      <c r="AC524" s="37"/>
      <c r="AD524" s="37"/>
      <c r="AE524" s="226"/>
      <c r="AN524" s="38"/>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row>
    <row r="525" spans="1:82" s="33" customFormat="1" x14ac:dyDescent="0.2">
      <c r="A525" s="34"/>
      <c r="H525" s="91"/>
      <c r="I525" s="1"/>
      <c r="J525" s="35"/>
      <c r="K525" s="35"/>
      <c r="L525" s="35"/>
      <c r="M525" s="35"/>
      <c r="N525" s="40"/>
      <c r="O525" s="40"/>
      <c r="P525" s="40"/>
      <c r="Q525" s="40"/>
      <c r="R525" s="40"/>
      <c r="S525" s="105"/>
      <c r="T525" s="105"/>
      <c r="U525" s="105"/>
      <c r="W525" s="36"/>
      <c r="X525" s="215"/>
      <c r="Y525" s="215"/>
      <c r="Z525" s="216"/>
      <c r="AA525" s="37"/>
      <c r="AB525" s="37"/>
      <c r="AC525" s="37"/>
      <c r="AD525" s="37"/>
      <c r="AE525" s="226"/>
      <c r="AN525" s="38"/>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row>
    <row r="526" spans="1:82" s="33" customFormat="1" x14ac:dyDescent="0.2">
      <c r="A526" s="34"/>
      <c r="H526" s="91"/>
      <c r="I526" s="1"/>
      <c r="J526" s="35"/>
      <c r="K526" s="35"/>
      <c r="L526" s="35"/>
      <c r="M526" s="35"/>
      <c r="N526" s="40"/>
      <c r="O526" s="40"/>
      <c r="P526" s="40"/>
      <c r="Q526" s="40"/>
      <c r="R526" s="40"/>
      <c r="S526" s="105"/>
      <c r="T526" s="105"/>
      <c r="U526" s="105"/>
      <c r="W526" s="36"/>
      <c r="X526" s="215"/>
      <c r="Y526" s="215"/>
      <c r="Z526" s="216"/>
      <c r="AA526" s="37"/>
      <c r="AB526" s="37"/>
      <c r="AC526" s="37"/>
      <c r="AD526" s="37"/>
      <c r="AE526" s="226"/>
      <c r="AN526" s="38"/>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row>
    <row r="527" spans="1:82" s="33" customFormat="1" x14ac:dyDescent="0.2">
      <c r="A527" s="34"/>
      <c r="H527" s="91"/>
      <c r="I527" s="1"/>
      <c r="J527" s="35"/>
      <c r="K527" s="35"/>
      <c r="L527" s="35"/>
      <c r="M527" s="35"/>
      <c r="N527" s="40"/>
      <c r="O527" s="40"/>
      <c r="P527" s="40"/>
      <c r="Q527" s="40"/>
      <c r="R527" s="40"/>
      <c r="S527" s="105"/>
      <c r="T527" s="105"/>
      <c r="U527" s="105"/>
      <c r="W527" s="36"/>
      <c r="X527" s="215"/>
      <c r="Y527" s="215"/>
      <c r="Z527" s="216"/>
      <c r="AA527" s="37"/>
      <c r="AB527" s="37"/>
      <c r="AC527" s="37"/>
      <c r="AD527" s="37"/>
      <c r="AE527" s="226"/>
      <c r="AN527" s="38"/>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row>
    <row r="528" spans="1:82" s="33" customFormat="1" x14ac:dyDescent="0.2">
      <c r="A528" s="34"/>
      <c r="H528" s="91"/>
      <c r="I528" s="1"/>
      <c r="J528" s="35"/>
      <c r="K528" s="35"/>
      <c r="L528" s="35"/>
      <c r="M528" s="35"/>
      <c r="N528" s="40"/>
      <c r="O528" s="40"/>
      <c r="P528" s="40"/>
      <c r="Q528" s="40"/>
      <c r="R528" s="40"/>
      <c r="S528" s="105"/>
      <c r="T528" s="105"/>
      <c r="U528" s="105"/>
      <c r="W528" s="36"/>
      <c r="X528" s="215"/>
      <c r="Y528" s="215"/>
      <c r="Z528" s="216"/>
      <c r="AA528" s="37"/>
      <c r="AB528" s="37"/>
      <c r="AC528" s="37"/>
      <c r="AD528" s="37"/>
      <c r="AE528" s="226"/>
      <c r="AN528" s="38"/>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row>
    <row r="529" spans="1:82" s="33" customFormat="1" x14ac:dyDescent="0.2">
      <c r="A529" s="34"/>
      <c r="H529" s="91"/>
      <c r="I529" s="1"/>
      <c r="J529" s="35"/>
      <c r="K529" s="35"/>
      <c r="L529" s="35"/>
      <c r="M529" s="35"/>
      <c r="N529" s="40"/>
      <c r="O529" s="40"/>
      <c r="P529" s="40"/>
      <c r="Q529" s="40"/>
      <c r="R529" s="40"/>
      <c r="S529" s="105"/>
      <c r="T529" s="105"/>
      <c r="U529" s="105"/>
      <c r="W529" s="36"/>
      <c r="X529" s="215"/>
      <c r="Y529" s="215"/>
      <c r="Z529" s="216"/>
      <c r="AA529" s="37"/>
      <c r="AB529" s="37"/>
      <c r="AC529" s="37"/>
      <c r="AD529" s="37"/>
      <c r="AE529" s="226"/>
      <c r="AN529" s="38"/>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row>
    <row r="530" spans="1:82" s="33" customFormat="1" x14ac:dyDescent="0.2">
      <c r="A530" s="34"/>
      <c r="H530" s="91"/>
      <c r="I530" s="1"/>
      <c r="J530" s="35"/>
      <c r="K530" s="35"/>
      <c r="L530" s="35"/>
      <c r="M530" s="35"/>
      <c r="N530" s="40"/>
      <c r="O530" s="40"/>
      <c r="P530" s="40"/>
      <c r="Q530" s="40"/>
      <c r="R530" s="40"/>
      <c r="S530" s="105"/>
      <c r="T530" s="105"/>
      <c r="U530" s="105"/>
      <c r="W530" s="36"/>
      <c r="X530" s="215"/>
      <c r="Y530" s="215"/>
      <c r="Z530" s="216"/>
      <c r="AA530" s="37"/>
      <c r="AB530" s="37"/>
      <c r="AC530" s="37"/>
      <c r="AD530" s="37"/>
      <c r="AE530" s="226"/>
      <c r="AN530" s="38"/>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row>
    <row r="531" spans="1:82" s="33" customFormat="1" x14ac:dyDescent="0.2">
      <c r="A531" s="34"/>
      <c r="H531" s="91"/>
      <c r="I531" s="1"/>
      <c r="J531" s="35"/>
      <c r="K531" s="35"/>
      <c r="L531" s="35"/>
      <c r="M531" s="35"/>
      <c r="N531" s="40"/>
      <c r="O531" s="40"/>
      <c r="P531" s="40"/>
      <c r="Q531" s="40"/>
      <c r="R531" s="40"/>
      <c r="S531" s="105"/>
      <c r="T531" s="105"/>
      <c r="U531" s="105"/>
      <c r="W531" s="36"/>
      <c r="X531" s="215"/>
      <c r="Y531" s="215"/>
      <c r="Z531" s="216"/>
      <c r="AA531" s="37"/>
      <c r="AB531" s="37"/>
      <c r="AC531" s="37"/>
      <c r="AD531" s="37"/>
      <c r="AE531" s="226"/>
      <c r="AN531" s="38"/>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row>
    <row r="532" spans="1:82" s="33" customFormat="1" x14ac:dyDescent="0.2">
      <c r="A532" s="34"/>
      <c r="H532" s="91"/>
      <c r="I532" s="1"/>
      <c r="J532" s="35"/>
      <c r="K532" s="35"/>
      <c r="L532" s="35"/>
      <c r="M532" s="35"/>
      <c r="N532" s="40"/>
      <c r="O532" s="40"/>
      <c r="P532" s="40"/>
      <c r="Q532" s="40"/>
      <c r="R532" s="40"/>
      <c r="S532" s="105"/>
      <c r="T532" s="105"/>
      <c r="U532" s="105"/>
      <c r="W532" s="36"/>
      <c r="X532" s="215"/>
      <c r="Y532" s="215"/>
      <c r="Z532" s="216"/>
      <c r="AA532" s="37"/>
      <c r="AB532" s="37"/>
      <c r="AC532" s="37"/>
      <c r="AD532" s="37"/>
      <c r="AE532" s="226"/>
      <c r="AN532" s="38"/>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row>
    <row r="533" spans="1:82" s="33" customFormat="1" x14ac:dyDescent="0.2">
      <c r="A533" s="34"/>
      <c r="H533" s="91"/>
      <c r="I533" s="1"/>
      <c r="J533" s="35"/>
      <c r="K533" s="35"/>
      <c r="L533" s="35"/>
      <c r="M533" s="35"/>
      <c r="N533" s="40"/>
      <c r="O533" s="40"/>
      <c r="P533" s="40"/>
      <c r="Q533" s="40"/>
      <c r="R533" s="40"/>
      <c r="S533" s="105"/>
      <c r="T533" s="105"/>
      <c r="U533" s="105"/>
      <c r="W533" s="36"/>
      <c r="X533" s="215"/>
      <c r="Y533" s="215"/>
      <c r="Z533" s="216"/>
      <c r="AA533" s="37"/>
      <c r="AB533" s="37"/>
      <c r="AC533" s="37"/>
      <c r="AD533" s="37"/>
      <c r="AE533" s="226"/>
      <c r="AN533" s="38"/>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row>
    <row r="534" spans="1:82" s="33" customFormat="1" x14ac:dyDescent="0.2">
      <c r="A534" s="34"/>
      <c r="H534" s="91"/>
      <c r="I534" s="1"/>
      <c r="J534" s="35"/>
      <c r="K534" s="35"/>
      <c r="L534" s="35"/>
      <c r="M534" s="35"/>
      <c r="N534" s="40"/>
      <c r="O534" s="40"/>
      <c r="P534" s="40"/>
      <c r="Q534" s="40"/>
      <c r="R534" s="40"/>
      <c r="S534" s="105"/>
      <c r="T534" s="105"/>
      <c r="U534" s="105"/>
      <c r="W534" s="36"/>
      <c r="X534" s="215"/>
      <c r="Y534" s="215"/>
      <c r="Z534" s="216"/>
      <c r="AA534" s="37"/>
      <c r="AB534" s="37"/>
      <c r="AC534" s="37"/>
      <c r="AD534" s="37"/>
      <c r="AE534" s="226"/>
      <c r="AN534" s="38"/>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row>
    <row r="535" spans="1:82" s="33" customFormat="1" x14ac:dyDescent="0.2">
      <c r="A535" s="34"/>
      <c r="H535" s="91"/>
      <c r="I535" s="1"/>
      <c r="J535" s="35"/>
      <c r="K535" s="35"/>
      <c r="L535" s="35"/>
      <c r="M535" s="35"/>
      <c r="N535" s="40"/>
      <c r="O535" s="40"/>
      <c r="P535" s="40"/>
      <c r="Q535" s="40"/>
      <c r="R535" s="40"/>
      <c r="S535" s="105"/>
      <c r="T535" s="105"/>
      <c r="U535" s="105"/>
      <c r="W535" s="36"/>
      <c r="X535" s="215"/>
      <c r="Y535" s="215"/>
      <c r="Z535" s="216"/>
      <c r="AA535" s="37"/>
      <c r="AB535" s="37"/>
      <c r="AC535" s="37"/>
      <c r="AD535" s="37"/>
      <c r="AE535" s="226"/>
      <c r="AN535" s="38"/>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row>
    <row r="536" spans="1:82" s="33" customFormat="1" x14ac:dyDescent="0.2">
      <c r="A536" s="34"/>
      <c r="H536" s="91"/>
      <c r="I536" s="1"/>
      <c r="J536" s="35"/>
      <c r="K536" s="35"/>
      <c r="L536" s="35"/>
      <c r="M536" s="35"/>
      <c r="N536" s="40"/>
      <c r="O536" s="40"/>
      <c r="P536" s="40"/>
      <c r="Q536" s="40"/>
      <c r="R536" s="40"/>
      <c r="S536" s="105"/>
      <c r="T536" s="105"/>
      <c r="U536" s="105"/>
      <c r="W536" s="36"/>
      <c r="X536" s="215"/>
      <c r="Y536" s="215"/>
      <c r="Z536" s="216"/>
      <c r="AA536" s="37"/>
      <c r="AB536" s="37"/>
      <c r="AC536" s="37"/>
      <c r="AD536" s="37"/>
      <c r="AE536" s="226"/>
      <c r="AN536" s="38"/>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row>
    <row r="537" spans="1:82" s="33" customFormat="1" x14ac:dyDescent="0.2">
      <c r="A537" s="34"/>
      <c r="H537" s="91"/>
      <c r="I537" s="1"/>
      <c r="J537" s="35"/>
      <c r="K537" s="35"/>
      <c r="L537" s="35"/>
      <c r="M537" s="35"/>
      <c r="N537" s="40"/>
      <c r="O537" s="40"/>
      <c r="P537" s="40"/>
      <c r="Q537" s="40"/>
      <c r="R537" s="40"/>
      <c r="S537" s="105"/>
      <c r="T537" s="105"/>
      <c r="U537" s="105"/>
      <c r="W537" s="36"/>
      <c r="X537" s="215"/>
      <c r="Y537" s="215"/>
      <c r="Z537" s="216"/>
      <c r="AA537" s="37"/>
      <c r="AB537" s="37"/>
      <c r="AC537" s="37"/>
      <c r="AD537" s="37"/>
      <c r="AE537" s="226"/>
      <c r="AN537" s="38"/>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row>
    <row r="538" spans="1:82" s="33" customFormat="1" x14ac:dyDescent="0.2">
      <c r="A538" s="34"/>
      <c r="H538" s="91"/>
      <c r="I538" s="1"/>
      <c r="J538" s="35"/>
      <c r="K538" s="35"/>
      <c r="L538" s="35"/>
      <c r="M538" s="35"/>
      <c r="N538" s="40"/>
      <c r="O538" s="40"/>
      <c r="P538" s="40"/>
      <c r="Q538" s="40"/>
      <c r="R538" s="40"/>
      <c r="S538" s="105"/>
      <c r="T538" s="105"/>
      <c r="U538" s="105"/>
      <c r="W538" s="36"/>
      <c r="X538" s="215"/>
      <c r="Y538" s="215"/>
      <c r="Z538" s="216"/>
      <c r="AA538" s="37"/>
      <c r="AB538" s="37"/>
      <c r="AC538" s="37"/>
      <c r="AD538" s="37"/>
      <c r="AE538" s="226"/>
      <c r="AN538" s="38"/>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row>
    <row r="539" spans="1:82" s="33" customFormat="1" x14ac:dyDescent="0.2">
      <c r="A539" s="34"/>
      <c r="H539" s="91"/>
      <c r="I539" s="1"/>
      <c r="J539" s="35"/>
      <c r="K539" s="35"/>
      <c r="L539" s="35"/>
      <c r="M539" s="35"/>
      <c r="N539" s="40"/>
      <c r="O539" s="40"/>
      <c r="P539" s="40"/>
      <c r="Q539" s="40"/>
      <c r="R539" s="40"/>
      <c r="S539" s="105"/>
      <c r="T539" s="105"/>
      <c r="U539" s="105"/>
      <c r="W539" s="36"/>
      <c r="X539" s="215"/>
      <c r="Y539" s="215"/>
      <c r="Z539" s="216"/>
      <c r="AA539" s="37"/>
      <c r="AB539" s="37"/>
      <c r="AC539" s="37"/>
      <c r="AD539" s="37"/>
      <c r="AE539" s="226"/>
      <c r="AN539" s="38"/>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row>
    <row r="540" spans="1:82" s="33" customFormat="1" x14ac:dyDescent="0.2">
      <c r="A540" s="34"/>
      <c r="H540" s="91"/>
      <c r="I540" s="1"/>
      <c r="J540" s="35"/>
      <c r="K540" s="35"/>
      <c r="L540" s="35"/>
      <c r="M540" s="35"/>
      <c r="N540" s="40"/>
      <c r="O540" s="40"/>
      <c r="P540" s="40"/>
      <c r="Q540" s="40"/>
      <c r="R540" s="40"/>
      <c r="S540" s="105"/>
      <c r="T540" s="105"/>
      <c r="U540" s="105"/>
      <c r="W540" s="36"/>
      <c r="X540" s="215"/>
      <c r="Y540" s="215"/>
      <c r="Z540" s="216"/>
      <c r="AA540" s="37"/>
      <c r="AB540" s="37"/>
      <c r="AC540" s="37"/>
      <c r="AD540" s="37"/>
      <c r="AE540" s="226"/>
      <c r="AN540" s="38"/>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row>
    <row r="541" spans="1:82" s="33" customFormat="1" x14ac:dyDescent="0.2">
      <c r="A541" s="34"/>
      <c r="H541" s="91"/>
      <c r="I541" s="1"/>
      <c r="J541" s="35"/>
      <c r="K541" s="35"/>
      <c r="L541" s="35"/>
      <c r="M541" s="35"/>
      <c r="N541" s="40"/>
      <c r="O541" s="40"/>
      <c r="P541" s="40"/>
      <c r="Q541" s="40"/>
      <c r="R541" s="40"/>
      <c r="S541" s="105"/>
      <c r="T541" s="105"/>
      <c r="U541" s="105"/>
      <c r="W541" s="36"/>
      <c r="X541" s="215"/>
      <c r="Y541" s="215"/>
      <c r="Z541" s="216"/>
      <c r="AA541" s="37"/>
      <c r="AB541" s="37"/>
      <c r="AC541" s="37"/>
      <c r="AD541" s="37"/>
      <c r="AE541" s="226"/>
      <c r="AN541" s="38"/>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row>
    <row r="542" spans="1:82" s="33" customFormat="1" x14ac:dyDescent="0.2">
      <c r="A542" s="34"/>
      <c r="H542" s="91"/>
      <c r="I542" s="1"/>
      <c r="J542" s="35"/>
      <c r="K542" s="35"/>
      <c r="L542" s="35"/>
      <c r="M542" s="35"/>
      <c r="N542" s="40"/>
      <c r="O542" s="40"/>
      <c r="P542" s="40"/>
      <c r="Q542" s="40"/>
      <c r="R542" s="40"/>
      <c r="S542" s="105"/>
      <c r="T542" s="105"/>
      <c r="U542" s="105"/>
      <c r="W542" s="36"/>
      <c r="X542" s="215"/>
      <c r="Y542" s="215"/>
      <c r="Z542" s="216"/>
      <c r="AA542" s="37"/>
      <c r="AB542" s="37"/>
      <c r="AC542" s="37"/>
      <c r="AD542" s="37"/>
      <c r="AE542" s="226"/>
      <c r="AN542" s="38"/>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row>
    <row r="543" spans="1:82" s="33" customFormat="1" x14ac:dyDescent="0.2">
      <c r="A543" s="34"/>
      <c r="H543" s="91"/>
      <c r="I543" s="1"/>
      <c r="J543" s="35"/>
      <c r="K543" s="35"/>
      <c r="L543" s="35"/>
      <c r="M543" s="35"/>
      <c r="N543" s="40"/>
      <c r="O543" s="40"/>
      <c r="P543" s="40"/>
      <c r="Q543" s="40"/>
      <c r="R543" s="40"/>
      <c r="S543" s="105"/>
      <c r="T543" s="105"/>
      <c r="U543" s="105"/>
      <c r="W543" s="36"/>
      <c r="X543" s="215"/>
      <c r="Y543" s="215"/>
      <c r="Z543" s="216"/>
      <c r="AA543" s="37"/>
      <c r="AB543" s="37"/>
      <c r="AC543" s="37"/>
      <c r="AD543" s="37"/>
      <c r="AE543" s="226"/>
      <c r="AN543" s="38"/>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row>
    <row r="544" spans="1:82" s="33" customFormat="1" x14ac:dyDescent="0.2">
      <c r="A544" s="34"/>
      <c r="H544" s="91"/>
      <c r="I544" s="1"/>
      <c r="J544" s="35"/>
      <c r="K544" s="35"/>
      <c r="L544" s="35"/>
      <c r="M544" s="35"/>
      <c r="N544" s="40"/>
      <c r="O544" s="40"/>
      <c r="P544" s="40"/>
      <c r="Q544" s="40"/>
      <c r="R544" s="40"/>
      <c r="S544" s="105"/>
      <c r="T544" s="105"/>
      <c r="U544" s="105"/>
      <c r="W544" s="36"/>
      <c r="X544" s="215"/>
      <c r="Y544" s="215"/>
      <c r="Z544" s="216"/>
      <c r="AA544" s="37"/>
      <c r="AB544" s="37"/>
      <c r="AC544" s="37"/>
      <c r="AD544" s="37"/>
      <c r="AE544" s="226"/>
      <c r="AN544" s="38"/>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row>
    <row r="545" spans="1:82" s="33" customFormat="1" x14ac:dyDescent="0.2">
      <c r="A545" s="34"/>
      <c r="H545" s="91"/>
      <c r="I545" s="1"/>
      <c r="J545" s="35"/>
      <c r="K545" s="35"/>
      <c r="L545" s="35"/>
      <c r="M545" s="35"/>
      <c r="N545" s="40"/>
      <c r="O545" s="40"/>
      <c r="P545" s="40"/>
      <c r="Q545" s="40"/>
      <c r="R545" s="40"/>
      <c r="S545" s="105"/>
      <c r="T545" s="105"/>
      <c r="U545" s="105"/>
      <c r="W545" s="36"/>
      <c r="X545" s="215"/>
      <c r="Y545" s="215"/>
      <c r="Z545" s="216"/>
      <c r="AA545" s="37"/>
      <c r="AB545" s="37"/>
      <c r="AC545" s="37"/>
      <c r="AD545" s="37"/>
      <c r="AE545" s="226"/>
      <c r="AN545" s="38"/>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row>
    <row r="546" spans="1:82" s="33" customFormat="1" x14ac:dyDescent="0.2">
      <c r="A546" s="34"/>
      <c r="H546" s="91"/>
      <c r="I546" s="1"/>
      <c r="J546" s="35"/>
      <c r="K546" s="35"/>
      <c r="L546" s="35"/>
      <c r="M546" s="35"/>
      <c r="N546" s="40"/>
      <c r="O546" s="40"/>
      <c r="P546" s="40"/>
      <c r="Q546" s="40"/>
      <c r="R546" s="40"/>
      <c r="S546" s="105"/>
      <c r="T546" s="105"/>
      <c r="U546" s="105"/>
      <c r="W546" s="36"/>
      <c r="X546" s="215"/>
      <c r="Y546" s="215"/>
      <c r="Z546" s="216"/>
      <c r="AA546" s="37"/>
      <c r="AB546" s="37"/>
      <c r="AC546" s="37"/>
      <c r="AD546" s="37"/>
      <c r="AE546" s="226"/>
      <c r="AN546" s="38"/>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row>
    <row r="547" spans="1:82" s="33" customFormat="1" x14ac:dyDescent="0.2">
      <c r="A547" s="34"/>
      <c r="H547" s="91"/>
      <c r="I547" s="1"/>
      <c r="J547" s="35"/>
      <c r="K547" s="35"/>
      <c r="L547" s="35"/>
      <c r="M547" s="35"/>
      <c r="N547" s="40"/>
      <c r="O547" s="40"/>
      <c r="P547" s="40"/>
      <c r="Q547" s="40"/>
      <c r="R547" s="40"/>
      <c r="S547" s="105"/>
      <c r="T547" s="105"/>
      <c r="U547" s="105"/>
      <c r="W547" s="36"/>
      <c r="X547" s="215"/>
      <c r="Y547" s="215"/>
      <c r="Z547" s="216"/>
      <c r="AA547" s="37"/>
      <c r="AB547" s="37"/>
      <c r="AC547" s="37"/>
      <c r="AD547" s="37"/>
      <c r="AE547" s="226"/>
      <c r="AN547" s="38"/>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row>
    <row r="548" spans="1:82" s="33" customFormat="1" x14ac:dyDescent="0.2">
      <c r="A548" s="34"/>
      <c r="H548" s="91"/>
      <c r="I548" s="1"/>
      <c r="J548" s="35"/>
      <c r="K548" s="35"/>
      <c r="L548" s="35"/>
      <c r="M548" s="35"/>
      <c r="N548" s="40"/>
      <c r="O548" s="40"/>
      <c r="P548" s="40"/>
      <c r="Q548" s="40"/>
      <c r="R548" s="40"/>
      <c r="S548" s="105"/>
      <c r="T548" s="105"/>
      <c r="U548" s="105"/>
      <c r="W548" s="36"/>
      <c r="X548" s="215"/>
      <c r="Y548" s="215"/>
      <c r="Z548" s="216"/>
      <c r="AA548" s="37"/>
      <c r="AB548" s="37"/>
      <c r="AC548" s="37"/>
      <c r="AD548" s="37"/>
      <c r="AE548" s="226"/>
      <c r="AN548" s="38"/>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row>
    <row r="549" spans="1:82" s="33" customFormat="1" x14ac:dyDescent="0.2">
      <c r="A549" s="34"/>
      <c r="H549" s="91"/>
      <c r="I549" s="1"/>
      <c r="J549" s="35"/>
      <c r="K549" s="35"/>
      <c r="L549" s="35"/>
      <c r="M549" s="35"/>
      <c r="N549" s="40"/>
      <c r="O549" s="40"/>
      <c r="P549" s="40"/>
      <c r="Q549" s="40"/>
      <c r="R549" s="40"/>
      <c r="S549" s="105"/>
      <c r="T549" s="105"/>
      <c r="U549" s="105"/>
      <c r="W549" s="36"/>
      <c r="X549" s="215"/>
      <c r="Y549" s="215"/>
      <c r="Z549" s="216"/>
      <c r="AA549" s="37"/>
      <c r="AB549" s="37"/>
      <c r="AC549" s="37"/>
      <c r="AD549" s="37"/>
      <c r="AE549" s="226"/>
      <c r="AN549" s="38"/>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row>
    <row r="550" spans="1:82" s="33" customFormat="1" x14ac:dyDescent="0.2">
      <c r="A550" s="34"/>
      <c r="H550" s="91"/>
      <c r="I550" s="1"/>
      <c r="J550" s="35"/>
      <c r="K550" s="35"/>
      <c r="L550" s="35"/>
      <c r="M550" s="35"/>
      <c r="N550" s="40"/>
      <c r="O550" s="40"/>
      <c r="P550" s="40"/>
      <c r="Q550" s="40"/>
      <c r="R550" s="40"/>
      <c r="S550" s="105"/>
      <c r="T550" s="105"/>
      <c r="U550" s="105"/>
      <c r="W550" s="36"/>
      <c r="X550" s="215"/>
      <c r="Y550" s="215"/>
      <c r="Z550" s="216"/>
      <c r="AA550" s="37"/>
      <c r="AB550" s="37"/>
      <c r="AC550" s="37"/>
      <c r="AD550" s="37"/>
      <c r="AE550" s="226"/>
      <c r="AN550" s="38"/>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row>
    <row r="551" spans="1:82" s="33" customFormat="1" x14ac:dyDescent="0.2">
      <c r="A551" s="34"/>
      <c r="H551" s="91"/>
      <c r="I551" s="1"/>
      <c r="J551" s="35"/>
      <c r="K551" s="35"/>
      <c r="L551" s="35"/>
      <c r="M551" s="35"/>
      <c r="N551" s="40"/>
      <c r="O551" s="40"/>
      <c r="P551" s="40"/>
      <c r="Q551" s="40"/>
      <c r="R551" s="40"/>
      <c r="S551" s="105"/>
      <c r="T551" s="105"/>
      <c r="U551" s="105"/>
      <c r="W551" s="36"/>
      <c r="X551" s="215"/>
      <c r="Y551" s="215"/>
      <c r="Z551" s="216"/>
      <c r="AA551" s="37"/>
      <c r="AB551" s="37"/>
      <c r="AC551" s="37"/>
      <c r="AD551" s="37"/>
      <c r="AE551" s="226"/>
      <c r="AN551" s="38"/>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row>
    <row r="552" spans="1:82" s="33" customFormat="1" x14ac:dyDescent="0.2">
      <c r="A552" s="34"/>
      <c r="H552" s="91"/>
      <c r="I552" s="1"/>
      <c r="J552" s="35"/>
      <c r="K552" s="35"/>
      <c r="L552" s="35"/>
      <c r="M552" s="35"/>
      <c r="N552" s="40"/>
      <c r="O552" s="40"/>
      <c r="P552" s="40"/>
      <c r="Q552" s="40"/>
      <c r="R552" s="40"/>
      <c r="S552" s="105"/>
      <c r="T552" s="105"/>
      <c r="U552" s="105"/>
      <c r="W552" s="36"/>
      <c r="X552" s="215"/>
      <c r="Y552" s="215"/>
      <c r="Z552" s="216"/>
      <c r="AA552" s="37"/>
      <c r="AB552" s="37"/>
      <c r="AC552" s="37"/>
      <c r="AD552" s="37"/>
      <c r="AE552" s="226"/>
      <c r="AN552" s="38"/>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row>
    <row r="553" spans="1:82" s="33" customFormat="1" x14ac:dyDescent="0.2">
      <c r="A553" s="34"/>
      <c r="H553" s="91"/>
      <c r="I553" s="1"/>
      <c r="J553" s="35"/>
      <c r="K553" s="35"/>
      <c r="L553" s="35"/>
      <c r="M553" s="35"/>
      <c r="N553" s="40"/>
      <c r="O553" s="40"/>
      <c r="P553" s="40"/>
      <c r="Q553" s="40"/>
      <c r="R553" s="40"/>
      <c r="S553" s="105"/>
      <c r="T553" s="105"/>
      <c r="U553" s="105"/>
      <c r="W553" s="36"/>
      <c r="X553" s="215"/>
      <c r="Y553" s="215"/>
      <c r="Z553" s="216"/>
      <c r="AA553" s="37"/>
      <c r="AB553" s="37"/>
      <c r="AC553" s="37"/>
      <c r="AD553" s="37"/>
      <c r="AE553" s="226"/>
      <c r="AN553" s="38"/>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row>
    <row r="554" spans="1:82" s="33" customFormat="1" x14ac:dyDescent="0.2">
      <c r="A554" s="34"/>
      <c r="H554" s="91"/>
      <c r="I554" s="1"/>
      <c r="J554" s="35"/>
      <c r="K554" s="35"/>
      <c r="L554" s="35"/>
      <c r="M554" s="35"/>
      <c r="N554" s="40"/>
      <c r="O554" s="40"/>
      <c r="P554" s="40"/>
      <c r="Q554" s="40"/>
      <c r="R554" s="40"/>
      <c r="S554" s="105"/>
      <c r="T554" s="105"/>
      <c r="U554" s="105"/>
      <c r="W554" s="36"/>
      <c r="X554" s="215"/>
      <c r="Y554" s="215"/>
      <c r="Z554" s="216"/>
      <c r="AA554" s="37"/>
      <c r="AB554" s="37"/>
      <c r="AC554" s="37"/>
      <c r="AD554" s="37"/>
      <c r="AE554" s="226"/>
      <c r="AN554" s="38"/>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row>
    <row r="555" spans="1:82" s="33" customFormat="1" x14ac:dyDescent="0.2">
      <c r="A555" s="34"/>
      <c r="H555" s="91"/>
      <c r="I555" s="1"/>
      <c r="J555" s="35"/>
      <c r="K555" s="35"/>
      <c r="L555" s="35"/>
      <c r="M555" s="35"/>
      <c r="N555" s="40"/>
      <c r="O555" s="40"/>
      <c r="P555" s="40"/>
      <c r="Q555" s="40"/>
      <c r="R555" s="40"/>
      <c r="S555" s="105"/>
      <c r="T555" s="105"/>
      <c r="U555" s="105"/>
      <c r="W555" s="36"/>
      <c r="X555" s="215"/>
      <c r="Y555" s="215"/>
      <c r="Z555" s="216"/>
      <c r="AA555" s="37"/>
      <c r="AB555" s="37"/>
      <c r="AC555" s="37"/>
      <c r="AD555" s="37"/>
      <c r="AE555" s="226"/>
      <c r="AN555" s="38"/>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row>
    <row r="556" spans="1:82" s="33" customFormat="1" x14ac:dyDescent="0.2">
      <c r="A556" s="34"/>
      <c r="H556" s="91"/>
      <c r="I556" s="1"/>
      <c r="J556" s="35"/>
      <c r="K556" s="35"/>
      <c r="L556" s="35"/>
      <c r="M556" s="35"/>
      <c r="N556" s="40"/>
      <c r="O556" s="40"/>
      <c r="P556" s="40"/>
      <c r="Q556" s="40"/>
      <c r="R556" s="40"/>
      <c r="S556" s="105"/>
      <c r="T556" s="105"/>
      <c r="U556" s="105"/>
      <c r="W556" s="36"/>
      <c r="X556" s="215"/>
      <c r="Y556" s="215"/>
      <c r="Z556" s="216"/>
      <c r="AA556" s="37"/>
      <c r="AB556" s="37"/>
      <c r="AC556" s="37"/>
      <c r="AD556" s="37"/>
      <c r="AE556" s="226"/>
      <c r="AN556" s="38"/>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row>
    <row r="557" spans="1:82" s="33" customFormat="1" x14ac:dyDescent="0.2">
      <c r="A557" s="34"/>
      <c r="H557" s="91"/>
      <c r="I557" s="1"/>
      <c r="J557" s="35"/>
      <c r="K557" s="35"/>
      <c r="L557" s="35"/>
      <c r="M557" s="35"/>
      <c r="N557" s="40"/>
      <c r="O557" s="40"/>
      <c r="P557" s="40"/>
      <c r="Q557" s="40"/>
      <c r="R557" s="40"/>
      <c r="S557" s="105"/>
      <c r="T557" s="105"/>
      <c r="U557" s="105"/>
      <c r="W557" s="36"/>
      <c r="X557" s="215"/>
      <c r="Y557" s="215"/>
      <c r="Z557" s="216"/>
      <c r="AA557" s="37"/>
      <c r="AB557" s="37"/>
      <c r="AC557" s="37"/>
      <c r="AD557" s="37"/>
      <c r="AE557" s="226"/>
      <c r="AN557" s="38"/>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row>
    <row r="558" spans="1:82" s="33" customFormat="1" x14ac:dyDescent="0.2">
      <c r="A558" s="34"/>
      <c r="H558" s="91"/>
      <c r="I558" s="1"/>
      <c r="J558" s="35"/>
      <c r="K558" s="35"/>
      <c r="L558" s="35"/>
      <c r="M558" s="35"/>
      <c r="N558" s="40"/>
      <c r="O558" s="40"/>
      <c r="P558" s="40"/>
      <c r="Q558" s="40"/>
      <c r="R558" s="40"/>
      <c r="S558" s="105"/>
      <c r="T558" s="105"/>
      <c r="U558" s="105"/>
      <c r="W558" s="36"/>
      <c r="X558" s="215"/>
      <c r="Y558" s="215"/>
      <c r="Z558" s="216"/>
      <c r="AA558" s="37"/>
      <c r="AB558" s="37"/>
      <c r="AC558" s="37"/>
      <c r="AD558" s="37"/>
      <c r="AE558" s="226"/>
      <c r="AN558" s="38"/>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row>
    <row r="559" spans="1:82" s="33" customFormat="1" x14ac:dyDescent="0.2">
      <c r="A559" s="34"/>
      <c r="H559" s="91"/>
      <c r="I559" s="1"/>
      <c r="J559" s="35"/>
      <c r="K559" s="35"/>
      <c r="L559" s="35"/>
      <c r="M559" s="35"/>
      <c r="N559" s="40"/>
      <c r="O559" s="40"/>
      <c r="P559" s="40"/>
      <c r="Q559" s="40"/>
      <c r="R559" s="40"/>
      <c r="S559" s="105"/>
      <c r="T559" s="105"/>
      <c r="U559" s="105"/>
      <c r="W559" s="36"/>
      <c r="X559" s="215"/>
      <c r="Y559" s="215"/>
      <c r="Z559" s="216"/>
      <c r="AA559" s="37"/>
      <c r="AB559" s="37"/>
      <c r="AC559" s="37"/>
      <c r="AD559" s="37"/>
      <c r="AE559" s="226"/>
      <c r="AN559" s="38"/>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row>
    <row r="560" spans="1:82" s="33" customFormat="1" x14ac:dyDescent="0.2">
      <c r="A560" s="34"/>
      <c r="H560" s="91"/>
      <c r="I560" s="1"/>
      <c r="J560" s="35"/>
      <c r="K560" s="35"/>
      <c r="L560" s="35"/>
      <c r="M560" s="35"/>
      <c r="N560" s="40"/>
      <c r="O560" s="40"/>
      <c r="P560" s="40"/>
      <c r="Q560" s="40"/>
      <c r="R560" s="40"/>
      <c r="S560" s="105"/>
      <c r="T560" s="105"/>
      <c r="U560" s="105"/>
      <c r="W560" s="36"/>
      <c r="X560" s="215"/>
      <c r="Y560" s="215"/>
      <c r="Z560" s="216"/>
      <c r="AA560" s="37"/>
      <c r="AB560" s="37"/>
      <c r="AC560" s="37"/>
      <c r="AD560" s="37"/>
      <c r="AE560" s="226"/>
      <c r="AN560" s="38"/>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row>
    <row r="561" spans="1:82" s="33" customFormat="1" x14ac:dyDescent="0.2">
      <c r="A561" s="34"/>
      <c r="H561" s="91"/>
      <c r="I561" s="1"/>
      <c r="J561" s="35"/>
      <c r="K561" s="35"/>
      <c r="L561" s="35"/>
      <c r="M561" s="35"/>
      <c r="N561" s="40"/>
      <c r="O561" s="40"/>
      <c r="P561" s="40"/>
      <c r="Q561" s="40"/>
      <c r="R561" s="40"/>
      <c r="S561" s="105"/>
      <c r="T561" s="105"/>
      <c r="U561" s="105"/>
      <c r="W561" s="36"/>
      <c r="X561" s="215"/>
      <c r="Y561" s="215"/>
      <c r="Z561" s="216"/>
      <c r="AA561" s="37"/>
      <c r="AB561" s="37"/>
      <c r="AC561" s="37"/>
      <c r="AD561" s="37"/>
      <c r="AE561" s="226"/>
      <c r="AN561" s="38"/>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c r="CC561" s="1"/>
      <c r="CD561" s="1"/>
    </row>
    <row r="562" spans="1:82" s="33" customFormat="1" x14ac:dyDescent="0.2">
      <c r="A562" s="34"/>
      <c r="H562" s="91"/>
      <c r="I562" s="1"/>
      <c r="J562" s="35"/>
      <c r="K562" s="35"/>
      <c r="L562" s="35"/>
      <c r="M562" s="35"/>
      <c r="N562" s="40"/>
      <c r="O562" s="40"/>
      <c r="P562" s="40"/>
      <c r="Q562" s="40"/>
      <c r="R562" s="40"/>
      <c r="S562" s="105"/>
      <c r="T562" s="105"/>
      <c r="U562" s="105"/>
      <c r="W562" s="36"/>
      <c r="X562" s="215"/>
      <c r="Y562" s="215"/>
      <c r="Z562" s="216"/>
      <c r="AA562" s="37"/>
      <c r="AB562" s="37"/>
      <c r="AC562" s="37"/>
      <c r="AD562" s="37"/>
      <c r="AE562" s="226"/>
      <c r="AN562" s="38"/>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c r="CC562" s="1"/>
      <c r="CD562" s="1"/>
    </row>
    <row r="563" spans="1:82" s="33" customFormat="1" x14ac:dyDescent="0.2">
      <c r="A563" s="34"/>
      <c r="H563" s="91"/>
      <c r="I563" s="1"/>
      <c r="J563" s="35"/>
      <c r="K563" s="35"/>
      <c r="L563" s="35"/>
      <c r="M563" s="35"/>
      <c r="N563" s="40"/>
      <c r="O563" s="40"/>
      <c r="P563" s="40"/>
      <c r="Q563" s="40"/>
      <c r="R563" s="40"/>
      <c r="S563" s="105"/>
      <c r="T563" s="105"/>
      <c r="U563" s="105"/>
      <c r="W563" s="36"/>
      <c r="X563" s="215"/>
      <c r="Y563" s="215"/>
      <c r="Z563" s="216"/>
      <c r="AA563" s="37"/>
      <c r="AB563" s="37"/>
      <c r="AC563" s="37"/>
      <c r="AD563" s="37"/>
      <c r="AE563" s="226"/>
      <c r="AN563" s="38"/>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c r="CC563" s="1"/>
      <c r="CD563" s="1"/>
    </row>
    <row r="564" spans="1:82" s="33" customFormat="1" x14ac:dyDescent="0.2">
      <c r="A564" s="34"/>
      <c r="H564" s="91"/>
      <c r="I564" s="1"/>
      <c r="J564" s="35"/>
      <c r="K564" s="35"/>
      <c r="L564" s="35"/>
      <c r="M564" s="35"/>
      <c r="N564" s="40"/>
      <c r="O564" s="40"/>
      <c r="P564" s="40"/>
      <c r="Q564" s="40"/>
      <c r="R564" s="40"/>
      <c r="S564" s="105"/>
      <c r="T564" s="105"/>
      <c r="U564" s="105"/>
      <c r="W564" s="36"/>
      <c r="X564" s="215"/>
      <c r="Y564" s="215"/>
      <c r="Z564" s="216"/>
      <c r="AA564" s="37"/>
      <c r="AB564" s="37"/>
      <c r="AC564" s="37"/>
      <c r="AD564" s="37"/>
      <c r="AE564" s="226"/>
      <c r="AN564" s="38"/>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c r="CC564" s="1"/>
      <c r="CD564" s="1"/>
    </row>
    <row r="565" spans="1:82" s="33" customFormat="1" x14ac:dyDescent="0.2">
      <c r="A565" s="34"/>
      <c r="H565" s="91"/>
      <c r="I565" s="1"/>
      <c r="J565" s="35"/>
      <c r="K565" s="35"/>
      <c r="L565" s="35"/>
      <c r="M565" s="35"/>
      <c r="N565" s="40"/>
      <c r="O565" s="40"/>
      <c r="P565" s="40"/>
      <c r="Q565" s="40"/>
      <c r="R565" s="40"/>
      <c r="S565" s="105"/>
      <c r="T565" s="105"/>
      <c r="U565" s="105"/>
      <c r="W565" s="36"/>
      <c r="X565" s="215"/>
      <c r="Y565" s="215"/>
      <c r="Z565" s="216"/>
      <c r="AA565" s="37"/>
      <c r="AB565" s="37"/>
      <c r="AC565" s="37"/>
      <c r="AD565" s="37"/>
      <c r="AE565" s="226"/>
      <c r="AN565" s="38"/>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c r="CC565" s="1"/>
      <c r="CD565" s="1"/>
    </row>
    <row r="566" spans="1:82" s="33" customFormat="1" x14ac:dyDescent="0.2">
      <c r="A566" s="34"/>
      <c r="H566" s="91"/>
      <c r="I566" s="1"/>
      <c r="J566" s="35"/>
      <c r="K566" s="35"/>
      <c r="L566" s="35"/>
      <c r="M566" s="35"/>
      <c r="N566" s="40"/>
      <c r="O566" s="40"/>
      <c r="P566" s="40"/>
      <c r="Q566" s="40"/>
      <c r="R566" s="40"/>
      <c r="S566" s="105"/>
      <c r="T566" s="105"/>
      <c r="U566" s="105"/>
      <c r="W566" s="36"/>
      <c r="X566" s="215"/>
      <c r="Y566" s="215"/>
      <c r="Z566" s="216"/>
      <c r="AA566" s="37"/>
      <c r="AB566" s="37"/>
      <c r="AC566" s="37"/>
      <c r="AD566" s="37"/>
      <c r="AE566" s="226"/>
      <c r="AN566" s="38"/>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c r="CC566" s="1"/>
      <c r="CD566" s="1"/>
    </row>
    <row r="567" spans="1:82" s="33" customFormat="1" x14ac:dyDescent="0.2">
      <c r="A567" s="34"/>
      <c r="H567" s="91"/>
      <c r="I567" s="1"/>
      <c r="J567" s="35"/>
      <c r="K567" s="35"/>
      <c r="L567" s="35"/>
      <c r="M567" s="35"/>
      <c r="N567" s="40"/>
      <c r="O567" s="40"/>
      <c r="P567" s="40"/>
      <c r="Q567" s="40"/>
      <c r="R567" s="40"/>
      <c r="S567" s="105"/>
      <c r="T567" s="105"/>
      <c r="U567" s="105"/>
      <c r="W567" s="36"/>
      <c r="X567" s="215"/>
      <c r="Y567" s="215"/>
      <c r="Z567" s="216"/>
      <c r="AA567" s="37"/>
      <c r="AB567" s="37"/>
      <c r="AC567" s="37"/>
      <c r="AD567" s="37"/>
      <c r="AE567" s="226"/>
      <c r="AN567" s="38"/>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c r="CC567" s="1"/>
      <c r="CD567" s="1"/>
    </row>
    <row r="568" spans="1:82" s="33" customFormat="1" x14ac:dyDescent="0.2">
      <c r="A568" s="34"/>
      <c r="H568" s="91"/>
      <c r="I568" s="1"/>
      <c r="J568" s="35"/>
      <c r="K568" s="35"/>
      <c r="L568" s="35"/>
      <c r="M568" s="35"/>
      <c r="N568" s="40"/>
      <c r="O568" s="40"/>
      <c r="P568" s="40"/>
      <c r="Q568" s="40"/>
      <c r="R568" s="40"/>
      <c r="S568" s="105"/>
      <c r="T568" s="105"/>
      <c r="U568" s="105"/>
      <c r="W568" s="36"/>
      <c r="X568" s="215"/>
      <c r="Y568" s="215"/>
      <c r="Z568" s="216"/>
      <c r="AA568" s="37"/>
      <c r="AB568" s="37"/>
      <c r="AC568" s="37"/>
      <c r="AD568" s="37"/>
      <c r="AE568" s="226"/>
      <c r="AN568" s="38"/>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c r="CC568" s="1"/>
      <c r="CD568" s="1"/>
    </row>
    <row r="569" spans="1:82" s="33" customFormat="1" x14ac:dyDescent="0.2">
      <c r="A569" s="34"/>
      <c r="H569" s="91"/>
      <c r="I569" s="1"/>
      <c r="J569" s="35"/>
      <c r="K569" s="35"/>
      <c r="L569" s="35"/>
      <c r="M569" s="35"/>
      <c r="N569" s="40"/>
      <c r="O569" s="40"/>
      <c r="P569" s="40"/>
      <c r="Q569" s="40"/>
      <c r="R569" s="40"/>
      <c r="S569" s="105"/>
      <c r="T569" s="105"/>
      <c r="U569" s="105"/>
      <c r="W569" s="36"/>
      <c r="X569" s="215"/>
      <c r="Y569" s="215"/>
      <c r="Z569" s="216"/>
      <c r="AA569" s="37"/>
      <c r="AB569" s="37"/>
      <c r="AC569" s="37"/>
      <c r="AD569" s="37"/>
      <c r="AE569" s="226"/>
      <c r="AN569" s="38"/>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c r="CC569" s="1"/>
      <c r="CD569" s="1"/>
    </row>
    <row r="570" spans="1:82" s="33" customFormat="1" x14ac:dyDescent="0.2">
      <c r="A570" s="34"/>
      <c r="H570" s="91"/>
      <c r="I570" s="1"/>
      <c r="J570" s="35"/>
      <c r="K570" s="35"/>
      <c r="L570" s="35"/>
      <c r="M570" s="35"/>
      <c r="N570" s="40"/>
      <c r="O570" s="40"/>
      <c r="P570" s="40"/>
      <c r="Q570" s="40"/>
      <c r="R570" s="40"/>
      <c r="S570" s="105"/>
      <c r="T570" s="105"/>
      <c r="U570" s="105"/>
      <c r="W570" s="36"/>
      <c r="X570" s="215"/>
      <c r="Y570" s="215"/>
      <c r="Z570" s="216"/>
      <c r="AA570" s="37"/>
      <c r="AB570" s="37"/>
      <c r="AC570" s="37"/>
      <c r="AD570" s="37"/>
      <c r="AE570" s="226"/>
      <c r="AN570" s="38"/>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c r="CC570" s="1"/>
      <c r="CD570" s="1"/>
    </row>
    <row r="571" spans="1:82" s="33" customFormat="1" x14ac:dyDescent="0.2">
      <c r="A571" s="34"/>
      <c r="H571" s="91"/>
      <c r="I571" s="1"/>
      <c r="J571" s="35"/>
      <c r="K571" s="35"/>
      <c r="L571" s="35"/>
      <c r="M571" s="35"/>
      <c r="N571" s="40"/>
      <c r="O571" s="40"/>
      <c r="P571" s="40"/>
      <c r="Q571" s="40"/>
      <c r="R571" s="40"/>
      <c r="S571" s="105"/>
      <c r="T571" s="105"/>
      <c r="U571" s="105"/>
      <c r="W571" s="36"/>
      <c r="X571" s="215"/>
      <c r="Y571" s="215"/>
      <c r="Z571" s="216"/>
      <c r="AA571" s="37"/>
      <c r="AB571" s="37"/>
      <c r="AC571" s="37"/>
      <c r="AD571" s="37"/>
      <c r="AE571" s="226"/>
      <c r="AN571" s="38"/>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c r="CC571" s="1"/>
      <c r="CD571" s="1"/>
    </row>
    <row r="572" spans="1:82" s="33" customFormat="1" x14ac:dyDescent="0.2">
      <c r="A572" s="34"/>
      <c r="H572" s="91"/>
      <c r="I572" s="1"/>
      <c r="J572" s="35"/>
      <c r="K572" s="35"/>
      <c r="L572" s="35"/>
      <c r="M572" s="35"/>
      <c r="N572" s="40"/>
      <c r="O572" s="40"/>
      <c r="P572" s="40"/>
      <c r="Q572" s="40"/>
      <c r="R572" s="40"/>
      <c r="S572" s="105"/>
      <c r="T572" s="105"/>
      <c r="U572" s="105"/>
      <c r="W572" s="36"/>
      <c r="X572" s="215"/>
      <c r="Y572" s="215"/>
      <c r="Z572" s="216"/>
      <c r="AA572" s="37"/>
      <c r="AB572" s="37"/>
      <c r="AC572" s="37"/>
      <c r="AD572" s="37"/>
      <c r="AE572" s="226"/>
      <c r="AN572" s="38"/>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c r="BX572" s="1"/>
      <c r="BY572" s="1"/>
      <c r="BZ572" s="1"/>
      <c r="CA572" s="1"/>
      <c r="CB572" s="1"/>
      <c r="CC572" s="1"/>
      <c r="CD572" s="1"/>
    </row>
    <row r="573" spans="1:82" s="33" customFormat="1" x14ac:dyDescent="0.2">
      <c r="A573" s="34"/>
      <c r="H573" s="91"/>
      <c r="I573" s="1"/>
      <c r="J573" s="35"/>
      <c r="K573" s="35"/>
      <c r="L573" s="35"/>
      <c r="M573" s="35"/>
      <c r="N573" s="40"/>
      <c r="O573" s="40"/>
      <c r="P573" s="40"/>
      <c r="Q573" s="40"/>
      <c r="R573" s="40"/>
      <c r="S573" s="105"/>
      <c r="T573" s="105"/>
      <c r="U573" s="105"/>
      <c r="W573" s="36"/>
      <c r="X573" s="215"/>
      <c r="Y573" s="215"/>
      <c r="Z573" s="216"/>
      <c r="AA573" s="37"/>
      <c r="AB573" s="37"/>
      <c r="AC573" s="37"/>
      <c r="AD573" s="37"/>
      <c r="AE573" s="226"/>
      <c r="AN573" s="38"/>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c r="BX573" s="1"/>
      <c r="BY573" s="1"/>
      <c r="BZ573" s="1"/>
      <c r="CA573" s="1"/>
      <c r="CB573" s="1"/>
      <c r="CC573" s="1"/>
      <c r="CD573" s="1"/>
    </row>
    <row r="574" spans="1:82" s="33" customFormat="1" x14ac:dyDescent="0.2">
      <c r="A574" s="34"/>
      <c r="H574" s="91"/>
      <c r="I574" s="1"/>
      <c r="J574" s="35"/>
      <c r="K574" s="35"/>
      <c r="L574" s="35"/>
      <c r="M574" s="35"/>
      <c r="N574" s="40"/>
      <c r="O574" s="40"/>
      <c r="P574" s="40"/>
      <c r="Q574" s="40"/>
      <c r="R574" s="40"/>
      <c r="S574" s="105"/>
      <c r="T574" s="105"/>
      <c r="U574" s="105"/>
      <c r="W574" s="36"/>
      <c r="X574" s="215"/>
      <c r="Y574" s="215"/>
      <c r="Z574" s="216"/>
      <c r="AA574" s="37"/>
      <c r="AB574" s="37"/>
      <c r="AC574" s="37"/>
      <c r="AD574" s="37"/>
      <c r="AE574" s="226"/>
      <c r="AN574" s="38"/>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c r="BX574" s="1"/>
      <c r="BY574" s="1"/>
      <c r="BZ574" s="1"/>
      <c r="CA574" s="1"/>
      <c r="CB574" s="1"/>
      <c r="CC574" s="1"/>
      <c r="CD574" s="1"/>
    </row>
    <row r="575" spans="1:82" s="33" customFormat="1" x14ac:dyDescent="0.2">
      <c r="A575" s="34"/>
      <c r="H575" s="91"/>
      <c r="I575" s="1"/>
      <c r="J575" s="35"/>
      <c r="K575" s="35"/>
      <c r="L575" s="35"/>
      <c r="M575" s="35"/>
      <c r="N575" s="40"/>
      <c r="O575" s="40"/>
      <c r="P575" s="40"/>
      <c r="Q575" s="40"/>
      <c r="R575" s="40"/>
      <c r="S575" s="105"/>
      <c r="T575" s="105"/>
      <c r="U575" s="105"/>
      <c r="W575" s="36"/>
      <c r="X575" s="215"/>
      <c r="Y575" s="215"/>
      <c r="Z575" s="216"/>
      <c r="AA575" s="37"/>
      <c r="AB575" s="37"/>
      <c r="AC575" s="37"/>
      <c r="AD575" s="37"/>
      <c r="AE575" s="226"/>
      <c r="AN575" s="38"/>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c r="BX575" s="1"/>
      <c r="BY575" s="1"/>
      <c r="BZ575" s="1"/>
      <c r="CA575" s="1"/>
      <c r="CB575" s="1"/>
      <c r="CC575" s="1"/>
      <c r="CD575" s="1"/>
    </row>
    <row r="576" spans="1:82" s="33" customFormat="1" x14ac:dyDescent="0.2">
      <c r="A576" s="34"/>
      <c r="H576" s="91"/>
      <c r="I576" s="1"/>
      <c r="J576" s="35"/>
      <c r="K576" s="35"/>
      <c r="L576" s="35"/>
      <c r="M576" s="35"/>
      <c r="N576" s="40"/>
      <c r="O576" s="40"/>
      <c r="P576" s="40"/>
      <c r="Q576" s="40"/>
      <c r="R576" s="40"/>
      <c r="S576" s="105"/>
      <c r="T576" s="105"/>
      <c r="U576" s="105"/>
      <c r="W576" s="36"/>
      <c r="X576" s="215"/>
      <c r="Y576" s="215"/>
      <c r="Z576" s="216"/>
      <c r="AA576" s="37"/>
      <c r="AB576" s="37"/>
      <c r="AC576" s="37"/>
      <c r="AD576" s="37"/>
      <c r="AE576" s="226"/>
      <c r="AN576" s="38"/>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c r="BX576" s="1"/>
      <c r="BY576" s="1"/>
      <c r="BZ576" s="1"/>
      <c r="CA576" s="1"/>
      <c r="CB576" s="1"/>
      <c r="CC576" s="1"/>
      <c r="CD576" s="1"/>
    </row>
    <row r="577" spans="1:82" s="33" customFormat="1" x14ac:dyDescent="0.2">
      <c r="A577" s="34"/>
      <c r="H577" s="91"/>
      <c r="I577" s="1"/>
      <c r="J577" s="35"/>
      <c r="K577" s="35"/>
      <c r="L577" s="35"/>
      <c r="M577" s="35"/>
      <c r="N577" s="40"/>
      <c r="O577" s="40"/>
      <c r="P577" s="40"/>
      <c r="Q577" s="40"/>
      <c r="R577" s="40"/>
      <c r="S577" s="105"/>
      <c r="T577" s="105"/>
      <c r="U577" s="105"/>
      <c r="W577" s="36"/>
      <c r="X577" s="215"/>
      <c r="Y577" s="215"/>
      <c r="Z577" s="216"/>
      <c r="AA577" s="37"/>
      <c r="AB577" s="37"/>
      <c r="AC577" s="37"/>
      <c r="AD577" s="37"/>
      <c r="AE577" s="226"/>
      <c r="AN577" s="38"/>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c r="BX577" s="1"/>
      <c r="BY577" s="1"/>
      <c r="BZ577" s="1"/>
      <c r="CA577" s="1"/>
      <c r="CB577" s="1"/>
      <c r="CC577" s="1"/>
      <c r="CD577" s="1"/>
    </row>
    <row r="578" spans="1:82" s="33" customFormat="1" x14ac:dyDescent="0.2">
      <c r="A578" s="34"/>
      <c r="H578" s="91"/>
      <c r="I578" s="1"/>
      <c r="J578" s="35"/>
      <c r="K578" s="35"/>
      <c r="L578" s="35"/>
      <c r="M578" s="35"/>
      <c r="N578" s="40"/>
      <c r="O578" s="40"/>
      <c r="P578" s="40"/>
      <c r="Q578" s="40"/>
      <c r="R578" s="40"/>
      <c r="S578" s="105"/>
      <c r="T578" s="105"/>
      <c r="U578" s="105"/>
      <c r="W578" s="36"/>
      <c r="X578" s="215"/>
      <c r="Y578" s="215"/>
      <c r="Z578" s="216"/>
      <c r="AA578" s="37"/>
      <c r="AB578" s="37"/>
      <c r="AC578" s="37"/>
      <c r="AD578" s="37"/>
      <c r="AE578" s="226"/>
      <c r="AN578" s="38"/>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c r="BX578" s="1"/>
      <c r="BY578" s="1"/>
      <c r="BZ578" s="1"/>
      <c r="CA578" s="1"/>
      <c r="CB578" s="1"/>
      <c r="CC578" s="1"/>
      <c r="CD578" s="1"/>
    </row>
    <row r="579" spans="1:82" s="33" customFormat="1" x14ac:dyDescent="0.2">
      <c r="A579" s="34"/>
      <c r="H579" s="91"/>
      <c r="I579" s="1"/>
      <c r="J579" s="35"/>
      <c r="K579" s="35"/>
      <c r="L579" s="35"/>
      <c r="M579" s="35"/>
      <c r="N579" s="40"/>
      <c r="O579" s="40"/>
      <c r="P579" s="40"/>
      <c r="Q579" s="40"/>
      <c r="R579" s="40"/>
      <c r="S579" s="105"/>
      <c r="T579" s="105"/>
      <c r="U579" s="105"/>
      <c r="W579" s="36"/>
      <c r="X579" s="215"/>
      <c r="Y579" s="215"/>
      <c r="Z579" s="216"/>
      <c r="AA579" s="37"/>
      <c r="AB579" s="37"/>
      <c r="AC579" s="37"/>
      <c r="AD579" s="37"/>
      <c r="AE579" s="226"/>
      <c r="AN579" s="38"/>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c r="BX579" s="1"/>
      <c r="BY579" s="1"/>
      <c r="BZ579" s="1"/>
      <c r="CA579" s="1"/>
      <c r="CB579" s="1"/>
      <c r="CC579" s="1"/>
      <c r="CD579" s="1"/>
    </row>
    <row r="580" spans="1:82" s="33" customFormat="1" x14ac:dyDescent="0.2">
      <c r="A580" s="34"/>
      <c r="H580" s="91"/>
      <c r="I580" s="1"/>
      <c r="J580" s="35"/>
      <c r="K580" s="35"/>
      <c r="L580" s="35"/>
      <c r="M580" s="35"/>
      <c r="N580" s="40"/>
      <c r="O580" s="40"/>
      <c r="P580" s="40"/>
      <c r="Q580" s="40"/>
      <c r="R580" s="40"/>
      <c r="S580" s="105"/>
      <c r="T580" s="105"/>
      <c r="U580" s="105"/>
      <c r="W580" s="36"/>
      <c r="X580" s="215"/>
      <c r="Y580" s="215"/>
      <c r="Z580" s="216"/>
      <c r="AA580" s="37"/>
      <c r="AB580" s="37"/>
      <c r="AC580" s="37"/>
      <c r="AD580" s="37"/>
      <c r="AE580" s="226"/>
      <c r="AN580" s="38"/>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c r="BX580" s="1"/>
      <c r="BY580" s="1"/>
      <c r="BZ580" s="1"/>
      <c r="CA580" s="1"/>
      <c r="CB580" s="1"/>
      <c r="CC580" s="1"/>
      <c r="CD580" s="1"/>
    </row>
    <row r="581" spans="1:82" s="33" customFormat="1" x14ac:dyDescent="0.2">
      <c r="A581" s="34"/>
      <c r="H581" s="91"/>
      <c r="I581" s="1"/>
      <c r="J581" s="35"/>
      <c r="K581" s="35"/>
      <c r="L581" s="35"/>
      <c r="M581" s="35"/>
      <c r="N581" s="40"/>
      <c r="O581" s="40"/>
      <c r="P581" s="40"/>
      <c r="Q581" s="40"/>
      <c r="R581" s="40"/>
      <c r="S581" s="105"/>
      <c r="T581" s="105"/>
      <c r="U581" s="105"/>
      <c r="W581" s="36"/>
      <c r="X581" s="215"/>
      <c r="Y581" s="215"/>
      <c r="Z581" s="216"/>
      <c r="AA581" s="37"/>
      <c r="AB581" s="37"/>
      <c r="AC581" s="37"/>
      <c r="AD581" s="37"/>
      <c r="AE581" s="226"/>
      <c r="AN581" s="38"/>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c r="BX581" s="1"/>
      <c r="BY581" s="1"/>
      <c r="BZ581" s="1"/>
      <c r="CA581" s="1"/>
      <c r="CB581" s="1"/>
      <c r="CC581" s="1"/>
      <c r="CD581" s="1"/>
    </row>
    <row r="582" spans="1:82" s="33" customFormat="1" x14ac:dyDescent="0.2">
      <c r="A582" s="34"/>
      <c r="H582" s="91"/>
      <c r="I582" s="1"/>
      <c r="J582" s="35"/>
      <c r="K582" s="35"/>
      <c r="L582" s="35"/>
      <c r="M582" s="35"/>
      <c r="N582" s="40"/>
      <c r="O582" s="40"/>
      <c r="P582" s="40"/>
      <c r="Q582" s="40"/>
      <c r="R582" s="40"/>
      <c r="S582" s="105"/>
      <c r="T582" s="105"/>
      <c r="U582" s="105"/>
      <c r="W582" s="36"/>
      <c r="X582" s="215"/>
      <c r="Y582" s="215"/>
      <c r="Z582" s="216"/>
      <c r="AA582" s="37"/>
      <c r="AB582" s="37"/>
      <c r="AC582" s="37"/>
      <c r="AD582" s="37"/>
      <c r="AE582" s="226"/>
      <c r="AN582" s="38"/>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c r="BX582" s="1"/>
      <c r="BY582" s="1"/>
      <c r="BZ582" s="1"/>
      <c r="CA582" s="1"/>
      <c r="CB582" s="1"/>
      <c r="CC582" s="1"/>
      <c r="CD582" s="1"/>
    </row>
    <row r="583" spans="1:82" s="33" customFormat="1" x14ac:dyDescent="0.2">
      <c r="A583" s="34"/>
      <c r="H583" s="91"/>
      <c r="I583" s="1"/>
      <c r="J583" s="35"/>
      <c r="K583" s="35"/>
      <c r="L583" s="35"/>
      <c r="M583" s="35"/>
      <c r="N583" s="40"/>
      <c r="O583" s="40"/>
      <c r="P583" s="40"/>
      <c r="Q583" s="40"/>
      <c r="R583" s="40"/>
      <c r="S583" s="105"/>
      <c r="T583" s="105"/>
      <c r="U583" s="105"/>
      <c r="W583" s="36"/>
      <c r="X583" s="215"/>
      <c r="Y583" s="215"/>
      <c r="Z583" s="216"/>
      <c r="AA583" s="37"/>
      <c r="AB583" s="37"/>
      <c r="AC583" s="37"/>
      <c r="AD583" s="37"/>
      <c r="AE583" s="226"/>
      <c r="AN583" s="38"/>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c r="BX583" s="1"/>
      <c r="BY583" s="1"/>
      <c r="BZ583" s="1"/>
      <c r="CA583" s="1"/>
      <c r="CB583" s="1"/>
      <c r="CC583" s="1"/>
      <c r="CD583" s="1"/>
    </row>
    <row r="584" spans="1:82" s="33" customFormat="1" x14ac:dyDescent="0.2">
      <c r="A584" s="34"/>
      <c r="H584" s="91"/>
      <c r="I584" s="1"/>
      <c r="J584" s="35"/>
      <c r="K584" s="35"/>
      <c r="L584" s="35"/>
      <c r="M584" s="35"/>
      <c r="N584" s="40"/>
      <c r="O584" s="40"/>
      <c r="P584" s="40"/>
      <c r="Q584" s="40"/>
      <c r="R584" s="40"/>
      <c r="S584" s="105"/>
      <c r="T584" s="105"/>
      <c r="U584" s="105"/>
      <c r="W584" s="36"/>
      <c r="X584" s="215"/>
      <c r="Y584" s="215"/>
      <c r="Z584" s="216"/>
      <c r="AA584" s="37"/>
      <c r="AB584" s="37"/>
      <c r="AC584" s="37"/>
      <c r="AD584" s="37"/>
      <c r="AE584" s="226"/>
      <c r="AN584" s="38"/>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c r="BX584" s="1"/>
      <c r="BY584" s="1"/>
      <c r="BZ584" s="1"/>
      <c r="CA584" s="1"/>
      <c r="CB584" s="1"/>
      <c r="CC584" s="1"/>
      <c r="CD584" s="1"/>
    </row>
    <row r="585" spans="1:82" s="33" customFormat="1" x14ac:dyDescent="0.2">
      <c r="A585" s="34"/>
      <c r="H585" s="91"/>
      <c r="I585" s="1"/>
      <c r="J585" s="35"/>
      <c r="K585" s="35"/>
      <c r="L585" s="35"/>
      <c r="M585" s="35"/>
      <c r="N585" s="40"/>
      <c r="O585" s="40"/>
      <c r="P585" s="40"/>
      <c r="Q585" s="40"/>
      <c r="R585" s="40"/>
      <c r="S585" s="105"/>
      <c r="T585" s="105"/>
      <c r="U585" s="105"/>
      <c r="W585" s="36"/>
      <c r="X585" s="215"/>
      <c r="Y585" s="215"/>
      <c r="Z585" s="216"/>
      <c r="AA585" s="37"/>
      <c r="AB585" s="37"/>
      <c r="AC585" s="37"/>
      <c r="AD585" s="37"/>
      <c r="AE585" s="226"/>
      <c r="AN585" s="38"/>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c r="BX585" s="1"/>
      <c r="BY585" s="1"/>
      <c r="BZ585" s="1"/>
      <c r="CA585" s="1"/>
      <c r="CB585" s="1"/>
      <c r="CC585" s="1"/>
      <c r="CD585" s="1"/>
    </row>
    <row r="586" spans="1:82" s="33" customFormat="1" x14ac:dyDescent="0.2">
      <c r="A586" s="34"/>
      <c r="H586" s="91"/>
      <c r="I586" s="1"/>
      <c r="J586" s="35"/>
      <c r="K586" s="35"/>
      <c r="L586" s="35"/>
      <c r="M586" s="35"/>
      <c r="N586" s="40"/>
      <c r="O586" s="40"/>
      <c r="P586" s="40"/>
      <c r="Q586" s="40"/>
      <c r="R586" s="40"/>
      <c r="S586" s="105"/>
      <c r="T586" s="105"/>
      <c r="U586" s="105"/>
      <c r="W586" s="36"/>
      <c r="X586" s="215"/>
      <c r="Y586" s="215"/>
      <c r="Z586" s="216"/>
      <c r="AA586" s="37"/>
      <c r="AB586" s="37"/>
      <c r="AC586" s="37"/>
      <c r="AD586" s="37"/>
      <c r="AE586" s="226"/>
      <c r="AN586" s="38"/>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c r="BX586" s="1"/>
      <c r="BY586" s="1"/>
      <c r="BZ586" s="1"/>
      <c r="CA586" s="1"/>
      <c r="CB586" s="1"/>
      <c r="CC586" s="1"/>
      <c r="CD586" s="1"/>
    </row>
    <row r="587" spans="1:82" s="33" customFormat="1" x14ac:dyDescent="0.2">
      <c r="A587" s="34"/>
      <c r="H587" s="91"/>
      <c r="I587" s="1"/>
      <c r="J587" s="35"/>
      <c r="K587" s="35"/>
      <c r="L587" s="35"/>
      <c r="M587" s="35"/>
      <c r="N587" s="40"/>
      <c r="O587" s="40"/>
      <c r="P587" s="40"/>
      <c r="Q587" s="40"/>
      <c r="R587" s="40"/>
      <c r="S587" s="105"/>
      <c r="T587" s="105"/>
      <c r="U587" s="105"/>
      <c r="W587" s="36"/>
      <c r="X587" s="215"/>
      <c r="Y587" s="215"/>
      <c r="Z587" s="216"/>
      <c r="AA587" s="37"/>
      <c r="AB587" s="37"/>
      <c r="AC587" s="37"/>
      <c r="AD587" s="37"/>
      <c r="AE587" s="226"/>
      <c r="AN587" s="38"/>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c r="BX587" s="1"/>
      <c r="BY587" s="1"/>
      <c r="BZ587" s="1"/>
      <c r="CA587" s="1"/>
      <c r="CB587" s="1"/>
      <c r="CC587" s="1"/>
      <c r="CD587" s="1"/>
    </row>
    <row r="588" spans="1:82" s="33" customFormat="1" x14ac:dyDescent="0.2">
      <c r="A588" s="34"/>
      <c r="H588" s="91"/>
      <c r="I588" s="1"/>
      <c r="J588" s="35"/>
      <c r="K588" s="35"/>
      <c r="L588" s="35"/>
      <c r="M588" s="35"/>
      <c r="N588" s="40"/>
      <c r="O588" s="40"/>
      <c r="P588" s="40"/>
      <c r="Q588" s="40"/>
      <c r="R588" s="40"/>
      <c r="S588" s="105"/>
      <c r="T588" s="105"/>
      <c r="U588" s="105"/>
      <c r="W588" s="36"/>
      <c r="X588" s="215"/>
      <c r="Y588" s="215"/>
      <c r="Z588" s="216"/>
      <c r="AA588" s="37"/>
      <c r="AB588" s="37"/>
      <c r="AC588" s="37"/>
      <c r="AD588" s="37"/>
      <c r="AE588" s="226"/>
      <c r="AN588" s="38"/>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c r="BX588" s="1"/>
      <c r="BY588" s="1"/>
      <c r="BZ588" s="1"/>
      <c r="CA588" s="1"/>
      <c r="CB588" s="1"/>
      <c r="CC588" s="1"/>
      <c r="CD588" s="1"/>
    </row>
    <row r="589" spans="1:82" s="33" customFormat="1" x14ac:dyDescent="0.2">
      <c r="A589" s="34"/>
      <c r="H589" s="91"/>
      <c r="I589" s="1"/>
      <c r="J589" s="35"/>
      <c r="K589" s="35"/>
      <c r="L589" s="35"/>
      <c r="M589" s="35"/>
      <c r="N589" s="40"/>
      <c r="O589" s="40"/>
      <c r="P589" s="40"/>
      <c r="Q589" s="40"/>
      <c r="R589" s="40"/>
      <c r="S589" s="105"/>
      <c r="T589" s="105"/>
      <c r="U589" s="105"/>
      <c r="W589" s="36"/>
      <c r="X589" s="215"/>
      <c r="Y589" s="215"/>
      <c r="Z589" s="216"/>
      <c r="AA589" s="37"/>
      <c r="AB589" s="37"/>
      <c r="AC589" s="37"/>
      <c r="AD589" s="37"/>
      <c r="AE589" s="226"/>
      <c r="AN589" s="38"/>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c r="BX589" s="1"/>
      <c r="BY589" s="1"/>
      <c r="BZ589" s="1"/>
      <c r="CA589" s="1"/>
      <c r="CB589" s="1"/>
      <c r="CC589" s="1"/>
      <c r="CD589" s="1"/>
    </row>
    <row r="590" spans="1:82" s="33" customFormat="1" x14ac:dyDescent="0.2">
      <c r="A590" s="34"/>
      <c r="H590" s="91"/>
      <c r="I590" s="1"/>
      <c r="J590" s="35"/>
      <c r="K590" s="35"/>
      <c r="L590" s="35"/>
      <c r="M590" s="35"/>
      <c r="N590" s="40"/>
      <c r="O590" s="40"/>
      <c r="P590" s="40"/>
      <c r="Q590" s="40"/>
      <c r="R590" s="40"/>
      <c r="S590" s="105"/>
      <c r="T590" s="105"/>
      <c r="U590" s="105"/>
      <c r="W590" s="36"/>
      <c r="X590" s="215"/>
      <c r="Y590" s="215"/>
      <c r="Z590" s="216"/>
      <c r="AA590" s="37"/>
      <c r="AB590" s="37"/>
      <c r="AC590" s="37"/>
      <c r="AD590" s="37"/>
      <c r="AE590" s="226"/>
      <c r="AN590" s="38"/>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c r="BX590" s="1"/>
      <c r="BY590" s="1"/>
      <c r="BZ590" s="1"/>
      <c r="CA590" s="1"/>
      <c r="CB590" s="1"/>
      <c r="CC590" s="1"/>
      <c r="CD590" s="1"/>
    </row>
    <row r="591" spans="1:82" s="33" customFormat="1" x14ac:dyDescent="0.2">
      <c r="A591" s="34"/>
      <c r="H591" s="91"/>
      <c r="I591" s="1"/>
      <c r="J591" s="35"/>
      <c r="K591" s="35"/>
      <c r="L591" s="35"/>
      <c r="M591" s="35"/>
      <c r="N591" s="40"/>
      <c r="O591" s="40"/>
      <c r="P591" s="40"/>
      <c r="Q591" s="40"/>
      <c r="R591" s="40"/>
      <c r="S591" s="105"/>
      <c r="T591" s="105"/>
      <c r="U591" s="105"/>
      <c r="W591" s="36"/>
      <c r="X591" s="215"/>
      <c r="Y591" s="215"/>
      <c r="Z591" s="216"/>
      <c r="AA591" s="37"/>
      <c r="AB591" s="37"/>
      <c r="AC591" s="37"/>
      <c r="AD591" s="37"/>
      <c r="AE591" s="226"/>
      <c r="AN591" s="38"/>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c r="BX591" s="1"/>
      <c r="BY591" s="1"/>
      <c r="BZ591" s="1"/>
      <c r="CA591" s="1"/>
      <c r="CB591" s="1"/>
      <c r="CC591" s="1"/>
      <c r="CD591" s="1"/>
    </row>
    <row r="592" spans="1:82" s="33" customFormat="1" x14ac:dyDescent="0.2">
      <c r="A592" s="34"/>
      <c r="H592" s="91"/>
      <c r="I592" s="1"/>
      <c r="J592" s="35"/>
      <c r="K592" s="35"/>
      <c r="L592" s="35"/>
      <c r="M592" s="35"/>
      <c r="N592" s="40"/>
      <c r="O592" s="40"/>
      <c r="P592" s="40"/>
      <c r="Q592" s="40"/>
      <c r="R592" s="40"/>
      <c r="S592" s="105"/>
      <c r="T592" s="105"/>
      <c r="U592" s="105"/>
      <c r="W592" s="36"/>
      <c r="X592" s="215"/>
      <c r="Y592" s="215"/>
      <c r="Z592" s="216"/>
      <c r="AA592" s="37"/>
      <c r="AB592" s="37"/>
      <c r="AC592" s="37"/>
      <c r="AD592" s="37"/>
      <c r="AE592" s="226"/>
      <c r="AN592" s="38"/>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c r="BX592" s="1"/>
      <c r="BY592" s="1"/>
      <c r="BZ592" s="1"/>
      <c r="CA592" s="1"/>
      <c r="CB592" s="1"/>
      <c r="CC592" s="1"/>
      <c r="CD592" s="1"/>
    </row>
    <row r="593" spans="1:82" s="33" customFormat="1" x14ac:dyDescent="0.2">
      <c r="A593" s="34"/>
      <c r="H593" s="91"/>
      <c r="I593" s="1"/>
      <c r="J593" s="35"/>
      <c r="K593" s="35"/>
      <c r="L593" s="35"/>
      <c r="M593" s="35"/>
      <c r="N593" s="40"/>
      <c r="O593" s="40"/>
      <c r="P593" s="40"/>
      <c r="Q593" s="40"/>
      <c r="R593" s="40"/>
      <c r="S593" s="105"/>
      <c r="T593" s="105"/>
      <c r="U593" s="105"/>
      <c r="W593" s="36"/>
      <c r="X593" s="215"/>
      <c r="Y593" s="215"/>
      <c r="Z593" s="216"/>
      <c r="AA593" s="37"/>
      <c r="AB593" s="37"/>
      <c r="AC593" s="37"/>
      <c r="AD593" s="37"/>
      <c r="AE593" s="226"/>
      <c r="AN593" s="38"/>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c r="BX593" s="1"/>
      <c r="BY593" s="1"/>
      <c r="BZ593" s="1"/>
      <c r="CA593" s="1"/>
      <c r="CB593" s="1"/>
      <c r="CC593" s="1"/>
      <c r="CD593" s="1"/>
    </row>
    <row r="594" spans="1:82" s="33" customFormat="1" x14ac:dyDescent="0.2">
      <c r="A594" s="34"/>
      <c r="H594" s="91"/>
      <c r="I594" s="1"/>
      <c r="J594" s="35"/>
      <c r="K594" s="35"/>
      <c r="L594" s="35"/>
      <c r="M594" s="35"/>
      <c r="N594" s="40"/>
      <c r="O594" s="40"/>
      <c r="P594" s="40"/>
      <c r="Q594" s="40"/>
      <c r="R594" s="40"/>
      <c r="S594" s="105"/>
      <c r="T594" s="105"/>
      <c r="U594" s="105"/>
      <c r="W594" s="36"/>
      <c r="X594" s="215"/>
      <c r="Y594" s="215"/>
      <c r="Z594" s="216"/>
      <c r="AA594" s="37"/>
      <c r="AB594" s="37"/>
      <c r="AC594" s="37"/>
      <c r="AD594" s="37"/>
      <c r="AE594" s="226"/>
      <c r="AN594" s="38"/>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c r="BX594" s="1"/>
      <c r="BY594" s="1"/>
      <c r="BZ594" s="1"/>
      <c r="CA594" s="1"/>
      <c r="CB594" s="1"/>
      <c r="CC594" s="1"/>
      <c r="CD594" s="1"/>
    </row>
    <row r="595" spans="1:82" s="33" customFormat="1" x14ac:dyDescent="0.2">
      <c r="A595" s="34"/>
      <c r="H595" s="91"/>
      <c r="I595" s="1"/>
      <c r="J595" s="35"/>
      <c r="K595" s="35"/>
      <c r="L595" s="35"/>
      <c r="M595" s="35"/>
      <c r="N595" s="40"/>
      <c r="O595" s="40"/>
      <c r="P595" s="40"/>
      <c r="Q595" s="40"/>
      <c r="R595" s="40"/>
      <c r="S595" s="105"/>
      <c r="T595" s="105"/>
      <c r="U595" s="105"/>
      <c r="W595" s="36"/>
      <c r="X595" s="215"/>
      <c r="Y595" s="215"/>
      <c r="Z595" s="216"/>
      <c r="AA595" s="37"/>
      <c r="AB595" s="37"/>
      <c r="AC595" s="37"/>
      <c r="AD595" s="37"/>
      <c r="AE595" s="226"/>
      <c r="AN595" s="38"/>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c r="BX595" s="1"/>
      <c r="BY595" s="1"/>
      <c r="BZ595" s="1"/>
      <c r="CA595" s="1"/>
      <c r="CB595" s="1"/>
      <c r="CC595" s="1"/>
      <c r="CD595" s="1"/>
    </row>
    <row r="596" spans="1:82" s="33" customFormat="1" x14ac:dyDescent="0.2">
      <c r="A596" s="34"/>
      <c r="H596" s="91"/>
      <c r="I596" s="1"/>
      <c r="J596" s="35"/>
      <c r="K596" s="35"/>
      <c r="L596" s="35"/>
      <c r="M596" s="35"/>
      <c r="N596" s="40"/>
      <c r="O596" s="40"/>
      <c r="P596" s="40"/>
      <c r="Q596" s="40"/>
      <c r="R596" s="40"/>
      <c r="S596" s="105"/>
      <c r="T596" s="105"/>
      <c r="U596" s="105"/>
      <c r="W596" s="36"/>
      <c r="X596" s="215"/>
      <c r="Y596" s="215"/>
      <c r="Z596" s="216"/>
      <c r="AA596" s="37"/>
      <c r="AB596" s="37"/>
      <c r="AC596" s="37"/>
      <c r="AD596" s="37"/>
      <c r="AE596" s="226"/>
      <c r="AN596" s="38"/>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c r="BX596" s="1"/>
      <c r="BY596" s="1"/>
      <c r="BZ596" s="1"/>
      <c r="CA596" s="1"/>
      <c r="CB596" s="1"/>
      <c r="CC596" s="1"/>
      <c r="CD596" s="1"/>
    </row>
    <row r="597" spans="1:82" s="33" customFormat="1" x14ac:dyDescent="0.2">
      <c r="A597" s="34"/>
      <c r="H597" s="91"/>
      <c r="I597" s="1"/>
      <c r="J597" s="35"/>
      <c r="K597" s="35"/>
      <c r="L597" s="35"/>
      <c r="M597" s="35"/>
      <c r="N597" s="40"/>
      <c r="O597" s="40"/>
      <c r="P597" s="40"/>
      <c r="Q597" s="40"/>
      <c r="R597" s="40"/>
      <c r="S597" s="105"/>
      <c r="T597" s="105"/>
      <c r="U597" s="105"/>
      <c r="W597" s="36"/>
      <c r="X597" s="215"/>
      <c r="Y597" s="215"/>
      <c r="Z597" s="216"/>
      <c r="AA597" s="37"/>
      <c r="AB597" s="37"/>
      <c r="AC597" s="37"/>
      <c r="AD597" s="37"/>
      <c r="AE597" s="226"/>
      <c r="AN597" s="38"/>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c r="BX597" s="1"/>
      <c r="BY597" s="1"/>
      <c r="BZ597" s="1"/>
      <c r="CA597" s="1"/>
      <c r="CB597" s="1"/>
      <c r="CC597" s="1"/>
      <c r="CD597" s="1"/>
    </row>
    <row r="598" spans="1:82" s="33" customFormat="1" x14ac:dyDescent="0.2">
      <c r="A598" s="34"/>
      <c r="H598" s="91"/>
      <c r="I598" s="1"/>
      <c r="J598" s="35"/>
      <c r="K598" s="35"/>
      <c r="L598" s="35"/>
      <c r="M598" s="35"/>
      <c r="N598" s="40"/>
      <c r="O598" s="40"/>
      <c r="P598" s="40"/>
      <c r="Q598" s="40"/>
      <c r="R598" s="40"/>
      <c r="S598" s="105"/>
      <c r="T598" s="105"/>
      <c r="U598" s="105"/>
      <c r="W598" s="36"/>
      <c r="X598" s="215"/>
      <c r="Y598" s="215"/>
      <c r="Z598" s="216"/>
      <c r="AA598" s="37"/>
      <c r="AB598" s="37"/>
      <c r="AC598" s="37"/>
      <c r="AD598" s="37"/>
      <c r="AE598" s="226"/>
      <c r="AN598" s="38"/>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c r="BX598" s="1"/>
      <c r="BY598" s="1"/>
      <c r="BZ598" s="1"/>
      <c r="CA598" s="1"/>
      <c r="CB598" s="1"/>
      <c r="CC598" s="1"/>
      <c r="CD598" s="1"/>
    </row>
    <row r="599" spans="1:82" s="33" customFormat="1" x14ac:dyDescent="0.2">
      <c r="A599" s="34"/>
      <c r="H599" s="91"/>
      <c r="I599" s="1"/>
      <c r="J599" s="35"/>
      <c r="K599" s="35"/>
      <c r="L599" s="35"/>
      <c r="M599" s="35"/>
      <c r="N599" s="40"/>
      <c r="O599" s="40"/>
      <c r="P599" s="40"/>
      <c r="Q599" s="40"/>
      <c r="R599" s="40"/>
      <c r="S599" s="105"/>
      <c r="T599" s="105"/>
      <c r="U599" s="105"/>
      <c r="W599" s="36"/>
      <c r="X599" s="215"/>
      <c r="Y599" s="215"/>
      <c r="Z599" s="216"/>
      <c r="AA599" s="37"/>
      <c r="AB599" s="37"/>
      <c r="AC599" s="37"/>
      <c r="AD599" s="37"/>
      <c r="AE599" s="226"/>
      <c r="AN599" s="38"/>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c r="BX599" s="1"/>
      <c r="BY599" s="1"/>
      <c r="BZ599" s="1"/>
      <c r="CA599" s="1"/>
      <c r="CB599" s="1"/>
      <c r="CC599" s="1"/>
      <c r="CD599" s="1"/>
    </row>
    <row r="600" spans="1:82" s="33" customFormat="1" x14ac:dyDescent="0.2">
      <c r="A600" s="34"/>
      <c r="H600" s="91"/>
      <c r="I600" s="1"/>
      <c r="J600" s="35"/>
      <c r="K600" s="35"/>
      <c r="L600" s="35"/>
      <c r="M600" s="35"/>
      <c r="N600" s="40"/>
      <c r="O600" s="40"/>
      <c r="P600" s="40"/>
      <c r="Q600" s="40"/>
      <c r="R600" s="40"/>
      <c r="S600" s="105"/>
      <c r="T600" s="105"/>
      <c r="U600" s="105"/>
      <c r="W600" s="36"/>
      <c r="X600" s="215"/>
      <c r="Y600" s="215"/>
      <c r="Z600" s="216"/>
      <c r="AA600" s="37"/>
      <c r="AB600" s="37"/>
      <c r="AC600" s="37"/>
      <c r="AD600" s="37"/>
      <c r="AE600" s="226"/>
      <c r="AN600" s="38"/>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c r="BX600" s="1"/>
      <c r="BY600" s="1"/>
      <c r="BZ600" s="1"/>
      <c r="CA600" s="1"/>
      <c r="CB600" s="1"/>
      <c r="CC600" s="1"/>
      <c r="CD600" s="1"/>
    </row>
    <row r="601" spans="1:82" s="33" customFormat="1" x14ac:dyDescent="0.2">
      <c r="A601" s="34"/>
      <c r="H601" s="91"/>
      <c r="I601" s="1"/>
      <c r="J601" s="35"/>
      <c r="K601" s="35"/>
      <c r="L601" s="35"/>
      <c r="M601" s="35"/>
      <c r="N601" s="40"/>
      <c r="O601" s="40"/>
      <c r="P601" s="40"/>
      <c r="Q601" s="40"/>
      <c r="R601" s="40"/>
      <c r="S601" s="105"/>
      <c r="T601" s="105"/>
      <c r="U601" s="105"/>
      <c r="W601" s="36"/>
      <c r="X601" s="215"/>
      <c r="Y601" s="215"/>
      <c r="Z601" s="216"/>
      <c r="AA601" s="37"/>
      <c r="AB601" s="37"/>
      <c r="AC601" s="37"/>
      <c r="AD601" s="37"/>
      <c r="AE601" s="226"/>
      <c r="AN601" s="38"/>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row>
    <row r="602" spans="1:82" s="33" customFormat="1" x14ac:dyDescent="0.2">
      <c r="A602" s="34"/>
      <c r="H602" s="91"/>
      <c r="I602" s="1"/>
      <c r="J602" s="35"/>
      <c r="K602" s="35"/>
      <c r="L602" s="35"/>
      <c r="M602" s="35"/>
      <c r="N602" s="40"/>
      <c r="O602" s="40"/>
      <c r="P602" s="40"/>
      <c r="Q602" s="40"/>
      <c r="R602" s="40"/>
      <c r="S602" s="105"/>
      <c r="T602" s="105"/>
      <c r="U602" s="105"/>
      <c r="W602" s="36"/>
      <c r="X602" s="215"/>
      <c r="Y602" s="215"/>
      <c r="Z602" s="216"/>
      <c r="AA602" s="37"/>
      <c r="AB602" s="37"/>
      <c r="AC602" s="37"/>
      <c r="AD602" s="37"/>
      <c r="AE602" s="226"/>
      <c r="AN602" s="38"/>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c r="BX602" s="1"/>
      <c r="BY602" s="1"/>
      <c r="BZ602" s="1"/>
      <c r="CA602" s="1"/>
      <c r="CB602" s="1"/>
      <c r="CC602" s="1"/>
      <c r="CD602" s="1"/>
    </row>
    <row r="603" spans="1:82" s="33" customFormat="1" x14ac:dyDescent="0.2">
      <c r="A603" s="34"/>
      <c r="H603" s="91"/>
      <c r="I603" s="1"/>
      <c r="J603" s="35"/>
      <c r="K603" s="35"/>
      <c r="L603" s="35"/>
      <c r="M603" s="35"/>
      <c r="N603" s="40"/>
      <c r="O603" s="40"/>
      <c r="P603" s="40"/>
      <c r="Q603" s="40"/>
      <c r="R603" s="40"/>
      <c r="S603" s="105"/>
      <c r="T603" s="105"/>
      <c r="U603" s="105"/>
      <c r="W603" s="36"/>
      <c r="X603" s="215"/>
      <c r="Y603" s="215"/>
      <c r="Z603" s="216"/>
      <c r="AA603" s="37"/>
      <c r="AB603" s="37"/>
      <c r="AC603" s="37"/>
      <c r="AD603" s="37"/>
      <c r="AE603" s="226"/>
      <c r="AN603" s="38"/>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c r="BX603" s="1"/>
      <c r="BY603" s="1"/>
      <c r="BZ603" s="1"/>
      <c r="CA603" s="1"/>
      <c r="CB603" s="1"/>
      <c r="CC603" s="1"/>
      <c r="CD603" s="1"/>
    </row>
    <row r="604" spans="1:82" s="33" customFormat="1" x14ac:dyDescent="0.2">
      <c r="A604" s="34"/>
      <c r="H604" s="91"/>
      <c r="I604" s="1"/>
      <c r="J604" s="35"/>
      <c r="K604" s="35"/>
      <c r="L604" s="35"/>
      <c r="M604" s="35"/>
      <c r="N604" s="40"/>
      <c r="O604" s="40"/>
      <c r="P604" s="40"/>
      <c r="Q604" s="40"/>
      <c r="R604" s="40"/>
      <c r="S604" s="105"/>
      <c r="T604" s="105"/>
      <c r="U604" s="105"/>
      <c r="W604" s="36"/>
      <c r="X604" s="215"/>
      <c r="Y604" s="215"/>
      <c r="Z604" s="216"/>
      <c r="AA604" s="37"/>
      <c r="AB604" s="37"/>
      <c r="AC604" s="37"/>
      <c r="AD604" s="37"/>
      <c r="AE604" s="226"/>
      <c r="AN604" s="38"/>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c r="BX604" s="1"/>
      <c r="BY604" s="1"/>
      <c r="BZ604" s="1"/>
      <c r="CA604" s="1"/>
      <c r="CB604" s="1"/>
      <c r="CC604" s="1"/>
      <c r="CD604" s="1"/>
    </row>
    <row r="605" spans="1:82" s="33" customFormat="1" x14ac:dyDescent="0.2">
      <c r="A605" s="34"/>
      <c r="H605" s="91"/>
      <c r="I605" s="1"/>
      <c r="J605" s="35"/>
      <c r="K605" s="35"/>
      <c r="L605" s="35"/>
      <c r="M605" s="35"/>
      <c r="N605" s="40"/>
      <c r="O605" s="40"/>
      <c r="P605" s="40"/>
      <c r="Q605" s="40"/>
      <c r="R605" s="40"/>
      <c r="S605" s="105"/>
      <c r="T605" s="105"/>
      <c r="U605" s="105"/>
      <c r="W605" s="36"/>
      <c r="X605" s="215"/>
      <c r="Y605" s="215"/>
      <c r="Z605" s="216"/>
      <c r="AA605" s="37"/>
      <c r="AB605" s="37"/>
      <c r="AC605" s="37"/>
      <c r="AD605" s="37"/>
      <c r="AE605" s="226"/>
      <c r="AN605" s="38"/>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row>
    <row r="606" spans="1:82" s="33" customFormat="1" x14ac:dyDescent="0.2">
      <c r="A606" s="34"/>
      <c r="H606" s="91"/>
      <c r="I606" s="1"/>
      <c r="J606" s="35"/>
      <c r="K606" s="35"/>
      <c r="L606" s="35"/>
      <c r="M606" s="35"/>
      <c r="N606" s="40"/>
      <c r="O606" s="40"/>
      <c r="P606" s="40"/>
      <c r="Q606" s="40"/>
      <c r="R606" s="40"/>
      <c r="S606" s="105"/>
      <c r="T606" s="105"/>
      <c r="U606" s="105"/>
      <c r="W606" s="36"/>
      <c r="X606" s="215"/>
      <c r="Y606" s="215"/>
      <c r="Z606" s="216"/>
      <c r="AA606" s="37"/>
      <c r="AB606" s="37"/>
      <c r="AC606" s="37"/>
      <c r="AD606" s="37"/>
      <c r="AE606" s="226"/>
      <c r="AN606" s="38"/>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c r="BX606" s="1"/>
      <c r="BY606" s="1"/>
      <c r="BZ606" s="1"/>
      <c r="CA606" s="1"/>
      <c r="CB606" s="1"/>
      <c r="CC606" s="1"/>
      <c r="CD606" s="1"/>
    </row>
    <row r="607" spans="1:82" s="33" customFormat="1" x14ac:dyDescent="0.2">
      <c r="A607" s="34"/>
      <c r="H607" s="91"/>
      <c r="I607" s="1"/>
      <c r="J607" s="35"/>
      <c r="K607" s="35"/>
      <c r="L607" s="35"/>
      <c r="M607" s="35"/>
      <c r="N607" s="40"/>
      <c r="O607" s="40"/>
      <c r="P607" s="40"/>
      <c r="Q607" s="40"/>
      <c r="R607" s="40"/>
      <c r="S607" s="105"/>
      <c r="T607" s="105"/>
      <c r="U607" s="105"/>
      <c r="W607" s="36"/>
      <c r="X607" s="215"/>
      <c r="Y607" s="215"/>
      <c r="Z607" s="216"/>
      <c r="AA607" s="37"/>
      <c r="AB607" s="37"/>
      <c r="AC607" s="37"/>
      <c r="AD607" s="37"/>
      <c r="AE607" s="226"/>
      <c r="AN607" s="38"/>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c r="BX607" s="1"/>
      <c r="BY607" s="1"/>
      <c r="BZ607" s="1"/>
      <c r="CA607" s="1"/>
      <c r="CB607" s="1"/>
      <c r="CC607" s="1"/>
      <c r="CD607" s="1"/>
    </row>
    <row r="608" spans="1:82" s="33" customFormat="1" x14ac:dyDescent="0.2">
      <c r="A608" s="34"/>
      <c r="H608" s="91"/>
      <c r="I608" s="1"/>
      <c r="J608" s="35"/>
      <c r="K608" s="35"/>
      <c r="L608" s="35"/>
      <c r="M608" s="35"/>
      <c r="N608" s="40"/>
      <c r="O608" s="40"/>
      <c r="P608" s="40"/>
      <c r="Q608" s="40"/>
      <c r="R608" s="40"/>
      <c r="S608" s="105"/>
      <c r="T608" s="105"/>
      <c r="U608" s="105"/>
      <c r="W608" s="36"/>
      <c r="X608" s="215"/>
      <c r="Y608" s="215"/>
      <c r="Z608" s="216"/>
      <c r="AA608" s="37"/>
      <c r="AB608" s="37"/>
      <c r="AC608" s="37"/>
      <c r="AD608" s="37"/>
      <c r="AE608" s="226"/>
      <c r="AN608" s="38"/>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c r="BX608" s="1"/>
      <c r="BY608" s="1"/>
      <c r="BZ608" s="1"/>
      <c r="CA608" s="1"/>
      <c r="CB608" s="1"/>
      <c r="CC608" s="1"/>
      <c r="CD608" s="1"/>
    </row>
    <row r="609" spans="1:82" s="33" customFormat="1" x14ac:dyDescent="0.2">
      <c r="A609" s="34"/>
      <c r="H609" s="91"/>
      <c r="I609" s="1"/>
      <c r="J609" s="35"/>
      <c r="K609" s="35"/>
      <c r="L609" s="35"/>
      <c r="M609" s="35"/>
      <c r="N609" s="40"/>
      <c r="O609" s="40"/>
      <c r="P609" s="40"/>
      <c r="Q609" s="40"/>
      <c r="R609" s="40"/>
      <c r="S609" s="105"/>
      <c r="T609" s="105"/>
      <c r="U609" s="105"/>
      <c r="W609" s="36"/>
      <c r="X609" s="215"/>
      <c r="Y609" s="215"/>
      <c r="Z609" s="216"/>
      <c r="AA609" s="37"/>
      <c r="AB609" s="37"/>
      <c r="AC609" s="37"/>
      <c r="AD609" s="37"/>
      <c r="AE609" s="226"/>
      <c r="AN609" s="38"/>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row>
    <row r="610" spans="1:82" s="33" customFormat="1" x14ac:dyDescent="0.2">
      <c r="A610" s="34"/>
      <c r="H610" s="91"/>
      <c r="I610" s="1"/>
      <c r="J610" s="35"/>
      <c r="K610" s="35"/>
      <c r="L610" s="35"/>
      <c r="M610" s="35"/>
      <c r="N610" s="40"/>
      <c r="O610" s="40"/>
      <c r="P610" s="40"/>
      <c r="Q610" s="40"/>
      <c r="R610" s="40"/>
      <c r="S610" s="105"/>
      <c r="T610" s="105"/>
      <c r="U610" s="105"/>
      <c r="W610" s="36"/>
      <c r="X610" s="215"/>
      <c r="Y610" s="215"/>
      <c r="Z610" s="216"/>
      <c r="AA610" s="37"/>
      <c r="AB610" s="37"/>
      <c r="AC610" s="37"/>
      <c r="AD610" s="37"/>
      <c r="AE610" s="226"/>
      <c r="AN610" s="38"/>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c r="BX610" s="1"/>
      <c r="BY610" s="1"/>
      <c r="BZ610" s="1"/>
      <c r="CA610" s="1"/>
      <c r="CB610" s="1"/>
      <c r="CC610" s="1"/>
      <c r="CD610" s="1"/>
    </row>
    <row r="611" spans="1:82" s="33" customFormat="1" x14ac:dyDescent="0.2">
      <c r="A611" s="34"/>
      <c r="H611" s="91"/>
      <c r="I611" s="1"/>
      <c r="J611" s="35"/>
      <c r="K611" s="35"/>
      <c r="L611" s="35"/>
      <c r="M611" s="35"/>
      <c r="N611" s="40"/>
      <c r="O611" s="40"/>
      <c r="P611" s="40"/>
      <c r="Q611" s="40"/>
      <c r="R611" s="40"/>
      <c r="S611" s="105"/>
      <c r="T611" s="105"/>
      <c r="U611" s="105"/>
      <c r="W611" s="36"/>
      <c r="X611" s="215"/>
      <c r="Y611" s="215"/>
      <c r="Z611" s="216"/>
      <c r="AA611" s="37"/>
      <c r="AB611" s="37"/>
      <c r="AC611" s="37"/>
      <c r="AD611" s="37"/>
      <c r="AE611" s="226"/>
      <c r="AN611" s="38"/>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c r="BX611" s="1"/>
      <c r="BY611" s="1"/>
      <c r="BZ611" s="1"/>
      <c r="CA611" s="1"/>
      <c r="CB611" s="1"/>
      <c r="CC611" s="1"/>
      <c r="CD611" s="1"/>
    </row>
    <row r="612" spans="1:82" s="33" customFormat="1" x14ac:dyDescent="0.2">
      <c r="A612" s="34"/>
      <c r="H612" s="91"/>
      <c r="I612" s="1"/>
      <c r="J612" s="35"/>
      <c r="K612" s="35"/>
      <c r="L612" s="35"/>
      <c r="M612" s="35"/>
      <c r="N612" s="40"/>
      <c r="O612" s="40"/>
      <c r="P612" s="40"/>
      <c r="Q612" s="40"/>
      <c r="R612" s="40"/>
      <c r="S612" s="105"/>
      <c r="T612" s="105"/>
      <c r="U612" s="105"/>
      <c r="W612" s="36"/>
      <c r="X612" s="215"/>
      <c r="Y612" s="215"/>
      <c r="Z612" s="216"/>
      <c r="AA612" s="37"/>
      <c r="AB612" s="37"/>
      <c r="AC612" s="37"/>
      <c r="AD612" s="37"/>
      <c r="AE612" s="226"/>
      <c r="AN612" s="38"/>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c r="BX612" s="1"/>
      <c r="BY612" s="1"/>
      <c r="BZ612" s="1"/>
      <c r="CA612" s="1"/>
      <c r="CB612" s="1"/>
      <c r="CC612" s="1"/>
      <c r="CD612" s="1"/>
    </row>
    <row r="613" spans="1:82" s="33" customFormat="1" x14ac:dyDescent="0.2">
      <c r="A613" s="34"/>
      <c r="H613" s="91"/>
      <c r="I613" s="1"/>
      <c r="J613" s="35"/>
      <c r="K613" s="35"/>
      <c r="L613" s="35"/>
      <c r="M613" s="35"/>
      <c r="N613" s="40"/>
      <c r="O613" s="40"/>
      <c r="P613" s="40"/>
      <c r="Q613" s="40"/>
      <c r="R613" s="40"/>
      <c r="S613" s="105"/>
      <c r="T613" s="105"/>
      <c r="U613" s="105"/>
      <c r="W613" s="36"/>
      <c r="X613" s="215"/>
      <c r="Y613" s="215"/>
      <c r="Z613" s="216"/>
      <c r="AA613" s="37"/>
      <c r="AB613" s="37"/>
      <c r="AC613" s="37"/>
      <c r="AD613" s="37"/>
      <c r="AE613" s="226"/>
      <c r="AN613" s="38"/>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c r="BX613" s="1"/>
      <c r="BY613" s="1"/>
      <c r="BZ613" s="1"/>
      <c r="CA613" s="1"/>
      <c r="CB613" s="1"/>
      <c r="CC613" s="1"/>
      <c r="CD613" s="1"/>
    </row>
    <row r="614" spans="1:82" s="33" customFormat="1" x14ac:dyDescent="0.2">
      <c r="A614" s="34"/>
      <c r="H614" s="91"/>
      <c r="I614" s="1"/>
      <c r="J614" s="35"/>
      <c r="K614" s="35"/>
      <c r="L614" s="35"/>
      <c r="M614" s="35"/>
      <c r="N614" s="40"/>
      <c r="O614" s="40"/>
      <c r="P614" s="40"/>
      <c r="Q614" s="40"/>
      <c r="R614" s="40"/>
      <c r="S614" s="105"/>
      <c r="T614" s="105"/>
      <c r="U614" s="105"/>
      <c r="W614" s="36"/>
      <c r="X614" s="215"/>
      <c r="Y614" s="215"/>
      <c r="Z614" s="216"/>
      <c r="AA614" s="37"/>
      <c r="AB614" s="37"/>
      <c r="AC614" s="37"/>
      <c r="AD614" s="37"/>
      <c r="AE614" s="226"/>
      <c r="AN614" s="38"/>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c r="BX614" s="1"/>
      <c r="BY614" s="1"/>
      <c r="BZ614" s="1"/>
      <c r="CA614" s="1"/>
      <c r="CB614" s="1"/>
      <c r="CC614" s="1"/>
      <c r="CD614" s="1"/>
    </row>
    <row r="615" spans="1:82" s="33" customFormat="1" x14ac:dyDescent="0.2">
      <c r="A615" s="34"/>
      <c r="H615" s="91"/>
      <c r="I615" s="1"/>
      <c r="J615" s="35"/>
      <c r="K615" s="35"/>
      <c r="L615" s="35"/>
      <c r="M615" s="35"/>
      <c r="N615" s="40"/>
      <c r="O615" s="40"/>
      <c r="P615" s="40"/>
      <c r="Q615" s="40"/>
      <c r="R615" s="40"/>
      <c r="S615" s="105"/>
      <c r="T615" s="105"/>
      <c r="U615" s="105"/>
      <c r="W615" s="36"/>
      <c r="X615" s="215"/>
      <c r="Y615" s="215"/>
      <c r="Z615" s="216"/>
      <c r="AA615" s="37"/>
      <c r="AB615" s="37"/>
      <c r="AC615" s="37"/>
      <c r="AD615" s="37"/>
      <c r="AE615" s="226"/>
      <c r="AN615" s="38"/>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c r="BX615" s="1"/>
      <c r="BY615" s="1"/>
      <c r="BZ615" s="1"/>
      <c r="CA615" s="1"/>
      <c r="CB615" s="1"/>
      <c r="CC615" s="1"/>
      <c r="CD615" s="1"/>
    </row>
    <row r="616" spans="1:82" s="33" customFormat="1" x14ac:dyDescent="0.2">
      <c r="A616" s="34"/>
      <c r="H616" s="91"/>
      <c r="I616" s="1"/>
      <c r="J616" s="35"/>
      <c r="K616" s="35"/>
      <c r="L616" s="35"/>
      <c r="M616" s="35"/>
      <c r="N616" s="40"/>
      <c r="O616" s="40"/>
      <c r="P616" s="40"/>
      <c r="Q616" s="40"/>
      <c r="R616" s="40"/>
      <c r="S616" s="105"/>
      <c r="T616" s="105"/>
      <c r="U616" s="105"/>
      <c r="W616" s="36"/>
      <c r="X616" s="215"/>
      <c r="Y616" s="215"/>
      <c r="Z616" s="216"/>
      <c r="AA616" s="37"/>
      <c r="AB616" s="37"/>
      <c r="AC616" s="37"/>
      <c r="AD616" s="37"/>
      <c r="AE616" s="226"/>
      <c r="AN616" s="38"/>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c r="BX616" s="1"/>
      <c r="BY616" s="1"/>
      <c r="BZ616" s="1"/>
      <c r="CA616" s="1"/>
      <c r="CB616" s="1"/>
      <c r="CC616" s="1"/>
      <c r="CD616" s="1"/>
    </row>
    <row r="617" spans="1:82" s="33" customFormat="1" x14ac:dyDescent="0.2">
      <c r="A617" s="34"/>
      <c r="H617" s="91"/>
      <c r="I617" s="1"/>
      <c r="J617" s="35"/>
      <c r="K617" s="35"/>
      <c r="L617" s="35"/>
      <c r="M617" s="35"/>
      <c r="N617" s="40"/>
      <c r="O617" s="40"/>
      <c r="P617" s="40"/>
      <c r="Q617" s="40"/>
      <c r="R617" s="40"/>
      <c r="S617" s="105"/>
      <c r="T617" s="105"/>
      <c r="U617" s="105"/>
      <c r="W617" s="36"/>
      <c r="X617" s="215"/>
      <c r="Y617" s="215"/>
      <c r="Z617" s="216"/>
      <c r="AA617" s="37"/>
      <c r="AB617" s="37"/>
      <c r="AC617" s="37"/>
      <c r="AD617" s="37"/>
      <c r="AE617" s="226"/>
      <c r="AN617" s="38"/>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c r="BX617" s="1"/>
      <c r="BY617" s="1"/>
      <c r="BZ617" s="1"/>
      <c r="CA617" s="1"/>
      <c r="CB617" s="1"/>
      <c r="CC617" s="1"/>
      <c r="CD617" s="1"/>
    </row>
    <row r="618" spans="1:82" s="33" customFormat="1" x14ac:dyDescent="0.2">
      <c r="A618" s="34"/>
      <c r="H618" s="91"/>
      <c r="I618" s="1"/>
      <c r="J618" s="35"/>
      <c r="K618" s="35"/>
      <c r="L618" s="35"/>
      <c r="M618" s="35"/>
      <c r="N618" s="40"/>
      <c r="O618" s="40"/>
      <c r="P618" s="40"/>
      <c r="Q618" s="40"/>
      <c r="R618" s="40"/>
      <c r="S618" s="105"/>
      <c r="T618" s="105"/>
      <c r="U618" s="105"/>
      <c r="W618" s="36"/>
      <c r="X618" s="215"/>
      <c r="Y618" s="215"/>
      <c r="Z618" s="216"/>
      <c r="AA618" s="37"/>
      <c r="AB618" s="37"/>
      <c r="AC618" s="37"/>
      <c r="AD618" s="37"/>
      <c r="AE618" s="226"/>
      <c r="AN618" s="38"/>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c r="BX618" s="1"/>
      <c r="BY618" s="1"/>
      <c r="BZ618" s="1"/>
      <c r="CA618" s="1"/>
      <c r="CB618" s="1"/>
      <c r="CC618" s="1"/>
      <c r="CD618" s="1"/>
    </row>
    <row r="619" spans="1:82" s="33" customFormat="1" x14ac:dyDescent="0.2">
      <c r="A619" s="34"/>
      <c r="H619" s="91"/>
      <c r="I619" s="1"/>
      <c r="J619" s="35"/>
      <c r="K619" s="35"/>
      <c r="L619" s="35"/>
      <c r="M619" s="35"/>
      <c r="N619" s="40"/>
      <c r="O619" s="40"/>
      <c r="P619" s="40"/>
      <c r="Q619" s="40"/>
      <c r="R619" s="40"/>
      <c r="S619" s="105"/>
      <c r="T619" s="105"/>
      <c r="U619" s="105"/>
      <c r="W619" s="36"/>
      <c r="X619" s="215"/>
      <c r="Y619" s="215"/>
      <c r="Z619" s="216"/>
      <c r="AA619" s="37"/>
      <c r="AB619" s="37"/>
      <c r="AC619" s="37"/>
      <c r="AD619" s="37"/>
      <c r="AE619" s="226"/>
      <c r="AN619" s="38"/>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c r="BX619" s="1"/>
      <c r="BY619" s="1"/>
      <c r="BZ619" s="1"/>
      <c r="CA619" s="1"/>
      <c r="CB619" s="1"/>
      <c r="CC619" s="1"/>
      <c r="CD619" s="1"/>
    </row>
    <row r="620" spans="1:82" s="33" customFormat="1" x14ac:dyDescent="0.2">
      <c r="A620" s="34"/>
      <c r="H620" s="91"/>
      <c r="I620" s="1"/>
      <c r="J620" s="35"/>
      <c r="K620" s="35"/>
      <c r="L620" s="35"/>
      <c r="M620" s="35"/>
      <c r="N620" s="40"/>
      <c r="O620" s="40"/>
      <c r="P620" s="40"/>
      <c r="Q620" s="40"/>
      <c r="R620" s="40"/>
      <c r="S620" s="105"/>
      <c r="T620" s="105"/>
      <c r="U620" s="105"/>
      <c r="W620" s="36"/>
      <c r="X620" s="215"/>
      <c r="Y620" s="215"/>
      <c r="Z620" s="216"/>
      <c r="AA620" s="37"/>
      <c r="AB620" s="37"/>
      <c r="AC620" s="37"/>
      <c r="AD620" s="37"/>
      <c r="AE620" s="226"/>
      <c r="AN620" s="38"/>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c r="BS620" s="1"/>
      <c r="BT620" s="1"/>
      <c r="BU620" s="1"/>
      <c r="BV620" s="1"/>
      <c r="BW620" s="1"/>
      <c r="BX620" s="1"/>
      <c r="BY620" s="1"/>
      <c r="BZ620" s="1"/>
      <c r="CA620" s="1"/>
      <c r="CB620" s="1"/>
      <c r="CC620" s="1"/>
      <c r="CD620" s="1"/>
    </row>
    <row r="621" spans="1:82" s="33" customFormat="1" x14ac:dyDescent="0.2">
      <c r="A621" s="34"/>
      <c r="H621" s="91"/>
      <c r="I621" s="1"/>
      <c r="J621" s="35"/>
      <c r="K621" s="35"/>
      <c r="L621" s="35"/>
      <c r="M621" s="35"/>
      <c r="N621" s="40"/>
      <c r="O621" s="40"/>
      <c r="P621" s="40"/>
      <c r="Q621" s="40"/>
      <c r="R621" s="40"/>
      <c r="S621" s="105"/>
      <c r="T621" s="105"/>
      <c r="U621" s="105"/>
      <c r="W621" s="36"/>
      <c r="X621" s="215"/>
      <c r="Y621" s="215"/>
      <c r="Z621" s="216"/>
      <c r="AA621" s="37"/>
      <c r="AB621" s="37"/>
      <c r="AC621" s="37"/>
      <c r="AD621" s="37"/>
      <c r="AE621" s="226"/>
      <c r="AN621" s="38"/>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c r="BS621" s="1"/>
      <c r="BT621" s="1"/>
      <c r="BU621" s="1"/>
      <c r="BV621" s="1"/>
      <c r="BW621" s="1"/>
      <c r="BX621" s="1"/>
      <c r="BY621" s="1"/>
      <c r="BZ621" s="1"/>
      <c r="CA621" s="1"/>
      <c r="CB621" s="1"/>
      <c r="CC621" s="1"/>
      <c r="CD621" s="1"/>
    </row>
    <row r="622" spans="1:82" s="33" customFormat="1" x14ac:dyDescent="0.2">
      <c r="A622" s="34"/>
      <c r="H622" s="91"/>
      <c r="I622" s="1"/>
      <c r="J622" s="35"/>
      <c r="K622" s="35"/>
      <c r="L622" s="35"/>
      <c r="M622" s="35"/>
      <c r="N622" s="40"/>
      <c r="O622" s="40"/>
      <c r="P622" s="40"/>
      <c r="Q622" s="40"/>
      <c r="R622" s="40"/>
      <c r="S622" s="105"/>
      <c r="T622" s="105"/>
      <c r="U622" s="105"/>
      <c r="W622" s="36"/>
      <c r="X622" s="215"/>
      <c r="Y622" s="215"/>
      <c r="Z622" s="216"/>
      <c r="AA622" s="37"/>
      <c r="AB622" s="37"/>
      <c r="AC622" s="37"/>
      <c r="AD622" s="37"/>
      <c r="AE622" s="226"/>
      <c r="AN622" s="38"/>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c r="BS622" s="1"/>
      <c r="BT622" s="1"/>
      <c r="BU622" s="1"/>
      <c r="BV622" s="1"/>
      <c r="BW622" s="1"/>
      <c r="BX622" s="1"/>
      <c r="BY622" s="1"/>
      <c r="BZ622" s="1"/>
      <c r="CA622" s="1"/>
      <c r="CB622" s="1"/>
      <c r="CC622" s="1"/>
      <c r="CD622" s="1"/>
    </row>
    <row r="623" spans="1:82" s="33" customFormat="1" x14ac:dyDescent="0.2">
      <c r="A623" s="34"/>
      <c r="H623" s="91"/>
      <c r="I623" s="1"/>
      <c r="J623" s="35"/>
      <c r="K623" s="35"/>
      <c r="L623" s="35"/>
      <c r="M623" s="35"/>
      <c r="N623" s="40"/>
      <c r="O623" s="40"/>
      <c r="P623" s="40"/>
      <c r="Q623" s="40"/>
      <c r="R623" s="40"/>
      <c r="S623" s="105"/>
      <c r="T623" s="105"/>
      <c r="U623" s="105"/>
      <c r="W623" s="36"/>
      <c r="X623" s="215"/>
      <c r="Y623" s="215"/>
      <c r="Z623" s="216"/>
      <c r="AA623" s="37"/>
      <c r="AB623" s="37"/>
      <c r="AC623" s="37"/>
      <c r="AD623" s="37"/>
      <c r="AE623" s="226"/>
      <c r="AN623" s="38"/>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c r="BS623" s="1"/>
      <c r="BT623" s="1"/>
      <c r="BU623" s="1"/>
      <c r="BV623" s="1"/>
      <c r="BW623" s="1"/>
      <c r="BX623" s="1"/>
      <c r="BY623" s="1"/>
      <c r="BZ623" s="1"/>
      <c r="CA623" s="1"/>
      <c r="CB623" s="1"/>
      <c r="CC623" s="1"/>
      <c r="CD623" s="1"/>
    </row>
    <row r="624" spans="1:82" s="33" customFormat="1" x14ac:dyDescent="0.2">
      <c r="A624" s="34"/>
      <c r="H624" s="91"/>
      <c r="I624" s="1"/>
      <c r="J624" s="35"/>
      <c r="K624" s="35"/>
      <c r="L624" s="35"/>
      <c r="M624" s="35"/>
      <c r="N624" s="40"/>
      <c r="O624" s="40"/>
      <c r="P624" s="40"/>
      <c r="Q624" s="40"/>
      <c r="R624" s="40"/>
      <c r="S624" s="105"/>
      <c r="T624" s="105"/>
      <c r="U624" s="105"/>
      <c r="W624" s="36"/>
      <c r="X624" s="215"/>
      <c r="Y624" s="215"/>
      <c r="Z624" s="216"/>
      <c r="AA624" s="37"/>
      <c r="AB624" s="37"/>
      <c r="AC624" s="37"/>
      <c r="AD624" s="37"/>
      <c r="AE624" s="226"/>
      <c r="AN624" s="38"/>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c r="BS624" s="1"/>
      <c r="BT624" s="1"/>
      <c r="BU624" s="1"/>
      <c r="BV624" s="1"/>
      <c r="BW624" s="1"/>
      <c r="BX624" s="1"/>
      <c r="BY624" s="1"/>
      <c r="BZ624" s="1"/>
      <c r="CA624" s="1"/>
      <c r="CB624" s="1"/>
      <c r="CC624" s="1"/>
      <c r="CD624" s="1"/>
    </row>
    <row r="625" spans="1:82" s="33" customFormat="1" x14ac:dyDescent="0.2">
      <c r="A625" s="34"/>
      <c r="H625" s="91"/>
      <c r="I625" s="1"/>
      <c r="J625" s="35"/>
      <c r="K625" s="35"/>
      <c r="L625" s="35"/>
      <c r="M625" s="35"/>
      <c r="N625" s="40"/>
      <c r="O625" s="40"/>
      <c r="P625" s="40"/>
      <c r="Q625" s="40"/>
      <c r="R625" s="40"/>
      <c r="S625" s="105"/>
      <c r="T625" s="105"/>
      <c r="U625" s="105"/>
      <c r="W625" s="36"/>
      <c r="X625" s="215"/>
      <c r="Y625" s="215"/>
      <c r="Z625" s="216"/>
      <c r="AA625" s="37"/>
      <c r="AB625" s="37"/>
      <c r="AC625" s="37"/>
      <c r="AD625" s="37"/>
      <c r="AE625" s="226"/>
      <c r="AN625" s="38"/>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c r="BS625" s="1"/>
      <c r="BT625" s="1"/>
      <c r="BU625" s="1"/>
      <c r="BV625" s="1"/>
      <c r="BW625" s="1"/>
      <c r="BX625" s="1"/>
      <c r="BY625" s="1"/>
      <c r="BZ625" s="1"/>
      <c r="CA625" s="1"/>
      <c r="CB625" s="1"/>
      <c r="CC625" s="1"/>
      <c r="CD625" s="1"/>
    </row>
    <row r="626" spans="1:82" s="33" customFormat="1" x14ac:dyDescent="0.2">
      <c r="A626" s="34"/>
      <c r="H626" s="91"/>
      <c r="I626" s="1"/>
      <c r="J626" s="35"/>
      <c r="K626" s="35"/>
      <c r="L626" s="35"/>
      <c r="M626" s="35"/>
      <c r="N626" s="40"/>
      <c r="O626" s="40"/>
      <c r="P626" s="40"/>
      <c r="Q626" s="40"/>
      <c r="R626" s="40"/>
      <c r="S626" s="105"/>
      <c r="T626" s="105"/>
      <c r="U626" s="105"/>
      <c r="W626" s="36"/>
      <c r="X626" s="215"/>
      <c r="Y626" s="215"/>
      <c r="Z626" s="216"/>
      <c r="AA626" s="37"/>
      <c r="AB626" s="37"/>
      <c r="AC626" s="37"/>
      <c r="AD626" s="37"/>
      <c r="AE626" s="226"/>
      <c r="AN626" s="38"/>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c r="BS626" s="1"/>
      <c r="BT626" s="1"/>
      <c r="BU626" s="1"/>
      <c r="BV626" s="1"/>
      <c r="BW626" s="1"/>
      <c r="BX626" s="1"/>
      <c r="BY626" s="1"/>
      <c r="BZ626" s="1"/>
      <c r="CA626" s="1"/>
      <c r="CB626" s="1"/>
      <c r="CC626" s="1"/>
      <c r="CD626" s="1"/>
    </row>
    <row r="627" spans="1:82" s="33" customFormat="1" x14ac:dyDescent="0.2">
      <c r="A627" s="34"/>
      <c r="H627" s="91"/>
      <c r="I627" s="1"/>
      <c r="J627" s="35"/>
      <c r="K627" s="35"/>
      <c r="L627" s="35"/>
      <c r="M627" s="35"/>
      <c r="N627" s="40"/>
      <c r="O627" s="40"/>
      <c r="P627" s="40"/>
      <c r="Q627" s="40"/>
      <c r="R627" s="40"/>
      <c r="S627" s="105"/>
      <c r="T627" s="105"/>
      <c r="U627" s="105"/>
      <c r="W627" s="36"/>
      <c r="X627" s="215"/>
      <c r="Y627" s="215"/>
      <c r="Z627" s="216"/>
      <c r="AA627" s="37"/>
      <c r="AB627" s="37"/>
      <c r="AC627" s="37"/>
      <c r="AD627" s="37"/>
      <c r="AE627" s="226"/>
      <c r="AN627" s="38"/>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c r="BS627" s="1"/>
      <c r="BT627" s="1"/>
      <c r="BU627" s="1"/>
      <c r="BV627" s="1"/>
      <c r="BW627" s="1"/>
      <c r="BX627" s="1"/>
      <c r="BY627" s="1"/>
      <c r="BZ627" s="1"/>
      <c r="CA627" s="1"/>
      <c r="CB627" s="1"/>
      <c r="CC627" s="1"/>
      <c r="CD627" s="1"/>
    </row>
    <row r="628" spans="1:82" s="33" customFormat="1" x14ac:dyDescent="0.2">
      <c r="A628" s="34"/>
      <c r="H628" s="91"/>
      <c r="I628" s="1"/>
      <c r="J628" s="35"/>
      <c r="K628" s="35"/>
      <c r="L628" s="35"/>
      <c r="M628" s="35"/>
      <c r="N628" s="40"/>
      <c r="O628" s="40"/>
      <c r="P628" s="40"/>
      <c r="Q628" s="40"/>
      <c r="R628" s="40"/>
      <c r="S628" s="105"/>
      <c r="T628" s="105"/>
      <c r="U628" s="105"/>
      <c r="W628" s="36"/>
      <c r="X628" s="215"/>
      <c r="Y628" s="215"/>
      <c r="Z628" s="216"/>
      <c r="AA628" s="37"/>
      <c r="AB628" s="37"/>
      <c r="AC628" s="37"/>
      <c r="AD628" s="37"/>
      <c r="AE628" s="226"/>
      <c r="AN628" s="38"/>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c r="BS628" s="1"/>
      <c r="BT628" s="1"/>
      <c r="BU628" s="1"/>
      <c r="BV628" s="1"/>
      <c r="BW628" s="1"/>
      <c r="BX628" s="1"/>
      <c r="BY628" s="1"/>
      <c r="BZ628" s="1"/>
      <c r="CA628" s="1"/>
      <c r="CB628" s="1"/>
      <c r="CC628" s="1"/>
      <c r="CD628" s="1"/>
    </row>
    <row r="629" spans="1:82" s="33" customFormat="1" x14ac:dyDescent="0.2">
      <c r="A629" s="34"/>
      <c r="H629" s="91"/>
      <c r="I629" s="1"/>
      <c r="J629" s="35"/>
      <c r="K629" s="35"/>
      <c r="L629" s="35"/>
      <c r="M629" s="35"/>
      <c r="N629" s="40"/>
      <c r="O629" s="40"/>
      <c r="P629" s="40"/>
      <c r="Q629" s="40"/>
      <c r="R629" s="40"/>
      <c r="S629" s="105"/>
      <c r="T629" s="105"/>
      <c r="U629" s="105"/>
      <c r="W629" s="36"/>
      <c r="X629" s="215"/>
      <c r="Y629" s="215"/>
      <c r="Z629" s="216"/>
      <c r="AA629" s="37"/>
      <c r="AB629" s="37"/>
      <c r="AC629" s="37"/>
      <c r="AD629" s="37"/>
      <c r="AE629" s="226"/>
      <c r="AN629" s="38"/>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row>
    <row r="630" spans="1:82" s="33" customFormat="1" x14ac:dyDescent="0.2">
      <c r="A630" s="34"/>
      <c r="H630" s="91"/>
      <c r="I630" s="1"/>
      <c r="J630" s="35"/>
      <c r="K630" s="35"/>
      <c r="L630" s="35"/>
      <c r="M630" s="35"/>
      <c r="N630" s="40"/>
      <c r="O630" s="40"/>
      <c r="P630" s="40"/>
      <c r="Q630" s="40"/>
      <c r="R630" s="40"/>
      <c r="S630" s="105"/>
      <c r="T630" s="105"/>
      <c r="U630" s="105"/>
      <c r="W630" s="36"/>
      <c r="X630" s="215"/>
      <c r="Y630" s="215"/>
      <c r="Z630" s="216"/>
      <c r="AA630" s="37"/>
      <c r="AB630" s="37"/>
      <c r="AC630" s="37"/>
      <c r="AD630" s="37"/>
      <c r="AE630" s="226"/>
      <c r="AN630" s="38"/>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row>
    <row r="631" spans="1:82" s="33" customFormat="1" x14ac:dyDescent="0.2">
      <c r="A631" s="34"/>
      <c r="H631" s="91"/>
      <c r="I631" s="1"/>
      <c r="J631" s="35"/>
      <c r="K631" s="35"/>
      <c r="L631" s="35"/>
      <c r="M631" s="35"/>
      <c r="N631" s="40"/>
      <c r="O631" s="40"/>
      <c r="P631" s="40"/>
      <c r="Q631" s="40"/>
      <c r="R631" s="40"/>
      <c r="S631" s="105"/>
      <c r="T631" s="105"/>
      <c r="U631" s="105"/>
      <c r="W631" s="36"/>
      <c r="X631" s="215"/>
      <c r="Y631" s="215"/>
      <c r="Z631" s="216"/>
      <c r="AA631" s="37"/>
      <c r="AB631" s="37"/>
      <c r="AC631" s="37"/>
      <c r="AD631" s="37"/>
      <c r="AE631" s="226"/>
      <c r="AN631" s="38"/>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row>
    <row r="632" spans="1:82" s="33" customFormat="1" x14ac:dyDescent="0.2">
      <c r="A632" s="34"/>
      <c r="H632" s="91"/>
      <c r="I632" s="1"/>
      <c r="J632" s="35"/>
      <c r="K632" s="35"/>
      <c r="L632" s="35"/>
      <c r="M632" s="35"/>
      <c r="N632" s="40"/>
      <c r="O632" s="40"/>
      <c r="P632" s="40"/>
      <c r="Q632" s="40"/>
      <c r="R632" s="40"/>
      <c r="S632" s="105"/>
      <c r="T632" s="105"/>
      <c r="U632" s="105"/>
      <c r="W632" s="36"/>
      <c r="X632" s="215"/>
      <c r="Y632" s="215"/>
      <c r="Z632" s="216"/>
      <c r="AA632" s="37"/>
      <c r="AB632" s="37"/>
      <c r="AC632" s="37"/>
      <c r="AD632" s="37"/>
      <c r="AE632" s="226"/>
      <c r="AN632" s="38"/>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row>
    <row r="633" spans="1:82" s="33" customFormat="1" x14ac:dyDescent="0.2">
      <c r="A633" s="34"/>
      <c r="H633" s="91"/>
      <c r="I633" s="1"/>
      <c r="J633" s="35"/>
      <c r="K633" s="35"/>
      <c r="L633" s="35"/>
      <c r="M633" s="35"/>
      <c r="N633" s="40"/>
      <c r="O633" s="40"/>
      <c r="P633" s="40"/>
      <c r="Q633" s="40"/>
      <c r="R633" s="40"/>
      <c r="S633" s="105"/>
      <c r="T633" s="105"/>
      <c r="U633" s="105"/>
      <c r="W633" s="36"/>
      <c r="X633" s="215"/>
      <c r="Y633" s="215"/>
      <c r="Z633" s="216"/>
      <c r="AA633" s="37"/>
      <c r="AB633" s="37"/>
      <c r="AC633" s="37"/>
      <c r="AD633" s="37"/>
      <c r="AE633" s="226"/>
      <c r="AN633" s="38"/>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row>
    <row r="634" spans="1:82" s="33" customFormat="1" x14ac:dyDescent="0.2">
      <c r="A634" s="34"/>
      <c r="H634" s="91"/>
      <c r="I634" s="1"/>
      <c r="J634" s="35"/>
      <c r="K634" s="35"/>
      <c r="L634" s="35"/>
      <c r="M634" s="35"/>
      <c r="N634" s="40"/>
      <c r="O634" s="40"/>
      <c r="P634" s="40"/>
      <c r="Q634" s="40"/>
      <c r="R634" s="40"/>
      <c r="S634" s="105"/>
      <c r="T634" s="105"/>
      <c r="U634" s="105"/>
      <c r="W634" s="36"/>
      <c r="X634" s="215"/>
      <c r="Y634" s="215"/>
      <c r="Z634" s="216"/>
      <c r="AA634" s="37"/>
      <c r="AB634" s="37"/>
      <c r="AC634" s="37"/>
      <c r="AD634" s="37"/>
      <c r="AE634" s="226"/>
      <c r="AN634" s="38"/>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c r="BS634" s="1"/>
      <c r="BT634" s="1"/>
      <c r="BU634" s="1"/>
      <c r="BV634" s="1"/>
      <c r="BW634" s="1"/>
      <c r="BX634" s="1"/>
      <c r="BY634" s="1"/>
      <c r="BZ634" s="1"/>
      <c r="CA634" s="1"/>
      <c r="CB634" s="1"/>
      <c r="CC634" s="1"/>
      <c r="CD634" s="1"/>
    </row>
    <row r="635" spans="1:82" s="33" customFormat="1" x14ac:dyDescent="0.2">
      <c r="A635" s="34"/>
      <c r="H635" s="91"/>
      <c r="I635" s="1"/>
      <c r="J635" s="35"/>
      <c r="K635" s="35"/>
      <c r="L635" s="35"/>
      <c r="M635" s="35"/>
      <c r="N635" s="40"/>
      <c r="O635" s="40"/>
      <c r="P635" s="40"/>
      <c r="Q635" s="40"/>
      <c r="R635" s="40"/>
      <c r="S635" s="105"/>
      <c r="T635" s="105"/>
      <c r="U635" s="105"/>
      <c r="W635" s="36"/>
      <c r="X635" s="215"/>
      <c r="Y635" s="215"/>
      <c r="Z635" s="216"/>
      <c r="AA635" s="37"/>
      <c r="AB635" s="37"/>
      <c r="AC635" s="37"/>
      <c r="AD635" s="37"/>
      <c r="AE635" s="226"/>
      <c r="AN635" s="38"/>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c r="BS635" s="1"/>
      <c r="BT635" s="1"/>
      <c r="BU635" s="1"/>
      <c r="BV635" s="1"/>
      <c r="BW635" s="1"/>
      <c r="BX635" s="1"/>
      <c r="BY635" s="1"/>
      <c r="BZ635" s="1"/>
      <c r="CA635" s="1"/>
      <c r="CB635" s="1"/>
      <c r="CC635" s="1"/>
      <c r="CD635" s="1"/>
    </row>
    <row r="636" spans="1:82" s="33" customFormat="1" x14ac:dyDescent="0.2">
      <c r="A636" s="34"/>
      <c r="H636" s="91"/>
      <c r="I636" s="1"/>
      <c r="J636" s="35"/>
      <c r="K636" s="35"/>
      <c r="L636" s="35"/>
      <c r="M636" s="35"/>
      <c r="N636" s="40"/>
      <c r="O636" s="40"/>
      <c r="P636" s="40"/>
      <c r="Q636" s="40"/>
      <c r="R636" s="40"/>
      <c r="S636" s="105"/>
      <c r="T636" s="105"/>
      <c r="U636" s="105"/>
      <c r="W636" s="36"/>
      <c r="X636" s="215"/>
      <c r="Y636" s="215"/>
      <c r="Z636" s="216"/>
      <c r="AA636" s="37"/>
      <c r="AB636" s="37"/>
      <c r="AC636" s="37"/>
      <c r="AD636" s="37"/>
      <c r="AE636" s="226"/>
      <c r="AN636" s="38"/>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c r="BS636" s="1"/>
      <c r="BT636" s="1"/>
      <c r="BU636" s="1"/>
      <c r="BV636" s="1"/>
      <c r="BW636" s="1"/>
      <c r="BX636" s="1"/>
      <c r="BY636" s="1"/>
      <c r="BZ636" s="1"/>
      <c r="CA636" s="1"/>
      <c r="CB636" s="1"/>
      <c r="CC636" s="1"/>
      <c r="CD636" s="1"/>
    </row>
    <row r="637" spans="1:82" s="33" customFormat="1" x14ac:dyDescent="0.2">
      <c r="A637" s="34"/>
      <c r="H637" s="91"/>
      <c r="I637" s="1"/>
      <c r="J637" s="35"/>
      <c r="K637" s="35"/>
      <c r="L637" s="35"/>
      <c r="M637" s="35"/>
      <c r="N637" s="40"/>
      <c r="O637" s="40"/>
      <c r="P637" s="40"/>
      <c r="Q637" s="40"/>
      <c r="R637" s="40"/>
      <c r="S637" s="105"/>
      <c r="T637" s="105"/>
      <c r="U637" s="105"/>
      <c r="W637" s="36"/>
      <c r="X637" s="215"/>
      <c r="Y637" s="215"/>
      <c r="Z637" s="216"/>
      <c r="AA637" s="37"/>
      <c r="AB637" s="37"/>
      <c r="AC637" s="37"/>
      <c r="AD637" s="37"/>
      <c r="AE637" s="226"/>
      <c r="AN637" s="38"/>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row>
    <row r="638" spans="1:82" s="33" customFormat="1" x14ac:dyDescent="0.2">
      <c r="A638" s="34"/>
      <c r="H638" s="91"/>
      <c r="I638" s="1"/>
      <c r="J638" s="35"/>
      <c r="K638" s="35"/>
      <c r="L638" s="35"/>
      <c r="M638" s="35"/>
      <c r="N638" s="40"/>
      <c r="O638" s="40"/>
      <c r="P638" s="40"/>
      <c r="Q638" s="40"/>
      <c r="R638" s="40"/>
      <c r="S638" s="105"/>
      <c r="T638" s="105"/>
      <c r="U638" s="105"/>
      <c r="W638" s="36"/>
      <c r="X638" s="215"/>
      <c r="Y638" s="215"/>
      <c r="Z638" s="216"/>
      <c r="AA638" s="37"/>
      <c r="AB638" s="37"/>
      <c r="AC638" s="37"/>
      <c r="AD638" s="37"/>
      <c r="AE638" s="226"/>
      <c r="AN638" s="38"/>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1"/>
      <c r="CB638" s="1"/>
      <c r="CC638" s="1"/>
      <c r="CD638" s="1"/>
    </row>
    <row r="639" spans="1:82" s="33" customFormat="1" x14ac:dyDescent="0.2">
      <c r="A639" s="34"/>
      <c r="H639" s="91"/>
      <c r="I639" s="1"/>
      <c r="J639" s="35"/>
      <c r="K639" s="35"/>
      <c r="L639" s="35"/>
      <c r="M639" s="35"/>
      <c r="N639" s="40"/>
      <c r="O639" s="40"/>
      <c r="P639" s="40"/>
      <c r="Q639" s="40"/>
      <c r="R639" s="40"/>
      <c r="S639" s="105"/>
      <c r="T639" s="105"/>
      <c r="U639" s="105"/>
      <c r="W639" s="36"/>
      <c r="X639" s="215"/>
      <c r="Y639" s="215"/>
      <c r="Z639" s="216"/>
      <c r="AA639" s="37"/>
      <c r="AB639" s="37"/>
      <c r="AC639" s="37"/>
      <c r="AD639" s="37"/>
      <c r="AE639" s="226"/>
      <c r="AN639" s="38"/>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c r="BS639" s="1"/>
      <c r="BT639" s="1"/>
      <c r="BU639" s="1"/>
      <c r="BV639" s="1"/>
      <c r="BW639" s="1"/>
      <c r="BX639" s="1"/>
      <c r="BY639" s="1"/>
      <c r="BZ639" s="1"/>
      <c r="CA639" s="1"/>
      <c r="CB639" s="1"/>
      <c r="CC639" s="1"/>
      <c r="CD639" s="1"/>
    </row>
    <row r="640" spans="1:82" s="33" customFormat="1" x14ac:dyDescent="0.2">
      <c r="A640" s="34"/>
      <c r="H640" s="91"/>
      <c r="I640" s="1"/>
      <c r="J640" s="35"/>
      <c r="K640" s="35"/>
      <c r="L640" s="35"/>
      <c r="M640" s="35"/>
      <c r="N640" s="40"/>
      <c r="O640" s="40"/>
      <c r="P640" s="40"/>
      <c r="Q640" s="40"/>
      <c r="R640" s="40"/>
      <c r="S640" s="105"/>
      <c r="T640" s="105"/>
      <c r="U640" s="105"/>
      <c r="W640" s="36"/>
      <c r="X640" s="215"/>
      <c r="Y640" s="215"/>
      <c r="Z640" s="216"/>
      <c r="AA640" s="37"/>
      <c r="AB640" s="37"/>
      <c r="AC640" s="37"/>
      <c r="AD640" s="37"/>
      <c r="AE640" s="226"/>
      <c r="AN640" s="38"/>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c r="BS640" s="1"/>
      <c r="BT640" s="1"/>
      <c r="BU640" s="1"/>
      <c r="BV640" s="1"/>
      <c r="BW640" s="1"/>
      <c r="BX640" s="1"/>
      <c r="BY640" s="1"/>
      <c r="BZ640" s="1"/>
      <c r="CA640" s="1"/>
      <c r="CB640" s="1"/>
      <c r="CC640" s="1"/>
      <c r="CD640" s="1"/>
    </row>
    <row r="641" spans="1:82" s="33" customFormat="1" x14ac:dyDescent="0.2">
      <c r="A641" s="34"/>
      <c r="H641" s="91"/>
      <c r="I641" s="1"/>
      <c r="J641" s="35"/>
      <c r="K641" s="35"/>
      <c r="L641" s="35"/>
      <c r="M641" s="35"/>
      <c r="N641" s="40"/>
      <c r="O641" s="40"/>
      <c r="P641" s="40"/>
      <c r="Q641" s="40"/>
      <c r="R641" s="40"/>
      <c r="S641" s="105"/>
      <c r="T641" s="105"/>
      <c r="U641" s="105"/>
      <c r="W641" s="36"/>
      <c r="X641" s="215"/>
      <c r="Y641" s="215"/>
      <c r="Z641" s="216"/>
      <c r="AA641" s="37"/>
      <c r="AB641" s="37"/>
      <c r="AC641" s="37"/>
      <c r="AD641" s="37"/>
      <c r="AE641" s="226"/>
      <c r="AN641" s="38"/>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c r="BS641" s="1"/>
      <c r="BT641" s="1"/>
      <c r="BU641" s="1"/>
      <c r="BV641" s="1"/>
      <c r="BW641" s="1"/>
      <c r="BX641" s="1"/>
      <c r="BY641" s="1"/>
      <c r="BZ641" s="1"/>
      <c r="CA641" s="1"/>
      <c r="CB641" s="1"/>
      <c r="CC641" s="1"/>
      <c r="CD641" s="1"/>
    </row>
    <row r="642" spans="1:82" s="33" customFormat="1" x14ac:dyDescent="0.2">
      <c r="A642" s="34"/>
      <c r="H642" s="91"/>
      <c r="I642" s="1"/>
      <c r="J642" s="35"/>
      <c r="K642" s="35"/>
      <c r="L642" s="35"/>
      <c r="M642" s="35"/>
      <c r="N642" s="40"/>
      <c r="O642" s="40"/>
      <c r="P642" s="40"/>
      <c r="Q642" s="40"/>
      <c r="R642" s="40"/>
      <c r="S642" s="105"/>
      <c r="T642" s="105"/>
      <c r="U642" s="105"/>
      <c r="W642" s="36"/>
      <c r="X642" s="215"/>
      <c r="Y642" s="215"/>
      <c r="Z642" s="216"/>
      <c r="AA642" s="37"/>
      <c r="AB642" s="37"/>
      <c r="AC642" s="37"/>
      <c r="AD642" s="37"/>
      <c r="AE642" s="226"/>
      <c r="AN642" s="38"/>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c r="BS642" s="1"/>
      <c r="BT642" s="1"/>
      <c r="BU642" s="1"/>
      <c r="BV642" s="1"/>
      <c r="BW642" s="1"/>
      <c r="BX642" s="1"/>
      <c r="BY642" s="1"/>
      <c r="BZ642" s="1"/>
      <c r="CA642" s="1"/>
      <c r="CB642" s="1"/>
      <c r="CC642" s="1"/>
      <c r="CD642" s="1"/>
    </row>
    <row r="643" spans="1:82" s="33" customFormat="1" x14ac:dyDescent="0.2">
      <c r="A643" s="34"/>
      <c r="H643" s="91"/>
      <c r="I643" s="1"/>
      <c r="J643" s="35"/>
      <c r="K643" s="35"/>
      <c r="L643" s="35"/>
      <c r="M643" s="35"/>
      <c r="N643" s="40"/>
      <c r="O643" s="40"/>
      <c r="P643" s="40"/>
      <c r="Q643" s="40"/>
      <c r="R643" s="40"/>
      <c r="S643" s="105"/>
      <c r="T643" s="105"/>
      <c r="U643" s="105"/>
      <c r="W643" s="36"/>
      <c r="X643" s="215"/>
      <c r="Y643" s="215"/>
      <c r="Z643" s="216"/>
      <c r="AA643" s="37"/>
      <c r="AB643" s="37"/>
      <c r="AC643" s="37"/>
      <c r="AD643" s="37"/>
      <c r="AE643" s="226"/>
      <c r="AN643" s="38"/>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c r="BS643" s="1"/>
      <c r="BT643" s="1"/>
      <c r="BU643" s="1"/>
      <c r="BV643" s="1"/>
      <c r="BW643" s="1"/>
      <c r="BX643" s="1"/>
      <c r="BY643" s="1"/>
      <c r="BZ643" s="1"/>
      <c r="CA643" s="1"/>
      <c r="CB643" s="1"/>
      <c r="CC643" s="1"/>
      <c r="CD643" s="1"/>
    </row>
    <row r="644" spans="1:82" s="33" customFormat="1" x14ac:dyDescent="0.2">
      <c r="A644" s="34"/>
      <c r="H644" s="91"/>
      <c r="I644" s="1"/>
      <c r="J644" s="35"/>
      <c r="K644" s="35"/>
      <c r="L644" s="35"/>
      <c r="M644" s="35"/>
      <c r="N644" s="40"/>
      <c r="O644" s="40"/>
      <c r="P644" s="40"/>
      <c r="Q644" s="40"/>
      <c r="R644" s="40"/>
      <c r="S644" s="105"/>
      <c r="T644" s="105"/>
      <c r="U644" s="105"/>
      <c r="W644" s="36"/>
      <c r="X644" s="215"/>
      <c r="Y644" s="215"/>
      <c r="Z644" s="216"/>
      <c r="AA644" s="37"/>
      <c r="AB644" s="37"/>
      <c r="AC644" s="37"/>
      <c r="AD644" s="37"/>
      <c r="AE644" s="226"/>
      <c r="AN644" s="38"/>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c r="BS644" s="1"/>
      <c r="BT644" s="1"/>
      <c r="BU644" s="1"/>
      <c r="BV644" s="1"/>
      <c r="BW644" s="1"/>
      <c r="BX644" s="1"/>
      <c r="BY644" s="1"/>
      <c r="BZ644" s="1"/>
      <c r="CA644" s="1"/>
      <c r="CB644" s="1"/>
      <c r="CC644" s="1"/>
      <c r="CD644" s="1"/>
    </row>
    <row r="645" spans="1:82" s="33" customFormat="1" x14ac:dyDescent="0.2">
      <c r="A645" s="34"/>
      <c r="H645" s="91"/>
      <c r="I645" s="1"/>
      <c r="J645" s="35"/>
      <c r="K645" s="35"/>
      <c r="L645" s="35"/>
      <c r="M645" s="35"/>
      <c r="N645" s="40"/>
      <c r="O645" s="40"/>
      <c r="P645" s="40"/>
      <c r="Q645" s="40"/>
      <c r="R645" s="40"/>
      <c r="S645" s="105"/>
      <c r="T645" s="105"/>
      <c r="U645" s="105"/>
      <c r="W645" s="36"/>
      <c r="X645" s="215"/>
      <c r="Y645" s="215"/>
      <c r="Z645" s="216"/>
      <c r="AA645" s="37"/>
      <c r="AB645" s="37"/>
      <c r="AC645" s="37"/>
      <c r="AD645" s="37"/>
      <c r="AE645" s="226"/>
      <c r="AN645" s="38"/>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c r="BS645" s="1"/>
      <c r="BT645" s="1"/>
      <c r="BU645" s="1"/>
      <c r="BV645" s="1"/>
      <c r="BW645" s="1"/>
      <c r="BX645" s="1"/>
      <c r="BY645" s="1"/>
      <c r="BZ645" s="1"/>
      <c r="CA645" s="1"/>
      <c r="CB645" s="1"/>
      <c r="CC645" s="1"/>
      <c r="CD645" s="1"/>
    </row>
    <row r="646" spans="1:82" s="33" customFormat="1" x14ac:dyDescent="0.2">
      <c r="A646" s="34"/>
      <c r="H646" s="91"/>
      <c r="I646" s="1"/>
      <c r="J646" s="35"/>
      <c r="K646" s="35"/>
      <c r="L646" s="35"/>
      <c r="M646" s="35"/>
      <c r="N646" s="40"/>
      <c r="O646" s="40"/>
      <c r="P646" s="40"/>
      <c r="Q646" s="40"/>
      <c r="R646" s="40"/>
      <c r="S646" s="105"/>
      <c r="T646" s="105"/>
      <c r="U646" s="105"/>
      <c r="W646" s="36"/>
      <c r="X646" s="215"/>
      <c r="Y646" s="215"/>
      <c r="Z646" s="216"/>
      <c r="AA646" s="37"/>
      <c r="AB646" s="37"/>
      <c r="AC646" s="37"/>
      <c r="AD646" s="37"/>
      <c r="AE646" s="226"/>
      <c r="AN646" s="38"/>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c r="BS646" s="1"/>
      <c r="BT646" s="1"/>
      <c r="BU646" s="1"/>
      <c r="BV646" s="1"/>
      <c r="BW646" s="1"/>
      <c r="BX646" s="1"/>
      <c r="BY646" s="1"/>
      <c r="BZ646" s="1"/>
      <c r="CA646" s="1"/>
      <c r="CB646" s="1"/>
      <c r="CC646" s="1"/>
      <c r="CD646" s="1"/>
    </row>
    <row r="647" spans="1:82" s="33" customFormat="1" x14ac:dyDescent="0.2">
      <c r="A647" s="34"/>
      <c r="H647" s="91"/>
      <c r="I647" s="1"/>
      <c r="J647" s="35"/>
      <c r="K647" s="35"/>
      <c r="L647" s="35"/>
      <c r="M647" s="35"/>
      <c r="N647" s="40"/>
      <c r="O647" s="40"/>
      <c r="P647" s="40"/>
      <c r="Q647" s="40"/>
      <c r="R647" s="40"/>
      <c r="S647" s="105"/>
      <c r="T647" s="105"/>
      <c r="U647" s="105"/>
      <c r="W647" s="36"/>
      <c r="X647" s="215"/>
      <c r="Y647" s="215"/>
      <c r="Z647" s="216"/>
      <c r="AA647" s="37"/>
      <c r="AB647" s="37"/>
      <c r="AC647" s="37"/>
      <c r="AD647" s="37"/>
      <c r="AE647" s="226"/>
      <c r="AN647" s="38"/>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c r="BS647" s="1"/>
      <c r="BT647" s="1"/>
      <c r="BU647" s="1"/>
      <c r="BV647" s="1"/>
      <c r="BW647" s="1"/>
      <c r="BX647" s="1"/>
      <c r="BY647" s="1"/>
      <c r="BZ647" s="1"/>
      <c r="CA647" s="1"/>
      <c r="CB647" s="1"/>
      <c r="CC647" s="1"/>
      <c r="CD647" s="1"/>
    </row>
    <row r="648" spans="1:82" s="33" customFormat="1" x14ac:dyDescent="0.2">
      <c r="A648" s="34"/>
      <c r="H648" s="91"/>
      <c r="I648" s="1"/>
      <c r="J648" s="35"/>
      <c r="K648" s="35"/>
      <c r="L648" s="35"/>
      <c r="M648" s="35"/>
      <c r="N648" s="40"/>
      <c r="O648" s="40"/>
      <c r="P648" s="40"/>
      <c r="Q648" s="40"/>
      <c r="R648" s="40"/>
      <c r="S648" s="105"/>
      <c r="T648" s="105"/>
      <c r="U648" s="105"/>
      <c r="W648" s="36"/>
      <c r="X648" s="215"/>
      <c r="Y648" s="215"/>
      <c r="Z648" s="216"/>
      <c r="AA648" s="37"/>
      <c r="AB648" s="37"/>
      <c r="AC648" s="37"/>
      <c r="AD648" s="37"/>
      <c r="AE648" s="226"/>
      <c r="AN648" s="38"/>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c r="BS648" s="1"/>
      <c r="BT648" s="1"/>
      <c r="BU648" s="1"/>
      <c r="BV648" s="1"/>
      <c r="BW648" s="1"/>
      <c r="BX648" s="1"/>
      <c r="BY648" s="1"/>
      <c r="BZ648" s="1"/>
      <c r="CA648" s="1"/>
      <c r="CB648" s="1"/>
      <c r="CC648" s="1"/>
      <c r="CD648" s="1"/>
    </row>
    <row r="649" spans="1:82" s="33" customFormat="1" x14ac:dyDescent="0.2">
      <c r="A649" s="34"/>
      <c r="H649" s="91"/>
      <c r="I649" s="1"/>
      <c r="J649" s="35"/>
      <c r="K649" s="35"/>
      <c r="L649" s="35"/>
      <c r="M649" s="35"/>
      <c r="N649" s="40"/>
      <c r="O649" s="40"/>
      <c r="P649" s="40"/>
      <c r="Q649" s="40"/>
      <c r="R649" s="40"/>
      <c r="S649" s="105"/>
      <c r="T649" s="105"/>
      <c r="U649" s="105"/>
      <c r="W649" s="36"/>
      <c r="X649" s="215"/>
      <c r="Y649" s="215"/>
      <c r="Z649" s="216"/>
      <c r="AA649" s="37"/>
      <c r="AB649" s="37"/>
      <c r="AC649" s="37"/>
      <c r="AD649" s="37"/>
      <c r="AE649" s="226"/>
      <c r="AN649" s="38"/>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c r="BS649" s="1"/>
      <c r="BT649" s="1"/>
      <c r="BU649" s="1"/>
      <c r="BV649" s="1"/>
      <c r="BW649" s="1"/>
      <c r="BX649" s="1"/>
      <c r="BY649" s="1"/>
      <c r="BZ649" s="1"/>
      <c r="CA649" s="1"/>
      <c r="CB649" s="1"/>
      <c r="CC649" s="1"/>
      <c r="CD649" s="1"/>
    </row>
    <row r="650" spans="1:82" s="33" customFormat="1" x14ac:dyDescent="0.2">
      <c r="A650" s="34"/>
      <c r="H650" s="91"/>
      <c r="I650" s="1"/>
      <c r="J650" s="35"/>
      <c r="K650" s="35"/>
      <c r="L650" s="35"/>
      <c r="M650" s="35"/>
      <c r="N650" s="40"/>
      <c r="O650" s="40"/>
      <c r="P650" s="40"/>
      <c r="Q650" s="40"/>
      <c r="R650" s="40"/>
      <c r="S650" s="105"/>
      <c r="T650" s="105"/>
      <c r="U650" s="105"/>
      <c r="W650" s="36"/>
      <c r="X650" s="215"/>
      <c r="Y650" s="215"/>
      <c r="Z650" s="216"/>
      <c r="AA650" s="37"/>
      <c r="AB650" s="37"/>
      <c r="AC650" s="37"/>
      <c r="AD650" s="37"/>
      <c r="AE650" s="226"/>
      <c r="AN650" s="38"/>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c r="BS650" s="1"/>
      <c r="BT650" s="1"/>
      <c r="BU650" s="1"/>
      <c r="BV650" s="1"/>
      <c r="BW650" s="1"/>
      <c r="BX650" s="1"/>
      <c r="BY650" s="1"/>
      <c r="BZ650" s="1"/>
      <c r="CA650" s="1"/>
      <c r="CB650" s="1"/>
      <c r="CC650" s="1"/>
      <c r="CD650" s="1"/>
    </row>
    <row r="651" spans="1:82" s="33" customFormat="1" x14ac:dyDescent="0.2">
      <c r="A651" s="34"/>
      <c r="H651" s="91"/>
      <c r="I651" s="1"/>
      <c r="J651" s="35"/>
      <c r="K651" s="35"/>
      <c r="L651" s="35"/>
      <c r="M651" s="35"/>
      <c r="N651" s="40"/>
      <c r="O651" s="40"/>
      <c r="P651" s="40"/>
      <c r="Q651" s="40"/>
      <c r="R651" s="40"/>
      <c r="S651" s="105"/>
      <c r="T651" s="105"/>
      <c r="U651" s="105"/>
      <c r="W651" s="36"/>
      <c r="X651" s="215"/>
      <c r="Y651" s="215"/>
      <c r="Z651" s="216"/>
      <c r="AA651" s="37"/>
      <c r="AB651" s="37"/>
      <c r="AC651" s="37"/>
      <c r="AD651" s="37"/>
      <c r="AE651" s="226"/>
      <c r="AN651" s="38"/>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c r="BS651" s="1"/>
      <c r="BT651" s="1"/>
      <c r="BU651" s="1"/>
      <c r="BV651" s="1"/>
      <c r="BW651" s="1"/>
      <c r="BX651" s="1"/>
      <c r="BY651" s="1"/>
      <c r="BZ651" s="1"/>
      <c r="CA651" s="1"/>
      <c r="CB651" s="1"/>
      <c r="CC651" s="1"/>
      <c r="CD651" s="1"/>
    </row>
    <row r="652" spans="1:82" s="33" customFormat="1" x14ac:dyDescent="0.2">
      <c r="A652" s="34"/>
      <c r="H652" s="91"/>
      <c r="I652" s="1"/>
      <c r="J652" s="35"/>
      <c r="K652" s="35"/>
      <c r="L652" s="35"/>
      <c r="M652" s="35"/>
      <c r="N652" s="40"/>
      <c r="O652" s="40"/>
      <c r="P652" s="40"/>
      <c r="Q652" s="40"/>
      <c r="R652" s="40"/>
      <c r="S652" s="105"/>
      <c r="T652" s="105"/>
      <c r="U652" s="105"/>
      <c r="W652" s="36"/>
      <c r="X652" s="215"/>
      <c r="Y652" s="215"/>
      <c r="Z652" s="216"/>
      <c r="AA652" s="37"/>
      <c r="AB652" s="37"/>
      <c r="AC652" s="37"/>
      <c r="AD652" s="37"/>
      <c r="AE652" s="226"/>
      <c r="AN652" s="38"/>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c r="BS652" s="1"/>
      <c r="BT652" s="1"/>
      <c r="BU652" s="1"/>
      <c r="BV652" s="1"/>
      <c r="BW652" s="1"/>
      <c r="BX652" s="1"/>
      <c r="BY652" s="1"/>
      <c r="BZ652" s="1"/>
      <c r="CA652" s="1"/>
      <c r="CB652" s="1"/>
      <c r="CC652" s="1"/>
      <c r="CD652" s="1"/>
    </row>
    <row r="653" spans="1:82" s="33" customFormat="1" x14ac:dyDescent="0.2">
      <c r="A653" s="34"/>
      <c r="H653" s="91"/>
      <c r="I653" s="1"/>
      <c r="J653" s="35"/>
      <c r="K653" s="35"/>
      <c r="L653" s="35"/>
      <c r="M653" s="35"/>
      <c r="N653" s="40"/>
      <c r="O653" s="40"/>
      <c r="P653" s="40"/>
      <c r="Q653" s="40"/>
      <c r="R653" s="40"/>
      <c r="S653" s="105"/>
      <c r="T653" s="105"/>
      <c r="U653" s="105"/>
      <c r="W653" s="36"/>
      <c r="X653" s="215"/>
      <c r="Y653" s="215"/>
      <c r="Z653" s="216"/>
      <c r="AA653" s="37"/>
      <c r="AB653" s="37"/>
      <c r="AC653" s="37"/>
      <c r="AD653" s="37"/>
      <c r="AE653" s="226"/>
      <c r="AN653" s="38"/>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c r="BS653" s="1"/>
      <c r="BT653" s="1"/>
      <c r="BU653" s="1"/>
      <c r="BV653" s="1"/>
      <c r="BW653" s="1"/>
      <c r="BX653" s="1"/>
      <c r="BY653" s="1"/>
      <c r="BZ653" s="1"/>
      <c r="CA653" s="1"/>
      <c r="CB653" s="1"/>
      <c r="CC653" s="1"/>
      <c r="CD653" s="1"/>
    </row>
    <row r="654" spans="1:82" s="33" customFormat="1" x14ac:dyDescent="0.2">
      <c r="A654" s="34"/>
      <c r="H654" s="91"/>
      <c r="I654" s="1"/>
      <c r="J654" s="35"/>
      <c r="K654" s="35"/>
      <c r="L654" s="35"/>
      <c r="M654" s="35"/>
      <c r="N654" s="40"/>
      <c r="O654" s="40"/>
      <c r="P654" s="40"/>
      <c r="Q654" s="40"/>
      <c r="R654" s="40"/>
      <c r="S654" s="105"/>
      <c r="T654" s="105"/>
      <c r="U654" s="105"/>
      <c r="W654" s="36"/>
      <c r="X654" s="215"/>
      <c r="Y654" s="215"/>
      <c r="Z654" s="216"/>
      <c r="AA654" s="37"/>
      <c r="AB654" s="37"/>
      <c r="AC654" s="37"/>
      <c r="AD654" s="37"/>
      <c r="AE654" s="226"/>
      <c r="AN654" s="38"/>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c r="BS654" s="1"/>
      <c r="BT654" s="1"/>
      <c r="BU654" s="1"/>
      <c r="BV654" s="1"/>
      <c r="BW654" s="1"/>
      <c r="BX654" s="1"/>
      <c r="BY654" s="1"/>
      <c r="BZ654" s="1"/>
      <c r="CA654" s="1"/>
      <c r="CB654" s="1"/>
      <c r="CC654" s="1"/>
      <c r="CD654" s="1"/>
    </row>
    <row r="655" spans="1:82" s="33" customFormat="1" x14ac:dyDescent="0.2">
      <c r="A655" s="34"/>
      <c r="H655" s="91"/>
      <c r="I655" s="1"/>
      <c r="J655" s="35"/>
      <c r="K655" s="35"/>
      <c r="L655" s="35"/>
      <c r="M655" s="35"/>
      <c r="N655" s="40"/>
      <c r="O655" s="40"/>
      <c r="P655" s="40"/>
      <c r="Q655" s="40"/>
      <c r="R655" s="40"/>
      <c r="S655" s="105"/>
      <c r="T655" s="105"/>
      <c r="U655" s="105"/>
      <c r="W655" s="36"/>
      <c r="X655" s="215"/>
      <c r="Y655" s="215"/>
      <c r="Z655" s="216"/>
      <c r="AA655" s="37"/>
      <c r="AB655" s="37"/>
      <c r="AC655" s="37"/>
      <c r="AD655" s="37"/>
      <c r="AE655" s="226"/>
      <c r="AN655" s="38"/>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row>
    <row r="656" spans="1:82" s="33" customFormat="1" x14ac:dyDescent="0.2">
      <c r="A656" s="34"/>
      <c r="H656" s="91"/>
      <c r="I656" s="1"/>
      <c r="J656" s="35"/>
      <c r="K656" s="35"/>
      <c r="L656" s="35"/>
      <c r="M656" s="35"/>
      <c r="N656" s="40"/>
      <c r="O656" s="40"/>
      <c r="P656" s="40"/>
      <c r="Q656" s="40"/>
      <c r="R656" s="40"/>
      <c r="S656" s="105"/>
      <c r="T656" s="105"/>
      <c r="U656" s="105"/>
      <c r="W656" s="36"/>
      <c r="X656" s="215"/>
      <c r="Y656" s="215"/>
      <c r="Z656" s="216"/>
      <c r="AA656" s="37"/>
      <c r="AB656" s="37"/>
      <c r="AC656" s="37"/>
      <c r="AD656" s="37"/>
      <c r="AE656" s="226"/>
      <c r="AN656" s="38"/>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c r="BS656" s="1"/>
      <c r="BT656" s="1"/>
      <c r="BU656" s="1"/>
      <c r="BV656" s="1"/>
      <c r="BW656" s="1"/>
      <c r="BX656" s="1"/>
      <c r="BY656" s="1"/>
      <c r="BZ656" s="1"/>
      <c r="CA656" s="1"/>
      <c r="CB656" s="1"/>
      <c r="CC656" s="1"/>
      <c r="CD656" s="1"/>
    </row>
    <row r="657" spans="1:82" s="33" customFormat="1" x14ac:dyDescent="0.2">
      <c r="A657" s="34"/>
      <c r="H657" s="91"/>
      <c r="I657" s="1"/>
      <c r="J657" s="35"/>
      <c r="K657" s="35"/>
      <c r="L657" s="35"/>
      <c r="M657" s="35"/>
      <c r="N657" s="40"/>
      <c r="O657" s="40"/>
      <c r="P657" s="40"/>
      <c r="Q657" s="40"/>
      <c r="R657" s="40"/>
      <c r="S657" s="105"/>
      <c r="T657" s="105"/>
      <c r="U657" s="105"/>
      <c r="W657" s="36"/>
      <c r="X657" s="215"/>
      <c r="Y657" s="215"/>
      <c r="Z657" s="216"/>
      <c r="AA657" s="37"/>
      <c r="AB657" s="37"/>
      <c r="AC657" s="37"/>
      <c r="AD657" s="37"/>
      <c r="AE657" s="226"/>
      <c r="AN657" s="38"/>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c r="BS657" s="1"/>
      <c r="BT657" s="1"/>
      <c r="BU657" s="1"/>
      <c r="BV657" s="1"/>
      <c r="BW657" s="1"/>
      <c r="BX657" s="1"/>
      <c r="BY657" s="1"/>
      <c r="BZ657" s="1"/>
      <c r="CA657" s="1"/>
      <c r="CB657" s="1"/>
      <c r="CC657" s="1"/>
      <c r="CD657" s="1"/>
    </row>
    <row r="658" spans="1:82" s="33" customFormat="1" x14ac:dyDescent="0.2">
      <c r="A658" s="34"/>
      <c r="H658" s="91"/>
      <c r="I658" s="1"/>
      <c r="J658" s="35"/>
      <c r="K658" s="35"/>
      <c r="L658" s="35"/>
      <c r="M658" s="35"/>
      <c r="N658" s="40"/>
      <c r="O658" s="40"/>
      <c r="P658" s="40"/>
      <c r="Q658" s="40"/>
      <c r="R658" s="40"/>
      <c r="S658" s="105"/>
      <c r="T658" s="105"/>
      <c r="U658" s="105"/>
      <c r="W658" s="36"/>
      <c r="X658" s="215"/>
      <c r="Y658" s="215"/>
      <c r="Z658" s="216"/>
      <c r="AA658" s="37"/>
      <c r="AB658" s="37"/>
      <c r="AC658" s="37"/>
      <c r="AD658" s="37"/>
      <c r="AE658" s="226"/>
      <c r="AN658" s="38"/>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c r="BS658" s="1"/>
      <c r="BT658" s="1"/>
      <c r="BU658" s="1"/>
      <c r="BV658" s="1"/>
      <c r="BW658" s="1"/>
      <c r="BX658" s="1"/>
      <c r="BY658" s="1"/>
      <c r="BZ658" s="1"/>
      <c r="CA658" s="1"/>
      <c r="CB658" s="1"/>
      <c r="CC658" s="1"/>
      <c r="CD658" s="1"/>
    </row>
    <row r="659" spans="1:82" s="33" customFormat="1" x14ac:dyDescent="0.2">
      <c r="A659" s="34"/>
      <c r="H659" s="91"/>
      <c r="I659" s="1"/>
      <c r="J659" s="35"/>
      <c r="K659" s="35"/>
      <c r="L659" s="35"/>
      <c r="M659" s="35"/>
      <c r="N659" s="40"/>
      <c r="O659" s="40"/>
      <c r="P659" s="40"/>
      <c r="Q659" s="40"/>
      <c r="R659" s="40"/>
      <c r="S659" s="105"/>
      <c r="T659" s="105"/>
      <c r="U659" s="105"/>
      <c r="W659" s="36"/>
      <c r="X659" s="215"/>
      <c r="Y659" s="215"/>
      <c r="Z659" s="216"/>
      <c r="AA659" s="37"/>
      <c r="AB659" s="37"/>
      <c r="AC659" s="37"/>
      <c r="AD659" s="37"/>
      <c r="AE659" s="226"/>
      <c r="AN659" s="38"/>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row>
    <row r="660" spans="1:82" s="33" customFormat="1" x14ac:dyDescent="0.2">
      <c r="A660" s="34"/>
      <c r="H660" s="91"/>
      <c r="I660" s="1"/>
      <c r="J660" s="35"/>
      <c r="K660" s="35"/>
      <c r="L660" s="35"/>
      <c r="M660" s="35"/>
      <c r="N660" s="40"/>
      <c r="O660" s="40"/>
      <c r="P660" s="40"/>
      <c r="Q660" s="40"/>
      <c r="R660" s="40"/>
      <c r="S660" s="105"/>
      <c r="T660" s="105"/>
      <c r="U660" s="105"/>
      <c r="W660" s="36"/>
      <c r="X660" s="215"/>
      <c r="Y660" s="215"/>
      <c r="Z660" s="216"/>
      <c r="AA660" s="37"/>
      <c r="AB660" s="37"/>
      <c r="AC660" s="37"/>
      <c r="AD660" s="37"/>
      <c r="AE660" s="226"/>
      <c r="AN660" s="38"/>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c r="BS660" s="1"/>
      <c r="BT660" s="1"/>
      <c r="BU660" s="1"/>
      <c r="BV660" s="1"/>
      <c r="BW660" s="1"/>
      <c r="BX660" s="1"/>
      <c r="BY660" s="1"/>
      <c r="BZ660" s="1"/>
      <c r="CA660" s="1"/>
      <c r="CB660" s="1"/>
      <c r="CC660" s="1"/>
      <c r="CD660" s="1"/>
    </row>
    <row r="661" spans="1:82" s="33" customFormat="1" x14ac:dyDescent="0.2">
      <c r="A661" s="34"/>
      <c r="H661" s="91"/>
      <c r="I661" s="1"/>
      <c r="J661" s="35"/>
      <c r="K661" s="35"/>
      <c r="L661" s="35"/>
      <c r="M661" s="35"/>
      <c r="N661" s="40"/>
      <c r="O661" s="40"/>
      <c r="P661" s="40"/>
      <c r="Q661" s="40"/>
      <c r="R661" s="40"/>
      <c r="S661" s="105"/>
      <c r="T661" s="105"/>
      <c r="U661" s="105"/>
      <c r="W661" s="36"/>
      <c r="X661" s="215"/>
      <c r="Y661" s="215"/>
      <c r="Z661" s="216"/>
      <c r="AA661" s="37"/>
      <c r="AB661" s="37"/>
      <c r="AC661" s="37"/>
      <c r="AD661" s="37"/>
      <c r="AE661" s="226"/>
      <c r="AN661" s="38"/>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
      <c r="BW661" s="1"/>
      <c r="BX661" s="1"/>
      <c r="BY661" s="1"/>
      <c r="BZ661" s="1"/>
      <c r="CA661" s="1"/>
      <c r="CB661" s="1"/>
      <c r="CC661" s="1"/>
      <c r="CD661" s="1"/>
    </row>
    <row r="662" spans="1:82" s="33" customFormat="1" x14ac:dyDescent="0.2">
      <c r="A662" s="34"/>
      <c r="H662" s="91"/>
      <c r="I662" s="1"/>
      <c r="J662" s="35"/>
      <c r="K662" s="35"/>
      <c r="L662" s="35"/>
      <c r="M662" s="35"/>
      <c r="N662" s="40"/>
      <c r="O662" s="40"/>
      <c r="P662" s="40"/>
      <c r="Q662" s="40"/>
      <c r="R662" s="40"/>
      <c r="S662" s="105"/>
      <c r="T662" s="105"/>
      <c r="U662" s="105"/>
      <c r="W662" s="36"/>
      <c r="X662" s="215"/>
      <c r="Y662" s="215"/>
      <c r="Z662" s="216"/>
      <c r="AA662" s="37"/>
      <c r="AB662" s="37"/>
      <c r="AC662" s="37"/>
      <c r="AD662" s="37"/>
      <c r="AE662" s="226"/>
      <c r="AN662" s="38"/>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c r="BS662" s="1"/>
      <c r="BT662" s="1"/>
      <c r="BU662" s="1"/>
      <c r="BV662" s="1"/>
      <c r="BW662" s="1"/>
      <c r="BX662" s="1"/>
      <c r="BY662" s="1"/>
      <c r="BZ662" s="1"/>
      <c r="CA662" s="1"/>
      <c r="CB662" s="1"/>
      <c r="CC662" s="1"/>
      <c r="CD662" s="1"/>
    </row>
    <row r="663" spans="1:82" s="33" customFormat="1" x14ac:dyDescent="0.2">
      <c r="A663" s="34"/>
      <c r="H663" s="91"/>
      <c r="I663" s="1"/>
      <c r="J663" s="35"/>
      <c r="K663" s="35"/>
      <c r="L663" s="35"/>
      <c r="M663" s="35"/>
      <c r="N663" s="40"/>
      <c r="O663" s="40"/>
      <c r="P663" s="40"/>
      <c r="Q663" s="40"/>
      <c r="R663" s="40"/>
      <c r="S663" s="105"/>
      <c r="T663" s="105"/>
      <c r="U663" s="105"/>
      <c r="W663" s="36"/>
      <c r="X663" s="215"/>
      <c r="Y663" s="215"/>
      <c r="Z663" s="216"/>
      <c r="AA663" s="37"/>
      <c r="AB663" s="37"/>
      <c r="AC663" s="37"/>
      <c r="AD663" s="37"/>
      <c r="AE663" s="226"/>
      <c r="AN663" s="38"/>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c r="BS663" s="1"/>
      <c r="BT663" s="1"/>
      <c r="BU663" s="1"/>
      <c r="BV663" s="1"/>
      <c r="BW663" s="1"/>
      <c r="BX663" s="1"/>
      <c r="BY663" s="1"/>
      <c r="BZ663" s="1"/>
      <c r="CA663" s="1"/>
      <c r="CB663" s="1"/>
      <c r="CC663" s="1"/>
      <c r="CD663" s="1"/>
    </row>
    <row r="664" spans="1:82" s="33" customFormat="1" x14ac:dyDescent="0.2">
      <c r="A664" s="34"/>
      <c r="H664" s="91"/>
      <c r="I664" s="1"/>
      <c r="J664" s="35"/>
      <c r="K664" s="35"/>
      <c r="L664" s="35"/>
      <c r="M664" s="35"/>
      <c r="N664" s="40"/>
      <c r="O664" s="40"/>
      <c r="P664" s="40"/>
      <c r="Q664" s="40"/>
      <c r="R664" s="40"/>
      <c r="S664" s="105"/>
      <c r="T664" s="105"/>
      <c r="U664" s="105"/>
      <c r="W664" s="36"/>
      <c r="X664" s="215"/>
      <c r="Y664" s="215"/>
      <c r="Z664" s="216"/>
      <c r="AA664" s="37"/>
      <c r="AB664" s="37"/>
      <c r="AC664" s="37"/>
      <c r="AD664" s="37"/>
      <c r="AE664" s="226"/>
      <c r="AN664" s="38"/>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c r="BS664" s="1"/>
      <c r="BT664" s="1"/>
      <c r="BU664" s="1"/>
      <c r="BV664" s="1"/>
      <c r="BW664" s="1"/>
      <c r="BX664" s="1"/>
      <c r="BY664" s="1"/>
      <c r="BZ664" s="1"/>
      <c r="CA664" s="1"/>
      <c r="CB664" s="1"/>
      <c r="CC664" s="1"/>
      <c r="CD664" s="1"/>
    </row>
    <row r="665" spans="1:82" s="33" customFormat="1" x14ac:dyDescent="0.2">
      <c r="A665" s="34"/>
      <c r="H665" s="91"/>
      <c r="I665" s="1"/>
      <c r="J665" s="35"/>
      <c r="K665" s="35"/>
      <c r="L665" s="35"/>
      <c r="M665" s="35"/>
      <c r="N665" s="40"/>
      <c r="O665" s="40"/>
      <c r="P665" s="40"/>
      <c r="Q665" s="40"/>
      <c r="R665" s="40"/>
      <c r="S665" s="105"/>
      <c r="T665" s="105"/>
      <c r="U665" s="105"/>
      <c r="W665" s="36"/>
      <c r="X665" s="215"/>
      <c r="Y665" s="215"/>
      <c r="Z665" s="216"/>
      <c r="AA665" s="37"/>
      <c r="AB665" s="37"/>
      <c r="AC665" s="37"/>
      <c r="AD665" s="37"/>
      <c r="AE665" s="226"/>
      <c r="AN665" s="38"/>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c r="BS665" s="1"/>
      <c r="BT665" s="1"/>
      <c r="BU665" s="1"/>
      <c r="BV665" s="1"/>
      <c r="BW665" s="1"/>
      <c r="BX665" s="1"/>
      <c r="BY665" s="1"/>
      <c r="BZ665" s="1"/>
      <c r="CA665" s="1"/>
      <c r="CB665" s="1"/>
      <c r="CC665" s="1"/>
      <c r="CD665" s="1"/>
    </row>
    <row r="666" spans="1:82" s="33" customFormat="1" x14ac:dyDescent="0.2">
      <c r="A666" s="34"/>
      <c r="H666" s="91"/>
      <c r="I666" s="1"/>
      <c r="J666" s="35"/>
      <c r="K666" s="35"/>
      <c r="L666" s="35"/>
      <c r="M666" s="35"/>
      <c r="N666" s="40"/>
      <c r="O666" s="40"/>
      <c r="P666" s="40"/>
      <c r="Q666" s="40"/>
      <c r="R666" s="40"/>
      <c r="S666" s="105"/>
      <c r="T666" s="105"/>
      <c r="U666" s="105"/>
      <c r="W666" s="36"/>
      <c r="X666" s="215"/>
      <c r="Y666" s="215"/>
      <c r="Z666" s="216"/>
      <c r="AA666" s="37"/>
      <c r="AB666" s="37"/>
      <c r="AC666" s="37"/>
      <c r="AD666" s="37"/>
      <c r="AE666" s="226"/>
      <c r="AN666" s="38"/>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c r="BS666" s="1"/>
      <c r="BT666" s="1"/>
      <c r="BU666" s="1"/>
      <c r="BV666" s="1"/>
      <c r="BW666" s="1"/>
      <c r="BX666" s="1"/>
      <c r="BY666" s="1"/>
      <c r="BZ666" s="1"/>
      <c r="CA666" s="1"/>
      <c r="CB666" s="1"/>
      <c r="CC666" s="1"/>
      <c r="CD666" s="1"/>
    </row>
    <row r="667" spans="1:82" s="33" customFormat="1" x14ac:dyDescent="0.2">
      <c r="A667" s="34"/>
      <c r="H667" s="91"/>
      <c r="I667" s="1"/>
      <c r="J667" s="35"/>
      <c r="K667" s="35"/>
      <c r="L667" s="35"/>
      <c r="M667" s="35"/>
      <c r="N667" s="40"/>
      <c r="O667" s="40"/>
      <c r="P667" s="40"/>
      <c r="Q667" s="40"/>
      <c r="R667" s="40"/>
      <c r="S667" s="105"/>
      <c r="T667" s="105"/>
      <c r="U667" s="105"/>
      <c r="W667" s="36"/>
      <c r="X667" s="215"/>
      <c r="Y667" s="215"/>
      <c r="Z667" s="216"/>
      <c r="AA667" s="37"/>
      <c r="AB667" s="37"/>
      <c r="AC667" s="37"/>
      <c r="AD667" s="37"/>
      <c r="AE667" s="226"/>
      <c r="AN667" s="38"/>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c r="BS667" s="1"/>
      <c r="BT667" s="1"/>
      <c r="BU667" s="1"/>
      <c r="BV667" s="1"/>
      <c r="BW667" s="1"/>
      <c r="BX667" s="1"/>
      <c r="BY667" s="1"/>
      <c r="BZ667" s="1"/>
      <c r="CA667" s="1"/>
      <c r="CB667" s="1"/>
      <c r="CC667" s="1"/>
      <c r="CD667" s="1"/>
    </row>
    <row r="668" spans="1:82" s="33" customFormat="1" x14ac:dyDescent="0.2">
      <c r="A668" s="34"/>
      <c r="H668" s="91"/>
      <c r="I668" s="1"/>
      <c r="J668" s="35"/>
      <c r="K668" s="35"/>
      <c r="L668" s="35"/>
      <c r="M668" s="35"/>
      <c r="N668" s="40"/>
      <c r="O668" s="40"/>
      <c r="P668" s="40"/>
      <c r="Q668" s="40"/>
      <c r="R668" s="40"/>
      <c r="S668" s="105"/>
      <c r="T668" s="105"/>
      <c r="U668" s="105"/>
      <c r="W668" s="36"/>
      <c r="X668" s="215"/>
      <c r="Y668" s="215"/>
      <c r="Z668" s="216"/>
      <c r="AA668" s="37"/>
      <c r="AB668" s="37"/>
      <c r="AC668" s="37"/>
      <c r="AD668" s="37"/>
      <c r="AE668" s="226"/>
      <c r="AN668" s="38"/>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c r="BS668" s="1"/>
      <c r="BT668" s="1"/>
      <c r="BU668" s="1"/>
      <c r="BV668" s="1"/>
      <c r="BW668" s="1"/>
      <c r="BX668" s="1"/>
      <c r="BY668" s="1"/>
      <c r="BZ668" s="1"/>
      <c r="CA668" s="1"/>
      <c r="CB668" s="1"/>
      <c r="CC668" s="1"/>
      <c r="CD668" s="1"/>
    </row>
    <row r="669" spans="1:82" s="33" customFormat="1" x14ac:dyDescent="0.2">
      <c r="A669" s="34"/>
      <c r="H669" s="91"/>
      <c r="I669" s="1"/>
      <c r="J669" s="35"/>
      <c r="K669" s="35"/>
      <c r="L669" s="35"/>
      <c r="M669" s="35"/>
      <c r="N669" s="40"/>
      <c r="O669" s="40"/>
      <c r="P669" s="40"/>
      <c r="Q669" s="40"/>
      <c r="R669" s="40"/>
      <c r="S669" s="105"/>
      <c r="T669" s="105"/>
      <c r="U669" s="105"/>
      <c r="W669" s="36"/>
      <c r="X669" s="215"/>
      <c r="Y669" s="215"/>
      <c r="Z669" s="216"/>
      <c r="AA669" s="37"/>
      <c r="AB669" s="37"/>
      <c r="AC669" s="37"/>
      <c r="AD669" s="37"/>
      <c r="AE669" s="226"/>
      <c r="AN669" s="38"/>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c r="BS669" s="1"/>
      <c r="BT669" s="1"/>
      <c r="BU669" s="1"/>
      <c r="BV669" s="1"/>
      <c r="BW669" s="1"/>
      <c r="BX669" s="1"/>
      <c r="BY669" s="1"/>
      <c r="BZ669" s="1"/>
      <c r="CA669" s="1"/>
      <c r="CB669" s="1"/>
      <c r="CC669" s="1"/>
      <c r="CD669" s="1"/>
    </row>
    <row r="670" spans="1:82" s="33" customFormat="1" x14ac:dyDescent="0.2">
      <c r="A670" s="34"/>
      <c r="H670" s="91"/>
      <c r="I670" s="1"/>
      <c r="J670" s="35"/>
      <c r="K670" s="35"/>
      <c r="L670" s="35"/>
      <c r="M670" s="35"/>
      <c r="N670" s="40"/>
      <c r="O670" s="40"/>
      <c r="P670" s="40"/>
      <c r="Q670" s="40"/>
      <c r="R670" s="40"/>
      <c r="S670" s="105"/>
      <c r="T670" s="105"/>
      <c r="U670" s="105"/>
      <c r="W670" s="36"/>
      <c r="X670" s="215"/>
      <c r="Y670" s="215"/>
      <c r="Z670" s="216"/>
      <c r="AA670" s="37"/>
      <c r="AB670" s="37"/>
      <c r="AC670" s="37"/>
      <c r="AD670" s="37"/>
      <c r="AE670" s="226"/>
      <c r="AN670" s="38"/>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c r="BS670" s="1"/>
      <c r="BT670" s="1"/>
      <c r="BU670" s="1"/>
      <c r="BV670" s="1"/>
      <c r="BW670" s="1"/>
      <c r="BX670" s="1"/>
      <c r="BY670" s="1"/>
      <c r="BZ670" s="1"/>
      <c r="CA670" s="1"/>
      <c r="CB670" s="1"/>
      <c r="CC670" s="1"/>
      <c r="CD670" s="1"/>
    </row>
    <row r="671" spans="1:82" s="33" customFormat="1" x14ac:dyDescent="0.2">
      <c r="A671" s="34"/>
      <c r="H671" s="91"/>
      <c r="I671" s="1"/>
      <c r="J671" s="35"/>
      <c r="K671" s="35"/>
      <c r="L671" s="35"/>
      <c r="M671" s="35"/>
      <c r="N671" s="40"/>
      <c r="O671" s="40"/>
      <c r="P671" s="40"/>
      <c r="Q671" s="40"/>
      <c r="R671" s="40"/>
      <c r="S671" s="105"/>
      <c r="T671" s="105"/>
      <c r="U671" s="105"/>
      <c r="W671" s="36"/>
      <c r="X671" s="215"/>
      <c r="Y671" s="215"/>
      <c r="Z671" s="216"/>
      <c r="AA671" s="37"/>
      <c r="AB671" s="37"/>
      <c r="AC671" s="37"/>
      <c r="AD671" s="37"/>
      <c r="AE671" s="226"/>
      <c r="AN671" s="38"/>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c r="BS671" s="1"/>
      <c r="BT671" s="1"/>
      <c r="BU671" s="1"/>
      <c r="BV671" s="1"/>
      <c r="BW671" s="1"/>
      <c r="BX671" s="1"/>
      <c r="BY671" s="1"/>
      <c r="BZ671" s="1"/>
      <c r="CA671" s="1"/>
      <c r="CB671" s="1"/>
      <c r="CC671" s="1"/>
      <c r="CD671" s="1"/>
    </row>
    <row r="672" spans="1:82" s="33" customFormat="1" x14ac:dyDescent="0.2">
      <c r="A672" s="34"/>
      <c r="H672" s="91"/>
      <c r="I672" s="1"/>
      <c r="J672" s="35"/>
      <c r="K672" s="35"/>
      <c r="L672" s="35"/>
      <c r="M672" s="35"/>
      <c r="N672" s="40"/>
      <c r="O672" s="40"/>
      <c r="P672" s="40"/>
      <c r="Q672" s="40"/>
      <c r="R672" s="40"/>
      <c r="S672" s="105"/>
      <c r="T672" s="105"/>
      <c r="U672" s="105"/>
      <c r="W672" s="36"/>
      <c r="X672" s="215"/>
      <c r="Y672" s="215"/>
      <c r="Z672" s="216"/>
      <c r="AA672" s="37"/>
      <c r="AB672" s="37"/>
      <c r="AC672" s="37"/>
      <c r="AD672" s="37"/>
      <c r="AE672" s="226"/>
      <c r="AN672" s="38"/>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c r="BS672" s="1"/>
      <c r="BT672" s="1"/>
      <c r="BU672" s="1"/>
      <c r="BV672" s="1"/>
      <c r="BW672" s="1"/>
      <c r="BX672" s="1"/>
      <c r="BY672" s="1"/>
      <c r="BZ672" s="1"/>
      <c r="CA672" s="1"/>
      <c r="CB672" s="1"/>
      <c r="CC672" s="1"/>
      <c r="CD672" s="1"/>
    </row>
    <row r="673" spans="1:82" s="33" customFormat="1" x14ac:dyDescent="0.2">
      <c r="A673" s="34"/>
      <c r="H673" s="91"/>
      <c r="I673" s="1"/>
      <c r="J673" s="35"/>
      <c r="K673" s="35"/>
      <c r="L673" s="35"/>
      <c r="M673" s="35"/>
      <c r="N673" s="40"/>
      <c r="O673" s="40"/>
      <c r="P673" s="40"/>
      <c r="Q673" s="40"/>
      <c r="R673" s="40"/>
      <c r="S673" s="105"/>
      <c r="T673" s="105"/>
      <c r="U673" s="105"/>
      <c r="W673" s="36"/>
      <c r="X673" s="215"/>
      <c r="Y673" s="215"/>
      <c r="Z673" s="216"/>
      <c r="AA673" s="37"/>
      <c r="AB673" s="37"/>
      <c r="AC673" s="37"/>
      <c r="AD673" s="37"/>
      <c r="AE673" s="226"/>
      <c r="AN673" s="38"/>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c r="BS673" s="1"/>
      <c r="BT673" s="1"/>
      <c r="BU673" s="1"/>
      <c r="BV673" s="1"/>
      <c r="BW673" s="1"/>
      <c r="BX673" s="1"/>
      <c r="BY673" s="1"/>
      <c r="BZ673" s="1"/>
      <c r="CA673" s="1"/>
      <c r="CB673" s="1"/>
      <c r="CC673" s="1"/>
      <c r="CD673" s="1"/>
    </row>
    <row r="674" spans="1:82" s="33" customFormat="1" x14ac:dyDescent="0.2">
      <c r="A674" s="34"/>
      <c r="H674" s="91"/>
      <c r="I674" s="1"/>
      <c r="J674" s="35"/>
      <c r="K674" s="35"/>
      <c r="L674" s="35"/>
      <c r="M674" s="35"/>
      <c r="N674" s="40"/>
      <c r="O674" s="40"/>
      <c r="P674" s="40"/>
      <c r="Q674" s="40"/>
      <c r="R674" s="40"/>
      <c r="S674" s="105"/>
      <c r="T674" s="105"/>
      <c r="U674" s="105"/>
      <c r="W674" s="36"/>
      <c r="X674" s="215"/>
      <c r="Y674" s="215"/>
      <c r="Z674" s="216"/>
      <c r="AA674" s="37"/>
      <c r="AB674" s="37"/>
      <c r="AC674" s="37"/>
      <c r="AD674" s="37"/>
      <c r="AE674" s="226"/>
      <c r="AN674" s="38"/>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c r="BS674" s="1"/>
      <c r="BT674" s="1"/>
      <c r="BU674" s="1"/>
      <c r="BV674" s="1"/>
      <c r="BW674" s="1"/>
      <c r="BX674" s="1"/>
      <c r="BY674" s="1"/>
      <c r="BZ674" s="1"/>
      <c r="CA674" s="1"/>
      <c r="CB674" s="1"/>
      <c r="CC674" s="1"/>
      <c r="CD674" s="1"/>
    </row>
    <row r="675" spans="1:82" s="33" customFormat="1" x14ac:dyDescent="0.2">
      <c r="A675" s="34"/>
      <c r="H675" s="91"/>
      <c r="I675" s="1"/>
      <c r="J675" s="35"/>
      <c r="K675" s="35"/>
      <c r="L675" s="35"/>
      <c r="M675" s="35"/>
      <c r="N675" s="40"/>
      <c r="O675" s="40"/>
      <c r="P675" s="40"/>
      <c r="Q675" s="40"/>
      <c r="R675" s="40"/>
      <c r="S675" s="105"/>
      <c r="T675" s="105"/>
      <c r="U675" s="105"/>
      <c r="W675" s="36"/>
      <c r="X675" s="215"/>
      <c r="Y675" s="215"/>
      <c r="Z675" s="216"/>
      <c r="AA675" s="37"/>
      <c r="AB675" s="37"/>
      <c r="AC675" s="37"/>
      <c r="AD675" s="37"/>
      <c r="AE675" s="226"/>
      <c r="AN675" s="38"/>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c r="BS675" s="1"/>
      <c r="BT675" s="1"/>
      <c r="BU675" s="1"/>
      <c r="BV675" s="1"/>
      <c r="BW675" s="1"/>
      <c r="BX675" s="1"/>
      <c r="BY675" s="1"/>
      <c r="BZ675" s="1"/>
      <c r="CA675" s="1"/>
      <c r="CB675" s="1"/>
      <c r="CC675" s="1"/>
      <c r="CD675" s="1"/>
    </row>
    <row r="676" spans="1:82" s="33" customFormat="1" x14ac:dyDescent="0.2">
      <c r="A676" s="34"/>
      <c r="H676" s="91"/>
      <c r="I676" s="1"/>
      <c r="J676" s="35"/>
      <c r="K676" s="35"/>
      <c r="L676" s="35"/>
      <c r="M676" s="35"/>
      <c r="N676" s="40"/>
      <c r="O676" s="40"/>
      <c r="P676" s="40"/>
      <c r="Q676" s="40"/>
      <c r="R676" s="40"/>
      <c r="S676" s="105"/>
      <c r="T676" s="105"/>
      <c r="U676" s="105"/>
      <c r="W676" s="36"/>
      <c r="X676" s="215"/>
      <c r="Y676" s="215"/>
      <c r="Z676" s="216"/>
      <c r="AA676" s="37"/>
      <c r="AB676" s="37"/>
      <c r="AC676" s="37"/>
      <c r="AD676" s="37"/>
      <c r="AE676" s="226"/>
      <c r="AN676" s="38"/>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c r="BS676" s="1"/>
      <c r="BT676" s="1"/>
      <c r="BU676" s="1"/>
      <c r="BV676" s="1"/>
      <c r="BW676" s="1"/>
      <c r="BX676" s="1"/>
      <c r="BY676" s="1"/>
      <c r="BZ676" s="1"/>
      <c r="CA676" s="1"/>
      <c r="CB676" s="1"/>
      <c r="CC676" s="1"/>
      <c r="CD676" s="1"/>
    </row>
    <row r="677" spans="1:82" s="33" customFormat="1" x14ac:dyDescent="0.2">
      <c r="A677" s="34"/>
      <c r="H677" s="91"/>
      <c r="I677" s="1"/>
      <c r="J677" s="35"/>
      <c r="K677" s="35"/>
      <c r="L677" s="35"/>
      <c r="M677" s="35"/>
      <c r="N677" s="40"/>
      <c r="O677" s="40"/>
      <c r="P677" s="40"/>
      <c r="Q677" s="40"/>
      <c r="R677" s="40"/>
      <c r="S677" s="105"/>
      <c r="T677" s="105"/>
      <c r="U677" s="105"/>
      <c r="W677" s="36"/>
      <c r="X677" s="36"/>
      <c r="Y677" s="36"/>
      <c r="Z677" s="216"/>
      <c r="AA677" s="37"/>
      <c r="AB677" s="37"/>
      <c r="AC677" s="37"/>
      <c r="AD677" s="37"/>
      <c r="AE677" s="226"/>
      <c r="AN677" s="38"/>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c r="BS677" s="1"/>
      <c r="BT677" s="1"/>
      <c r="BU677" s="1"/>
      <c r="BV677" s="1"/>
      <c r="BW677" s="1"/>
      <c r="BX677" s="1"/>
      <c r="BY677" s="1"/>
      <c r="BZ677" s="1"/>
      <c r="CA677" s="1"/>
      <c r="CB677" s="1"/>
      <c r="CC677" s="1"/>
      <c r="CD677" s="1"/>
    </row>
    <row r="678" spans="1:82" s="33" customFormat="1" x14ac:dyDescent="0.2">
      <c r="A678" s="34"/>
      <c r="H678" s="91"/>
      <c r="I678" s="1"/>
      <c r="J678" s="35"/>
      <c r="K678" s="35"/>
      <c r="L678" s="35"/>
      <c r="M678" s="35"/>
      <c r="N678" s="40"/>
      <c r="O678" s="40"/>
      <c r="P678" s="40"/>
      <c r="Q678" s="40"/>
      <c r="R678" s="40"/>
      <c r="S678" s="105"/>
      <c r="T678" s="105"/>
      <c r="U678" s="105"/>
      <c r="W678" s="36"/>
      <c r="X678" s="36"/>
      <c r="Y678" s="36"/>
      <c r="Z678" s="216"/>
      <c r="AA678" s="37"/>
      <c r="AB678" s="37"/>
      <c r="AC678" s="37"/>
      <c r="AD678" s="37"/>
      <c r="AE678" s="226"/>
      <c r="AN678" s="38"/>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c r="BS678" s="1"/>
      <c r="BT678" s="1"/>
      <c r="BU678" s="1"/>
      <c r="BV678" s="1"/>
      <c r="BW678" s="1"/>
      <c r="BX678" s="1"/>
      <c r="BY678" s="1"/>
      <c r="BZ678" s="1"/>
      <c r="CA678" s="1"/>
      <c r="CB678" s="1"/>
      <c r="CC678" s="1"/>
      <c r="CD678" s="1"/>
    </row>
    <row r="679" spans="1:82" s="33" customFormat="1" x14ac:dyDescent="0.2">
      <c r="A679" s="34"/>
      <c r="H679" s="91"/>
      <c r="I679" s="1"/>
      <c r="J679" s="35"/>
      <c r="K679" s="35"/>
      <c r="L679" s="35"/>
      <c r="M679" s="35"/>
      <c r="N679" s="40"/>
      <c r="O679" s="40"/>
      <c r="P679" s="40"/>
      <c r="Q679" s="40"/>
      <c r="R679" s="40"/>
      <c r="S679" s="105"/>
      <c r="T679" s="105"/>
      <c r="U679" s="105"/>
      <c r="W679" s="36"/>
      <c r="X679" s="36"/>
      <c r="Y679" s="36"/>
      <c r="Z679" s="216"/>
      <c r="AA679" s="37"/>
      <c r="AB679" s="37"/>
      <c r="AC679" s="37"/>
      <c r="AD679" s="37"/>
      <c r="AE679" s="226"/>
      <c r="AN679" s="38"/>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c r="BS679" s="1"/>
      <c r="BT679" s="1"/>
      <c r="BU679" s="1"/>
      <c r="BV679" s="1"/>
      <c r="BW679" s="1"/>
      <c r="BX679" s="1"/>
      <c r="BY679" s="1"/>
      <c r="BZ679" s="1"/>
      <c r="CA679" s="1"/>
      <c r="CB679" s="1"/>
      <c r="CC679" s="1"/>
      <c r="CD679" s="1"/>
    </row>
    <row r="680" spans="1:82" s="33" customFormat="1" x14ac:dyDescent="0.2">
      <c r="A680" s="34"/>
      <c r="H680" s="91"/>
      <c r="I680" s="1"/>
      <c r="J680" s="35"/>
      <c r="K680" s="35"/>
      <c r="L680" s="35"/>
      <c r="M680" s="35"/>
      <c r="N680" s="40"/>
      <c r="O680" s="40"/>
      <c r="P680" s="40"/>
      <c r="Q680" s="40"/>
      <c r="R680" s="40"/>
      <c r="S680" s="105"/>
      <c r="T680" s="105"/>
      <c r="U680" s="105"/>
      <c r="W680" s="36"/>
      <c r="X680" s="36"/>
      <c r="Y680" s="36"/>
      <c r="Z680" s="216"/>
      <c r="AA680" s="37"/>
      <c r="AB680" s="37"/>
      <c r="AC680" s="37"/>
      <c r="AD680" s="37"/>
      <c r="AE680" s="226"/>
      <c r="AN680" s="38"/>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c r="BS680" s="1"/>
      <c r="BT680" s="1"/>
      <c r="BU680" s="1"/>
      <c r="BV680" s="1"/>
      <c r="BW680" s="1"/>
      <c r="BX680" s="1"/>
      <c r="BY680" s="1"/>
      <c r="BZ680" s="1"/>
      <c r="CA680" s="1"/>
      <c r="CB680" s="1"/>
      <c r="CC680" s="1"/>
      <c r="CD680" s="1"/>
    </row>
    <row r="681" spans="1:82" s="33" customFormat="1" x14ac:dyDescent="0.2">
      <c r="A681" s="34"/>
      <c r="H681" s="91"/>
      <c r="I681" s="1"/>
      <c r="J681" s="35"/>
      <c r="K681" s="35"/>
      <c r="L681" s="35"/>
      <c r="M681" s="35"/>
      <c r="N681" s="40"/>
      <c r="O681" s="40"/>
      <c r="P681" s="40"/>
      <c r="Q681" s="40"/>
      <c r="R681" s="40"/>
      <c r="S681" s="105"/>
      <c r="T681" s="105"/>
      <c r="U681" s="105"/>
      <c r="W681" s="36"/>
      <c r="X681" s="36"/>
      <c r="Y681" s="36"/>
      <c r="Z681" s="216"/>
      <c r="AA681" s="37"/>
      <c r="AB681" s="37"/>
      <c r="AC681" s="37"/>
      <c r="AD681" s="37"/>
      <c r="AE681" s="226"/>
      <c r="AN681" s="38"/>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c r="BS681" s="1"/>
      <c r="BT681" s="1"/>
      <c r="BU681" s="1"/>
      <c r="BV681" s="1"/>
      <c r="BW681" s="1"/>
      <c r="BX681" s="1"/>
      <c r="BY681" s="1"/>
      <c r="BZ681" s="1"/>
      <c r="CA681" s="1"/>
      <c r="CB681" s="1"/>
      <c r="CC681" s="1"/>
      <c r="CD681" s="1"/>
    </row>
    <row r="682" spans="1:82" s="33" customFormat="1" x14ac:dyDescent="0.2">
      <c r="A682" s="34"/>
      <c r="H682" s="91"/>
      <c r="I682" s="1"/>
      <c r="J682" s="35"/>
      <c r="K682" s="35"/>
      <c r="L682" s="35"/>
      <c r="M682" s="35"/>
      <c r="N682" s="40"/>
      <c r="O682" s="40"/>
      <c r="P682" s="40"/>
      <c r="Q682" s="40"/>
      <c r="R682" s="40"/>
      <c r="S682" s="105"/>
      <c r="T682" s="105"/>
      <c r="U682" s="105"/>
      <c r="W682" s="36"/>
      <c r="X682" s="36"/>
      <c r="Y682" s="36"/>
      <c r="Z682" s="216"/>
      <c r="AA682" s="37"/>
      <c r="AB682" s="37"/>
      <c r="AC682" s="37"/>
      <c r="AD682" s="37"/>
      <c r="AE682" s="226"/>
      <c r="AN682" s="38"/>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c r="BS682" s="1"/>
      <c r="BT682" s="1"/>
      <c r="BU682" s="1"/>
      <c r="BV682" s="1"/>
      <c r="BW682" s="1"/>
      <c r="BX682" s="1"/>
      <c r="BY682" s="1"/>
      <c r="BZ682" s="1"/>
      <c r="CA682" s="1"/>
      <c r="CB682" s="1"/>
      <c r="CC682" s="1"/>
      <c r="CD682" s="1"/>
    </row>
    <row r="683" spans="1:82" s="33" customFormat="1" x14ac:dyDescent="0.2">
      <c r="A683" s="34"/>
      <c r="H683" s="91"/>
      <c r="I683" s="1"/>
      <c r="J683" s="35"/>
      <c r="K683" s="35"/>
      <c r="L683" s="35"/>
      <c r="M683" s="35"/>
      <c r="N683" s="40"/>
      <c r="O683" s="40"/>
      <c r="P683" s="40"/>
      <c r="Q683" s="40"/>
      <c r="R683" s="40"/>
      <c r="S683" s="105"/>
      <c r="T683" s="105"/>
      <c r="U683" s="105"/>
      <c r="W683" s="36"/>
      <c r="X683" s="36"/>
      <c r="Y683" s="36"/>
      <c r="Z683" s="216"/>
      <c r="AA683" s="37"/>
      <c r="AB683" s="37"/>
      <c r="AC683" s="37"/>
      <c r="AD683" s="37"/>
      <c r="AE683" s="226"/>
      <c r="AN683" s="38"/>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c r="BS683" s="1"/>
      <c r="BT683" s="1"/>
      <c r="BU683" s="1"/>
      <c r="BV683" s="1"/>
      <c r="BW683" s="1"/>
      <c r="BX683" s="1"/>
      <c r="BY683" s="1"/>
      <c r="BZ683" s="1"/>
      <c r="CA683" s="1"/>
      <c r="CB683" s="1"/>
      <c r="CC683" s="1"/>
      <c r="CD683" s="1"/>
    </row>
    <row r="684" spans="1:82" s="33" customFormat="1" x14ac:dyDescent="0.2">
      <c r="A684" s="34"/>
      <c r="H684" s="91"/>
      <c r="I684" s="1"/>
      <c r="J684" s="35"/>
      <c r="K684" s="35"/>
      <c r="L684" s="35"/>
      <c r="M684" s="35"/>
      <c r="N684" s="40"/>
      <c r="O684" s="40"/>
      <c r="P684" s="40"/>
      <c r="Q684" s="40"/>
      <c r="R684" s="40"/>
      <c r="S684" s="105"/>
      <c r="T684" s="105"/>
      <c r="U684" s="105"/>
      <c r="W684" s="36"/>
      <c r="X684" s="36"/>
      <c r="Y684" s="36"/>
      <c r="Z684" s="216"/>
      <c r="AA684" s="37"/>
      <c r="AB684" s="37"/>
      <c r="AC684" s="37"/>
      <c r="AD684" s="37"/>
      <c r="AE684" s="226"/>
      <c r="AN684" s="38"/>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c r="BS684" s="1"/>
      <c r="BT684" s="1"/>
      <c r="BU684" s="1"/>
      <c r="BV684" s="1"/>
      <c r="BW684" s="1"/>
      <c r="BX684" s="1"/>
      <c r="BY684" s="1"/>
      <c r="BZ684" s="1"/>
      <c r="CA684" s="1"/>
      <c r="CB684" s="1"/>
      <c r="CC684" s="1"/>
      <c r="CD684" s="1"/>
    </row>
    <row r="685" spans="1:82" s="33" customFormat="1" x14ac:dyDescent="0.2">
      <c r="A685" s="34"/>
      <c r="H685" s="91"/>
      <c r="I685" s="1"/>
      <c r="J685" s="35"/>
      <c r="K685" s="35"/>
      <c r="L685" s="35"/>
      <c r="M685" s="35"/>
      <c r="N685" s="40"/>
      <c r="O685" s="40"/>
      <c r="P685" s="40"/>
      <c r="Q685" s="40"/>
      <c r="R685" s="40"/>
      <c r="S685" s="105"/>
      <c r="T685" s="105"/>
      <c r="U685" s="105"/>
      <c r="W685" s="36"/>
      <c r="X685" s="36"/>
      <c r="Y685" s="36"/>
      <c r="Z685" s="216"/>
      <c r="AA685" s="37"/>
      <c r="AB685" s="37"/>
      <c r="AC685" s="37"/>
      <c r="AD685" s="37"/>
      <c r="AE685" s="226"/>
      <c r="AN685" s="38"/>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c r="BS685" s="1"/>
      <c r="BT685" s="1"/>
      <c r="BU685" s="1"/>
      <c r="BV685" s="1"/>
      <c r="BW685" s="1"/>
      <c r="BX685" s="1"/>
      <c r="BY685" s="1"/>
      <c r="BZ685" s="1"/>
      <c r="CA685" s="1"/>
      <c r="CB685" s="1"/>
      <c r="CC685" s="1"/>
      <c r="CD685" s="1"/>
    </row>
    <row r="686" spans="1:82" s="33" customFormat="1" x14ac:dyDescent="0.2">
      <c r="A686" s="34"/>
      <c r="H686" s="91"/>
      <c r="I686" s="1"/>
      <c r="J686" s="35"/>
      <c r="K686" s="35"/>
      <c r="L686" s="35"/>
      <c r="M686" s="35"/>
      <c r="N686" s="40"/>
      <c r="O686" s="40"/>
      <c r="P686" s="40"/>
      <c r="Q686" s="40"/>
      <c r="R686" s="40"/>
      <c r="S686" s="105"/>
      <c r="T686" s="105"/>
      <c r="U686" s="105"/>
      <c r="W686" s="36"/>
      <c r="X686" s="36"/>
      <c r="Y686" s="36"/>
      <c r="Z686" s="216"/>
      <c r="AA686" s="37"/>
      <c r="AB686" s="37"/>
      <c r="AC686" s="37"/>
      <c r="AD686" s="37"/>
      <c r="AE686" s="226"/>
      <c r="AN686" s="38"/>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c r="BS686" s="1"/>
      <c r="BT686" s="1"/>
      <c r="BU686" s="1"/>
      <c r="BV686" s="1"/>
      <c r="BW686" s="1"/>
      <c r="BX686" s="1"/>
      <c r="BY686" s="1"/>
      <c r="BZ686" s="1"/>
      <c r="CA686" s="1"/>
      <c r="CB686" s="1"/>
      <c r="CC686" s="1"/>
      <c r="CD686" s="1"/>
    </row>
    <row r="687" spans="1:82" s="33" customFormat="1" x14ac:dyDescent="0.2">
      <c r="A687" s="34"/>
      <c r="H687" s="91"/>
      <c r="I687" s="1"/>
      <c r="J687" s="35"/>
      <c r="K687" s="35"/>
      <c r="L687" s="35"/>
      <c r="M687" s="35"/>
      <c r="N687" s="40"/>
      <c r="O687" s="40"/>
      <c r="P687" s="40"/>
      <c r="Q687" s="40"/>
      <c r="R687" s="40"/>
      <c r="S687" s="105"/>
      <c r="T687" s="105"/>
      <c r="U687" s="105"/>
      <c r="W687" s="36"/>
      <c r="X687" s="36"/>
      <c r="Y687" s="36"/>
      <c r="Z687" s="216"/>
      <c r="AA687" s="37"/>
      <c r="AB687" s="37"/>
      <c r="AC687" s="37"/>
      <c r="AD687" s="37"/>
      <c r="AE687" s="226"/>
      <c r="AN687" s="38"/>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c r="BS687" s="1"/>
      <c r="BT687" s="1"/>
      <c r="BU687" s="1"/>
      <c r="BV687" s="1"/>
      <c r="BW687" s="1"/>
      <c r="BX687" s="1"/>
      <c r="BY687" s="1"/>
      <c r="BZ687" s="1"/>
      <c r="CA687" s="1"/>
      <c r="CB687" s="1"/>
      <c r="CC687" s="1"/>
      <c r="CD687" s="1"/>
    </row>
    <row r="688" spans="1:82" s="33" customFormat="1" x14ac:dyDescent="0.2">
      <c r="A688" s="34"/>
      <c r="H688" s="91"/>
      <c r="I688" s="1"/>
      <c r="J688" s="35"/>
      <c r="K688" s="35"/>
      <c r="L688" s="35"/>
      <c r="M688" s="35"/>
      <c r="N688" s="40"/>
      <c r="O688" s="40"/>
      <c r="P688" s="40"/>
      <c r="Q688" s="40"/>
      <c r="R688" s="40"/>
      <c r="S688" s="105"/>
      <c r="T688" s="105"/>
      <c r="U688" s="105"/>
      <c r="W688" s="36"/>
      <c r="X688" s="36"/>
      <c r="Y688" s="36"/>
      <c r="Z688" s="216"/>
      <c r="AA688" s="37"/>
      <c r="AB688" s="37"/>
      <c r="AC688" s="37"/>
      <c r="AD688" s="37"/>
      <c r="AE688" s="226"/>
      <c r="AN688" s="38"/>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c r="BS688" s="1"/>
      <c r="BT688" s="1"/>
      <c r="BU688" s="1"/>
      <c r="BV688" s="1"/>
      <c r="BW688" s="1"/>
      <c r="BX688" s="1"/>
      <c r="BY688" s="1"/>
      <c r="BZ688" s="1"/>
      <c r="CA688" s="1"/>
      <c r="CB688" s="1"/>
      <c r="CC688" s="1"/>
      <c r="CD688" s="1"/>
    </row>
    <row r="689" spans="1:82" s="33" customFormat="1" x14ac:dyDescent="0.2">
      <c r="A689" s="34"/>
      <c r="H689" s="91"/>
      <c r="I689" s="1"/>
      <c r="J689" s="35"/>
      <c r="K689" s="35"/>
      <c r="L689" s="35"/>
      <c r="M689" s="35"/>
      <c r="N689" s="40"/>
      <c r="O689" s="40"/>
      <c r="P689" s="40"/>
      <c r="Q689" s="40"/>
      <c r="R689" s="40"/>
      <c r="S689" s="105"/>
      <c r="T689" s="105"/>
      <c r="U689" s="105"/>
      <c r="W689" s="36"/>
      <c r="X689" s="36"/>
      <c r="Y689" s="36"/>
      <c r="Z689" s="216"/>
      <c r="AA689" s="37"/>
      <c r="AB689" s="37"/>
      <c r="AC689" s="37"/>
      <c r="AD689" s="37"/>
      <c r="AE689" s="226"/>
      <c r="AN689" s="38"/>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c r="BS689" s="1"/>
      <c r="BT689" s="1"/>
      <c r="BU689" s="1"/>
      <c r="BV689" s="1"/>
      <c r="BW689" s="1"/>
      <c r="BX689" s="1"/>
      <c r="BY689" s="1"/>
      <c r="BZ689" s="1"/>
      <c r="CA689" s="1"/>
      <c r="CB689" s="1"/>
      <c r="CC689" s="1"/>
      <c r="CD689" s="1"/>
    </row>
    <row r="690" spans="1:82" s="33" customFormat="1" x14ac:dyDescent="0.2">
      <c r="A690" s="34"/>
      <c r="H690" s="91"/>
      <c r="I690" s="1"/>
      <c r="J690" s="35"/>
      <c r="K690" s="35"/>
      <c r="L690" s="35"/>
      <c r="M690" s="35"/>
      <c r="N690" s="40"/>
      <c r="O690" s="40"/>
      <c r="P690" s="40"/>
      <c r="Q690" s="40"/>
      <c r="R690" s="40"/>
      <c r="S690" s="105"/>
      <c r="T690" s="105"/>
      <c r="U690" s="105"/>
      <c r="W690" s="36"/>
      <c r="X690" s="36"/>
      <c r="Y690" s="36"/>
      <c r="Z690" s="216"/>
      <c r="AA690" s="37"/>
      <c r="AB690" s="37"/>
      <c r="AC690" s="37"/>
      <c r="AD690" s="37"/>
      <c r="AE690" s="226"/>
      <c r="AN690" s="38"/>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c r="BS690" s="1"/>
      <c r="BT690" s="1"/>
      <c r="BU690" s="1"/>
      <c r="BV690" s="1"/>
      <c r="BW690" s="1"/>
      <c r="BX690" s="1"/>
      <c r="BY690" s="1"/>
      <c r="BZ690" s="1"/>
      <c r="CA690" s="1"/>
      <c r="CB690" s="1"/>
      <c r="CC690" s="1"/>
      <c r="CD690" s="1"/>
    </row>
    <row r="691" spans="1:82" s="33" customFormat="1" x14ac:dyDescent="0.2">
      <c r="A691" s="34"/>
      <c r="H691" s="91"/>
      <c r="I691" s="1"/>
      <c r="J691" s="35"/>
      <c r="K691" s="35"/>
      <c r="L691" s="35"/>
      <c r="M691" s="35"/>
      <c r="N691" s="40"/>
      <c r="O691" s="40"/>
      <c r="P691" s="40"/>
      <c r="Q691" s="40"/>
      <c r="R691" s="40"/>
      <c r="S691" s="105"/>
      <c r="T691" s="105"/>
      <c r="U691" s="105"/>
      <c r="W691" s="36"/>
      <c r="X691" s="36"/>
      <c r="Y691" s="36"/>
      <c r="Z691" s="216"/>
      <c r="AA691" s="37"/>
      <c r="AB691" s="37"/>
      <c r="AC691" s="37"/>
      <c r="AD691" s="37"/>
      <c r="AE691" s="226"/>
      <c r="AN691" s="38"/>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c r="BU691" s="1"/>
      <c r="BV691" s="1"/>
      <c r="BW691" s="1"/>
      <c r="BX691" s="1"/>
      <c r="BY691" s="1"/>
      <c r="BZ691" s="1"/>
      <c r="CA691" s="1"/>
      <c r="CB691" s="1"/>
      <c r="CC691" s="1"/>
      <c r="CD691" s="1"/>
    </row>
    <row r="692" spans="1:82" s="33" customFormat="1" x14ac:dyDescent="0.2">
      <c r="A692" s="34"/>
      <c r="H692" s="91"/>
      <c r="I692" s="1"/>
      <c r="J692" s="35"/>
      <c r="K692" s="35"/>
      <c r="L692" s="35"/>
      <c r="M692" s="35"/>
      <c r="N692" s="40"/>
      <c r="O692" s="40"/>
      <c r="P692" s="40"/>
      <c r="Q692" s="40"/>
      <c r="R692" s="40"/>
      <c r="S692" s="105"/>
      <c r="T692" s="105"/>
      <c r="U692" s="105"/>
      <c r="W692" s="36"/>
      <c r="X692" s="36"/>
      <c r="Y692" s="36"/>
      <c r="Z692" s="216"/>
      <c r="AA692" s="37"/>
      <c r="AB692" s="37"/>
      <c r="AC692" s="37"/>
      <c r="AD692" s="37"/>
      <c r="AE692" s="226"/>
      <c r="AN692" s="38"/>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c r="BS692" s="1"/>
      <c r="BT692" s="1"/>
      <c r="BU692" s="1"/>
      <c r="BV692" s="1"/>
      <c r="BW692" s="1"/>
      <c r="BX692" s="1"/>
      <c r="BY692" s="1"/>
      <c r="BZ692" s="1"/>
      <c r="CA692" s="1"/>
      <c r="CB692" s="1"/>
      <c r="CC692" s="1"/>
      <c r="CD692" s="1"/>
    </row>
    <row r="693" spans="1:82" s="33" customFormat="1" x14ac:dyDescent="0.2">
      <c r="A693" s="34"/>
      <c r="H693" s="91"/>
      <c r="I693" s="1"/>
      <c r="J693" s="35"/>
      <c r="K693" s="35"/>
      <c r="L693" s="35"/>
      <c r="M693" s="35"/>
      <c r="N693" s="40"/>
      <c r="O693" s="40"/>
      <c r="P693" s="40"/>
      <c r="Q693" s="40"/>
      <c r="R693" s="40"/>
      <c r="S693" s="105"/>
      <c r="T693" s="105"/>
      <c r="U693" s="105"/>
      <c r="W693" s="36"/>
      <c r="X693" s="36"/>
      <c r="Y693" s="36"/>
      <c r="Z693" s="216"/>
      <c r="AA693" s="37"/>
      <c r="AB693" s="37"/>
      <c r="AC693" s="37"/>
      <c r="AD693" s="37"/>
      <c r="AE693" s="226"/>
      <c r="AN693" s="38"/>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c r="BS693" s="1"/>
      <c r="BT693" s="1"/>
      <c r="BU693" s="1"/>
      <c r="BV693" s="1"/>
      <c r="BW693" s="1"/>
      <c r="BX693" s="1"/>
      <c r="BY693" s="1"/>
      <c r="BZ693" s="1"/>
      <c r="CA693" s="1"/>
      <c r="CB693" s="1"/>
      <c r="CC693" s="1"/>
      <c r="CD693" s="1"/>
    </row>
    <row r="694" spans="1:82" s="33" customFormat="1" x14ac:dyDescent="0.2">
      <c r="A694" s="34"/>
      <c r="H694" s="91"/>
      <c r="I694" s="1"/>
      <c r="J694" s="35"/>
      <c r="K694" s="35"/>
      <c r="L694" s="35"/>
      <c r="M694" s="35"/>
      <c r="N694" s="40"/>
      <c r="O694" s="40"/>
      <c r="P694" s="40"/>
      <c r="Q694" s="40"/>
      <c r="R694" s="40"/>
      <c r="S694" s="105"/>
      <c r="T694" s="105"/>
      <c r="U694" s="105"/>
      <c r="W694" s="36"/>
      <c r="X694" s="36"/>
      <c r="Y694" s="36"/>
      <c r="Z694" s="216"/>
      <c r="AA694" s="37"/>
      <c r="AB694" s="37"/>
      <c r="AC694" s="37"/>
      <c r="AD694" s="37"/>
      <c r="AE694" s="226"/>
      <c r="AN694" s="38"/>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c r="BS694" s="1"/>
      <c r="BT694" s="1"/>
      <c r="BU694" s="1"/>
      <c r="BV694" s="1"/>
      <c r="BW694" s="1"/>
      <c r="BX694" s="1"/>
      <c r="BY694" s="1"/>
      <c r="BZ694" s="1"/>
      <c r="CA694" s="1"/>
      <c r="CB694" s="1"/>
      <c r="CC694" s="1"/>
      <c r="CD694" s="1"/>
    </row>
    <row r="695" spans="1:82" s="33" customFormat="1" x14ac:dyDescent="0.2">
      <c r="A695" s="34"/>
      <c r="H695" s="91"/>
      <c r="I695" s="1"/>
      <c r="J695" s="35"/>
      <c r="K695" s="35"/>
      <c r="L695" s="35"/>
      <c r="M695" s="35"/>
      <c r="N695" s="40"/>
      <c r="O695" s="40"/>
      <c r="P695" s="40"/>
      <c r="Q695" s="40"/>
      <c r="R695" s="40"/>
      <c r="S695" s="105"/>
      <c r="T695" s="105"/>
      <c r="U695" s="105"/>
      <c r="W695" s="36"/>
      <c r="X695" s="36"/>
      <c r="Y695" s="36"/>
      <c r="Z695" s="216"/>
      <c r="AA695" s="37"/>
      <c r="AB695" s="37"/>
      <c r="AC695" s="37"/>
      <c r="AD695" s="37"/>
      <c r="AE695" s="226"/>
      <c r="AN695" s="38"/>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c r="BS695" s="1"/>
      <c r="BT695" s="1"/>
      <c r="BU695" s="1"/>
      <c r="BV695" s="1"/>
      <c r="BW695" s="1"/>
      <c r="BX695" s="1"/>
      <c r="BY695" s="1"/>
      <c r="BZ695" s="1"/>
      <c r="CA695" s="1"/>
      <c r="CB695" s="1"/>
      <c r="CC695" s="1"/>
      <c r="CD695" s="1"/>
    </row>
    <row r="696" spans="1:82" s="33" customFormat="1" x14ac:dyDescent="0.2">
      <c r="A696" s="34"/>
      <c r="H696" s="91"/>
      <c r="I696" s="1"/>
      <c r="J696" s="35"/>
      <c r="K696" s="35"/>
      <c r="L696" s="35"/>
      <c r="M696" s="35"/>
      <c r="N696" s="40"/>
      <c r="O696" s="40"/>
      <c r="P696" s="40"/>
      <c r="Q696" s="40"/>
      <c r="R696" s="40"/>
      <c r="S696" s="105"/>
      <c r="T696" s="105"/>
      <c r="U696" s="105"/>
      <c r="W696" s="36"/>
      <c r="X696" s="36"/>
      <c r="Y696" s="36"/>
      <c r="Z696" s="216"/>
      <c r="AA696" s="37"/>
      <c r="AB696" s="37"/>
      <c r="AC696" s="37"/>
      <c r="AD696" s="37"/>
      <c r="AE696" s="226"/>
      <c r="AN696" s="38"/>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c r="BS696" s="1"/>
      <c r="BT696" s="1"/>
      <c r="BU696" s="1"/>
      <c r="BV696" s="1"/>
      <c r="BW696" s="1"/>
      <c r="BX696" s="1"/>
      <c r="BY696" s="1"/>
      <c r="BZ696" s="1"/>
      <c r="CA696" s="1"/>
      <c r="CB696" s="1"/>
      <c r="CC696" s="1"/>
      <c r="CD696" s="1"/>
    </row>
    <row r="697" spans="1:82" s="33" customFormat="1" x14ac:dyDescent="0.2">
      <c r="A697" s="34"/>
      <c r="H697" s="91"/>
      <c r="I697" s="1"/>
      <c r="J697" s="35"/>
      <c r="K697" s="35"/>
      <c r="L697" s="35"/>
      <c r="M697" s="35"/>
      <c r="N697" s="40"/>
      <c r="O697" s="40"/>
      <c r="P697" s="40"/>
      <c r="Q697" s="40"/>
      <c r="R697" s="40"/>
      <c r="S697" s="105"/>
      <c r="T697" s="105"/>
      <c r="U697" s="105"/>
      <c r="W697" s="36"/>
      <c r="X697" s="36"/>
      <c r="Y697" s="36"/>
      <c r="Z697" s="216"/>
      <c r="AA697" s="37"/>
      <c r="AB697" s="37"/>
      <c r="AC697" s="37"/>
      <c r="AD697" s="37"/>
      <c r="AE697" s="226"/>
      <c r="AN697" s="38"/>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c r="BS697" s="1"/>
      <c r="BT697" s="1"/>
      <c r="BU697" s="1"/>
      <c r="BV697" s="1"/>
      <c r="BW697" s="1"/>
      <c r="BX697" s="1"/>
      <c r="BY697" s="1"/>
      <c r="BZ697" s="1"/>
      <c r="CA697" s="1"/>
      <c r="CB697" s="1"/>
      <c r="CC697" s="1"/>
      <c r="CD697" s="1"/>
    </row>
    <row r="698" spans="1:82" s="33" customFormat="1" x14ac:dyDescent="0.2">
      <c r="A698" s="34"/>
      <c r="H698" s="91"/>
      <c r="I698" s="1"/>
      <c r="J698" s="35"/>
      <c r="K698" s="35"/>
      <c r="L698" s="35"/>
      <c r="M698" s="35"/>
      <c r="N698" s="40"/>
      <c r="O698" s="40"/>
      <c r="P698" s="40"/>
      <c r="Q698" s="40"/>
      <c r="R698" s="40"/>
      <c r="S698" s="105"/>
      <c r="T698" s="105"/>
      <c r="U698" s="105"/>
      <c r="W698" s="36"/>
      <c r="X698" s="36"/>
      <c r="Y698" s="36"/>
      <c r="Z698" s="216"/>
      <c r="AA698" s="37"/>
      <c r="AB698" s="37"/>
      <c r="AC698" s="37"/>
      <c r="AD698" s="37"/>
      <c r="AE698" s="226"/>
      <c r="AN698" s="38"/>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c r="BS698" s="1"/>
      <c r="BT698" s="1"/>
      <c r="BU698" s="1"/>
      <c r="BV698" s="1"/>
      <c r="BW698" s="1"/>
      <c r="BX698" s="1"/>
      <c r="BY698" s="1"/>
      <c r="BZ698" s="1"/>
      <c r="CA698" s="1"/>
      <c r="CB698" s="1"/>
      <c r="CC698" s="1"/>
      <c r="CD698" s="1"/>
    </row>
    <row r="699" spans="1:82" s="33" customFormat="1" x14ac:dyDescent="0.2">
      <c r="A699" s="34"/>
      <c r="H699" s="91"/>
      <c r="I699" s="1"/>
      <c r="J699" s="35"/>
      <c r="K699" s="35"/>
      <c r="L699" s="35"/>
      <c r="M699" s="35"/>
      <c r="N699" s="40"/>
      <c r="O699" s="40"/>
      <c r="P699" s="40"/>
      <c r="Q699" s="40"/>
      <c r="R699" s="40"/>
      <c r="S699" s="105"/>
      <c r="T699" s="105"/>
      <c r="U699" s="105"/>
      <c r="W699" s="36"/>
      <c r="X699" s="36"/>
      <c r="Y699" s="36"/>
      <c r="Z699" s="216"/>
      <c r="AA699" s="37"/>
      <c r="AB699" s="37"/>
      <c r="AC699" s="37"/>
      <c r="AD699" s="37"/>
      <c r="AE699" s="226"/>
      <c r="AN699" s="38"/>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c r="BS699" s="1"/>
      <c r="BT699" s="1"/>
      <c r="BU699" s="1"/>
      <c r="BV699" s="1"/>
      <c r="BW699" s="1"/>
      <c r="BX699" s="1"/>
      <c r="BY699" s="1"/>
      <c r="BZ699" s="1"/>
      <c r="CA699" s="1"/>
      <c r="CB699" s="1"/>
      <c r="CC699" s="1"/>
      <c r="CD699" s="1"/>
    </row>
    <row r="700" spans="1:82" s="33" customFormat="1" x14ac:dyDescent="0.2">
      <c r="A700" s="34"/>
      <c r="H700" s="91"/>
      <c r="I700" s="1"/>
      <c r="J700" s="35"/>
      <c r="K700" s="35"/>
      <c r="L700" s="35"/>
      <c r="M700" s="35"/>
      <c r="N700" s="40"/>
      <c r="O700" s="40"/>
      <c r="P700" s="40"/>
      <c r="Q700" s="40"/>
      <c r="R700" s="40"/>
      <c r="S700" s="105"/>
      <c r="T700" s="105"/>
      <c r="U700" s="105"/>
      <c r="W700" s="36"/>
      <c r="X700" s="36"/>
      <c r="Y700" s="36"/>
      <c r="Z700" s="216"/>
      <c r="AA700" s="37"/>
      <c r="AB700" s="37"/>
      <c r="AC700" s="37"/>
      <c r="AD700" s="37"/>
      <c r="AE700" s="226"/>
      <c r="AN700" s="38"/>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c r="BP700" s="1"/>
      <c r="BQ700" s="1"/>
      <c r="BR700" s="1"/>
      <c r="BS700" s="1"/>
      <c r="BT700" s="1"/>
      <c r="BU700" s="1"/>
      <c r="BV700" s="1"/>
      <c r="BW700" s="1"/>
      <c r="BX700" s="1"/>
      <c r="BY700" s="1"/>
      <c r="BZ700" s="1"/>
      <c r="CA700" s="1"/>
      <c r="CB700" s="1"/>
      <c r="CC700" s="1"/>
      <c r="CD700" s="1"/>
    </row>
    <row r="701" spans="1:82" s="33" customFormat="1" x14ac:dyDescent="0.2">
      <c r="A701" s="34"/>
      <c r="H701" s="91"/>
      <c r="I701" s="1"/>
      <c r="J701" s="35"/>
      <c r="K701" s="35"/>
      <c r="L701" s="35"/>
      <c r="M701" s="35"/>
      <c r="N701" s="40"/>
      <c r="O701" s="40"/>
      <c r="P701" s="40"/>
      <c r="Q701" s="40"/>
      <c r="R701" s="40"/>
      <c r="S701" s="105"/>
      <c r="T701" s="105"/>
      <c r="U701" s="105"/>
      <c r="W701" s="36"/>
      <c r="X701" s="36"/>
      <c r="Y701" s="36"/>
      <c r="Z701" s="216"/>
      <c r="AA701" s="37"/>
      <c r="AB701" s="37"/>
      <c r="AC701" s="37"/>
      <c r="AD701" s="37"/>
      <c r="AE701" s="226"/>
      <c r="AN701" s="38"/>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c r="BP701" s="1"/>
      <c r="BQ701" s="1"/>
      <c r="BR701" s="1"/>
      <c r="BS701" s="1"/>
      <c r="BT701" s="1"/>
      <c r="BU701" s="1"/>
      <c r="BV701" s="1"/>
      <c r="BW701" s="1"/>
      <c r="BX701" s="1"/>
      <c r="BY701" s="1"/>
      <c r="BZ701" s="1"/>
      <c r="CA701" s="1"/>
      <c r="CB701" s="1"/>
      <c r="CC701" s="1"/>
      <c r="CD701" s="1"/>
    </row>
    <row r="702" spans="1:82" s="33" customFormat="1" x14ac:dyDescent="0.2">
      <c r="A702" s="34"/>
      <c r="H702" s="91"/>
      <c r="I702" s="1"/>
      <c r="J702" s="35"/>
      <c r="K702" s="35"/>
      <c r="L702" s="35"/>
      <c r="M702" s="35"/>
      <c r="N702" s="40"/>
      <c r="O702" s="40"/>
      <c r="P702" s="40"/>
      <c r="Q702" s="40"/>
      <c r="R702" s="40"/>
      <c r="S702" s="105"/>
      <c r="T702" s="105"/>
      <c r="U702" s="105"/>
      <c r="W702" s="36"/>
      <c r="X702" s="36"/>
      <c r="Y702" s="36"/>
      <c r="Z702" s="216"/>
      <c r="AA702" s="37"/>
      <c r="AB702" s="37"/>
      <c r="AC702" s="37"/>
      <c r="AD702" s="37"/>
      <c r="AE702" s="226"/>
      <c r="AN702" s="38"/>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c r="BP702" s="1"/>
      <c r="BQ702" s="1"/>
      <c r="BR702" s="1"/>
      <c r="BS702" s="1"/>
      <c r="BT702" s="1"/>
      <c r="BU702" s="1"/>
      <c r="BV702" s="1"/>
      <c r="BW702" s="1"/>
      <c r="BX702" s="1"/>
      <c r="BY702" s="1"/>
      <c r="BZ702" s="1"/>
      <c r="CA702" s="1"/>
      <c r="CB702" s="1"/>
      <c r="CC702" s="1"/>
      <c r="CD702" s="1"/>
    </row>
    <row r="703" spans="1:82" s="33" customFormat="1" x14ac:dyDescent="0.2">
      <c r="A703" s="34"/>
      <c r="H703" s="91"/>
      <c r="I703" s="1"/>
      <c r="J703" s="35"/>
      <c r="K703" s="35"/>
      <c r="L703" s="35"/>
      <c r="M703" s="35"/>
      <c r="N703" s="40"/>
      <c r="O703" s="40"/>
      <c r="P703" s="40"/>
      <c r="Q703" s="40"/>
      <c r="R703" s="40"/>
      <c r="S703" s="105"/>
      <c r="T703" s="105"/>
      <c r="U703" s="105"/>
      <c r="W703" s="36"/>
      <c r="X703" s="36"/>
      <c r="Y703" s="36"/>
      <c r="Z703" s="216"/>
      <c r="AA703" s="37"/>
      <c r="AB703" s="37"/>
      <c r="AC703" s="37"/>
      <c r="AD703" s="37"/>
      <c r="AE703" s="226"/>
      <c r="AN703" s="38"/>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c r="BP703" s="1"/>
      <c r="BQ703" s="1"/>
      <c r="BR703" s="1"/>
      <c r="BS703" s="1"/>
      <c r="BT703" s="1"/>
      <c r="BU703" s="1"/>
      <c r="BV703" s="1"/>
      <c r="BW703" s="1"/>
      <c r="BX703" s="1"/>
      <c r="BY703" s="1"/>
      <c r="BZ703" s="1"/>
      <c r="CA703" s="1"/>
      <c r="CB703" s="1"/>
      <c r="CC703" s="1"/>
      <c r="CD703" s="1"/>
    </row>
    <row r="704" spans="1:82" s="33" customFormat="1" x14ac:dyDescent="0.2">
      <c r="A704" s="34"/>
      <c r="H704" s="91"/>
      <c r="I704" s="1"/>
      <c r="J704" s="35"/>
      <c r="K704" s="35"/>
      <c r="L704" s="35"/>
      <c r="M704" s="35"/>
      <c r="N704" s="40"/>
      <c r="O704" s="40"/>
      <c r="P704" s="40"/>
      <c r="Q704" s="40"/>
      <c r="R704" s="40"/>
      <c r="S704" s="105"/>
      <c r="T704" s="105"/>
      <c r="U704" s="105"/>
      <c r="W704" s="36"/>
      <c r="X704" s="36"/>
      <c r="Y704" s="36"/>
      <c r="Z704" s="216"/>
      <c r="AA704" s="37"/>
      <c r="AB704" s="37"/>
      <c r="AC704" s="37"/>
      <c r="AD704" s="37"/>
      <c r="AE704" s="226"/>
      <c r="AN704" s="38"/>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c r="BP704" s="1"/>
      <c r="BQ704" s="1"/>
      <c r="BR704" s="1"/>
      <c r="BS704" s="1"/>
      <c r="BT704" s="1"/>
      <c r="BU704" s="1"/>
      <c r="BV704" s="1"/>
      <c r="BW704" s="1"/>
      <c r="BX704" s="1"/>
      <c r="BY704" s="1"/>
      <c r="BZ704" s="1"/>
      <c r="CA704" s="1"/>
      <c r="CB704" s="1"/>
      <c r="CC704" s="1"/>
      <c r="CD704" s="1"/>
    </row>
    <row r="705" spans="1:82" s="33" customFormat="1" x14ac:dyDescent="0.2">
      <c r="A705" s="34"/>
      <c r="H705" s="91"/>
      <c r="I705" s="1"/>
      <c r="J705" s="35"/>
      <c r="K705" s="35"/>
      <c r="L705" s="35"/>
      <c r="M705" s="35"/>
      <c r="N705" s="40"/>
      <c r="O705" s="40"/>
      <c r="P705" s="40"/>
      <c r="Q705" s="40"/>
      <c r="R705" s="40"/>
      <c r="S705" s="105"/>
      <c r="T705" s="105"/>
      <c r="U705" s="105"/>
      <c r="W705" s="36"/>
      <c r="X705" s="36"/>
      <c r="Y705" s="36"/>
      <c r="Z705" s="216"/>
      <c r="AA705" s="37"/>
      <c r="AB705" s="37"/>
      <c r="AC705" s="37"/>
      <c r="AD705" s="37"/>
      <c r="AE705" s="226"/>
      <c r="AN705" s="38"/>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c r="BP705" s="1"/>
      <c r="BQ705" s="1"/>
      <c r="BR705" s="1"/>
      <c r="BS705" s="1"/>
      <c r="BT705" s="1"/>
      <c r="BU705" s="1"/>
      <c r="BV705" s="1"/>
      <c r="BW705" s="1"/>
      <c r="BX705" s="1"/>
      <c r="BY705" s="1"/>
      <c r="BZ705" s="1"/>
      <c r="CA705" s="1"/>
      <c r="CB705" s="1"/>
      <c r="CC705" s="1"/>
      <c r="CD705" s="1"/>
    </row>
    <row r="706" spans="1:82" s="33" customFormat="1" x14ac:dyDescent="0.2">
      <c r="A706" s="34"/>
      <c r="H706" s="91"/>
      <c r="I706" s="1"/>
      <c r="J706" s="35"/>
      <c r="K706" s="35"/>
      <c r="L706" s="35"/>
      <c r="M706" s="35"/>
      <c r="N706" s="40"/>
      <c r="O706" s="40"/>
      <c r="P706" s="40"/>
      <c r="Q706" s="40"/>
      <c r="R706" s="40"/>
      <c r="S706" s="105"/>
      <c r="T706" s="105"/>
      <c r="U706" s="105"/>
      <c r="W706" s="36"/>
      <c r="X706" s="36"/>
      <c r="Y706" s="36"/>
      <c r="Z706" s="216"/>
      <c r="AA706" s="37"/>
      <c r="AB706" s="37"/>
      <c r="AC706" s="37"/>
      <c r="AD706" s="37"/>
      <c r="AE706" s="226"/>
      <c r="AN706" s="38"/>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c r="BP706" s="1"/>
      <c r="BQ706" s="1"/>
      <c r="BR706" s="1"/>
      <c r="BS706" s="1"/>
      <c r="BT706" s="1"/>
      <c r="BU706" s="1"/>
      <c r="BV706" s="1"/>
      <c r="BW706" s="1"/>
      <c r="BX706" s="1"/>
      <c r="BY706" s="1"/>
      <c r="BZ706" s="1"/>
      <c r="CA706" s="1"/>
      <c r="CB706" s="1"/>
      <c r="CC706" s="1"/>
      <c r="CD706" s="1"/>
    </row>
    <row r="707" spans="1:82" s="33" customFormat="1" x14ac:dyDescent="0.2">
      <c r="A707" s="34"/>
      <c r="H707" s="91"/>
      <c r="I707" s="1"/>
      <c r="J707" s="35"/>
      <c r="K707" s="35"/>
      <c r="L707" s="35"/>
      <c r="M707" s="35"/>
      <c r="N707" s="40"/>
      <c r="O707" s="40"/>
      <c r="P707" s="40"/>
      <c r="Q707" s="40"/>
      <c r="R707" s="40"/>
      <c r="S707" s="105"/>
      <c r="T707" s="105"/>
      <c r="U707" s="105"/>
      <c r="W707" s="36"/>
      <c r="X707" s="36"/>
      <c r="Y707" s="36"/>
      <c r="Z707" s="216"/>
      <c r="AA707" s="37"/>
      <c r="AB707" s="37"/>
      <c r="AC707" s="37"/>
      <c r="AD707" s="37"/>
      <c r="AE707" s="226"/>
      <c r="AN707" s="38"/>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c r="BP707" s="1"/>
      <c r="BQ707" s="1"/>
      <c r="BR707" s="1"/>
      <c r="BS707" s="1"/>
      <c r="BT707" s="1"/>
      <c r="BU707" s="1"/>
      <c r="BV707" s="1"/>
      <c r="BW707" s="1"/>
      <c r="BX707" s="1"/>
      <c r="BY707" s="1"/>
      <c r="BZ707" s="1"/>
      <c r="CA707" s="1"/>
      <c r="CB707" s="1"/>
      <c r="CC707" s="1"/>
      <c r="CD707" s="1"/>
    </row>
    <row r="708" spans="1:82" s="33" customFormat="1" x14ac:dyDescent="0.2">
      <c r="A708" s="34"/>
      <c r="H708" s="91"/>
      <c r="I708" s="1"/>
      <c r="J708" s="35"/>
      <c r="K708" s="35"/>
      <c r="L708" s="35"/>
      <c r="M708" s="35"/>
      <c r="N708" s="40"/>
      <c r="O708" s="40"/>
      <c r="P708" s="40"/>
      <c r="Q708" s="40"/>
      <c r="R708" s="40"/>
      <c r="S708" s="105"/>
      <c r="T708" s="105"/>
      <c r="U708" s="105"/>
      <c r="W708" s="36"/>
      <c r="X708" s="36"/>
      <c r="Y708" s="36"/>
      <c r="Z708" s="216"/>
      <c r="AA708" s="37"/>
      <c r="AB708" s="37"/>
      <c r="AC708" s="37"/>
      <c r="AD708" s="37"/>
      <c r="AE708" s="226"/>
      <c r="AN708" s="38"/>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c r="BP708" s="1"/>
      <c r="BQ708" s="1"/>
      <c r="BR708" s="1"/>
      <c r="BS708" s="1"/>
      <c r="BT708" s="1"/>
      <c r="BU708" s="1"/>
      <c r="BV708" s="1"/>
      <c r="BW708" s="1"/>
      <c r="BX708" s="1"/>
      <c r="BY708" s="1"/>
      <c r="BZ708" s="1"/>
      <c r="CA708" s="1"/>
      <c r="CB708" s="1"/>
      <c r="CC708" s="1"/>
      <c r="CD708" s="1"/>
    </row>
    <row r="709" spans="1:82" s="33" customFormat="1" x14ac:dyDescent="0.2">
      <c r="A709" s="34"/>
      <c r="H709" s="91"/>
      <c r="I709" s="1"/>
      <c r="J709" s="35"/>
      <c r="K709" s="35"/>
      <c r="L709" s="35"/>
      <c r="M709" s="35"/>
      <c r="N709" s="40"/>
      <c r="O709" s="40"/>
      <c r="P709" s="40"/>
      <c r="Q709" s="40"/>
      <c r="R709" s="40"/>
      <c r="S709" s="105"/>
      <c r="T709" s="105"/>
      <c r="U709" s="105"/>
      <c r="W709" s="36"/>
      <c r="X709" s="36"/>
      <c r="Y709" s="36"/>
      <c r="Z709" s="216"/>
      <c r="AA709" s="37"/>
      <c r="AB709" s="37"/>
      <c r="AC709" s="37"/>
      <c r="AD709" s="37"/>
      <c r="AE709" s="226"/>
      <c r="AN709" s="38"/>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c r="BP709" s="1"/>
      <c r="BQ709" s="1"/>
      <c r="BR709" s="1"/>
      <c r="BS709" s="1"/>
      <c r="BT709" s="1"/>
      <c r="BU709" s="1"/>
      <c r="BV709" s="1"/>
      <c r="BW709" s="1"/>
      <c r="BX709" s="1"/>
      <c r="BY709" s="1"/>
      <c r="BZ709" s="1"/>
      <c r="CA709" s="1"/>
      <c r="CB709" s="1"/>
      <c r="CC709" s="1"/>
      <c r="CD709" s="1"/>
    </row>
    <row r="710" spans="1:82" s="33" customFormat="1" x14ac:dyDescent="0.2">
      <c r="A710" s="34"/>
      <c r="H710" s="91"/>
      <c r="I710" s="1"/>
      <c r="J710" s="35"/>
      <c r="K710" s="35"/>
      <c r="L710" s="35"/>
      <c r="M710" s="35"/>
      <c r="N710" s="40"/>
      <c r="O710" s="40"/>
      <c r="P710" s="40"/>
      <c r="Q710" s="40"/>
      <c r="R710" s="40"/>
      <c r="S710" s="105"/>
      <c r="T710" s="105"/>
      <c r="U710" s="105"/>
      <c r="W710" s="36"/>
      <c r="X710" s="36"/>
      <c r="Y710" s="36"/>
      <c r="Z710" s="216"/>
      <c r="AA710" s="37"/>
      <c r="AB710" s="37"/>
      <c r="AC710" s="37"/>
      <c r="AD710" s="37"/>
      <c r="AE710" s="226"/>
      <c r="AN710" s="38"/>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c r="BP710" s="1"/>
      <c r="BQ710" s="1"/>
      <c r="BR710" s="1"/>
      <c r="BS710" s="1"/>
      <c r="BT710" s="1"/>
      <c r="BU710" s="1"/>
      <c r="BV710" s="1"/>
      <c r="BW710" s="1"/>
      <c r="BX710" s="1"/>
      <c r="BY710" s="1"/>
      <c r="BZ710" s="1"/>
      <c r="CA710" s="1"/>
      <c r="CB710" s="1"/>
      <c r="CC710" s="1"/>
      <c r="CD710" s="1"/>
    </row>
    <row r="711" spans="1:82" s="33" customFormat="1" x14ac:dyDescent="0.2">
      <c r="A711" s="34"/>
      <c r="H711" s="91"/>
      <c r="I711" s="1"/>
      <c r="J711" s="35"/>
      <c r="K711" s="35"/>
      <c r="L711" s="35"/>
      <c r="M711" s="35"/>
      <c r="N711" s="40"/>
      <c r="O711" s="40"/>
      <c r="P711" s="40"/>
      <c r="Q711" s="40"/>
      <c r="R711" s="40"/>
      <c r="S711" s="105"/>
      <c r="T711" s="105"/>
      <c r="U711" s="105"/>
      <c r="W711" s="36"/>
      <c r="X711" s="36"/>
      <c r="Y711" s="36"/>
      <c r="Z711" s="216"/>
      <c r="AA711" s="37"/>
      <c r="AB711" s="37"/>
      <c r="AC711" s="37"/>
      <c r="AD711" s="37"/>
      <c r="AE711" s="226"/>
      <c r="AN711" s="38"/>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c r="BP711" s="1"/>
      <c r="BQ711" s="1"/>
      <c r="BR711" s="1"/>
      <c r="BS711" s="1"/>
      <c r="BT711" s="1"/>
      <c r="BU711" s="1"/>
      <c r="BV711" s="1"/>
      <c r="BW711" s="1"/>
      <c r="BX711" s="1"/>
      <c r="BY711" s="1"/>
      <c r="BZ711" s="1"/>
      <c r="CA711" s="1"/>
      <c r="CB711" s="1"/>
      <c r="CC711" s="1"/>
      <c r="CD711" s="1"/>
    </row>
    <row r="712" spans="1:82" s="33" customFormat="1" x14ac:dyDescent="0.2">
      <c r="A712" s="34"/>
      <c r="H712" s="91"/>
      <c r="I712" s="1"/>
      <c r="J712" s="35"/>
      <c r="K712" s="35"/>
      <c r="L712" s="35"/>
      <c r="M712" s="35"/>
      <c r="N712" s="40"/>
      <c r="O712" s="40"/>
      <c r="P712" s="40"/>
      <c r="Q712" s="40"/>
      <c r="R712" s="40"/>
      <c r="S712" s="105"/>
      <c r="T712" s="105"/>
      <c r="U712" s="105"/>
      <c r="W712" s="36"/>
      <c r="X712" s="36"/>
      <c r="Y712" s="36"/>
      <c r="Z712" s="216"/>
      <c r="AA712" s="37"/>
      <c r="AB712" s="37"/>
      <c r="AC712" s="37"/>
      <c r="AD712" s="37"/>
      <c r="AE712" s="226"/>
      <c r="AN712" s="38"/>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c r="BP712" s="1"/>
      <c r="BQ712" s="1"/>
      <c r="BR712" s="1"/>
      <c r="BS712" s="1"/>
      <c r="BT712" s="1"/>
      <c r="BU712" s="1"/>
      <c r="BV712" s="1"/>
      <c r="BW712" s="1"/>
      <c r="BX712" s="1"/>
      <c r="BY712" s="1"/>
      <c r="BZ712" s="1"/>
      <c r="CA712" s="1"/>
      <c r="CB712" s="1"/>
      <c r="CC712" s="1"/>
      <c r="CD712" s="1"/>
    </row>
    <row r="713" spans="1:82" s="33" customFormat="1" x14ac:dyDescent="0.2">
      <c r="A713" s="34"/>
      <c r="H713" s="91"/>
      <c r="I713" s="1"/>
      <c r="J713" s="35"/>
      <c r="K713" s="35"/>
      <c r="L713" s="35"/>
      <c r="M713" s="35"/>
      <c r="N713" s="40"/>
      <c r="O713" s="40"/>
      <c r="P713" s="40"/>
      <c r="Q713" s="40"/>
      <c r="R713" s="40"/>
      <c r="S713" s="105"/>
      <c r="T713" s="105"/>
      <c r="U713" s="105"/>
      <c r="W713" s="36"/>
      <c r="X713" s="36"/>
      <c r="Y713" s="36"/>
      <c r="Z713" s="216"/>
      <c r="AA713" s="37"/>
      <c r="AB713" s="37"/>
      <c r="AC713" s="37"/>
      <c r="AD713" s="37"/>
      <c r="AE713" s="226"/>
      <c r="AN713" s="38"/>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c r="BP713" s="1"/>
      <c r="BQ713" s="1"/>
      <c r="BR713" s="1"/>
      <c r="BS713" s="1"/>
      <c r="BT713" s="1"/>
      <c r="BU713" s="1"/>
      <c r="BV713" s="1"/>
      <c r="BW713" s="1"/>
      <c r="BX713" s="1"/>
      <c r="BY713" s="1"/>
      <c r="BZ713" s="1"/>
      <c r="CA713" s="1"/>
      <c r="CB713" s="1"/>
      <c r="CC713" s="1"/>
      <c r="CD713" s="1"/>
    </row>
    <row r="714" spans="1:82" s="33" customFormat="1" x14ac:dyDescent="0.2">
      <c r="A714" s="34"/>
      <c r="H714" s="91"/>
      <c r="I714" s="1"/>
      <c r="J714" s="35"/>
      <c r="K714" s="35"/>
      <c r="L714" s="35"/>
      <c r="M714" s="35"/>
      <c r="N714" s="40"/>
      <c r="O714" s="40"/>
      <c r="P714" s="40"/>
      <c r="Q714" s="40"/>
      <c r="R714" s="40"/>
      <c r="S714" s="105"/>
      <c r="T714" s="105"/>
      <c r="U714" s="105"/>
      <c r="W714" s="36"/>
      <c r="X714" s="36"/>
      <c r="Y714" s="36"/>
      <c r="Z714" s="216"/>
      <c r="AA714" s="37"/>
      <c r="AB714" s="37"/>
      <c r="AC714" s="37"/>
      <c r="AD714" s="37"/>
      <c r="AE714" s="226"/>
      <c r="AN714" s="38"/>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c r="BP714" s="1"/>
      <c r="BQ714" s="1"/>
      <c r="BR714" s="1"/>
      <c r="BS714" s="1"/>
      <c r="BT714" s="1"/>
      <c r="BU714" s="1"/>
      <c r="BV714" s="1"/>
      <c r="BW714" s="1"/>
      <c r="BX714" s="1"/>
      <c r="BY714" s="1"/>
      <c r="BZ714" s="1"/>
      <c r="CA714" s="1"/>
      <c r="CB714" s="1"/>
      <c r="CC714" s="1"/>
      <c r="CD714" s="1"/>
    </row>
    <row r="715" spans="1:82" s="33" customFormat="1" x14ac:dyDescent="0.2">
      <c r="A715" s="34"/>
      <c r="H715" s="91"/>
      <c r="I715" s="1"/>
      <c r="J715" s="35"/>
      <c r="K715" s="35"/>
      <c r="L715" s="35"/>
      <c r="M715" s="35"/>
      <c r="N715" s="40"/>
      <c r="O715" s="40"/>
      <c r="P715" s="40"/>
      <c r="Q715" s="40"/>
      <c r="R715" s="40"/>
      <c r="S715" s="105"/>
      <c r="T715" s="105"/>
      <c r="U715" s="105"/>
      <c r="W715" s="36"/>
      <c r="X715" s="36"/>
      <c r="Y715" s="36"/>
      <c r="Z715" s="216"/>
      <c r="AA715" s="37"/>
      <c r="AB715" s="37"/>
      <c r="AC715" s="37"/>
      <c r="AD715" s="37"/>
      <c r="AE715" s="226"/>
      <c r="AN715" s="38"/>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c r="BP715" s="1"/>
      <c r="BQ715" s="1"/>
      <c r="BR715" s="1"/>
      <c r="BS715" s="1"/>
      <c r="BT715" s="1"/>
      <c r="BU715" s="1"/>
      <c r="BV715" s="1"/>
      <c r="BW715" s="1"/>
      <c r="BX715" s="1"/>
      <c r="BY715" s="1"/>
      <c r="BZ715" s="1"/>
      <c r="CA715" s="1"/>
      <c r="CB715" s="1"/>
      <c r="CC715" s="1"/>
      <c r="CD715" s="1"/>
    </row>
    <row r="716" spans="1:82" s="33" customFormat="1" x14ac:dyDescent="0.2">
      <c r="A716" s="34"/>
      <c r="H716" s="91"/>
      <c r="I716" s="1"/>
      <c r="J716" s="35"/>
      <c r="K716" s="35"/>
      <c r="L716" s="35"/>
      <c r="M716" s="35"/>
      <c r="N716" s="40"/>
      <c r="O716" s="40"/>
      <c r="P716" s="40"/>
      <c r="Q716" s="40"/>
      <c r="R716" s="40"/>
      <c r="S716" s="105"/>
      <c r="T716" s="105"/>
      <c r="U716" s="105"/>
      <c r="W716" s="36"/>
      <c r="X716" s="36"/>
      <c r="Y716" s="36"/>
      <c r="Z716" s="216"/>
      <c r="AA716" s="37"/>
      <c r="AB716" s="37"/>
      <c r="AC716" s="37"/>
      <c r="AD716" s="37"/>
      <c r="AE716" s="226"/>
      <c r="AN716" s="38"/>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c r="BP716" s="1"/>
      <c r="BQ716" s="1"/>
      <c r="BR716" s="1"/>
      <c r="BS716" s="1"/>
      <c r="BT716" s="1"/>
      <c r="BU716" s="1"/>
      <c r="BV716" s="1"/>
      <c r="BW716" s="1"/>
      <c r="BX716" s="1"/>
      <c r="BY716" s="1"/>
      <c r="BZ716" s="1"/>
      <c r="CA716" s="1"/>
      <c r="CB716" s="1"/>
      <c r="CC716" s="1"/>
      <c r="CD716" s="1"/>
    </row>
    <row r="717" spans="1:82" s="33" customFormat="1" x14ac:dyDescent="0.2">
      <c r="A717" s="34"/>
      <c r="H717" s="91"/>
      <c r="I717" s="1"/>
      <c r="J717" s="35"/>
      <c r="K717" s="35"/>
      <c r="L717" s="35"/>
      <c r="M717" s="35"/>
      <c r="N717" s="40"/>
      <c r="O717" s="40"/>
      <c r="P717" s="40"/>
      <c r="Q717" s="40"/>
      <c r="R717" s="40"/>
      <c r="S717" s="105"/>
      <c r="T717" s="105"/>
      <c r="U717" s="105"/>
      <c r="W717" s="36"/>
      <c r="X717" s="36"/>
      <c r="Y717" s="36"/>
      <c r="Z717" s="216"/>
      <c r="AA717" s="37"/>
      <c r="AB717" s="37"/>
      <c r="AC717" s="37"/>
      <c r="AD717" s="37"/>
      <c r="AE717" s="226"/>
      <c r="AN717" s="38"/>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c r="BP717" s="1"/>
      <c r="BQ717" s="1"/>
      <c r="BR717" s="1"/>
      <c r="BS717" s="1"/>
      <c r="BT717" s="1"/>
      <c r="BU717" s="1"/>
      <c r="BV717" s="1"/>
      <c r="BW717" s="1"/>
      <c r="BX717" s="1"/>
      <c r="BY717" s="1"/>
      <c r="BZ717" s="1"/>
      <c r="CA717" s="1"/>
      <c r="CB717" s="1"/>
      <c r="CC717" s="1"/>
      <c r="CD717" s="1"/>
    </row>
    <row r="718" spans="1:82" s="33" customFormat="1" x14ac:dyDescent="0.2">
      <c r="A718" s="34"/>
      <c r="H718" s="91"/>
      <c r="I718" s="1"/>
      <c r="J718" s="35"/>
      <c r="K718" s="35"/>
      <c r="L718" s="35"/>
      <c r="M718" s="35"/>
      <c r="N718" s="40"/>
      <c r="O718" s="40"/>
      <c r="P718" s="40"/>
      <c r="Q718" s="40"/>
      <c r="R718" s="40"/>
      <c r="S718" s="105"/>
      <c r="T718" s="105"/>
      <c r="U718" s="105"/>
      <c r="W718" s="36"/>
      <c r="X718" s="36"/>
      <c r="Y718" s="36"/>
      <c r="Z718" s="216"/>
      <c r="AA718" s="37"/>
      <c r="AB718" s="37"/>
      <c r="AC718" s="37"/>
      <c r="AD718" s="37"/>
      <c r="AE718" s="226"/>
      <c r="AN718" s="38"/>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c r="BP718" s="1"/>
      <c r="BQ718" s="1"/>
      <c r="BR718" s="1"/>
      <c r="BS718" s="1"/>
      <c r="BT718" s="1"/>
      <c r="BU718" s="1"/>
      <c r="BV718" s="1"/>
      <c r="BW718" s="1"/>
      <c r="BX718" s="1"/>
      <c r="BY718" s="1"/>
      <c r="BZ718" s="1"/>
      <c r="CA718" s="1"/>
      <c r="CB718" s="1"/>
      <c r="CC718" s="1"/>
      <c r="CD718" s="1"/>
    </row>
    <row r="719" spans="1:82" s="33" customFormat="1" x14ac:dyDescent="0.2">
      <c r="A719" s="34"/>
      <c r="H719" s="91"/>
      <c r="I719" s="1"/>
      <c r="J719" s="35"/>
      <c r="K719" s="35"/>
      <c r="L719" s="35"/>
      <c r="M719" s="35"/>
      <c r="N719" s="40"/>
      <c r="O719" s="40"/>
      <c r="P719" s="40"/>
      <c r="Q719" s="40"/>
      <c r="R719" s="40"/>
      <c r="S719" s="105"/>
      <c r="T719" s="105"/>
      <c r="U719" s="105"/>
      <c r="W719" s="36"/>
      <c r="X719" s="36"/>
      <c r="Y719" s="36"/>
      <c r="Z719" s="216"/>
      <c r="AA719" s="37"/>
      <c r="AB719" s="37"/>
      <c r="AC719" s="37"/>
      <c r="AD719" s="37"/>
      <c r="AE719" s="226"/>
      <c r="AN719" s="38"/>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c r="BP719" s="1"/>
      <c r="BQ719" s="1"/>
      <c r="BR719" s="1"/>
      <c r="BS719" s="1"/>
      <c r="BT719" s="1"/>
      <c r="BU719" s="1"/>
      <c r="BV719" s="1"/>
      <c r="BW719" s="1"/>
      <c r="BX719" s="1"/>
      <c r="BY719" s="1"/>
      <c r="BZ719" s="1"/>
      <c r="CA719" s="1"/>
      <c r="CB719" s="1"/>
      <c r="CC719" s="1"/>
      <c r="CD719" s="1"/>
    </row>
    <row r="720" spans="1:82" s="33" customFormat="1" x14ac:dyDescent="0.2">
      <c r="A720" s="34"/>
      <c r="H720" s="91"/>
      <c r="I720" s="1"/>
      <c r="J720" s="35"/>
      <c r="K720" s="35"/>
      <c r="L720" s="35"/>
      <c r="M720" s="35"/>
      <c r="N720" s="40"/>
      <c r="O720" s="40"/>
      <c r="P720" s="40"/>
      <c r="Q720" s="40"/>
      <c r="R720" s="40"/>
      <c r="S720" s="105"/>
      <c r="T720" s="105"/>
      <c r="U720" s="105"/>
      <c r="W720" s="36"/>
      <c r="X720" s="36"/>
      <c r="Y720" s="36"/>
      <c r="Z720" s="216"/>
      <c r="AA720" s="37"/>
      <c r="AB720" s="37"/>
      <c r="AC720" s="37"/>
      <c r="AD720" s="37"/>
      <c r="AE720" s="226"/>
      <c r="AN720" s="38"/>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c r="BP720" s="1"/>
      <c r="BQ720" s="1"/>
      <c r="BR720" s="1"/>
      <c r="BS720" s="1"/>
      <c r="BT720" s="1"/>
      <c r="BU720" s="1"/>
      <c r="BV720" s="1"/>
      <c r="BW720" s="1"/>
      <c r="BX720" s="1"/>
      <c r="BY720" s="1"/>
      <c r="BZ720" s="1"/>
      <c r="CA720" s="1"/>
      <c r="CB720" s="1"/>
      <c r="CC720" s="1"/>
      <c r="CD720" s="1"/>
    </row>
    <row r="721" spans="1:82" s="33" customFormat="1" x14ac:dyDescent="0.2">
      <c r="A721" s="34"/>
      <c r="H721" s="91"/>
      <c r="I721" s="1"/>
      <c r="J721" s="35"/>
      <c r="K721" s="35"/>
      <c r="L721" s="35"/>
      <c r="M721" s="35"/>
      <c r="N721" s="40"/>
      <c r="O721" s="40"/>
      <c r="P721" s="40"/>
      <c r="Q721" s="40"/>
      <c r="R721" s="40"/>
      <c r="S721" s="105"/>
      <c r="T721" s="105"/>
      <c r="U721" s="105"/>
      <c r="W721" s="36"/>
      <c r="X721" s="36"/>
      <c r="Y721" s="36"/>
      <c r="Z721" s="216"/>
      <c r="AA721" s="37"/>
      <c r="AB721" s="37"/>
      <c r="AC721" s="37"/>
      <c r="AD721" s="37"/>
      <c r="AE721" s="226"/>
      <c r="AN721" s="38"/>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c r="BS721" s="1"/>
      <c r="BT721" s="1"/>
      <c r="BU721" s="1"/>
      <c r="BV721" s="1"/>
      <c r="BW721" s="1"/>
      <c r="BX721" s="1"/>
      <c r="BY721" s="1"/>
      <c r="BZ721" s="1"/>
      <c r="CA721" s="1"/>
      <c r="CB721" s="1"/>
      <c r="CC721" s="1"/>
      <c r="CD721" s="1"/>
    </row>
    <row r="722" spans="1:82" s="33" customFormat="1" x14ac:dyDescent="0.2">
      <c r="A722" s="34"/>
      <c r="H722" s="91"/>
      <c r="I722" s="1"/>
      <c r="J722" s="35"/>
      <c r="K722" s="35"/>
      <c r="L722" s="35"/>
      <c r="M722" s="35"/>
      <c r="N722" s="40"/>
      <c r="O722" s="40"/>
      <c r="P722" s="40"/>
      <c r="Q722" s="40"/>
      <c r="R722" s="40"/>
      <c r="S722" s="105"/>
      <c r="T722" s="105"/>
      <c r="U722" s="105"/>
      <c r="W722" s="36"/>
      <c r="X722" s="36"/>
      <c r="Y722" s="36"/>
      <c r="Z722" s="216"/>
      <c r="AA722" s="37"/>
      <c r="AB722" s="37"/>
      <c r="AC722" s="37"/>
      <c r="AD722" s="37"/>
      <c r="AE722" s="226"/>
      <c r="AN722" s="38"/>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c r="BP722" s="1"/>
      <c r="BQ722" s="1"/>
      <c r="BR722" s="1"/>
      <c r="BS722" s="1"/>
      <c r="BT722" s="1"/>
      <c r="BU722" s="1"/>
      <c r="BV722" s="1"/>
      <c r="BW722" s="1"/>
      <c r="BX722" s="1"/>
      <c r="BY722" s="1"/>
      <c r="BZ722" s="1"/>
      <c r="CA722" s="1"/>
      <c r="CB722" s="1"/>
      <c r="CC722" s="1"/>
      <c r="CD722" s="1"/>
    </row>
    <row r="723" spans="1:82" s="33" customFormat="1" x14ac:dyDescent="0.2">
      <c r="A723" s="34"/>
      <c r="H723" s="91"/>
      <c r="I723" s="1"/>
      <c r="J723" s="35"/>
      <c r="K723" s="35"/>
      <c r="L723" s="35"/>
      <c r="M723" s="35"/>
      <c r="N723" s="40"/>
      <c r="O723" s="40"/>
      <c r="P723" s="40"/>
      <c r="Q723" s="40"/>
      <c r="R723" s="40"/>
      <c r="S723" s="105"/>
      <c r="T723" s="105"/>
      <c r="U723" s="105"/>
      <c r="W723" s="36"/>
      <c r="X723" s="36"/>
      <c r="Y723" s="36"/>
      <c r="Z723" s="216"/>
      <c r="AA723" s="37"/>
      <c r="AB723" s="37"/>
      <c r="AC723" s="37"/>
      <c r="AD723" s="37"/>
      <c r="AE723" s="226"/>
      <c r="AN723" s="38"/>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c r="BP723" s="1"/>
      <c r="BQ723" s="1"/>
      <c r="BR723" s="1"/>
      <c r="BS723" s="1"/>
      <c r="BT723" s="1"/>
      <c r="BU723" s="1"/>
      <c r="BV723" s="1"/>
      <c r="BW723" s="1"/>
      <c r="BX723" s="1"/>
      <c r="BY723" s="1"/>
      <c r="BZ723" s="1"/>
      <c r="CA723" s="1"/>
      <c r="CB723" s="1"/>
      <c r="CC723" s="1"/>
      <c r="CD723" s="1"/>
    </row>
    <row r="724" spans="1:82" s="33" customFormat="1" x14ac:dyDescent="0.2">
      <c r="A724" s="34"/>
      <c r="H724" s="91"/>
      <c r="I724" s="1"/>
      <c r="J724" s="35"/>
      <c r="K724" s="35"/>
      <c r="L724" s="35"/>
      <c r="M724" s="35"/>
      <c r="N724" s="40"/>
      <c r="O724" s="40"/>
      <c r="P724" s="40"/>
      <c r="Q724" s="40"/>
      <c r="R724" s="40"/>
      <c r="S724" s="105"/>
      <c r="T724" s="105"/>
      <c r="U724" s="105"/>
      <c r="W724" s="36"/>
      <c r="X724" s="36"/>
      <c r="Y724" s="36"/>
      <c r="Z724" s="216"/>
      <c r="AA724" s="37"/>
      <c r="AB724" s="37"/>
      <c r="AC724" s="37"/>
      <c r="AD724" s="37"/>
      <c r="AE724" s="226"/>
      <c r="AN724" s="38"/>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c r="BP724" s="1"/>
      <c r="BQ724" s="1"/>
      <c r="BR724" s="1"/>
      <c r="BS724" s="1"/>
      <c r="BT724" s="1"/>
      <c r="BU724" s="1"/>
      <c r="BV724" s="1"/>
      <c r="BW724" s="1"/>
      <c r="BX724" s="1"/>
      <c r="BY724" s="1"/>
      <c r="BZ724" s="1"/>
      <c r="CA724" s="1"/>
      <c r="CB724" s="1"/>
      <c r="CC724" s="1"/>
      <c r="CD724" s="1"/>
    </row>
    <row r="725" spans="1:82" s="33" customFormat="1" x14ac:dyDescent="0.2">
      <c r="A725" s="34"/>
      <c r="H725" s="91"/>
      <c r="I725" s="1"/>
      <c r="J725" s="35"/>
      <c r="K725" s="35"/>
      <c r="L725" s="35"/>
      <c r="M725" s="35"/>
      <c r="N725" s="40"/>
      <c r="O725" s="40"/>
      <c r="P725" s="40"/>
      <c r="Q725" s="40"/>
      <c r="R725" s="40"/>
      <c r="S725" s="105"/>
      <c r="T725" s="105"/>
      <c r="U725" s="105"/>
      <c r="W725" s="36"/>
      <c r="X725" s="36"/>
      <c r="Y725" s="36"/>
      <c r="Z725" s="216"/>
      <c r="AA725" s="37"/>
      <c r="AB725" s="37"/>
      <c r="AC725" s="37"/>
      <c r="AD725" s="37"/>
      <c r="AE725" s="226"/>
      <c r="AN725" s="38"/>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c r="BP725" s="1"/>
      <c r="BQ725" s="1"/>
      <c r="BR725" s="1"/>
      <c r="BS725" s="1"/>
      <c r="BT725" s="1"/>
      <c r="BU725" s="1"/>
      <c r="BV725" s="1"/>
      <c r="BW725" s="1"/>
      <c r="BX725" s="1"/>
      <c r="BY725" s="1"/>
      <c r="BZ725" s="1"/>
      <c r="CA725" s="1"/>
      <c r="CB725" s="1"/>
      <c r="CC725" s="1"/>
      <c r="CD725" s="1"/>
    </row>
    <row r="726" spans="1:82" s="33" customFormat="1" x14ac:dyDescent="0.2">
      <c r="A726" s="34"/>
      <c r="H726" s="91"/>
      <c r="I726" s="1"/>
      <c r="J726" s="35"/>
      <c r="K726" s="35"/>
      <c r="L726" s="35"/>
      <c r="M726" s="35"/>
      <c r="N726" s="40"/>
      <c r="O726" s="40"/>
      <c r="P726" s="40"/>
      <c r="Q726" s="40"/>
      <c r="R726" s="40"/>
      <c r="S726" s="105"/>
      <c r="T726" s="105"/>
      <c r="U726" s="105"/>
      <c r="W726" s="36"/>
      <c r="X726" s="36"/>
      <c r="Y726" s="36"/>
      <c r="Z726" s="216"/>
      <c r="AA726" s="37"/>
      <c r="AB726" s="37"/>
      <c r="AC726" s="37"/>
      <c r="AD726" s="37"/>
      <c r="AE726" s="226"/>
      <c r="AN726" s="38"/>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c r="BP726" s="1"/>
      <c r="BQ726" s="1"/>
      <c r="BR726" s="1"/>
      <c r="BS726" s="1"/>
      <c r="BT726" s="1"/>
      <c r="BU726" s="1"/>
      <c r="BV726" s="1"/>
      <c r="BW726" s="1"/>
      <c r="BX726" s="1"/>
      <c r="BY726" s="1"/>
      <c r="BZ726" s="1"/>
      <c r="CA726" s="1"/>
      <c r="CB726" s="1"/>
      <c r="CC726" s="1"/>
      <c r="CD726" s="1"/>
    </row>
    <row r="727" spans="1:82" s="33" customFormat="1" x14ac:dyDescent="0.2">
      <c r="A727" s="34"/>
      <c r="H727" s="91"/>
      <c r="I727" s="1"/>
      <c r="J727" s="35"/>
      <c r="K727" s="35"/>
      <c r="L727" s="35"/>
      <c r="M727" s="35"/>
      <c r="N727" s="40"/>
      <c r="O727" s="40"/>
      <c r="P727" s="40"/>
      <c r="Q727" s="40"/>
      <c r="R727" s="40"/>
      <c r="S727" s="105"/>
      <c r="T727" s="105"/>
      <c r="U727" s="105"/>
      <c r="W727" s="36"/>
      <c r="X727" s="36"/>
      <c r="Y727" s="36"/>
      <c r="Z727" s="216"/>
      <c r="AA727" s="37"/>
      <c r="AB727" s="37"/>
      <c r="AC727" s="37"/>
      <c r="AD727" s="37"/>
      <c r="AE727" s="226"/>
      <c r="AN727" s="38"/>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c r="BP727" s="1"/>
      <c r="BQ727" s="1"/>
      <c r="BR727" s="1"/>
      <c r="BS727" s="1"/>
      <c r="BT727" s="1"/>
      <c r="BU727" s="1"/>
      <c r="BV727" s="1"/>
      <c r="BW727" s="1"/>
      <c r="BX727" s="1"/>
      <c r="BY727" s="1"/>
      <c r="BZ727" s="1"/>
      <c r="CA727" s="1"/>
      <c r="CB727" s="1"/>
      <c r="CC727" s="1"/>
      <c r="CD727" s="1"/>
    </row>
    <row r="728" spans="1:82" s="33" customFormat="1" x14ac:dyDescent="0.2">
      <c r="A728" s="34"/>
      <c r="H728" s="91"/>
      <c r="I728" s="1"/>
      <c r="J728" s="35"/>
      <c r="K728" s="35"/>
      <c r="L728" s="35"/>
      <c r="M728" s="35"/>
      <c r="N728" s="40"/>
      <c r="O728" s="40"/>
      <c r="P728" s="40"/>
      <c r="Q728" s="40"/>
      <c r="R728" s="40"/>
      <c r="S728" s="105"/>
      <c r="T728" s="105"/>
      <c r="U728" s="105"/>
      <c r="W728" s="36"/>
      <c r="X728" s="36"/>
      <c r="Y728" s="36"/>
      <c r="Z728" s="216"/>
      <c r="AA728" s="37"/>
      <c r="AB728" s="37"/>
      <c r="AC728" s="37"/>
      <c r="AD728" s="37"/>
      <c r="AE728" s="226"/>
      <c r="AN728" s="38"/>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c r="BP728" s="1"/>
      <c r="BQ728" s="1"/>
      <c r="BR728" s="1"/>
      <c r="BS728" s="1"/>
      <c r="BT728" s="1"/>
      <c r="BU728" s="1"/>
      <c r="BV728" s="1"/>
      <c r="BW728" s="1"/>
      <c r="BX728" s="1"/>
      <c r="BY728" s="1"/>
      <c r="BZ728" s="1"/>
      <c r="CA728" s="1"/>
      <c r="CB728" s="1"/>
      <c r="CC728" s="1"/>
      <c r="CD728" s="1"/>
    </row>
    <row r="729" spans="1:82" s="33" customFormat="1" x14ac:dyDescent="0.2">
      <c r="A729" s="34"/>
      <c r="H729" s="91"/>
      <c r="I729" s="1"/>
      <c r="J729" s="35"/>
      <c r="K729" s="35"/>
      <c r="L729" s="35"/>
      <c r="M729" s="35"/>
      <c r="N729" s="40"/>
      <c r="O729" s="40"/>
      <c r="P729" s="40"/>
      <c r="Q729" s="40"/>
      <c r="R729" s="40"/>
      <c r="S729" s="105"/>
      <c r="T729" s="105"/>
      <c r="U729" s="105"/>
      <c r="W729" s="36"/>
      <c r="X729" s="36"/>
      <c r="Y729" s="36"/>
      <c r="Z729" s="216"/>
      <c r="AA729" s="37"/>
      <c r="AB729" s="37"/>
      <c r="AC729" s="37"/>
      <c r="AD729" s="37"/>
      <c r="AE729" s="226"/>
      <c r="AN729" s="38"/>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c r="BP729" s="1"/>
      <c r="BQ729" s="1"/>
      <c r="BR729" s="1"/>
      <c r="BS729" s="1"/>
      <c r="BT729" s="1"/>
      <c r="BU729" s="1"/>
      <c r="BV729" s="1"/>
      <c r="BW729" s="1"/>
      <c r="BX729" s="1"/>
      <c r="BY729" s="1"/>
      <c r="BZ729" s="1"/>
      <c r="CA729" s="1"/>
      <c r="CB729" s="1"/>
      <c r="CC729" s="1"/>
      <c r="CD729" s="1"/>
    </row>
    <row r="730" spans="1:82" s="33" customFormat="1" x14ac:dyDescent="0.2">
      <c r="A730" s="34"/>
      <c r="H730" s="91"/>
      <c r="I730" s="1"/>
      <c r="J730" s="35"/>
      <c r="K730" s="35"/>
      <c r="L730" s="35"/>
      <c r="M730" s="35"/>
      <c r="N730" s="40"/>
      <c r="O730" s="40"/>
      <c r="P730" s="40"/>
      <c r="Q730" s="40"/>
      <c r="R730" s="40"/>
      <c r="S730" s="105"/>
      <c r="T730" s="105"/>
      <c r="U730" s="105"/>
      <c r="W730" s="36"/>
      <c r="X730" s="36"/>
      <c r="Y730" s="36"/>
      <c r="Z730" s="216"/>
      <c r="AA730" s="37"/>
      <c r="AB730" s="37"/>
      <c r="AC730" s="37"/>
      <c r="AD730" s="37"/>
      <c r="AE730" s="226"/>
      <c r="AN730" s="38"/>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c r="BP730" s="1"/>
      <c r="BQ730" s="1"/>
      <c r="BR730" s="1"/>
      <c r="BS730" s="1"/>
      <c r="BT730" s="1"/>
      <c r="BU730" s="1"/>
      <c r="BV730" s="1"/>
      <c r="BW730" s="1"/>
      <c r="BX730" s="1"/>
      <c r="BY730" s="1"/>
      <c r="BZ730" s="1"/>
      <c r="CA730" s="1"/>
      <c r="CB730" s="1"/>
      <c r="CC730" s="1"/>
      <c r="CD730" s="1"/>
    </row>
    <row r="731" spans="1:82" s="33" customFormat="1" x14ac:dyDescent="0.2">
      <c r="A731" s="34"/>
      <c r="H731" s="91"/>
      <c r="I731" s="1"/>
      <c r="J731" s="35"/>
      <c r="K731" s="35"/>
      <c r="L731" s="35"/>
      <c r="M731" s="35"/>
      <c r="N731" s="40"/>
      <c r="O731" s="40"/>
      <c r="P731" s="40"/>
      <c r="Q731" s="40"/>
      <c r="R731" s="40"/>
      <c r="S731" s="105"/>
      <c r="T731" s="105"/>
      <c r="U731" s="105"/>
      <c r="W731" s="36"/>
      <c r="X731" s="36"/>
      <c r="Y731" s="36"/>
      <c r="Z731" s="216"/>
      <c r="AA731" s="37"/>
      <c r="AB731" s="37"/>
      <c r="AC731" s="37"/>
      <c r="AD731" s="37"/>
      <c r="AE731" s="226"/>
      <c r="AN731" s="38"/>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c r="BP731" s="1"/>
      <c r="BQ731" s="1"/>
      <c r="BR731" s="1"/>
      <c r="BS731" s="1"/>
      <c r="BT731" s="1"/>
      <c r="BU731" s="1"/>
      <c r="BV731" s="1"/>
      <c r="BW731" s="1"/>
      <c r="BX731" s="1"/>
      <c r="BY731" s="1"/>
      <c r="BZ731" s="1"/>
      <c r="CA731" s="1"/>
      <c r="CB731" s="1"/>
      <c r="CC731" s="1"/>
      <c r="CD731" s="1"/>
    </row>
    <row r="732" spans="1:82" s="33" customFormat="1" x14ac:dyDescent="0.2">
      <c r="A732" s="34"/>
      <c r="H732" s="91"/>
      <c r="I732" s="1"/>
      <c r="J732" s="35"/>
      <c r="K732" s="35"/>
      <c r="L732" s="35"/>
      <c r="M732" s="35"/>
      <c r="N732" s="40"/>
      <c r="O732" s="40"/>
      <c r="P732" s="40"/>
      <c r="Q732" s="40"/>
      <c r="R732" s="40"/>
      <c r="S732" s="105"/>
      <c r="T732" s="105"/>
      <c r="U732" s="105"/>
      <c r="W732" s="36"/>
      <c r="X732" s="36"/>
      <c r="Y732" s="36"/>
      <c r="Z732" s="216"/>
      <c r="AA732" s="37"/>
      <c r="AB732" s="37"/>
      <c r="AC732" s="37"/>
      <c r="AD732" s="37"/>
      <c r="AE732" s="226"/>
      <c r="AN732" s="38"/>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c r="BP732" s="1"/>
      <c r="BQ732" s="1"/>
      <c r="BR732" s="1"/>
      <c r="BS732" s="1"/>
      <c r="BT732" s="1"/>
      <c r="BU732" s="1"/>
      <c r="BV732" s="1"/>
      <c r="BW732" s="1"/>
      <c r="BX732" s="1"/>
      <c r="BY732" s="1"/>
      <c r="BZ732" s="1"/>
      <c r="CA732" s="1"/>
      <c r="CB732" s="1"/>
      <c r="CC732" s="1"/>
      <c r="CD732" s="1"/>
    </row>
    <row r="733" spans="1:82" s="33" customFormat="1" x14ac:dyDescent="0.2">
      <c r="A733" s="34"/>
      <c r="H733" s="91"/>
      <c r="I733" s="1"/>
      <c r="J733" s="35"/>
      <c r="K733" s="35"/>
      <c r="L733" s="35"/>
      <c r="M733" s="35"/>
      <c r="N733" s="40"/>
      <c r="O733" s="40"/>
      <c r="P733" s="40"/>
      <c r="Q733" s="40"/>
      <c r="R733" s="40"/>
      <c r="S733" s="105"/>
      <c r="T733" s="105"/>
      <c r="U733" s="105"/>
      <c r="W733" s="36"/>
      <c r="X733" s="36"/>
      <c r="Y733" s="36"/>
      <c r="Z733" s="216"/>
      <c r="AA733" s="37"/>
      <c r="AB733" s="37"/>
      <c r="AC733" s="37"/>
      <c r="AD733" s="37"/>
      <c r="AE733" s="226"/>
      <c r="AN733" s="38"/>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c r="BP733" s="1"/>
      <c r="BQ733" s="1"/>
      <c r="BR733" s="1"/>
      <c r="BS733" s="1"/>
      <c r="BT733" s="1"/>
      <c r="BU733" s="1"/>
      <c r="BV733" s="1"/>
      <c r="BW733" s="1"/>
      <c r="BX733" s="1"/>
      <c r="BY733" s="1"/>
      <c r="BZ733" s="1"/>
      <c r="CA733" s="1"/>
      <c r="CB733" s="1"/>
      <c r="CC733" s="1"/>
      <c r="CD733" s="1"/>
    </row>
    <row r="734" spans="1:82" s="33" customFormat="1" x14ac:dyDescent="0.2">
      <c r="A734" s="34"/>
      <c r="H734" s="91"/>
      <c r="I734" s="1"/>
      <c r="J734" s="35"/>
      <c r="K734" s="35"/>
      <c r="L734" s="35"/>
      <c r="M734" s="35"/>
      <c r="N734" s="40"/>
      <c r="O734" s="40"/>
      <c r="P734" s="40"/>
      <c r="Q734" s="40"/>
      <c r="R734" s="40"/>
      <c r="S734" s="105"/>
      <c r="T734" s="105"/>
      <c r="U734" s="105"/>
      <c r="W734" s="36"/>
      <c r="X734" s="36"/>
      <c r="Y734" s="36"/>
      <c r="Z734" s="216"/>
      <c r="AA734" s="37"/>
      <c r="AB734" s="37"/>
      <c r="AC734" s="37"/>
      <c r="AD734" s="37"/>
      <c r="AE734" s="226"/>
      <c r="AN734" s="38"/>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c r="BP734" s="1"/>
      <c r="BQ734" s="1"/>
      <c r="BR734" s="1"/>
      <c r="BS734" s="1"/>
      <c r="BT734" s="1"/>
      <c r="BU734" s="1"/>
      <c r="BV734" s="1"/>
      <c r="BW734" s="1"/>
      <c r="BX734" s="1"/>
      <c r="BY734" s="1"/>
      <c r="BZ734" s="1"/>
      <c r="CA734" s="1"/>
      <c r="CB734" s="1"/>
      <c r="CC734" s="1"/>
      <c r="CD734" s="1"/>
    </row>
    <row r="735" spans="1:82" s="33" customFormat="1" x14ac:dyDescent="0.2">
      <c r="A735" s="34"/>
      <c r="H735" s="91"/>
      <c r="I735" s="1"/>
      <c r="J735" s="35"/>
      <c r="K735" s="35"/>
      <c r="L735" s="35"/>
      <c r="M735" s="35"/>
      <c r="N735" s="40"/>
      <c r="O735" s="40"/>
      <c r="P735" s="40"/>
      <c r="Q735" s="40"/>
      <c r="R735" s="40"/>
      <c r="S735" s="105"/>
      <c r="T735" s="105"/>
      <c r="U735" s="105"/>
      <c r="W735" s="36"/>
      <c r="X735" s="36"/>
      <c r="Y735" s="36"/>
      <c r="Z735" s="216"/>
      <c r="AA735" s="37"/>
      <c r="AB735" s="37"/>
      <c r="AC735" s="37"/>
      <c r="AD735" s="37"/>
      <c r="AE735" s="226"/>
      <c r="AN735" s="38"/>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c r="BP735" s="1"/>
      <c r="BQ735" s="1"/>
      <c r="BR735" s="1"/>
      <c r="BS735" s="1"/>
      <c r="BT735" s="1"/>
      <c r="BU735" s="1"/>
      <c r="BV735" s="1"/>
      <c r="BW735" s="1"/>
      <c r="BX735" s="1"/>
      <c r="BY735" s="1"/>
      <c r="BZ735" s="1"/>
      <c r="CA735" s="1"/>
      <c r="CB735" s="1"/>
      <c r="CC735" s="1"/>
      <c r="CD735" s="1"/>
    </row>
    <row r="736" spans="1:82" s="33" customFormat="1" x14ac:dyDescent="0.2">
      <c r="A736" s="34"/>
      <c r="H736" s="91"/>
      <c r="I736" s="1"/>
      <c r="J736" s="35"/>
      <c r="K736" s="35"/>
      <c r="L736" s="35"/>
      <c r="M736" s="35"/>
      <c r="N736" s="40"/>
      <c r="O736" s="40"/>
      <c r="P736" s="40"/>
      <c r="Q736" s="40"/>
      <c r="R736" s="40"/>
      <c r="S736" s="105"/>
      <c r="T736" s="105"/>
      <c r="U736" s="105"/>
      <c r="W736" s="36"/>
      <c r="X736" s="36"/>
      <c r="Y736" s="36"/>
      <c r="Z736" s="216"/>
      <c r="AA736" s="37"/>
      <c r="AB736" s="37"/>
      <c r="AC736" s="37"/>
      <c r="AD736" s="37"/>
      <c r="AE736" s="226"/>
      <c r="AN736" s="38"/>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c r="BP736" s="1"/>
      <c r="BQ736" s="1"/>
      <c r="BR736" s="1"/>
      <c r="BS736" s="1"/>
      <c r="BT736" s="1"/>
      <c r="BU736" s="1"/>
      <c r="BV736" s="1"/>
      <c r="BW736" s="1"/>
      <c r="BX736" s="1"/>
      <c r="BY736" s="1"/>
      <c r="BZ736" s="1"/>
      <c r="CA736" s="1"/>
      <c r="CB736" s="1"/>
      <c r="CC736" s="1"/>
      <c r="CD736" s="1"/>
    </row>
    <row r="737" spans="1:82" s="33" customFormat="1" x14ac:dyDescent="0.2">
      <c r="A737" s="34"/>
      <c r="H737" s="91"/>
      <c r="I737" s="1"/>
      <c r="J737" s="35"/>
      <c r="K737" s="35"/>
      <c r="L737" s="35"/>
      <c r="M737" s="35"/>
      <c r="N737" s="40"/>
      <c r="O737" s="40"/>
      <c r="P737" s="40"/>
      <c r="Q737" s="40"/>
      <c r="R737" s="40"/>
      <c r="S737" s="105"/>
      <c r="T737" s="105"/>
      <c r="U737" s="105"/>
      <c r="W737" s="36"/>
      <c r="X737" s="36"/>
      <c r="Y737" s="36"/>
      <c r="Z737" s="216"/>
      <c r="AA737" s="37"/>
      <c r="AB737" s="37"/>
      <c r="AC737" s="37"/>
      <c r="AD737" s="37"/>
      <c r="AE737" s="226"/>
      <c r="AN737" s="38"/>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c r="BP737" s="1"/>
      <c r="BQ737" s="1"/>
      <c r="BR737" s="1"/>
      <c r="BS737" s="1"/>
      <c r="BT737" s="1"/>
      <c r="BU737" s="1"/>
      <c r="BV737" s="1"/>
      <c r="BW737" s="1"/>
      <c r="BX737" s="1"/>
      <c r="BY737" s="1"/>
      <c r="BZ737" s="1"/>
      <c r="CA737" s="1"/>
      <c r="CB737" s="1"/>
      <c r="CC737" s="1"/>
      <c r="CD737" s="1"/>
    </row>
    <row r="738" spans="1:82" s="33" customFormat="1" x14ac:dyDescent="0.2">
      <c r="A738" s="34"/>
      <c r="H738" s="91"/>
      <c r="I738" s="1"/>
      <c r="J738" s="35"/>
      <c r="K738" s="35"/>
      <c r="L738" s="35"/>
      <c r="M738" s="35"/>
      <c r="N738" s="40"/>
      <c r="O738" s="40"/>
      <c r="P738" s="40"/>
      <c r="Q738" s="40"/>
      <c r="R738" s="40"/>
      <c r="S738" s="105"/>
      <c r="T738" s="105"/>
      <c r="U738" s="105"/>
      <c r="W738" s="36"/>
      <c r="X738" s="36"/>
      <c r="Y738" s="36"/>
      <c r="Z738" s="216"/>
      <c r="AA738" s="37"/>
      <c r="AB738" s="37"/>
      <c r="AC738" s="37"/>
      <c r="AD738" s="37"/>
      <c r="AE738" s="226"/>
      <c r="AN738" s="38"/>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
      <c r="BQ738" s="1"/>
      <c r="BR738" s="1"/>
      <c r="BS738" s="1"/>
      <c r="BT738" s="1"/>
      <c r="BU738" s="1"/>
      <c r="BV738" s="1"/>
      <c r="BW738" s="1"/>
      <c r="BX738" s="1"/>
      <c r="BY738" s="1"/>
      <c r="BZ738" s="1"/>
      <c r="CA738" s="1"/>
      <c r="CB738" s="1"/>
      <c r="CC738" s="1"/>
      <c r="CD738" s="1"/>
    </row>
    <row r="739" spans="1:82" s="33" customFormat="1" x14ac:dyDescent="0.2">
      <c r="A739" s="34"/>
      <c r="H739" s="91"/>
      <c r="I739" s="1"/>
      <c r="J739" s="35"/>
      <c r="K739" s="35"/>
      <c r="L739" s="35"/>
      <c r="M739" s="35"/>
      <c r="N739" s="40"/>
      <c r="O739" s="40"/>
      <c r="P739" s="40"/>
      <c r="Q739" s="40"/>
      <c r="R739" s="40"/>
      <c r="S739" s="105"/>
      <c r="T739" s="105"/>
      <c r="U739" s="105"/>
      <c r="W739" s="36"/>
      <c r="X739" s="36"/>
      <c r="Y739" s="36"/>
      <c r="Z739" s="216"/>
      <c r="AA739" s="37"/>
      <c r="AB739" s="37"/>
      <c r="AC739" s="37"/>
      <c r="AD739" s="37"/>
      <c r="AE739" s="226"/>
      <c r="AN739" s="38"/>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c r="BP739" s="1"/>
      <c r="BQ739" s="1"/>
      <c r="BR739" s="1"/>
      <c r="BS739" s="1"/>
      <c r="BT739" s="1"/>
      <c r="BU739" s="1"/>
      <c r="BV739" s="1"/>
      <c r="BW739" s="1"/>
      <c r="BX739" s="1"/>
      <c r="BY739" s="1"/>
      <c r="BZ739" s="1"/>
      <c r="CA739" s="1"/>
      <c r="CB739" s="1"/>
      <c r="CC739" s="1"/>
      <c r="CD739" s="1"/>
    </row>
    <row r="740" spans="1:82" s="33" customFormat="1" x14ac:dyDescent="0.2">
      <c r="A740" s="34"/>
      <c r="H740" s="91"/>
      <c r="I740" s="1"/>
      <c r="J740" s="35"/>
      <c r="K740" s="35"/>
      <c r="L740" s="35"/>
      <c r="M740" s="35"/>
      <c r="N740" s="40"/>
      <c r="O740" s="40"/>
      <c r="P740" s="40"/>
      <c r="Q740" s="40"/>
      <c r="R740" s="40"/>
      <c r="S740" s="105"/>
      <c r="T740" s="105"/>
      <c r="U740" s="105"/>
      <c r="W740" s="36"/>
      <c r="X740" s="36"/>
      <c r="Y740" s="36"/>
      <c r="Z740" s="216"/>
      <c r="AA740" s="37"/>
      <c r="AB740" s="37"/>
      <c r="AC740" s="37"/>
      <c r="AD740" s="37"/>
      <c r="AE740" s="226"/>
      <c r="AN740" s="38"/>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
      <c r="BQ740" s="1"/>
      <c r="BR740" s="1"/>
      <c r="BS740" s="1"/>
      <c r="BT740" s="1"/>
      <c r="BU740" s="1"/>
      <c r="BV740" s="1"/>
      <c r="BW740" s="1"/>
      <c r="BX740" s="1"/>
      <c r="BY740" s="1"/>
      <c r="BZ740" s="1"/>
      <c r="CA740" s="1"/>
      <c r="CB740" s="1"/>
      <c r="CC740" s="1"/>
      <c r="CD740" s="1"/>
    </row>
    <row r="741" spans="1:82" s="33" customFormat="1" x14ac:dyDescent="0.2">
      <c r="A741" s="34"/>
      <c r="H741" s="91"/>
      <c r="I741" s="1"/>
      <c r="J741" s="35"/>
      <c r="K741" s="35"/>
      <c r="L741" s="35"/>
      <c r="M741" s="35"/>
      <c r="N741" s="40"/>
      <c r="O741" s="40"/>
      <c r="P741" s="40"/>
      <c r="Q741" s="40"/>
      <c r="R741" s="40"/>
      <c r="S741" s="105"/>
      <c r="T741" s="105"/>
      <c r="U741" s="105"/>
      <c r="W741" s="36"/>
      <c r="X741" s="36"/>
      <c r="Y741" s="36"/>
      <c r="Z741" s="216"/>
      <c r="AA741" s="37"/>
      <c r="AB741" s="37"/>
      <c r="AC741" s="37"/>
      <c r="AD741" s="37"/>
      <c r="AE741" s="226"/>
      <c r="AN741" s="38"/>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
      <c r="BQ741" s="1"/>
      <c r="BR741" s="1"/>
      <c r="BS741" s="1"/>
      <c r="BT741" s="1"/>
      <c r="BU741" s="1"/>
      <c r="BV741" s="1"/>
      <c r="BW741" s="1"/>
      <c r="BX741" s="1"/>
      <c r="BY741" s="1"/>
      <c r="BZ741" s="1"/>
      <c r="CA741" s="1"/>
      <c r="CB741" s="1"/>
      <c r="CC741" s="1"/>
      <c r="CD741" s="1"/>
    </row>
    <row r="742" spans="1:82" s="33" customFormat="1" x14ac:dyDescent="0.2">
      <c r="A742" s="34"/>
      <c r="H742" s="91"/>
      <c r="I742" s="1"/>
      <c r="J742" s="35"/>
      <c r="K742" s="35"/>
      <c r="L742" s="35"/>
      <c r="M742" s="35"/>
      <c r="N742" s="40"/>
      <c r="O742" s="40"/>
      <c r="P742" s="40"/>
      <c r="Q742" s="40"/>
      <c r="R742" s="40"/>
      <c r="S742" s="105"/>
      <c r="T742" s="105"/>
      <c r="U742" s="105"/>
      <c r="W742" s="36"/>
      <c r="X742" s="36"/>
      <c r="Y742" s="36"/>
      <c r="Z742" s="216"/>
      <c r="AA742" s="37"/>
      <c r="AB742" s="37"/>
      <c r="AC742" s="37"/>
      <c r="AD742" s="37"/>
      <c r="AE742" s="226"/>
      <c r="AN742" s="38"/>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c r="BP742" s="1"/>
      <c r="BQ742" s="1"/>
      <c r="BR742" s="1"/>
      <c r="BS742" s="1"/>
      <c r="BT742" s="1"/>
      <c r="BU742" s="1"/>
      <c r="BV742" s="1"/>
      <c r="BW742" s="1"/>
      <c r="BX742" s="1"/>
      <c r="BY742" s="1"/>
      <c r="BZ742" s="1"/>
      <c r="CA742" s="1"/>
      <c r="CB742" s="1"/>
      <c r="CC742" s="1"/>
      <c r="CD742" s="1"/>
    </row>
    <row r="743" spans="1:82" s="33" customFormat="1" x14ac:dyDescent="0.2">
      <c r="A743" s="34"/>
      <c r="H743" s="91"/>
      <c r="I743" s="1"/>
      <c r="J743" s="35"/>
      <c r="K743" s="35"/>
      <c r="L743" s="35"/>
      <c r="M743" s="35"/>
      <c r="N743" s="40"/>
      <c r="O743" s="40"/>
      <c r="P743" s="40"/>
      <c r="Q743" s="40"/>
      <c r="R743" s="40"/>
      <c r="S743" s="105"/>
      <c r="T743" s="105"/>
      <c r="U743" s="105"/>
      <c r="W743" s="36"/>
      <c r="X743" s="36"/>
      <c r="Y743" s="36"/>
      <c r="Z743" s="216"/>
      <c r="AA743" s="37"/>
      <c r="AB743" s="37"/>
      <c r="AC743" s="37"/>
      <c r="AD743" s="37"/>
      <c r="AE743" s="226"/>
      <c r="AN743" s="38"/>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
      <c r="BQ743" s="1"/>
      <c r="BR743" s="1"/>
      <c r="BS743" s="1"/>
      <c r="BT743" s="1"/>
      <c r="BU743" s="1"/>
      <c r="BV743" s="1"/>
      <c r="BW743" s="1"/>
      <c r="BX743" s="1"/>
      <c r="BY743" s="1"/>
      <c r="BZ743" s="1"/>
      <c r="CA743" s="1"/>
      <c r="CB743" s="1"/>
      <c r="CC743" s="1"/>
      <c r="CD743" s="1"/>
    </row>
    <row r="744" spans="1:82" s="33" customFormat="1" x14ac:dyDescent="0.2">
      <c r="A744" s="34"/>
      <c r="H744" s="91"/>
      <c r="I744" s="1"/>
      <c r="J744" s="35"/>
      <c r="K744" s="35"/>
      <c r="L744" s="35"/>
      <c r="M744" s="35"/>
      <c r="N744" s="40"/>
      <c r="O744" s="40"/>
      <c r="P744" s="40"/>
      <c r="Q744" s="40"/>
      <c r="R744" s="40"/>
      <c r="S744" s="105"/>
      <c r="T744" s="105"/>
      <c r="U744" s="105"/>
      <c r="W744" s="36"/>
      <c r="X744" s="36"/>
      <c r="Y744" s="36"/>
      <c r="Z744" s="216"/>
      <c r="AA744" s="37"/>
      <c r="AB744" s="37"/>
      <c r="AC744" s="37"/>
      <c r="AD744" s="37"/>
      <c r="AE744" s="226"/>
      <c r="AN744" s="38"/>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c r="BP744" s="1"/>
      <c r="BQ744" s="1"/>
      <c r="BR744" s="1"/>
      <c r="BS744" s="1"/>
      <c r="BT744" s="1"/>
      <c r="BU744" s="1"/>
      <c r="BV744" s="1"/>
      <c r="BW744" s="1"/>
      <c r="BX744" s="1"/>
      <c r="BY744" s="1"/>
      <c r="BZ744" s="1"/>
      <c r="CA744" s="1"/>
      <c r="CB744" s="1"/>
      <c r="CC744" s="1"/>
      <c r="CD744" s="1"/>
    </row>
    <row r="745" spans="1:82" s="33" customFormat="1" x14ac:dyDescent="0.2">
      <c r="A745" s="34"/>
      <c r="H745" s="91"/>
      <c r="I745" s="1"/>
      <c r="J745" s="35"/>
      <c r="K745" s="35"/>
      <c r="L745" s="35"/>
      <c r="M745" s="35"/>
      <c r="N745" s="40"/>
      <c r="O745" s="40"/>
      <c r="P745" s="40"/>
      <c r="Q745" s="40"/>
      <c r="R745" s="40"/>
      <c r="S745" s="105"/>
      <c r="T745" s="105"/>
      <c r="U745" s="105"/>
      <c r="W745" s="36"/>
      <c r="X745" s="36"/>
      <c r="Y745" s="36"/>
      <c r="Z745" s="216"/>
      <c r="AA745" s="37"/>
      <c r="AB745" s="37"/>
      <c r="AC745" s="37"/>
      <c r="AD745" s="37"/>
      <c r="AE745" s="226"/>
      <c r="AN745" s="38"/>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c r="BP745" s="1"/>
      <c r="BQ745" s="1"/>
      <c r="BR745" s="1"/>
      <c r="BS745" s="1"/>
      <c r="BT745" s="1"/>
      <c r="BU745" s="1"/>
      <c r="BV745" s="1"/>
      <c r="BW745" s="1"/>
      <c r="BX745" s="1"/>
      <c r="BY745" s="1"/>
      <c r="BZ745" s="1"/>
      <c r="CA745" s="1"/>
      <c r="CB745" s="1"/>
      <c r="CC745" s="1"/>
      <c r="CD745" s="1"/>
    </row>
    <row r="746" spans="1:82" s="33" customFormat="1" x14ac:dyDescent="0.2">
      <c r="A746" s="34"/>
      <c r="H746" s="91"/>
      <c r="I746" s="1"/>
      <c r="J746" s="35"/>
      <c r="K746" s="35"/>
      <c r="L746" s="35"/>
      <c r="M746" s="35"/>
      <c r="N746" s="40"/>
      <c r="O746" s="40"/>
      <c r="P746" s="40"/>
      <c r="Q746" s="40"/>
      <c r="R746" s="40"/>
      <c r="S746" s="105"/>
      <c r="T746" s="105"/>
      <c r="U746" s="105"/>
      <c r="W746" s="36"/>
      <c r="X746" s="36"/>
      <c r="Y746" s="36"/>
      <c r="Z746" s="216"/>
      <c r="AA746" s="37"/>
      <c r="AB746" s="37"/>
      <c r="AC746" s="37"/>
      <c r="AD746" s="37"/>
      <c r="AE746" s="226"/>
      <c r="AN746" s="38"/>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c r="BP746" s="1"/>
      <c r="BQ746" s="1"/>
      <c r="BR746" s="1"/>
      <c r="BS746" s="1"/>
      <c r="BT746" s="1"/>
      <c r="BU746" s="1"/>
      <c r="BV746" s="1"/>
      <c r="BW746" s="1"/>
      <c r="BX746" s="1"/>
      <c r="BY746" s="1"/>
      <c r="BZ746" s="1"/>
      <c r="CA746" s="1"/>
      <c r="CB746" s="1"/>
      <c r="CC746" s="1"/>
      <c r="CD746" s="1"/>
    </row>
    <row r="747" spans="1:82" s="33" customFormat="1" x14ac:dyDescent="0.2">
      <c r="A747" s="34"/>
      <c r="H747" s="91"/>
      <c r="I747" s="1"/>
      <c r="J747" s="35"/>
      <c r="K747" s="35"/>
      <c r="L747" s="35"/>
      <c r="M747" s="35"/>
      <c r="N747" s="40"/>
      <c r="O747" s="40"/>
      <c r="P747" s="40"/>
      <c r="Q747" s="40"/>
      <c r="R747" s="40"/>
      <c r="S747" s="105"/>
      <c r="T747" s="105"/>
      <c r="U747" s="105"/>
      <c r="W747" s="36"/>
      <c r="X747" s="36"/>
      <c r="Y747" s="36"/>
      <c r="Z747" s="216"/>
      <c r="AA747" s="37"/>
      <c r="AB747" s="37"/>
      <c r="AC747" s="37"/>
      <c r="AD747" s="37"/>
      <c r="AE747" s="226"/>
      <c r="AN747" s="38"/>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
      <c r="BQ747" s="1"/>
      <c r="BR747" s="1"/>
      <c r="BS747" s="1"/>
      <c r="BT747" s="1"/>
      <c r="BU747" s="1"/>
      <c r="BV747" s="1"/>
      <c r="BW747" s="1"/>
      <c r="BX747" s="1"/>
      <c r="BY747" s="1"/>
      <c r="BZ747" s="1"/>
      <c r="CA747" s="1"/>
      <c r="CB747" s="1"/>
      <c r="CC747" s="1"/>
      <c r="CD747" s="1"/>
    </row>
    <row r="748" spans="1:82" s="33" customFormat="1" x14ac:dyDescent="0.2">
      <c r="A748" s="34"/>
      <c r="H748" s="91"/>
      <c r="I748" s="1"/>
      <c r="J748" s="35"/>
      <c r="K748" s="35"/>
      <c r="L748" s="35"/>
      <c r="M748" s="35"/>
      <c r="N748" s="40"/>
      <c r="O748" s="40"/>
      <c r="P748" s="40"/>
      <c r="Q748" s="40"/>
      <c r="R748" s="40"/>
      <c r="S748" s="105"/>
      <c r="T748" s="105"/>
      <c r="U748" s="105"/>
      <c r="W748" s="36"/>
      <c r="X748" s="36"/>
      <c r="Y748" s="36"/>
      <c r="Z748" s="216"/>
      <c r="AA748" s="37"/>
      <c r="AB748" s="37"/>
      <c r="AC748" s="37"/>
      <c r="AD748" s="37"/>
      <c r="AE748" s="226"/>
      <c r="AN748" s="38"/>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c r="BP748" s="1"/>
      <c r="BQ748" s="1"/>
      <c r="BR748" s="1"/>
      <c r="BS748" s="1"/>
      <c r="BT748" s="1"/>
      <c r="BU748" s="1"/>
      <c r="BV748" s="1"/>
      <c r="BW748" s="1"/>
      <c r="BX748" s="1"/>
      <c r="BY748" s="1"/>
      <c r="BZ748" s="1"/>
      <c r="CA748" s="1"/>
      <c r="CB748" s="1"/>
      <c r="CC748" s="1"/>
      <c r="CD748" s="1"/>
    </row>
    <row r="749" spans="1:82" s="33" customFormat="1" x14ac:dyDescent="0.2">
      <c r="A749" s="34"/>
      <c r="H749" s="91"/>
      <c r="I749" s="1"/>
      <c r="J749" s="35"/>
      <c r="K749" s="35"/>
      <c r="L749" s="35"/>
      <c r="M749" s="35"/>
      <c r="N749" s="40"/>
      <c r="O749" s="40"/>
      <c r="P749" s="40"/>
      <c r="Q749" s="40"/>
      <c r="R749" s="40"/>
      <c r="S749" s="105"/>
      <c r="T749" s="105"/>
      <c r="U749" s="105"/>
      <c r="W749" s="36"/>
      <c r="X749" s="36"/>
      <c r="Y749" s="36"/>
      <c r="Z749" s="216"/>
      <c r="AA749" s="37"/>
      <c r="AB749" s="37"/>
      <c r="AC749" s="37"/>
      <c r="AD749" s="37"/>
      <c r="AE749" s="226"/>
      <c r="AN749" s="38"/>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c r="BP749" s="1"/>
      <c r="BQ749" s="1"/>
      <c r="BR749" s="1"/>
      <c r="BS749" s="1"/>
      <c r="BT749" s="1"/>
      <c r="BU749" s="1"/>
      <c r="BV749" s="1"/>
      <c r="BW749" s="1"/>
      <c r="BX749" s="1"/>
      <c r="BY749" s="1"/>
      <c r="BZ749" s="1"/>
      <c r="CA749" s="1"/>
      <c r="CB749" s="1"/>
      <c r="CC749" s="1"/>
      <c r="CD749" s="1"/>
    </row>
    <row r="750" spans="1:82" s="33" customFormat="1" x14ac:dyDescent="0.2">
      <c r="A750" s="34"/>
      <c r="H750" s="91"/>
      <c r="I750" s="1"/>
      <c r="J750" s="35"/>
      <c r="K750" s="35"/>
      <c r="L750" s="35"/>
      <c r="M750" s="35"/>
      <c r="N750" s="40"/>
      <c r="O750" s="40"/>
      <c r="P750" s="40"/>
      <c r="Q750" s="40"/>
      <c r="R750" s="40"/>
      <c r="S750" s="105"/>
      <c r="T750" s="105"/>
      <c r="U750" s="105"/>
      <c r="W750" s="36"/>
      <c r="X750" s="36"/>
      <c r="Y750" s="36"/>
      <c r="Z750" s="216"/>
      <c r="AA750" s="37"/>
      <c r="AB750" s="37"/>
      <c r="AC750" s="37"/>
      <c r="AD750" s="37"/>
      <c r="AE750" s="226"/>
      <c r="AN750" s="38"/>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
      <c r="BQ750" s="1"/>
      <c r="BR750" s="1"/>
      <c r="BS750" s="1"/>
      <c r="BT750" s="1"/>
      <c r="BU750" s="1"/>
      <c r="BV750" s="1"/>
      <c r="BW750" s="1"/>
      <c r="BX750" s="1"/>
      <c r="BY750" s="1"/>
      <c r="BZ750" s="1"/>
      <c r="CA750" s="1"/>
      <c r="CB750" s="1"/>
      <c r="CC750" s="1"/>
      <c r="CD750" s="1"/>
    </row>
    <row r="751" spans="1:82" s="33" customFormat="1" x14ac:dyDescent="0.2">
      <c r="A751" s="34"/>
      <c r="H751" s="91"/>
      <c r="I751" s="1"/>
      <c r="J751" s="35"/>
      <c r="K751" s="35"/>
      <c r="L751" s="35"/>
      <c r="M751" s="35"/>
      <c r="N751" s="40"/>
      <c r="O751" s="40"/>
      <c r="P751" s="40"/>
      <c r="Q751" s="40"/>
      <c r="R751" s="40"/>
      <c r="S751" s="105"/>
      <c r="T751" s="105"/>
      <c r="U751" s="105"/>
      <c r="W751" s="36"/>
      <c r="X751" s="36"/>
      <c r="Y751" s="36"/>
      <c r="Z751" s="216"/>
      <c r="AA751" s="37"/>
      <c r="AB751" s="37"/>
      <c r="AC751" s="37"/>
      <c r="AD751" s="37"/>
      <c r="AE751" s="226"/>
      <c r="AN751" s="38"/>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c r="BS751" s="1"/>
      <c r="BT751" s="1"/>
      <c r="BU751" s="1"/>
      <c r="BV751" s="1"/>
      <c r="BW751" s="1"/>
      <c r="BX751" s="1"/>
      <c r="BY751" s="1"/>
      <c r="BZ751" s="1"/>
      <c r="CA751" s="1"/>
      <c r="CB751" s="1"/>
      <c r="CC751" s="1"/>
      <c r="CD751" s="1"/>
    </row>
    <row r="752" spans="1:82" s="33" customFormat="1" x14ac:dyDescent="0.2">
      <c r="A752" s="34"/>
      <c r="H752" s="91"/>
      <c r="I752" s="1"/>
      <c r="J752" s="35"/>
      <c r="K752" s="35"/>
      <c r="L752" s="35"/>
      <c r="M752" s="35"/>
      <c r="N752" s="40"/>
      <c r="O752" s="40"/>
      <c r="P752" s="40"/>
      <c r="Q752" s="40"/>
      <c r="R752" s="40"/>
      <c r="S752" s="105"/>
      <c r="T752" s="105"/>
      <c r="U752" s="105"/>
      <c r="W752" s="36"/>
      <c r="X752" s="36"/>
      <c r="Y752" s="36"/>
      <c r="Z752" s="216"/>
      <c r="AA752" s="37"/>
      <c r="AB752" s="37"/>
      <c r="AC752" s="37"/>
      <c r="AD752" s="37"/>
      <c r="AE752" s="226"/>
      <c r="AN752" s="38"/>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
      <c r="BQ752" s="1"/>
      <c r="BR752" s="1"/>
      <c r="BS752" s="1"/>
      <c r="BT752" s="1"/>
      <c r="BU752" s="1"/>
      <c r="BV752" s="1"/>
      <c r="BW752" s="1"/>
      <c r="BX752" s="1"/>
      <c r="BY752" s="1"/>
      <c r="BZ752" s="1"/>
      <c r="CA752" s="1"/>
      <c r="CB752" s="1"/>
      <c r="CC752" s="1"/>
      <c r="CD752" s="1"/>
    </row>
    <row r="753" spans="1:82" s="33" customFormat="1" x14ac:dyDescent="0.2">
      <c r="A753" s="34"/>
      <c r="H753" s="91"/>
      <c r="I753" s="1"/>
      <c r="J753" s="35"/>
      <c r="K753" s="35"/>
      <c r="L753" s="35"/>
      <c r="M753" s="35"/>
      <c r="N753" s="40"/>
      <c r="O753" s="40"/>
      <c r="P753" s="40"/>
      <c r="Q753" s="40"/>
      <c r="R753" s="40"/>
      <c r="S753" s="105"/>
      <c r="T753" s="105"/>
      <c r="U753" s="105"/>
      <c r="W753" s="36"/>
      <c r="X753" s="36"/>
      <c r="Y753" s="36"/>
      <c r="Z753" s="216"/>
      <c r="AA753" s="37"/>
      <c r="AB753" s="37"/>
      <c r="AC753" s="37"/>
      <c r="AD753" s="37"/>
      <c r="AE753" s="226"/>
      <c r="AN753" s="38"/>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c r="BP753" s="1"/>
      <c r="BQ753" s="1"/>
      <c r="BR753" s="1"/>
      <c r="BS753" s="1"/>
      <c r="BT753" s="1"/>
      <c r="BU753" s="1"/>
      <c r="BV753" s="1"/>
      <c r="BW753" s="1"/>
      <c r="BX753" s="1"/>
      <c r="BY753" s="1"/>
      <c r="BZ753" s="1"/>
      <c r="CA753" s="1"/>
      <c r="CB753" s="1"/>
      <c r="CC753" s="1"/>
      <c r="CD753" s="1"/>
    </row>
    <row r="754" spans="1:82" s="33" customFormat="1" x14ac:dyDescent="0.2">
      <c r="A754" s="34"/>
      <c r="H754" s="91"/>
      <c r="I754" s="1"/>
      <c r="J754" s="35"/>
      <c r="K754" s="35"/>
      <c r="L754" s="35"/>
      <c r="M754" s="35"/>
      <c r="N754" s="40"/>
      <c r="O754" s="40"/>
      <c r="P754" s="40"/>
      <c r="Q754" s="40"/>
      <c r="R754" s="40"/>
      <c r="S754" s="105"/>
      <c r="T754" s="105"/>
      <c r="U754" s="105"/>
      <c r="W754" s="36"/>
      <c r="X754" s="36"/>
      <c r="Y754" s="36"/>
      <c r="Z754" s="216"/>
      <c r="AA754" s="37"/>
      <c r="AB754" s="37"/>
      <c r="AC754" s="37"/>
      <c r="AD754" s="37"/>
      <c r="AE754" s="226"/>
      <c r="AN754" s="38"/>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c r="BP754" s="1"/>
      <c r="BQ754" s="1"/>
      <c r="BR754" s="1"/>
      <c r="BS754" s="1"/>
      <c r="BT754" s="1"/>
      <c r="BU754" s="1"/>
      <c r="BV754" s="1"/>
      <c r="BW754" s="1"/>
      <c r="BX754" s="1"/>
      <c r="BY754" s="1"/>
      <c r="BZ754" s="1"/>
      <c r="CA754" s="1"/>
      <c r="CB754" s="1"/>
      <c r="CC754" s="1"/>
      <c r="CD754" s="1"/>
    </row>
    <row r="755" spans="1:82" s="33" customFormat="1" x14ac:dyDescent="0.2">
      <c r="A755" s="34"/>
      <c r="H755" s="91"/>
      <c r="I755" s="1"/>
      <c r="J755" s="35"/>
      <c r="K755" s="35"/>
      <c r="L755" s="35"/>
      <c r="M755" s="35"/>
      <c r="N755" s="40"/>
      <c r="O755" s="40"/>
      <c r="P755" s="40"/>
      <c r="Q755" s="40"/>
      <c r="R755" s="40"/>
      <c r="S755" s="105"/>
      <c r="T755" s="105"/>
      <c r="U755" s="105"/>
      <c r="W755" s="36"/>
      <c r="X755" s="36"/>
      <c r="Y755" s="36"/>
      <c r="Z755" s="216"/>
      <c r="AA755" s="37"/>
      <c r="AB755" s="37"/>
      <c r="AC755" s="37"/>
      <c r="AD755" s="37"/>
      <c r="AE755" s="226"/>
      <c r="AN755" s="38"/>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
      <c r="BQ755" s="1"/>
      <c r="BR755" s="1"/>
      <c r="BS755" s="1"/>
      <c r="BT755" s="1"/>
      <c r="BU755" s="1"/>
      <c r="BV755" s="1"/>
      <c r="BW755" s="1"/>
      <c r="BX755" s="1"/>
      <c r="BY755" s="1"/>
      <c r="BZ755" s="1"/>
      <c r="CA755" s="1"/>
      <c r="CB755" s="1"/>
      <c r="CC755" s="1"/>
      <c r="CD755" s="1"/>
    </row>
    <row r="756" spans="1:82" s="33" customFormat="1" x14ac:dyDescent="0.2">
      <c r="A756" s="34"/>
      <c r="H756" s="91"/>
      <c r="I756" s="1"/>
      <c r="J756" s="35"/>
      <c r="K756" s="35"/>
      <c r="L756" s="35"/>
      <c r="M756" s="35"/>
      <c r="N756" s="40"/>
      <c r="O756" s="40"/>
      <c r="P756" s="40"/>
      <c r="Q756" s="40"/>
      <c r="R756" s="40"/>
      <c r="S756" s="105"/>
      <c r="T756" s="105"/>
      <c r="U756" s="105"/>
      <c r="W756" s="36"/>
      <c r="X756" s="36"/>
      <c r="Y756" s="36"/>
      <c r="Z756" s="216"/>
      <c r="AA756" s="37"/>
      <c r="AB756" s="37"/>
      <c r="AC756" s="37"/>
      <c r="AD756" s="37"/>
      <c r="AE756" s="226"/>
      <c r="AN756" s="38"/>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c r="BP756" s="1"/>
      <c r="BQ756" s="1"/>
      <c r="BR756" s="1"/>
      <c r="BS756" s="1"/>
      <c r="BT756" s="1"/>
      <c r="BU756" s="1"/>
      <c r="BV756" s="1"/>
      <c r="BW756" s="1"/>
      <c r="BX756" s="1"/>
      <c r="BY756" s="1"/>
      <c r="BZ756" s="1"/>
      <c r="CA756" s="1"/>
      <c r="CB756" s="1"/>
      <c r="CC756" s="1"/>
      <c r="CD756" s="1"/>
    </row>
    <row r="757" spans="1:82" s="33" customFormat="1" x14ac:dyDescent="0.2">
      <c r="A757" s="34"/>
      <c r="H757" s="91"/>
      <c r="I757" s="1"/>
      <c r="J757" s="35"/>
      <c r="K757" s="35"/>
      <c r="L757" s="35"/>
      <c r="M757" s="35"/>
      <c r="N757" s="40"/>
      <c r="O757" s="40"/>
      <c r="P757" s="40"/>
      <c r="Q757" s="40"/>
      <c r="R757" s="40"/>
      <c r="S757" s="105"/>
      <c r="T757" s="105"/>
      <c r="U757" s="105"/>
      <c r="W757" s="36"/>
      <c r="X757" s="36"/>
      <c r="Y757" s="36"/>
      <c r="Z757" s="216"/>
      <c r="AA757" s="37"/>
      <c r="AB757" s="37"/>
      <c r="AC757" s="37"/>
      <c r="AD757" s="37"/>
      <c r="AE757" s="226"/>
      <c r="AN757" s="38"/>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c r="BP757" s="1"/>
      <c r="BQ757" s="1"/>
      <c r="BR757" s="1"/>
      <c r="BS757" s="1"/>
      <c r="BT757" s="1"/>
      <c r="BU757" s="1"/>
      <c r="BV757" s="1"/>
      <c r="BW757" s="1"/>
      <c r="BX757" s="1"/>
      <c r="BY757" s="1"/>
      <c r="BZ757" s="1"/>
      <c r="CA757" s="1"/>
      <c r="CB757" s="1"/>
      <c r="CC757" s="1"/>
      <c r="CD757" s="1"/>
    </row>
    <row r="758" spans="1:82" s="33" customFormat="1" x14ac:dyDescent="0.2">
      <c r="A758" s="34"/>
      <c r="H758" s="91"/>
      <c r="I758" s="1"/>
      <c r="J758" s="35"/>
      <c r="K758" s="35"/>
      <c r="L758" s="35"/>
      <c r="M758" s="35"/>
      <c r="N758" s="40"/>
      <c r="O758" s="40"/>
      <c r="P758" s="40"/>
      <c r="Q758" s="40"/>
      <c r="R758" s="40"/>
      <c r="S758" s="105"/>
      <c r="T758" s="105"/>
      <c r="U758" s="105"/>
      <c r="W758" s="36"/>
      <c r="X758" s="36"/>
      <c r="Y758" s="36"/>
      <c r="Z758" s="216"/>
      <c r="AA758" s="37"/>
      <c r="AB758" s="37"/>
      <c r="AC758" s="37"/>
      <c r="AD758" s="37"/>
      <c r="AE758" s="226"/>
      <c r="AN758" s="38"/>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c r="BP758" s="1"/>
      <c r="BQ758" s="1"/>
      <c r="BR758" s="1"/>
      <c r="BS758" s="1"/>
      <c r="BT758" s="1"/>
      <c r="BU758" s="1"/>
      <c r="BV758" s="1"/>
      <c r="BW758" s="1"/>
      <c r="BX758" s="1"/>
      <c r="BY758" s="1"/>
      <c r="BZ758" s="1"/>
      <c r="CA758" s="1"/>
      <c r="CB758" s="1"/>
      <c r="CC758" s="1"/>
      <c r="CD758" s="1"/>
    </row>
    <row r="759" spans="1:82" s="33" customFormat="1" x14ac:dyDescent="0.2">
      <c r="A759" s="34"/>
      <c r="H759" s="91"/>
      <c r="I759" s="1"/>
      <c r="J759" s="35"/>
      <c r="K759" s="35"/>
      <c r="L759" s="35"/>
      <c r="M759" s="35"/>
      <c r="N759" s="40"/>
      <c r="O759" s="40"/>
      <c r="P759" s="40"/>
      <c r="Q759" s="40"/>
      <c r="R759" s="40"/>
      <c r="S759" s="105"/>
      <c r="T759" s="105"/>
      <c r="U759" s="105"/>
      <c r="W759" s="36"/>
      <c r="X759" s="36"/>
      <c r="Y759" s="36"/>
      <c r="Z759" s="216"/>
      <c r="AA759" s="37"/>
      <c r="AB759" s="37"/>
      <c r="AC759" s="37"/>
      <c r="AD759" s="37"/>
      <c r="AE759" s="226"/>
      <c r="AN759" s="38"/>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c r="BP759" s="1"/>
      <c r="BQ759" s="1"/>
      <c r="BR759" s="1"/>
      <c r="BS759" s="1"/>
      <c r="BT759" s="1"/>
      <c r="BU759" s="1"/>
      <c r="BV759" s="1"/>
      <c r="BW759" s="1"/>
      <c r="BX759" s="1"/>
      <c r="BY759" s="1"/>
      <c r="BZ759" s="1"/>
      <c r="CA759" s="1"/>
      <c r="CB759" s="1"/>
      <c r="CC759" s="1"/>
      <c r="CD759" s="1"/>
    </row>
    <row r="760" spans="1:82" s="33" customFormat="1" x14ac:dyDescent="0.2">
      <c r="A760" s="34"/>
      <c r="H760" s="91"/>
      <c r="I760" s="1"/>
      <c r="J760" s="35"/>
      <c r="K760" s="35"/>
      <c r="L760" s="35"/>
      <c r="M760" s="35"/>
      <c r="N760" s="40"/>
      <c r="O760" s="40"/>
      <c r="P760" s="40"/>
      <c r="Q760" s="40"/>
      <c r="R760" s="40"/>
      <c r="S760" s="105"/>
      <c r="T760" s="105"/>
      <c r="U760" s="105"/>
      <c r="W760" s="36"/>
      <c r="X760" s="36"/>
      <c r="Y760" s="36"/>
      <c r="Z760" s="216"/>
      <c r="AA760" s="37"/>
      <c r="AB760" s="37"/>
      <c r="AC760" s="37"/>
      <c r="AD760" s="37"/>
      <c r="AE760" s="226"/>
      <c r="AN760" s="38"/>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c r="BP760" s="1"/>
      <c r="BQ760" s="1"/>
      <c r="BR760" s="1"/>
      <c r="BS760" s="1"/>
      <c r="BT760" s="1"/>
      <c r="BU760" s="1"/>
      <c r="BV760" s="1"/>
      <c r="BW760" s="1"/>
      <c r="BX760" s="1"/>
      <c r="BY760" s="1"/>
      <c r="BZ760" s="1"/>
      <c r="CA760" s="1"/>
      <c r="CB760" s="1"/>
      <c r="CC760" s="1"/>
      <c r="CD760" s="1"/>
    </row>
    <row r="761" spans="1:82" s="33" customFormat="1" x14ac:dyDescent="0.2">
      <c r="A761" s="34"/>
      <c r="H761" s="91"/>
      <c r="I761" s="1"/>
      <c r="J761" s="35"/>
      <c r="K761" s="35"/>
      <c r="L761" s="35"/>
      <c r="M761" s="35"/>
      <c r="N761" s="40"/>
      <c r="O761" s="40"/>
      <c r="P761" s="40"/>
      <c r="Q761" s="40"/>
      <c r="R761" s="40"/>
      <c r="S761" s="105"/>
      <c r="T761" s="105"/>
      <c r="U761" s="105"/>
      <c r="W761" s="36"/>
      <c r="X761" s="36"/>
      <c r="Y761" s="36"/>
      <c r="Z761" s="216"/>
      <c r="AA761" s="37"/>
      <c r="AB761" s="37"/>
      <c r="AC761" s="37"/>
      <c r="AD761" s="37"/>
      <c r="AE761" s="226"/>
      <c r="AN761" s="38"/>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c r="BP761" s="1"/>
      <c r="BQ761" s="1"/>
      <c r="BR761" s="1"/>
      <c r="BS761" s="1"/>
      <c r="BT761" s="1"/>
      <c r="BU761" s="1"/>
      <c r="BV761" s="1"/>
      <c r="BW761" s="1"/>
      <c r="BX761" s="1"/>
      <c r="BY761" s="1"/>
      <c r="BZ761" s="1"/>
      <c r="CA761" s="1"/>
      <c r="CB761" s="1"/>
      <c r="CC761" s="1"/>
      <c r="CD761" s="1"/>
    </row>
    <row r="762" spans="1:82" s="33" customFormat="1" x14ac:dyDescent="0.2">
      <c r="A762" s="34"/>
      <c r="H762" s="91"/>
      <c r="I762" s="1"/>
      <c r="J762" s="35"/>
      <c r="K762" s="35"/>
      <c r="L762" s="35"/>
      <c r="M762" s="35"/>
      <c r="N762" s="40"/>
      <c r="O762" s="40"/>
      <c r="P762" s="40"/>
      <c r="Q762" s="40"/>
      <c r="R762" s="40"/>
      <c r="S762" s="105"/>
      <c r="T762" s="105"/>
      <c r="U762" s="105"/>
      <c r="W762" s="36"/>
      <c r="X762" s="36"/>
      <c r="Y762" s="36"/>
      <c r="Z762" s="216"/>
      <c r="AA762" s="37"/>
      <c r="AB762" s="37"/>
      <c r="AC762" s="37"/>
      <c r="AD762" s="37"/>
      <c r="AE762" s="226"/>
      <c r="AN762" s="38"/>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c r="BP762" s="1"/>
      <c r="BQ762" s="1"/>
      <c r="BR762" s="1"/>
      <c r="BS762" s="1"/>
      <c r="BT762" s="1"/>
      <c r="BU762" s="1"/>
      <c r="BV762" s="1"/>
      <c r="BW762" s="1"/>
      <c r="BX762" s="1"/>
      <c r="BY762" s="1"/>
      <c r="BZ762" s="1"/>
      <c r="CA762" s="1"/>
      <c r="CB762" s="1"/>
      <c r="CC762" s="1"/>
      <c r="CD762" s="1"/>
    </row>
    <row r="763" spans="1:82" s="33" customFormat="1" x14ac:dyDescent="0.2">
      <c r="A763" s="34"/>
      <c r="H763" s="91"/>
      <c r="I763" s="1"/>
      <c r="J763" s="35"/>
      <c r="K763" s="35"/>
      <c r="L763" s="35"/>
      <c r="M763" s="35"/>
      <c r="N763" s="40"/>
      <c r="O763" s="40"/>
      <c r="P763" s="40"/>
      <c r="Q763" s="40"/>
      <c r="R763" s="40"/>
      <c r="S763" s="105"/>
      <c r="T763" s="105"/>
      <c r="U763" s="105"/>
      <c r="W763" s="36"/>
      <c r="X763" s="36"/>
      <c r="Y763" s="36"/>
      <c r="Z763" s="216"/>
      <c r="AA763" s="37"/>
      <c r="AB763" s="37"/>
      <c r="AC763" s="37"/>
      <c r="AD763" s="37"/>
      <c r="AE763" s="226"/>
      <c r="AN763" s="38"/>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c r="BP763" s="1"/>
      <c r="BQ763" s="1"/>
      <c r="BR763" s="1"/>
      <c r="BS763" s="1"/>
      <c r="BT763" s="1"/>
      <c r="BU763" s="1"/>
      <c r="BV763" s="1"/>
      <c r="BW763" s="1"/>
      <c r="BX763" s="1"/>
      <c r="BY763" s="1"/>
      <c r="BZ763" s="1"/>
      <c r="CA763" s="1"/>
      <c r="CB763" s="1"/>
      <c r="CC763" s="1"/>
      <c r="CD763" s="1"/>
    </row>
    <row r="764" spans="1:82" s="33" customFormat="1" x14ac:dyDescent="0.2">
      <c r="A764" s="34"/>
      <c r="H764" s="91"/>
      <c r="I764" s="1"/>
      <c r="J764" s="35"/>
      <c r="K764" s="35"/>
      <c r="L764" s="35"/>
      <c r="M764" s="35"/>
      <c r="N764" s="40"/>
      <c r="O764" s="40"/>
      <c r="P764" s="40"/>
      <c r="Q764" s="40"/>
      <c r="R764" s="40"/>
      <c r="S764" s="105"/>
      <c r="T764" s="105"/>
      <c r="U764" s="105"/>
      <c r="W764" s="36"/>
      <c r="X764" s="36"/>
      <c r="Y764" s="36"/>
      <c r="Z764" s="216"/>
      <c r="AA764" s="37"/>
      <c r="AB764" s="37"/>
      <c r="AC764" s="37"/>
      <c r="AD764" s="37"/>
      <c r="AE764" s="226"/>
      <c r="AN764" s="38"/>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c r="BP764" s="1"/>
      <c r="BQ764" s="1"/>
      <c r="BR764" s="1"/>
      <c r="BS764" s="1"/>
      <c r="BT764" s="1"/>
      <c r="BU764" s="1"/>
      <c r="BV764" s="1"/>
      <c r="BW764" s="1"/>
      <c r="BX764" s="1"/>
      <c r="BY764" s="1"/>
      <c r="BZ764" s="1"/>
      <c r="CA764" s="1"/>
      <c r="CB764" s="1"/>
      <c r="CC764" s="1"/>
      <c r="CD764" s="1"/>
    </row>
    <row r="765" spans="1:82" s="33" customFormat="1" x14ac:dyDescent="0.2">
      <c r="A765" s="34"/>
      <c r="H765" s="91"/>
      <c r="I765" s="1"/>
      <c r="J765" s="35"/>
      <c r="K765" s="35"/>
      <c r="L765" s="35"/>
      <c r="M765" s="35"/>
      <c r="N765" s="40"/>
      <c r="O765" s="40"/>
      <c r="P765" s="40"/>
      <c r="Q765" s="40"/>
      <c r="R765" s="40"/>
      <c r="S765" s="105"/>
      <c r="T765" s="105"/>
      <c r="U765" s="105"/>
      <c r="W765" s="36"/>
      <c r="X765" s="36"/>
      <c r="Y765" s="36"/>
      <c r="Z765" s="216"/>
      <c r="AA765" s="37"/>
      <c r="AB765" s="37"/>
      <c r="AC765" s="37"/>
      <c r="AD765" s="37"/>
      <c r="AE765" s="226"/>
      <c r="AN765" s="38"/>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
      <c r="BQ765" s="1"/>
      <c r="BR765" s="1"/>
      <c r="BS765" s="1"/>
      <c r="BT765" s="1"/>
      <c r="BU765" s="1"/>
      <c r="BV765" s="1"/>
      <c r="BW765" s="1"/>
      <c r="BX765" s="1"/>
      <c r="BY765" s="1"/>
      <c r="BZ765" s="1"/>
      <c r="CA765" s="1"/>
      <c r="CB765" s="1"/>
      <c r="CC765" s="1"/>
      <c r="CD765" s="1"/>
    </row>
    <row r="766" spans="1:82" s="33" customFormat="1" x14ac:dyDescent="0.2">
      <c r="A766" s="34"/>
      <c r="H766" s="91"/>
      <c r="I766" s="1"/>
      <c r="J766" s="35"/>
      <c r="K766" s="35"/>
      <c r="L766" s="35"/>
      <c r="M766" s="35"/>
      <c r="N766" s="40"/>
      <c r="O766" s="40"/>
      <c r="P766" s="40"/>
      <c r="Q766" s="40"/>
      <c r="R766" s="40"/>
      <c r="S766" s="105"/>
      <c r="T766" s="105"/>
      <c r="U766" s="105"/>
      <c r="W766" s="36"/>
      <c r="X766" s="36"/>
      <c r="Y766" s="36"/>
      <c r="Z766" s="216"/>
      <c r="AA766" s="37"/>
      <c r="AB766" s="37"/>
      <c r="AC766" s="37"/>
      <c r="AD766" s="37"/>
      <c r="AE766" s="226"/>
      <c r="AN766" s="38"/>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c r="BP766" s="1"/>
      <c r="BQ766" s="1"/>
      <c r="BR766" s="1"/>
      <c r="BS766" s="1"/>
      <c r="BT766" s="1"/>
      <c r="BU766" s="1"/>
      <c r="BV766" s="1"/>
      <c r="BW766" s="1"/>
      <c r="BX766" s="1"/>
      <c r="BY766" s="1"/>
      <c r="BZ766" s="1"/>
      <c r="CA766" s="1"/>
      <c r="CB766" s="1"/>
      <c r="CC766" s="1"/>
      <c r="CD766" s="1"/>
    </row>
    <row r="767" spans="1:82" s="33" customFormat="1" x14ac:dyDescent="0.2">
      <c r="A767" s="34"/>
      <c r="H767" s="91"/>
      <c r="I767" s="1"/>
      <c r="J767" s="35"/>
      <c r="K767" s="35"/>
      <c r="L767" s="35"/>
      <c r="M767" s="35"/>
      <c r="N767" s="40"/>
      <c r="O767" s="40"/>
      <c r="P767" s="40"/>
      <c r="Q767" s="40"/>
      <c r="R767" s="40"/>
      <c r="S767" s="105"/>
      <c r="T767" s="105"/>
      <c r="U767" s="105"/>
      <c r="W767" s="36"/>
      <c r="X767" s="36"/>
      <c r="Y767" s="36"/>
      <c r="Z767" s="216"/>
      <c r="AA767" s="37"/>
      <c r="AB767" s="37"/>
      <c r="AC767" s="37"/>
      <c r="AD767" s="37"/>
      <c r="AE767" s="226"/>
      <c r="AN767" s="38"/>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
      <c r="BQ767" s="1"/>
      <c r="BR767" s="1"/>
      <c r="BS767" s="1"/>
      <c r="BT767" s="1"/>
      <c r="BU767" s="1"/>
      <c r="BV767" s="1"/>
      <c r="BW767" s="1"/>
      <c r="BX767" s="1"/>
      <c r="BY767" s="1"/>
      <c r="BZ767" s="1"/>
      <c r="CA767" s="1"/>
      <c r="CB767" s="1"/>
      <c r="CC767" s="1"/>
      <c r="CD767" s="1"/>
    </row>
    <row r="768" spans="1:82" s="33" customFormat="1" x14ac:dyDescent="0.2">
      <c r="A768" s="34"/>
      <c r="H768" s="91"/>
      <c r="I768" s="1"/>
      <c r="J768" s="35"/>
      <c r="K768" s="35"/>
      <c r="L768" s="35"/>
      <c r="M768" s="35"/>
      <c r="N768" s="40"/>
      <c r="O768" s="40"/>
      <c r="P768" s="40"/>
      <c r="Q768" s="40"/>
      <c r="R768" s="40"/>
      <c r="S768" s="105"/>
      <c r="T768" s="105"/>
      <c r="U768" s="105"/>
      <c r="W768" s="36"/>
      <c r="X768" s="36"/>
      <c r="Y768" s="36"/>
      <c r="Z768" s="216"/>
      <c r="AA768" s="37"/>
      <c r="AB768" s="37"/>
      <c r="AC768" s="37"/>
      <c r="AD768" s="37"/>
      <c r="AE768" s="226"/>
      <c r="AN768" s="38"/>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c r="BP768" s="1"/>
      <c r="BQ768" s="1"/>
      <c r="BR768" s="1"/>
      <c r="BS768" s="1"/>
      <c r="BT768" s="1"/>
      <c r="BU768" s="1"/>
      <c r="BV768" s="1"/>
      <c r="BW768" s="1"/>
      <c r="BX768" s="1"/>
      <c r="BY768" s="1"/>
      <c r="BZ768" s="1"/>
      <c r="CA768" s="1"/>
      <c r="CB768" s="1"/>
      <c r="CC768" s="1"/>
      <c r="CD768" s="1"/>
    </row>
    <row r="769" spans="1:82" s="33" customFormat="1" x14ac:dyDescent="0.2">
      <c r="A769" s="34"/>
      <c r="H769" s="91"/>
      <c r="I769" s="1"/>
      <c r="J769" s="35"/>
      <c r="K769" s="35"/>
      <c r="L769" s="35"/>
      <c r="M769" s="35"/>
      <c r="N769" s="40"/>
      <c r="O769" s="40"/>
      <c r="P769" s="40"/>
      <c r="Q769" s="40"/>
      <c r="R769" s="40"/>
      <c r="S769" s="105"/>
      <c r="T769" s="105"/>
      <c r="U769" s="105"/>
      <c r="W769" s="36"/>
      <c r="X769" s="36"/>
      <c r="Y769" s="36"/>
      <c r="Z769" s="216"/>
      <c r="AA769" s="37"/>
      <c r="AB769" s="37"/>
      <c r="AC769" s="37"/>
      <c r="AD769" s="37"/>
      <c r="AE769" s="226"/>
      <c r="AN769" s="38"/>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
      <c r="BQ769" s="1"/>
      <c r="BR769" s="1"/>
      <c r="BS769" s="1"/>
      <c r="BT769" s="1"/>
      <c r="BU769" s="1"/>
      <c r="BV769" s="1"/>
      <c r="BW769" s="1"/>
      <c r="BX769" s="1"/>
      <c r="BY769" s="1"/>
      <c r="BZ769" s="1"/>
      <c r="CA769" s="1"/>
      <c r="CB769" s="1"/>
      <c r="CC769" s="1"/>
      <c r="CD769" s="1"/>
    </row>
    <row r="770" spans="1:82" s="33" customFormat="1" x14ac:dyDescent="0.2">
      <c r="A770" s="34"/>
      <c r="H770" s="91"/>
      <c r="I770" s="1"/>
      <c r="J770" s="35"/>
      <c r="K770" s="35"/>
      <c r="L770" s="35"/>
      <c r="M770" s="35"/>
      <c r="N770" s="40"/>
      <c r="O770" s="40"/>
      <c r="P770" s="40"/>
      <c r="Q770" s="40"/>
      <c r="R770" s="40"/>
      <c r="S770" s="105"/>
      <c r="T770" s="105"/>
      <c r="U770" s="105"/>
      <c r="W770" s="36"/>
      <c r="X770" s="36"/>
      <c r="Y770" s="36"/>
      <c r="Z770" s="216"/>
      <c r="AA770" s="37"/>
      <c r="AB770" s="37"/>
      <c r="AC770" s="37"/>
      <c r="AD770" s="37"/>
      <c r="AE770" s="226"/>
      <c r="AN770" s="38"/>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c r="BP770" s="1"/>
      <c r="BQ770" s="1"/>
      <c r="BR770" s="1"/>
      <c r="BS770" s="1"/>
      <c r="BT770" s="1"/>
      <c r="BU770" s="1"/>
      <c r="BV770" s="1"/>
      <c r="BW770" s="1"/>
      <c r="BX770" s="1"/>
      <c r="BY770" s="1"/>
      <c r="BZ770" s="1"/>
      <c r="CA770" s="1"/>
      <c r="CB770" s="1"/>
      <c r="CC770" s="1"/>
      <c r="CD770" s="1"/>
    </row>
    <row r="771" spans="1:82" s="33" customFormat="1" x14ac:dyDescent="0.2">
      <c r="A771" s="34"/>
      <c r="H771" s="91"/>
      <c r="I771" s="1"/>
      <c r="J771" s="35"/>
      <c r="K771" s="35"/>
      <c r="L771" s="35"/>
      <c r="M771" s="35"/>
      <c r="N771" s="40"/>
      <c r="O771" s="40"/>
      <c r="P771" s="40"/>
      <c r="Q771" s="40"/>
      <c r="R771" s="40"/>
      <c r="S771" s="105"/>
      <c r="T771" s="105"/>
      <c r="U771" s="105"/>
      <c r="W771" s="36"/>
      <c r="X771" s="36"/>
      <c r="Y771" s="36"/>
      <c r="Z771" s="216"/>
      <c r="AA771" s="37"/>
      <c r="AB771" s="37"/>
      <c r="AC771" s="37"/>
      <c r="AD771" s="37"/>
      <c r="AE771" s="226"/>
      <c r="AN771" s="38"/>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c r="BP771" s="1"/>
      <c r="BQ771" s="1"/>
      <c r="BR771" s="1"/>
      <c r="BS771" s="1"/>
      <c r="BT771" s="1"/>
      <c r="BU771" s="1"/>
      <c r="BV771" s="1"/>
      <c r="BW771" s="1"/>
      <c r="BX771" s="1"/>
      <c r="BY771" s="1"/>
      <c r="BZ771" s="1"/>
      <c r="CA771" s="1"/>
      <c r="CB771" s="1"/>
      <c r="CC771" s="1"/>
      <c r="CD771" s="1"/>
    </row>
    <row r="772" spans="1:82" s="33" customFormat="1" x14ac:dyDescent="0.2">
      <c r="A772" s="34"/>
      <c r="H772" s="91"/>
      <c r="I772" s="1"/>
      <c r="J772" s="35"/>
      <c r="K772" s="35"/>
      <c r="L772" s="35"/>
      <c r="M772" s="35"/>
      <c r="N772" s="40"/>
      <c r="O772" s="40"/>
      <c r="P772" s="40"/>
      <c r="Q772" s="40"/>
      <c r="R772" s="40"/>
      <c r="S772" s="105"/>
      <c r="T772" s="105"/>
      <c r="U772" s="105"/>
      <c r="W772" s="36"/>
      <c r="X772" s="36"/>
      <c r="Y772" s="36"/>
      <c r="Z772" s="216"/>
      <c r="AA772" s="37"/>
      <c r="AB772" s="37"/>
      <c r="AC772" s="37"/>
      <c r="AD772" s="37"/>
      <c r="AE772" s="226"/>
      <c r="AN772" s="38"/>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c r="BP772" s="1"/>
      <c r="BQ772" s="1"/>
      <c r="BR772" s="1"/>
      <c r="BS772" s="1"/>
      <c r="BT772" s="1"/>
      <c r="BU772" s="1"/>
      <c r="BV772" s="1"/>
      <c r="BW772" s="1"/>
      <c r="BX772" s="1"/>
      <c r="BY772" s="1"/>
      <c r="BZ772" s="1"/>
      <c r="CA772" s="1"/>
      <c r="CB772" s="1"/>
      <c r="CC772" s="1"/>
      <c r="CD772" s="1"/>
    </row>
    <row r="773" spans="1:82" s="33" customFormat="1" x14ac:dyDescent="0.2">
      <c r="A773" s="34"/>
      <c r="H773" s="91"/>
      <c r="I773" s="1"/>
      <c r="J773" s="35"/>
      <c r="K773" s="35"/>
      <c r="L773" s="35"/>
      <c r="M773" s="35"/>
      <c r="N773" s="40"/>
      <c r="O773" s="40"/>
      <c r="P773" s="40"/>
      <c r="Q773" s="40"/>
      <c r="R773" s="40"/>
      <c r="S773" s="105"/>
      <c r="T773" s="105"/>
      <c r="U773" s="105"/>
      <c r="W773" s="36"/>
      <c r="X773" s="36"/>
      <c r="Y773" s="36"/>
      <c r="Z773" s="216"/>
      <c r="AA773" s="37"/>
      <c r="AB773" s="37"/>
      <c r="AC773" s="37"/>
      <c r="AD773" s="37"/>
      <c r="AE773" s="226"/>
      <c r="AN773" s="38"/>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
      <c r="BQ773" s="1"/>
      <c r="BR773" s="1"/>
      <c r="BS773" s="1"/>
      <c r="BT773" s="1"/>
      <c r="BU773" s="1"/>
      <c r="BV773" s="1"/>
      <c r="BW773" s="1"/>
      <c r="BX773" s="1"/>
      <c r="BY773" s="1"/>
      <c r="BZ773" s="1"/>
      <c r="CA773" s="1"/>
      <c r="CB773" s="1"/>
      <c r="CC773" s="1"/>
      <c r="CD773" s="1"/>
    </row>
    <row r="774" spans="1:82" s="33" customFormat="1" x14ac:dyDescent="0.2">
      <c r="A774" s="34"/>
      <c r="H774" s="91"/>
      <c r="I774" s="1"/>
      <c r="J774" s="35"/>
      <c r="K774" s="35"/>
      <c r="L774" s="35"/>
      <c r="M774" s="35"/>
      <c r="N774" s="40"/>
      <c r="O774" s="40"/>
      <c r="P774" s="40"/>
      <c r="Q774" s="40"/>
      <c r="R774" s="40"/>
      <c r="S774" s="105"/>
      <c r="T774" s="105"/>
      <c r="U774" s="105"/>
      <c r="W774" s="36"/>
      <c r="X774" s="36"/>
      <c r="Y774" s="36"/>
      <c r="Z774" s="216"/>
      <c r="AA774" s="37"/>
      <c r="AB774" s="37"/>
      <c r="AC774" s="37"/>
      <c r="AD774" s="37"/>
      <c r="AE774" s="226"/>
      <c r="AN774" s="38"/>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c r="BP774" s="1"/>
      <c r="BQ774" s="1"/>
      <c r="BR774" s="1"/>
      <c r="BS774" s="1"/>
      <c r="BT774" s="1"/>
      <c r="BU774" s="1"/>
      <c r="BV774" s="1"/>
      <c r="BW774" s="1"/>
      <c r="BX774" s="1"/>
      <c r="BY774" s="1"/>
      <c r="BZ774" s="1"/>
      <c r="CA774" s="1"/>
      <c r="CB774" s="1"/>
      <c r="CC774" s="1"/>
      <c r="CD774" s="1"/>
    </row>
    <row r="775" spans="1:82" s="33" customFormat="1" x14ac:dyDescent="0.2">
      <c r="A775" s="34"/>
      <c r="H775" s="91"/>
      <c r="I775" s="1"/>
      <c r="J775" s="35"/>
      <c r="K775" s="35"/>
      <c r="L775" s="35"/>
      <c r="M775" s="35"/>
      <c r="N775" s="40"/>
      <c r="O775" s="40"/>
      <c r="P775" s="40"/>
      <c r="Q775" s="40"/>
      <c r="R775" s="40"/>
      <c r="S775" s="105"/>
      <c r="T775" s="105"/>
      <c r="U775" s="105"/>
      <c r="W775" s="36"/>
      <c r="X775" s="36"/>
      <c r="Y775" s="36"/>
      <c r="Z775" s="216"/>
      <c r="AA775" s="37"/>
      <c r="AB775" s="37"/>
      <c r="AC775" s="37"/>
      <c r="AD775" s="37"/>
      <c r="AE775" s="226"/>
      <c r="AN775" s="38"/>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c r="BP775" s="1"/>
      <c r="BQ775" s="1"/>
      <c r="BR775" s="1"/>
      <c r="BS775" s="1"/>
      <c r="BT775" s="1"/>
      <c r="BU775" s="1"/>
      <c r="BV775" s="1"/>
      <c r="BW775" s="1"/>
      <c r="BX775" s="1"/>
      <c r="BY775" s="1"/>
      <c r="BZ775" s="1"/>
      <c r="CA775" s="1"/>
      <c r="CB775" s="1"/>
      <c r="CC775" s="1"/>
      <c r="CD775" s="1"/>
    </row>
    <row r="776" spans="1:82" s="33" customFormat="1" x14ac:dyDescent="0.2">
      <c r="A776" s="34"/>
      <c r="H776" s="91"/>
      <c r="I776" s="1"/>
      <c r="J776" s="35"/>
      <c r="K776" s="35"/>
      <c r="L776" s="35"/>
      <c r="M776" s="35"/>
      <c r="N776" s="40"/>
      <c r="O776" s="40"/>
      <c r="P776" s="40"/>
      <c r="Q776" s="40"/>
      <c r="R776" s="40"/>
      <c r="S776" s="105"/>
      <c r="T776" s="105"/>
      <c r="U776" s="105"/>
      <c r="W776" s="36"/>
      <c r="X776" s="36"/>
      <c r="Y776" s="36"/>
      <c r="Z776" s="216"/>
      <c r="AA776" s="37"/>
      <c r="AB776" s="37"/>
      <c r="AC776" s="37"/>
      <c r="AD776" s="37"/>
      <c r="AE776" s="226"/>
      <c r="AN776" s="38"/>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c r="BP776" s="1"/>
      <c r="BQ776" s="1"/>
      <c r="BR776" s="1"/>
      <c r="BS776" s="1"/>
      <c r="BT776" s="1"/>
      <c r="BU776" s="1"/>
      <c r="BV776" s="1"/>
      <c r="BW776" s="1"/>
      <c r="BX776" s="1"/>
      <c r="BY776" s="1"/>
      <c r="BZ776" s="1"/>
      <c r="CA776" s="1"/>
      <c r="CB776" s="1"/>
      <c r="CC776" s="1"/>
      <c r="CD776" s="1"/>
    </row>
    <row r="777" spans="1:82" s="33" customFormat="1" x14ac:dyDescent="0.2">
      <c r="A777" s="34"/>
      <c r="H777" s="91"/>
      <c r="I777" s="1"/>
      <c r="J777" s="35"/>
      <c r="K777" s="35"/>
      <c r="L777" s="35"/>
      <c r="M777" s="35"/>
      <c r="N777" s="40"/>
      <c r="O777" s="40"/>
      <c r="P777" s="40"/>
      <c r="Q777" s="40"/>
      <c r="R777" s="40"/>
      <c r="S777" s="105"/>
      <c r="T777" s="105"/>
      <c r="U777" s="105"/>
      <c r="W777" s="36"/>
      <c r="X777" s="36"/>
      <c r="Y777" s="36"/>
      <c r="Z777" s="216"/>
      <c r="AA777" s="37"/>
      <c r="AB777" s="37"/>
      <c r="AC777" s="37"/>
      <c r="AD777" s="37"/>
      <c r="AE777" s="226"/>
      <c r="AN777" s="38"/>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c r="BP777" s="1"/>
      <c r="BQ777" s="1"/>
      <c r="BR777" s="1"/>
      <c r="BS777" s="1"/>
      <c r="BT777" s="1"/>
      <c r="BU777" s="1"/>
      <c r="BV777" s="1"/>
      <c r="BW777" s="1"/>
      <c r="BX777" s="1"/>
      <c r="BY777" s="1"/>
      <c r="BZ777" s="1"/>
      <c r="CA777" s="1"/>
      <c r="CB777" s="1"/>
      <c r="CC777" s="1"/>
      <c r="CD777" s="1"/>
    </row>
    <row r="778" spans="1:82" s="33" customFormat="1" x14ac:dyDescent="0.2">
      <c r="A778" s="34"/>
      <c r="H778" s="91"/>
      <c r="I778" s="1"/>
      <c r="J778" s="35"/>
      <c r="K778" s="35"/>
      <c r="L778" s="35"/>
      <c r="M778" s="35"/>
      <c r="N778" s="40"/>
      <c r="O778" s="40"/>
      <c r="P778" s="40"/>
      <c r="Q778" s="40"/>
      <c r="R778" s="40"/>
      <c r="S778" s="105"/>
      <c r="T778" s="105"/>
      <c r="U778" s="105"/>
      <c r="W778" s="36"/>
      <c r="X778" s="36"/>
      <c r="Y778" s="36"/>
      <c r="Z778" s="216"/>
      <c r="AA778" s="37"/>
      <c r="AB778" s="37"/>
      <c r="AC778" s="37"/>
      <c r="AD778" s="37"/>
      <c r="AE778" s="226"/>
      <c r="AN778" s="38"/>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c r="BP778" s="1"/>
      <c r="BQ778" s="1"/>
      <c r="BR778" s="1"/>
      <c r="BS778" s="1"/>
      <c r="BT778" s="1"/>
      <c r="BU778" s="1"/>
      <c r="BV778" s="1"/>
      <c r="BW778" s="1"/>
      <c r="BX778" s="1"/>
      <c r="BY778" s="1"/>
      <c r="BZ778" s="1"/>
      <c r="CA778" s="1"/>
      <c r="CB778" s="1"/>
      <c r="CC778" s="1"/>
      <c r="CD778" s="1"/>
    </row>
    <row r="779" spans="1:82" s="33" customFormat="1" x14ac:dyDescent="0.2">
      <c r="A779" s="34"/>
      <c r="H779" s="91"/>
      <c r="I779" s="1"/>
      <c r="J779" s="35"/>
      <c r="K779" s="35"/>
      <c r="L779" s="35"/>
      <c r="M779" s="35"/>
      <c r="N779" s="40"/>
      <c r="O779" s="40"/>
      <c r="P779" s="40"/>
      <c r="Q779" s="40"/>
      <c r="R779" s="40"/>
      <c r="S779" s="105"/>
      <c r="T779" s="105"/>
      <c r="U779" s="105"/>
      <c r="W779" s="36"/>
      <c r="X779" s="36"/>
      <c r="Y779" s="36"/>
      <c r="Z779" s="216"/>
      <c r="AA779" s="37"/>
      <c r="AB779" s="37"/>
      <c r="AC779" s="37"/>
      <c r="AD779" s="37"/>
      <c r="AE779" s="226"/>
      <c r="AN779" s="38"/>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c r="BP779" s="1"/>
      <c r="BQ779" s="1"/>
      <c r="BR779" s="1"/>
      <c r="BS779" s="1"/>
      <c r="BT779" s="1"/>
      <c r="BU779" s="1"/>
      <c r="BV779" s="1"/>
      <c r="BW779" s="1"/>
      <c r="BX779" s="1"/>
      <c r="BY779" s="1"/>
      <c r="BZ779" s="1"/>
      <c r="CA779" s="1"/>
      <c r="CB779" s="1"/>
      <c r="CC779" s="1"/>
      <c r="CD779" s="1"/>
    </row>
    <row r="780" spans="1:82" s="33" customFormat="1" x14ac:dyDescent="0.2">
      <c r="A780" s="34"/>
      <c r="H780" s="91"/>
      <c r="I780" s="1"/>
      <c r="J780" s="35"/>
      <c r="K780" s="35"/>
      <c r="L780" s="35"/>
      <c r="M780" s="35"/>
      <c r="N780" s="40"/>
      <c r="O780" s="40"/>
      <c r="P780" s="40"/>
      <c r="Q780" s="40"/>
      <c r="R780" s="40"/>
      <c r="S780" s="105"/>
      <c r="T780" s="105"/>
      <c r="U780" s="105"/>
      <c r="W780" s="36"/>
      <c r="X780" s="36"/>
      <c r="Y780" s="36"/>
      <c r="Z780" s="216"/>
      <c r="AA780" s="37"/>
      <c r="AB780" s="37"/>
      <c r="AC780" s="37"/>
      <c r="AD780" s="37"/>
      <c r="AE780" s="226"/>
      <c r="AN780" s="38"/>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c r="BP780" s="1"/>
      <c r="BQ780" s="1"/>
      <c r="BR780" s="1"/>
      <c r="BS780" s="1"/>
      <c r="BT780" s="1"/>
      <c r="BU780" s="1"/>
      <c r="BV780" s="1"/>
      <c r="BW780" s="1"/>
      <c r="BX780" s="1"/>
      <c r="BY780" s="1"/>
      <c r="BZ780" s="1"/>
      <c r="CA780" s="1"/>
      <c r="CB780" s="1"/>
      <c r="CC780" s="1"/>
      <c r="CD780" s="1"/>
    </row>
    <row r="781" spans="1:82" s="33" customFormat="1" x14ac:dyDescent="0.2">
      <c r="A781" s="34"/>
      <c r="H781" s="91"/>
      <c r="I781" s="1"/>
      <c r="J781" s="35"/>
      <c r="K781" s="35"/>
      <c r="L781" s="35"/>
      <c r="M781" s="35"/>
      <c r="N781" s="40"/>
      <c r="O781" s="40"/>
      <c r="P781" s="40"/>
      <c r="Q781" s="40"/>
      <c r="R781" s="40"/>
      <c r="S781" s="105"/>
      <c r="T781" s="105"/>
      <c r="U781" s="105"/>
      <c r="W781" s="36"/>
      <c r="X781" s="36"/>
      <c r="Y781" s="36"/>
      <c r="Z781" s="216"/>
      <c r="AA781" s="37"/>
      <c r="AB781" s="37"/>
      <c r="AC781" s="37"/>
      <c r="AD781" s="37"/>
      <c r="AE781" s="226"/>
      <c r="AN781" s="38"/>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c r="BS781" s="1"/>
      <c r="BT781" s="1"/>
      <c r="BU781" s="1"/>
      <c r="BV781" s="1"/>
      <c r="BW781" s="1"/>
      <c r="BX781" s="1"/>
      <c r="BY781" s="1"/>
      <c r="BZ781" s="1"/>
      <c r="CA781" s="1"/>
      <c r="CB781" s="1"/>
      <c r="CC781" s="1"/>
      <c r="CD781" s="1"/>
    </row>
    <row r="782" spans="1:82" s="33" customFormat="1" x14ac:dyDescent="0.2">
      <c r="A782" s="34"/>
      <c r="H782" s="91"/>
      <c r="I782" s="1"/>
      <c r="J782" s="35"/>
      <c r="K782" s="35"/>
      <c r="L782" s="35"/>
      <c r="M782" s="35"/>
      <c r="N782" s="40"/>
      <c r="O782" s="40"/>
      <c r="P782" s="40"/>
      <c r="Q782" s="40"/>
      <c r="R782" s="40"/>
      <c r="S782" s="105"/>
      <c r="T782" s="105"/>
      <c r="U782" s="105"/>
      <c r="W782" s="36"/>
      <c r="X782" s="36"/>
      <c r="Y782" s="36"/>
      <c r="Z782" s="216"/>
      <c r="AA782" s="37"/>
      <c r="AB782" s="37"/>
      <c r="AC782" s="37"/>
      <c r="AD782" s="37"/>
      <c r="AE782" s="226"/>
      <c r="AN782" s="38"/>
      <c r="AO782" s="1"/>
      <c r="AP782" s="1"/>
      <c r="AQ782" s="1"/>
      <c r="AR782" s="1"/>
      <c r="AS782" s="1"/>
      <c r="AT782" s="1"/>
      <c r="AU782" s="1"/>
      <c r="AV782" s="1"/>
      <c r="AW782" s="1"/>
      <c r="AX782" s="1"/>
      <c r="AY782" s="1"/>
      <c r="AZ782" s="1"/>
      <c r="BA782" s="1"/>
      <c r="BB782" s="1"/>
      <c r="BC782" s="1"/>
      <c r="BD782" s="1"/>
      <c r="BE782" s="1"/>
      <c r="BF782" s="1"/>
      <c r="BG782" s="1"/>
      <c r="BH782" s="1"/>
      <c r="BI782" s="1"/>
      <c r="BJ782" s="1"/>
      <c r="BK782" s="1"/>
      <c r="BL782" s="1"/>
      <c r="BM782" s="1"/>
      <c r="BN782" s="1"/>
      <c r="BO782" s="1"/>
      <c r="BP782" s="1"/>
      <c r="BQ782" s="1"/>
      <c r="BR782" s="1"/>
      <c r="BS782" s="1"/>
      <c r="BT782" s="1"/>
      <c r="BU782" s="1"/>
      <c r="BV782" s="1"/>
      <c r="BW782" s="1"/>
      <c r="BX782" s="1"/>
      <c r="BY782" s="1"/>
      <c r="BZ782" s="1"/>
      <c r="CA782" s="1"/>
      <c r="CB782" s="1"/>
      <c r="CC782" s="1"/>
      <c r="CD782" s="1"/>
    </row>
    <row r="783" spans="1:82" s="33" customFormat="1" x14ac:dyDescent="0.2">
      <c r="A783" s="34"/>
      <c r="H783" s="91"/>
      <c r="I783" s="1"/>
      <c r="J783" s="35"/>
      <c r="K783" s="35"/>
      <c r="L783" s="35"/>
      <c r="M783" s="35"/>
      <c r="N783" s="40"/>
      <c r="O783" s="40"/>
      <c r="P783" s="40"/>
      <c r="Q783" s="40"/>
      <c r="R783" s="40"/>
      <c r="S783" s="105"/>
      <c r="T783" s="105"/>
      <c r="U783" s="105"/>
      <c r="W783" s="36"/>
      <c r="X783" s="36"/>
      <c r="Y783" s="36"/>
      <c r="Z783" s="216"/>
      <c r="AA783" s="37"/>
      <c r="AB783" s="37"/>
      <c r="AC783" s="37"/>
      <c r="AD783" s="37"/>
      <c r="AE783" s="226"/>
      <c r="AN783" s="38"/>
      <c r="AO783" s="1"/>
      <c r="AP783" s="1"/>
      <c r="AQ783" s="1"/>
      <c r="AR783" s="1"/>
      <c r="AS783" s="1"/>
      <c r="AT783" s="1"/>
      <c r="AU783" s="1"/>
      <c r="AV783" s="1"/>
      <c r="AW783" s="1"/>
      <c r="AX783" s="1"/>
      <c r="AY783" s="1"/>
      <c r="AZ783" s="1"/>
      <c r="BA783" s="1"/>
      <c r="BB783" s="1"/>
      <c r="BC783" s="1"/>
      <c r="BD783" s="1"/>
      <c r="BE783" s="1"/>
      <c r="BF783" s="1"/>
      <c r="BG783" s="1"/>
      <c r="BH783" s="1"/>
      <c r="BI783" s="1"/>
      <c r="BJ783" s="1"/>
      <c r="BK783" s="1"/>
      <c r="BL783" s="1"/>
      <c r="BM783" s="1"/>
      <c r="BN783" s="1"/>
      <c r="BO783" s="1"/>
      <c r="BP783" s="1"/>
      <c r="BQ783" s="1"/>
      <c r="BR783" s="1"/>
      <c r="BS783" s="1"/>
      <c r="BT783" s="1"/>
      <c r="BU783" s="1"/>
      <c r="BV783" s="1"/>
      <c r="BW783" s="1"/>
      <c r="BX783" s="1"/>
      <c r="BY783" s="1"/>
      <c r="BZ783" s="1"/>
      <c r="CA783" s="1"/>
      <c r="CB783" s="1"/>
      <c r="CC783" s="1"/>
      <c r="CD783" s="1"/>
    </row>
    <row r="784" spans="1:82" s="33" customFormat="1" x14ac:dyDescent="0.2">
      <c r="A784" s="34"/>
      <c r="H784" s="91"/>
      <c r="I784" s="1"/>
      <c r="J784" s="35"/>
      <c r="K784" s="35"/>
      <c r="L784" s="35"/>
      <c r="M784" s="35"/>
      <c r="N784" s="40"/>
      <c r="O784" s="40"/>
      <c r="P784" s="40"/>
      <c r="Q784" s="40"/>
      <c r="R784" s="40"/>
      <c r="S784" s="105"/>
      <c r="T784" s="105"/>
      <c r="U784" s="105"/>
      <c r="W784" s="36"/>
      <c r="X784" s="36"/>
      <c r="Y784" s="36"/>
      <c r="Z784" s="216"/>
      <c r="AA784" s="37"/>
      <c r="AB784" s="37"/>
      <c r="AC784" s="37"/>
      <c r="AD784" s="37"/>
      <c r="AE784" s="226"/>
      <c r="AN784" s="38"/>
      <c r="AO784" s="1"/>
      <c r="AP784" s="1"/>
      <c r="AQ784" s="1"/>
      <c r="AR784" s="1"/>
      <c r="AS784" s="1"/>
      <c r="AT784" s="1"/>
      <c r="AU784" s="1"/>
      <c r="AV784" s="1"/>
      <c r="AW784" s="1"/>
      <c r="AX784" s="1"/>
      <c r="AY784" s="1"/>
      <c r="AZ784" s="1"/>
      <c r="BA784" s="1"/>
      <c r="BB784" s="1"/>
      <c r="BC784" s="1"/>
      <c r="BD784" s="1"/>
      <c r="BE784" s="1"/>
      <c r="BF784" s="1"/>
      <c r="BG784" s="1"/>
      <c r="BH784" s="1"/>
      <c r="BI784" s="1"/>
      <c r="BJ784" s="1"/>
      <c r="BK784" s="1"/>
      <c r="BL784" s="1"/>
      <c r="BM784" s="1"/>
      <c r="BN784" s="1"/>
      <c r="BO784" s="1"/>
      <c r="BP784" s="1"/>
      <c r="BQ784" s="1"/>
      <c r="BR784" s="1"/>
      <c r="BS784" s="1"/>
      <c r="BT784" s="1"/>
      <c r="BU784" s="1"/>
      <c r="BV784" s="1"/>
      <c r="BW784" s="1"/>
      <c r="BX784" s="1"/>
      <c r="BY784" s="1"/>
      <c r="BZ784" s="1"/>
      <c r="CA784" s="1"/>
      <c r="CB784" s="1"/>
      <c r="CC784" s="1"/>
      <c r="CD784" s="1"/>
    </row>
    <row r="785" spans="1:82" s="33" customFormat="1" x14ac:dyDescent="0.2">
      <c r="A785" s="34"/>
      <c r="H785" s="91"/>
      <c r="I785" s="1"/>
      <c r="J785" s="35"/>
      <c r="K785" s="35"/>
      <c r="L785" s="35"/>
      <c r="M785" s="35"/>
      <c r="N785" s="40"/>
      <c r="O785" s="40"/>
      <c r="P785" s="40"/>
      <c r="Q785" s="40"/>
      <c r="R785" s="40"/>
      <c r="S785" s="105"/>
      <c r="T785" s="105"/>
      <c r="U785" s="105"/>
      <c r="W785" s="36"/>
      <c r="X785" s="36"/>
      <c r="Y785" s="36"/>
      <c r="Z785" s="216"/>
      <c r="AA785" s="37"/>
      <c r="AB785" s="37"/>
      <c r="AC785" s="37"/>
      <c r="AD785" s="37"/>
      <c r="AE785" s="226"/>
      <c r="AN785" s="38"/>
      <c r="AO785" s="1"/>
      <c r="AP785" s="1"/>
      <c r="AQ785" s="1"/>
      <c r="AR785" s="1"/>
      <c r="AS785" s="1"/>
      <c r="AT785" s="1"/>
      <c r="AU785" s="1"/>
      <c r="AV785" s="1"/>
      <c r="AW785" s="1"/>
      <c r="AX785" s="1"/>
      <c r="AY785" s="1"/>
      <c r="AZ785" s="1"/>
      <c r="BA785" s="1"/>
      <c r="BB785" s="1"/>
      <c r="BC785" s="1"/>
      <c r="BD785" s="1"/>
      <c r="BE785" s="1"/>
      <c r="BF785" s="1"/>
      <c r="BG785" s="1"/>
      <c r="BH785" s="1"/>
      <c r="BI785" s="1"/>
      <c r="BJ785" s="1"/>
      <c r="BK785" s="1"/>
      <c r="BL785" s="1"/>
      <c r="BM785" s="1"/>
      <c r="BN785" s="1"/>
      <c r="BO785" s="1"/>
      <c r="BP785" s="1"/>
      <c r="BQ785" s="1"/>
      <c r="BR785" s="1"/>
      <c r="BS785" s="1"/>
      <c r="BT785" s="1"/>
      <c r="BU785" s="1"/>
      <c r="BV785" s="1"/>
      <c r="BW785" s="1"/>
      <c r="BX785" s="1"/>
      <c r="BY785" s="1"/>
      <c r="BZ785" s="1"/>
      <c r="CA785" s="1"/>
      <c r="CB785" s="1"/>
      <c r="CC785" s="1"/>
      <c r="CD785" s="1"/>
    </row>
    <row r="786" spans="1:82" s="33" customFormat="1" x14ac:dyDescent="0.2">
      <c r="A786" s="34"/>
      <c r="H786" s="91"/>
      <c r="I786" s="1"/>
      <c r="J786" s="35"/>
      <c r="K786" s="35"/>
      <c r="L786" s="35"/>
      <c r="M786" s="35"/>
      <c r="N786" s="40"/>
      <c r="O786" s="40"/>
      <c r="P786" s="40"/>
      <c r="Q786" s="40"/>
      <c r="R786" s="40"/>
      <c r="S786" s="105"/>
      <c r="T786" s="105"/>
      <c r="U786" s="105"/>
      <c r="W786" s="36"/>
      <c r="X786" s="36"/>
      <c r="Y786" s="36"/>
      <c r="Z786" s="216"/>
      <c r="AA786" s="37"/>
      <c r="AB786" s="37"/>
      <c r="AC786" s="37"/>
      <c r="AD786" s="37"/>
      <c r="AE786" s="226"/>
      <c r="AN786" s="38"/>
      <c r="AO786" s="1"/>
      <c r="AP786" s="1"/>
      <c r="AQ786" s="1"/>
      <c r="AR786" s="1"/>
      <c r="AS786" s="1"/>
      <c r="AT786" s="1"/>
      <c r="AU786" s="1"/>
      <c r="AV786" s="1"/>
      <c r="AW786" s="1"/>
      <c r="AX786" s="1"/>
      <c r="AY786" s="1"/>
      <c r="AZ786" s="1"/>
      <c r="BA786" s="1"/>
      <c r="BB786" s="1"/>
      <c r="BC786" s="1"/>
      <c r="BD786" s="1"/>
      <c r="BE786" s="1"/>
      <c r="BF786" s="1"/>
      <c r="BG786" s="1"/>
      <c r="BH786" s="1"/>
      <c r="BI786" s="1"/>
      <c r="BJ786" s="1"/>
      <c r="BK786" s="1"/>
      <c r="BL786" s="1"/>
      <c r="BM786" s="1"/>
      <c r="BN786" s="1"/>
      <c r="BO786" s="1"/>
      <c r="BP786" s="1"/>
      <c r="BQ786" s="1"/>
      <c r="BR786" s="1"/>
      <c r="BS786" s="1"/>
      <c r="BT786" s="1"/>
      <c r="BU786" s="1"/>
      <c r="BV786" s="1"/>
      <c r="BW786" s="1"/>
      <c r="BX786" s="1"/>
      <c r="BY786" s="1"/>
      <c r="BZ786" s="1"/>
      <c r="CA786" s="1"/>
      <c r="CB786" s="1"/>
      <c r="CC786" s="1"/>
      <c r="CD786" s="1"/>
    </row>
    <row r="787" spans="1:82" s="33" customFormat="1" x14ac:dyDescent="0.2">
      <c r="A787" s="34"/>
      <c r="H787" s="91"/>
      <c r="I787" s="1"/>
      <c r="J787" s="35"/>
      <c r="K787" s="35"/>
      <c r="L787" s="35"/>
      <c r="M787" s="35"/>
      <c r="N787" s="40"/>
      <c r="O787" s="40"/>
      <c r="P787" s="40"/>
      <c r="Q787" s="40"/>
      <c r="R787" s="40"/>
      <c r="S787" s="105"/>
      <c r="T787" s="105"/>
      <c r="U787" s="105"/>
      <c r="W787" s="36"/>
      <c r="X787" s="36"/>
      <c r="Y787" s="36"/>
      <c r="Z787" s="216"/>
      <c r="AA787" s="37"/>
      <c r="AB787" s="37"/>
      <c r="AC787" s="37"/>
      <c r="AD787" s="37"/>
      <c r="AE787" s="226"/>
      <c r="AN787" s="38"/>
      <c r="AO787" s="1"/>
      <c r="AP787" s="1"/>
      <c r="AQ787" s="1"/>
      <c r="AR787" s="1"/>
      <c r="AS787" s="1"/>
      <c r="AT787" s="1"/>
      <c r="AU787" s="1"/>
      <c r="AV787" s="1"/>
      <c r="AW787" s="1"/>
      <c r="AX787" s="1"/>
      <c r="AY787" s="1"/>
      <c r="AZ787" s="1"/>
      <c r="BA787" s="1"/>
      <c r="BB787" s="1"/>
      <c r="BC787" s="1"/>
      <c r="BD787" s="1"/>
      <c r="BE787" s="1"/>
      <c r="BF787" s="1"/>
      <c r="BG787" s="1"/>
      <c r="BH787" s="1"/>
      <c r="BI787" s="1"/>
      <c r="BJ787" s="1"/>
      <c r="BK787" s="1"/>
      <c r="BL787" s="1"/>
      <c r="BM787" s="1"/>
      <c r="BN787" s="1"/>
      <c r="BO787" s="1"/>
      <c r="BP787" s="1"/>
      <c r="BQ787" s="1"/>
      <c r="BR787" s="1"/>
      <c r="BS787" s="1"/>
      <c r="BT787" s="1"/>
      <c r="BU787" s="1"/>
      <c r="BV787" s="1"/>
      <c r="BW787" s="1"/>
      <c r="BX787" s="1"/>
      <c r="BY787" s="1"/>
      <c r="BZ787" s="1"/>
      <c r="CA787" s="1"/>
      <c r="CB787" s="1"/>
      <c r="CC787" s="1"/>
      <c r="CD787" s="1"/>
    </row>
    <row r="788" spans="1:82" s="33" customFormat="1" x14ac:dyDescent="0.2">
      <c r="A788" s="34"/>
      <c r="H788" s="91"/>
      <c r="I788" s="1"/>
      <c r="J788" s="35"/>
      <c r="K788" s="35"/>
      <c r="L788" s="35"/>
      <c r="M788" s="35"/>
      <c r="N788" s="40"/>
      <c r="O788" s="40"/>
      <c r="P788" s="40"/>
      <c r="Q788" s="40"/>
      <c r="R788" s="40"/>
      <c r="S788" s="105"/>
      <c r="T788" s="105"/>
      <c r="U788" s="105"/>
      <c r="W788" s="36"/>
      <c r="X788" s="36"/>
      <c r="Y788" s="36"/>
      <c r="Z788" s="216"/>
      <c r="AA788" s="37"/>
      <c r="AB788" s="37"/>
      <c r="AC788" s="37"/>
      <c r="AD788" s="37"/>
      <c r="AE788" s="226"/>
      <c r="AN788" s="38"/>
      <c r="AO788" s="1"/>
      <c r="AP788" s="1"/>
      <c r="AQ788" s="1"/>
      <c r="AR788" s="1"/>
      <c r="AS788" s="1"/>
      <c r="AT788" s="1"/>
      <c r="AU788" s="1"/>
      <c r="AV788" s="1"/>
      <c r="AW788" s="1"/>
      <c r="AX788" s="1"/>
      <c r="AY788" s="1"/>
      <c r="AZ788" s="1"/>
      <c r="BA788" s="1"/>
      <c r="BB788" s="1"/>
      <c r="BC788" s="1"/>
      <c r="BD788" s="1"/>
      <c r="BE788" s="1"/>
      <c r="BF788" s="1"/>
      <c r="BG788" s="1"/>
      <c r="BH788" s="1"/>
      <c r="BI788" s="1"/>
      <c r="BJ788" s="1"/>
      <c r="BK788" s="1"/>
      <c r="BL788" s="1"/>
      <c r="BM788" s="1"/>
      <c r="BN788" s="1"/>
      <c r="BO788" s="1"/>
      <c r="BP788" s="1"/>
      <c r="BQ788" s="1"/>
      <c r="BR788" s="1"/>
      <c r="BS788" s="1"/>
      <c r="BT788" s="1"/>
      <c r="BU788" s="1"/>
      <c r="BV788" s="1"/>
      <c r="BW788" s="1"/>
      <c r="BX788" s="1"/>
      <c r="BY788" s="1"/>
      <c r="BZ788" s="1"/>
      <c r="CA788" s="1"/>
      <c r="CB788" s="1"/>
      <c r="CC788" s="1"/>
      <c r="CD788" s="1"/>
    </row>
    <row r="789" spans="1:82" s="33" customFormat="1" x14ac:dyDescent="0.2">
      <c r="A789" s="34"/>
      <c r="H789" s="91"/>
      <c r="I789" s="1"/>
      <c r="J789" s="35"/>
      <c r="K789" s="35"/>
      <c r="L789" s="35"/>
      <c r="M789" s="35"/>
      <c r="N789" s="40"/>
      <c r="O789" s="40"/>
      <c r="P789" s="40"/>
      <c r="Q789" s="40"/>
      <c r="R789" s="40"/>
      <c r="S789" s="105"/>
      <c r="T789" s="105"/>
      <c r="U789" s="105"/>
      <c r="W789" s="36"/>
      <c r="X789" s="36"/>
      <c r="Y789" s="36"/>
      <c r="Z789" s="216"/>
      <c r="AA789" s="37"/>
      <c r="AB789" s="37"/>
      <c r="AC789" s="37"/>
      <c r="AD789" s="37"/>
      <c r="AE789" s="226"/>
      <c r="AN789" s="38"/>
      <c r="AO789" s="1"/>
      <c r="AP789" s="1"/>
      <c r="AQ789" s="1"/>
      <c r="AR789" s="1"/>
      <c r="AS789" s="1"/>
      <c r="AT789" s="1"/>
      <c r="AU789" s="1"/>
      <c r="AV789" s="1"/>
      <c r="AW789" s="1"/>
      <c r="AX789" s="1"/>
      <c r="AY789" s="1"/>
      <c r="AZ789" s="1"/>
      <c r="BA789" s="1"/>
      <c r="BB789" s="1"/>
      <c r="BC789" s="1"/>
      <c r="BD789" s="1"/>
      <c r="BE789" s="1"/>
      <c r="BF789" s="1"/>
      <c r="BG789" s="1"/>
      <c r="BH789" s="1"/>
      <c r="BI789" s="1"/>
      <c r="BJ789" s="1"/>
      <c r="BK789" s="1"/>
      <c r="BL789" s="1"/>
      <c r="BM789" s="1"/>
      <c r="BN789" s="1"/>
      <c r="BO789" s="1"/>
      <c r="BP789" s="1"/>
      <c r="BQ789" s="1"/>
      <c r="BR789" s="1"/>
      <c r="BS789" s="1"/>
      <c r="BT789" s="1"/>
      <c r="BU789" s="1"/>
      <c r="BV789" s="1"/>
      <c r="BW789" s="1"/>
      <c r="BX789" s="1"/>
      <c r="BY789" s="1"/>
      <c r="BZ789" s="1"/>
      <c r="CA789" s="1"/>
      <c r="CB789" s="1"/>
      <c r="CC789" s="1"/>
      <c r="CD789" s="1"/>
    </row>
    <row r="790" spans="1:82" s="33" customFormat="1" x14ac:dyDescent="0.2">
      <c r="A790" s="34"/>
      <c r="H790" s="91"/>
      <c r="I790" s="1"/>
      <c r="J790" s="35"/>
      <c r="K790" s="35"/>
      <c r="L790" s="35"/>
      <c r="M790" s="35"/>
      <c r="N790" s="40"/>
      <c r="O790" s="40"/>
      <c r="P790" s="40"/>
      <c r="Q790" s="40"/>
      <c r="R790" s="40"/>
      <c r="S790" s="105"/>
      <c r="T790" s="105"/>
      <c r="U790" s="105"/>
      <c r="W790" s="36"/>
      <c r="X790" s="36"/>
      <c r="Y790" s="36"/>
      <c r="Z790" s="216"/>
      <c r="AA790" s="37"/>
      <c r="AB790" s="37"/>
      <c r="AC790" s="37"/>
      <c r="AD790" s="37"/>
      <c r="AE790" s="226"/>
      <c r="AN790" s="38"/>
      <c r="AO790" s="1"/>
      <c r="AP790" s="1"/>
      <c r="AQ790" s="1"/>
      <c r="AR790" s="1"/>
      <c r="AS790" s="1"/>
      <c r="AT790" s="1"/>
      <c r="AU790" s="1"/>
      <c r="AV790" s="1"/>
      <c r="AW790" s="1"/>
      <c r="AX790" s="1"/>
      <c r="AY790" s="1"/>
      <c r="AZ790" s="1"/>
      <c r="BA790" s="1"/>
      <c r="BB790" s="1"/>
      <c r="BC790" s="1"/>
      <c r="BD790" s="1"/>
      <c r="BE790" s="1"/>
      <c r="BF790" s="1"/>
      <c r="BG790" s="1"/>
      <c r="BH790" s="1"/>
      <c r="BI790" s="1"/>
      <c r="BJ790" s="1"/>
      <c r="BK790" s="1"/>
      <c r="BL790" s="1"/>
      <c r="BM790" s="1"/>
      <c r="BN790" s="1"/>
      <c r="BO790" s="1"/>
      <c r="BP790" s="1"/>
      <c r="BQ790" s="1"/>
      <c r="BR790" s="1"/>
      <c r="BS790" s="1"/>
      <c r="BT790" s="1"/>
      <c r="BU790" s="1"/>
      <c r="BV790" s="1"/>
      <c r="BW790" s="1"/>
      <c r="BX790" s="1"/>
      <c r="BY790" s="1"/>
      <c r="BZ790" s="1"/>
      <c r="CA790" s="1"/>
      <c r="CB790" s="1"/>
      <c r="CC790" s="1"/>
      <c r="CD790" s="1"/>
    </row>
    <row r="791" spans="1:82" s="33" customFormat="1" x14ac:dyDescent="0.2">
      <c r="A791" s="34"/>
      <c r="H791" s="91"/>
      <c r="I791" s="1"/>
      <c r="J791" s="35"/>
      <c r="K791" s="35"/>
      <c r="L791" s="35"/>
      <c r="M791" s="35"/>
      <c r="N791" s="40"/>
      <c r="O791" s="40"/>
      <c r="P791" s="40"/>
      <c r="Q791" s="40"/>
      <c r="R791" s="40"/>
      <c r="S791" s="105"/>
      <c r="T791" s="105"/>
      <c r="U791" s="105"/>
      <c r="W791" s="36"/>
      <c r="X791" s="36"/>
      <c r="Y791" s="36"/>
      <c r="Z791" s="216"/>
      <c r="AA791" s="37"/>
      <c r="AB791" s="37"/>
      <c r="AC791" s="37"/>
      <c r="AD791" s="37"/>
      <c r="AE791" s="226"/>
      <c r="AN791" s="38"/>
      <c r="AO791" s="1"/>
      <c r="AP791" s="1"/>
      <c r="AQ791" s="1"/>
      <c r="AR791" s="1"/>
      <c r="AS791" s="1"/>
      <c r="AT791" s="1"/>
      <c r="AU791" s="1"/>
      <c r="AV791" s="1"/>
      <c r="AW791" s="1"/>
      <c r="AX791" s="1"/>
      <c r="AY791" s="1"/>
      <c r="AZ791" s="1"/>
      <c r="BA791" s="1"/>
      <c r="BB791" s="1"/>
      <c r="BC791" s="1"/>
      <c r="BD791" s="1"/>
      <c r="BE791" s="1"/>
      <c r="BF791" s="1"/>
      <c r="BG791" s="1"/>
      <c r="BH791" s="1"/>
      <c r="BI791" s="1"/>
      <c r="BJ791" s="1"/>
      <c r="BK791" s="1"/>
      <c r="BL791" s="1"/>
      <c r="BM791" s="1"/>
      <c r="BN791" s="1"/>
      <c r="BO791" s="1"/>
      <c r="BP791" s="1"/>
      <c r="BQ791" s="1"/>
      <c r="BR791" s="1"/>
      <c r="BS791" s="1"/>
      <c r="BT791" s="1"/>
      <c r="BU791" s="1"/>
      <c r="BV791" s="1"/>
      <c r="BW791" s="1"/>
      <c r="BX791" s="1"/>
      <c r="BY791" s="1"/>
      <c r="BZ791" s="1"/>
      <c r="CA791" s="1"/>
      <c r="CB791" s="1"/>
      <c r="CC791" s="1"/>
      <c r="CD791" s="1"/>
    </row>
    <row r="792" spans="1:82" s="33" customFormat="1" x14ac:dyDescent="0.2">
      <c r="A792" s="34"/>
      <c r="H792" s="91"/>
      <c r="I792" s="1"/>
      <c r="J792" s="35"/>
      <c r="K792" s="35"/>
      <c r="L792" s="35"/>
      <c r="M792" s="35"/>
      <c r="N792" s="40"/>
      <c r="O792" s="40"/>
      <c r="P792" s="40"/>
      <c r="Q792" s="40"/>
      <c r="R792" s="40"/>
      <c r="S792" s="105"/>
      <c r="T792" s="105"/>
      <c r="U792" s="105"/>
      <c r="W792" s="36"/>
      <c r="X792" s="36"/>
      <c r="Y792" s="36"/>
      <c r="Z792" s="216"/>
      <c r="AA792" s="37"/>
      <c r="AB792" s="37"/>
      <c r="AC792" s="37"/>
      <c r="AD792" s="37"/>
      <c r="AE792" s="226"/>
      <c r="AN792" s="38"/>
      <c r="AO792" s="1"/>
      <c r="AP792" s="1"/>
      <c r="AQ792" s="1"/>
      <c r="AR792" s="1"/>
      <c r="AS792" s="1"/>
      <c r="AT792" s="1"/>
      <c r="AU792" s="1"/>
      <c r="AV792" s="1"/>
      <c r="AW792" s="1"/>
      <c r="AX792" s="1"/>
      <c r="AY792" s="1"/>
      <c r="AZ792" s="1"/>
      <c r="BA792" s="1"/>
      <c r="BB792" s="1"/>
      <c r="BC792" s="1"/>
      <c r="BD792" s="1"/>
      <c r="BE792" s="1"/>
      <c r="BF792" s="1"/>
      <c r="BG792" s="1"/>
      <c r="BH792" s="1"/>
      <c r="BI792" s="1"/>
      <c r="BJ792" s="1"/>
      <c r="BK792" s="1"/>
      <c r="BL792" s="1"/>
      <c r="BM792" s="1"/>
      <c r="BN792" s="1"/>
      <c r="BO792" s="1"/>
      <c r="BP792" s="1"/>
      <c r="BQ792" s="1"/>
      <c r="BR792" s="1"/>
      <c r="BS792" s="1"/>
      <c r="BT792" s="1"/>
      <c r="BU792" s="1"/>
      <c r="BV792" s="1"/>
      <c r="BW792" s="1"/>
      <c r="BX792" s="1"/>
      <c r="BY792" s="1"/>
      <c r="BZ792" s="1"/>
      <c r="CA792" s="1"/>
      <c r="CB792" s="1"/>
      <c r="CC792" s="1"/>
      <c r="CD792" s="1"/>
    </row>
    <row r="793" spans="1:82" s="33" customFormat="1" x14ac:dyDescent="0.2">
      <c r="A793" s="34"/>
      <c r="H793" s="91"/>
      <c r="I793" s="1"/>
      <c r="J793" s="35"/>
      <c r="K793" s="35"/>
      <c r="L793" s="35"/>
      <c r="M793" s="35"/>
      <c r="N793" s="40"/>
      <c r="O793" s="40"/>
      <c r="P793" s="40"/>
      <c r="Q793" s="40"/>
      <c r="R793" s="40"/>
      <c r="S793" s="105"/>
      <c r="T793" s="105"/>
      <c r="U793" s="105"/>
      <c r="W793" s="36"/>
      <c r="X793" s="36"/>
      <c r="Y793" s="36"/>
      <c r="Z793" s="216"/>
      <c r="AA793" s="37"/>
      <c r="AB793" s="37"/>
      <c r="AC793" s="37"/>
      <c r="AD793" s="37"/>
      <c r="AE793" s="226"/>
      <c r="AN793" s="38"/>
      <c r="AO793" s="1"/>
      <c r="AP793" s="1"/>
      <c r="AQ793" s="1"/>
      <c r="AR793" s="1"/>
      <c r="AS793" s="1"/>
      <c r="AT793" s="1"/>
      <c r="AU793" s="1"/>
      <c r="AV793" s="1"/>
      <c r="AW793" s="1"/>
      <c r="AX793" s="1"/>
      <c r="AY793" s="1"/>
      <c r="AZ793" s="1"/>
      <c r="BA793" s="1"/>
      <c r="BB793" s="1"/>
      <c r="BC793" s="1"/>
      <c r="BD793" s="1"/>
      <c r="BE793" s="1"/>
      <c r="BF793" s="1"/>
      <c r="BG793" s="1"/>
      <c r="BH793" s="1"/>
      <c r="BI793" s="1"/>
      <c r="BJ793" s="1"/>
      <c r="BK793" s="1"/>
      <c r="BL793" s="1"/>
      <c r="BM793" s="1"/>
      <c r="BN793" s="1"/>
      <c r="BO793" s="1"/>
      <c r="BP793" s="1"/>
      <c r="BQ793" s="1"/>
      <c r="BR793" s="1"/>
      <c r="BS793" s="1"/>
      <c r="BT793" s="1"/>
      <c r="BU793" s="1"/>
      <c r="BV793" s="1"/>
      <c r="BW793" s="1"/>
      <c r="BX793" s="1"/>
      <c r="BY793" s="1"/>
      <c r="BZ793" s="1"/>
      <c r="CA793" s="1"/>
      <c r="CB793" s="1"/>
      <c r="CC793" s="1"/>
      <c r="CD793" s="1"/>
    </row>
    <row r="794" spans="1:82" s="33" customFormat="1" x14ac:dyDescent="0.2">
      <c r="A794" s="34"/>
      <c r="H794" s="91"/>
      <c r="I794" s="1"/>
      <c r="J794" s="35"/>
      <c r="K794" s="35"/>
      <c r="L794" s="35"/>
      <c r="M794" s="35"/>
      <c r="N794" s="40"/>
      <c r="O794" s="40"/>
      <c r="P794" s="40"/>
      <c r="Q794" s="40"/>
      <c r="R794" s="40"/>
      <c r="S794" s="105"/>
      <c r="T794" s="105"/>
      <c r="U794" s="105"/>
      <c r="W794" s="36"/>
      <c r="X794" s="36"/>
      <c r="Y794" s="36"/>
      <c r="Z794" s="216"/>
      <c r="AA794" s="37"/>
      <c r="AB794" s="37"/>
      <c r="AC794" s="37"/>
      <c r="AD794" s="37"/>
      <c r="AE794" s="226"/>
      <c r="AN794" s="38"/>
      <c r="AO794" s="1"/>
      <c r="AP794" s="1"/>
      <c r="AQ794" s="1"/>
      <c r="AR794" s="1"/>
      <c r="AS794" s="1"/>
      <c r="AT794" s="1"/>
      <c r="AU794" s="1"/>
      <c r="AV794" s="1"/>
      <c r="AW794" s="1"/>
      <c r="AX794" s="1"/>
      <c r="AY794" s="1"/>
      <c r="AZ794" s="1"/>
      <c r="BA794" s="1"/>
      <c r="BB794" s="1"/>
      <c r="BC794" s="1"/>
      <c r="BD794" s="1"/>
      <c r="BE794" s="1"/>
      <c r="BF794" s="1"/>
      <c r="BG794" s="1"/>
      <c r="BH794" s="1"/>
      <c r="BI794" s="1"/>
      <c r="BJ794" s="1"/>
      <c r="BK794" s="1"/>
      <c r="BL794" s="1"/>
      <c r="BM794" s="1"/>
      <c r="BN794" s="1"/>
      <c r="BO794" s="1"/>
      <c r="BP794" s="1"/>
      <c r="BQ794" s="1"/>
      <c r="BR794" s="1"/>
      <c r="BS794" s="1"/>
      <c r="BT794" s="1"/>
      <c r="BU794" s="1"/>
      <c r="BV794" s="1"/>
      <c r="BW794" s="1"/>
      <c r="BX794" s="1"/>
      <c r="BY794" s="1"/>
      <c r="BZ794" s="1"/>
      <c r="CA794" s="1"/>
      <c r="CB794" s="1"/>
      <c r="CC794" s="1"/>
      <c r="CD794" s="1"/>
    </row>
    <row r="795" spans="1:82" s="33" customFormat="1" x14ac:dyDescent="0.2">
      <c r="A795" s="34"/>
      <c r="H795" s="91"/>
      <c r="I795" s="1"/>
      <c r="J795" s="35"/>
      <c r="K795" s="35"/>
      <c r="L795" s="35"/>
      <c r="M795" s="35"/>
      <c r="N795" s="40"/>
      <c r="O795" s="40"/>
      <c r="P795" s="40"/>
      <c r="Q795" s="40"/>
      <c r="R795" s="40"/>
      <c r="S795" s="105"/>
      <c r="T795" s="105"/>
      <c r="U795" s="105"/>
      <c r="W795" s="36"/>
      <c r="X795" s="36"/>
      <c r="Y795" s="36"/>
      <c r="Z795" s="216"/>
      <c r="AA795" s="37"/>
      <c r="AB795" s="37"/>
      <c r="AC795" s="37"/>
      <c r="AD795" s="37"/>
      <c r="AE795" s="226"/>
      <c r="AN795" s="38"/>
      <c r="AO795" s="1"/>
      <c r="AP795" s="1"/>
      <c r="AQ795" s="1"/>
      <c r="AR795" s="1"/>
      <c r="AS795" s="1"/>
      <c r="AT795" s="1"/>
      <c r="AU795" s="1"/>
      <c r="AV795" s="1"/>
      <c r="AW795" s="1"/>
      <c r="AX795" s="1"/>
      <c r="AY795" s="1"/>
      <c r="AZ795" s="1"/>
      <c r="BA795" s="1"/>
      <c r="BB795" s="1"/>
      <c r="BC795" s="1"/>
      <c r="BD795" s="1"/>
      <c r="BE795" s="1"/>
      <c r="BF795" s="1"/>
      <c r="BG795" s="1"/>
      <c r="BH795" s="1"/>
      <c r="BI795" s="1"/>
      <c r="BJ795" s="1"/>
      <c r="BK795" s="1"/>
      <c r="BL795" s="1"/>
      <c r="BM795" s="1"/>
      <c r="BN795" s="1"/>
      <c r="BO795" s="1"/>
      <c r="BP795" s="1"/>
      <c r="BQ795" s="1"/>
      <c r="BR795" s="1"/>
      <c r="BS795" s="1"/>
      <c r="BT795" s="1"/>
      <c r="BU795" s="1"/>
      <c r="BV795" s="1"/>
      <c r="BW795" s="1"/>
      <c r="BX795" s="1"/>
      <c r="BY795" s="1"/>
      <c r="BZ795" s="1"/>
      <c r="CA795" s="1"/>
      <c r="CB795" s="1"/>
      <c r="CC795" s="1"/>
      <c r="CD795" s="1"/>
    </row>
    <row r="796" spans="1:82" s="33" customFormat="1" x14ac:dyDescent="0.2">
      <c r="A796" s="34"/>
      <c r="H796" s="91"/>
      <c r="I796" s="1"/>
      <c r="J796" s="35"/>
      <c r="K796" s="35"/>
      <c r="L796" s="35"/>
      <c r="M796" s="35"/>
      <c r="N796" s="40"/>
      <c r="O796" s="40"/>
      <c r="P796" s="40"/>
      <c r="Q796" s="40"/>
      <c r="R796" s="40"/>
      <c r="S796" s="105"/>
      <c r="T796" s="105"/>
      <c r="U796" s="105"/>
      <c r="W796" s="36"/>
      <c r="X796" s="36"/>
      <c r="Y796" s="36"/>
      <c r="Z796" s="216"/>
      <c r="AA796" s="37"/>
      <c r="AB796" s="37"/>
      <c r="AC796" s="37"/>
      <c r="AD796" s="37"/>
      <c r="AE796" s="226"/>
      <c r="AN796" s="38"/>
      <c r="AO796" s="1"/>
      <c r="AP796" s="1"/>
      <c r="AQ796" s="1"/>
      <c r="AR796" s="1"/>
      <c r="AS796" s="1"/>
      <c r="AT796" s="1"/>
      <c r="AU796" s="1"/>
      <c r="AV796" s="1"/>
      <c r="AW796" s="1"/>
      <c r="AX796" s="1"/>
      <c r="AY796" s="1"/>
      <c r="AZ796" s="1"/>
      <c r="BA796" s="1"/>
      <c r="BB796" s="1"/>
      <c r="BC796" s="1"/>
      <c r="BD796" s="1"/>
      <c r="BE796" s="1"/>
      <c r="BF796" s="1"/>
      <c r="BG796" s="1"/>
      <c r="BH796" s="1"/>
      <c r="BI796" s="1"/>
      <c r="BJ796" s="1"/>
      <c r="BK796" s="1"/>
      <c r="BL796" s="1"/>
      <c r="BM796" s="1"/>
      <c r="BN796" s="1"/>
      <c r="BO796" s="1"/>
      <c r="BP796" s="1"/>
      <c r="BQ796" s="1"/>
      <c r="BR796" s="1"/>
      <c r="BS796" s="1"/>
      <c r="BT796" s="1"/>
      <c r="BU796" s="1"/>
      <c r="BV796" s="1"/>
      <c r="BW796" s="1"/>
      <c r="BX796" s="1"/>
      <c r="BY796" s="1"/>
      <c r="BZ796" s="1"/>
      <c r="CA796" s="1"/>
      <c r="CB796" s="1"/>
      <c r="CC796" s="1"/>
      <c r="CD796" s="1"/>
    </row>
    <row r="797" spans="1:82" s="33" customFormat="1" x14ac:dyDescent="0.2">
      <c r="A797" s="34"/>
      <c r="H797" s="91"/>
      <c r="I797" s="1"/>
      <c r="J797" s="35"/>
      <c r="K797" s="35"/>
      <c r="L797" s="35"/>
      <c r="M797" s="35"/>
      <c r="N797" s="40"/>
      <c r="O797" s="40"/>
      <c r="P797" s="40"/>
      <c r="Q797" s="40"/>
      <c r="R797" s="40"/>
      <c r="S797" s="105"/>
      <c r="T797" s="105"/>
      <c r="U797" s="105"/>
      <c r="W797" s="36"/>
      <c r="X797" s="36"/>
      <c r="Y797" s="36"/>
      <c r="Z797" s="216"/>
      <c r="AA797" s="37"/>
      <c r="AB797" s="37"/>
      <c r="AC797" s="37"/>
      <c r="AD797" s="37"/>
      <c r="AE797" s="226"/>
      <c r="AN797" s="38"/>
      <c r="AO797" s="1"/>
      <c r="AP797" s="1"/>
      <c r="AQ797" s="1"/>
      <c r="AR797" s="1"/>
      <c r="AS797" s="1"/>
      <c r="AT797" s="1"/>
      <c r="AU797" s="1"/>
      <c r="AV797" s="1"/>
      <c r="AW797" s="1"/>
      <c r="AX797" s="1"/>
      <c r="AY797" s="1"/>
      <c r="AZ797" s="1"/>
      <c r="BA797" s="1"/>
      <c r="BB797" s="1"/>
      <c r="BC797" s="1"/>
      <c r="BD797" s="1"/>
      <c r="BE797" s="1"/>
      <c r="BF797" s="1"/>
      <c r="BG797" s="1"/>
      <c r="BH797" s="1"/>
      <c r="BI797" s="1"/>
      <c r="BJ797" s="1"/>
      <c r="BK797" s="1"/>
      <c r="BL797" s="1"/>
      <c r="BM797" s="1"/>
      <c r="BN797" s="1"/>
      <c r="BO797" s="1"/>
      <c r="BP797" s="1"/>
      <c r="BQ797" s="1"/>
      <c r="BR797" s="1"/>
      <c r="BS797" s="1"/>
      <c r="BT797" s="1"/>
      <c r="BU797" s="1"/>
      <c r="BV797" s="1"/>
      <c r="BW797" s="1"/>
      <c r="BX797" s="1"/>
      <c r="BY797" s="1"/>
      <c r="BZ797" s="1"/>
      <c r="CA797" s="1"/>
      <c r="CB797" s="1"/>
      <c r="CC797" s="1"/>
      <c r="CD797" s="1"/>
    </row>
    <row r="798" spans="1:82" s="33" customFormat="1" x14ac:dyDescent="0.2">
      <c r="A798" s="34"/>
      <c r="H798" s="91"/>
      <c r="I798" s="1"/>
      <c r="J798" s="35"/>
      <c r="K798" s="35"/>
      <c r="L798" s="35"/>
      <c r="M798" s="35"/>
      <c r="N798" s="40"/>
      <c r="O798" s="40"/>
      <c r="P798" s="40"/>
      <c r="Q798" s="40"/>
      <c r="R798" s="40"/>
      <c r="S798" s="105"/>
      <c r="T798" s="105"/>
      <c r="U798" s="105"/>
      <c r="W798" s="36"/>
      <c r="X798" s="36"/>
      <c r="Y798" s="36"/>
      <c r="Z798" s="216"/>
      <c r="AA798" s="37"/>
      <c r="AB798" s="37"/>
      <c r="AC798" s="37"/>
      <c r="AD798" s="37"/>
      <c r="AE798" s="226"/>
      <c r="AN798" s="38"/>
      <c r="AO798" s="1"/>
      <c r="AP798" s="1"/>
      <c r="AQ798" s="1"/>
      <c r="AR798" s="1"/>
      <c r="AS798" s="1"/>
      <c r="AT798" s="1"/>
      <c r="AU798" s="1"/>
      <c r="AV798" s="1"/>
      <c r="AW798" s="1"/>
      <c r="AX798" s="1"/>
      <c r="AY798" s="1"/>
      <c r="AZ798" s="1"/>
      <c r="BA798" s="1"/>
      <c r="BB798" s="1"/>
      <c r="BC798" s="1"/>
      <c r="BD798" s="1"/>
      <c r="BE798" s="1"/>
      <c r="BF798" s="1"/>
      <c r="BG798" s="1"/>
      <c r="BH798" s="1"/>
      <c r="BI798" s="1"/>
      <c r="BJ798" s="1"/>
      <c r="BK798" s="1"/>
      <c r="BL798" s="1"/>
      <c r="BM798" s="1"/>
      <c r="BN798" s="1"/>
      <c r="BO798" s="1"/>
      <c r="BP798" s="1"/>
      <c r="BQ798" s="1"/>
      <c r="BR798" s="1"/>
      <c r="BS798" s="1"/>
      <c r="BT798" s="1"/>
      <c r="BU798" s="1"/>
      <c r="BV798" s="1"/>
      <c r="BW798" s="1"/>
      <c r="BX798" s="1"/>
      <c r="BY798" s="1"/>
      <c r="BZ798" s="1"/>
      <c r="CA798" s="1"/>
      <c r="CB798" s="1"/>
      <c r="CC798" s="1"/>
      <c r="CD798" s="1"/>
    </row>
    <row r="799" spans="1:82" s="33" customFormat="1" x14ac:dyDescent="0.2">
      <c r="A799" s="34"/>
      <c r="H799" s="91"/>
      <c r="I799" s="1"/>
      <c r="J799" s="35"/>
      <c r="K799" s="35"/>
      <c r="L799" s="35"/>
      <c r="M799" s="35"/>
      <c r="N799" s="40"/>
      <c r="O799" s="40"/>
      <c r="P799" s="40"/>
      <c r="Q799" s="40"/>
      <c r="R799" s="40"/>
      <c r="S799" s="105"/>
      <c r="T799" s="105"/>
      <c r="U799" s="105"/>
      <c r="W799" s="36"/>
      <c r="X799" s="36"/>
      <c r="Y799" s="36"/>
      <c r="Z799" s="216"/>
      <c r="AA799" s="37"/>
      <c r="AB799" s="37"/>
      <c r="AC799" s="37"/>
      <c r="AD799" s="37"/>
      <c r="AE799" s="226"/>
      <c r="AN799" s="38"/>
      <c r="AO799" s="1"/>
      <c r="AP799" s="1"/>
      <c r="AQ799" s="1"/>
      <c r="AR799" s="1"/>
      <c r="AS799" s="1"/>
      <c r="AT799" s="1"/>
      <c r="AU799" s="1"/>
      <c r="AV799" s="1"/>
      <c r="AW799" s="1"/>
      <c r="AX799" s="1"/>
      <c r="AY799" s="1"/>
      <c r="AZ799" s="1"/>
      <c r="BA799" s="1"/>
      <c r="BB799" s="1"/>
      <c r="BC799" s="1"/>
      <c r="BD799" s="1"/>
      <c r="BE799" s="1"/>
      <c r="BF799" s="1"/>
      <c r="BG799" s="1"/>
      <c r="BH799" s="1"/>
      <c r="BI799" s="1"/>
      <c r="BJ799" s="1"/>
      <c r="BK799" s="1"/>
      <c r="BL799" s="1"/>
      <c r="BM799" s="1"/>
      <c r="BN799" s="1"/>
      <c r="BO799" s="1"/>
      <c r="BP799" s="1"/>
      <c r="BQ799" s="1"/>
      <c r="BR799" s="1"/>
      <c r="BS799" s="1"/>
      <c r="BT799" s="1"/>
      <c r="BU799" s="1"/>
      <c r="BV799" s="1"/>
      <c r="BW799" s="1"/>
      <c r="BX799" s="1"/>
      <c r="BY799" s="1"/>
      <c r="BZ799" s="1"/>
      <c r="CA799" s="1"/>
      <c r="CB799" s="1"/>
      <c r="CC799" s="1"/>
      <c r="CD799" s="1"/>
    </row>
    <row r="800" spans="1:82" s="33" customFormat="1" x14ac:dyDescent="0.2">
      <c r="A800" s="34"/>
      <c r="H800" s="91"/>
      <c r="I800" s="1"/>
      <c r="J800" s="35"/>
      <c r="K800" s="35"/>
      <c r="L800" s="35"/>
      <c r="M800" s="35"/>
      <c r="N800" s="40"/>
      <c r="O800" s="40"/>
      <c r="P800" s="40"/>
      <c r="Q800" s="40"/>
      <c r="R800" s="40"/>
      <c r="S800" s="105"/>
      <c r="T800" s="105"/>
      <c r="U800" s="105"/>
      <c r="W800" s="36"/>
      <c r="X800" s="36"/>
      <c r="Y800" s="36"/>
      <c r="Z800" s="216"/>
      <c r="AA800" s="37"/>
      <c r="AB800" s="37"/>
      <c r="AC800" s="37"/>
      <c r="AD800" s="37"/>
      <c r="AE800" s="226"/>
      <c r="AN800" s="38"/>
      <c r="AO800" s="1"/>
      <c r="AP800" s="1"/>
      <c r="AQ800" s="1"/>
      <c r="AR800" s="1"/>
      <c r="AS800" s="1"/>
      <c r="AT800" s="1"/>
      <c r="AU800" s="1"/>
      <c r="AV800" s="1"/>
      <c r="AW800" s="1"/>
      <c r="AX800" s="1"/>
      <c r="AY800" s="1"/>
      <c r="AZ800" s="1"/>
      <c r="BA800" s="1"/>
      <c r="BB800" s="1"/>
      <c r="BC800" s="1"/>
      <c r="BD800" s="1"/>
      <c r="BE800" s="1"/>
      <c r="BF800" s="1"/>
      <c r="BG800" s="1"/>
      <c r="BH800" s="1"/>
      <c r="BI800" s="1"/>
      <c r="BJ800" s="1"/>
      <c r="BK800" s="1"/>
      <c r="BL800" s="1"/>
      <c r="BM800" s="1"/>
      <c r="BN800" s="1"/>
      <c r="BO800" s="1"/>
      <c r="BP800" s="1"/>
      <c r="BQ800" s="1"/>
      <c r="BR800" s="1"/>
      <c r="BS800" s="1"/>
      <c r="BT800" s="1"/>
      <c r="BU800" s="1"/>
      <c r="BV800" s="1"/>
      <c r="BW800" s="1"/>
      <c r="BX800" s="1"/>
      <c r="BY800" s="1"/>
      <c r="BZ800" s="1"/>
      <c r="CA800" s="1"/>
      <c r="CB800" s="1"/>
      <c r="CC800" s="1"/>
      <c r="CD800" s="1"/>
    </row>
    <row r="801" spans="1:82" s="33" customFormat="1" x14ac:dyDescent="0.2">
      <c r="A801" s="34"/>
      <c r="H801" s="91"/>
      <c r="I801" s="1"/>
      <c r="J801" s="35"/>
      <c r="K801" s="35"/>
      <c r="L801" s="35"/>
      <c r="M801" s="35"/>
      <c r="N801" s="40"/>
      <c r="O801" s="40"/>
      <c r="P801" s="40"/>
      <c r="Q801" s="40"/>
      <c r="R801" s="40"/>
      <c r="S801" s="105"/>
      <c r="T801" s="105"/>
      <c r="U801" s="105"/>
      <c r="W801" s="36"/>
      <c r="X801" s="36"/>
      <c r="Y801" s="36"/>
      <c r="Z801" s="216"/>
      <c r="AA801" s="37"/>
      <c r="AB801" s="37"/>
      <c r="AC801" s="37"/>
      <c r="AD801" s="37"/>
      <c r="AE801" s="226"/>
      <c r="AN801" s="38"/>
      <c r="AO801" s="1"/>
      <c r="AP801" s="1"/>
      <c r="AQ801" s="1"/>
      <c r="AR801" s="1"/>
      <c r="AS801" s="1"/>
      <c r="AT801" s="1"/>
      <c r="AU801" s="1"/>
      <c r="AV801" s="1"/>
      <c r="AW801" s="1"/>
      <c r="AX801" s="1"/>
      <c r="AY801" s="1"/>
      <c r="AZ801" s="1"/>
      <c r="BA801" s="1"/>
      <c r="BB801" s="1"/>
      <c r="BC801" s="1"/>
      <c r="BD801" s="1"/>
      <c r="BE801" s="1"/>
      <c r="BF801" s="1"/>
      <c r="BG801" s="1"/>
      <c r="BH801" s="1"/>
      <c r="BI801" s="1"/>
      <c r="BJ801" s="1"/>
      <c r="BK801" s="1"/>
      <c r="BL801" s="1"/>
      <c r="BM801" s="1"/>
      <c r="BN801" s="1"/>
      <c r="BO801" s="1"/>
      <c r="BP801" s="1"/>
      <c r="BQ801" s="1"/>
      <c r="BR801" s="1"/>
      <c r="BS801" s="1"/>
      <c r="BT801" s="1"/>
      <c r="BU801" s="1"/>
      <c r="BV801" s="1"/>
      <c r="BW801" s="1"/>
      <c r="BX801" s="1"/>
      <c r="BY801" s="1"/>
      <c r="BZ801" s="1"/>
      <c r="CA801" s="1"/>
      <c r="CB801" s="1"/>
      <c r="CC801" s="1"/>
      <c r="CD801" s="1"/>
    </row>
    <row r="802" spans="1:82" s="33" customFormat="1" x14ac:dyDescent="0.2">
      <c r="A802" s="34"/>
      <c r="H802" s="91"/>
      <c r="I802" s="1"/>
      <c r="J802" s="35"/>
      <c r="K802" s="35"/>
      <c r="L802" s="35"/>
      <c r="M802" s="35"/>
      <c r="N802" s="40"/>
      <c r="O802" s="40"/>
      <c r="P802" s="40"/>
      <c r="Q802" s="40"/>
      <c r="R802" s="40"/>
      <c r="S802" s="105"/>
      <c r="T802" s="105"/>
      <c r="U802" s="105"/>
      <c r="W802" s="36"/>
      <c r="X802" s="36"/>
      <c r="Y802" s="36"/>
      <c r="Z802" s="216"/>
      <c r="AA802" s="37"/>
      <c r="AB802" s="37"/>
      <c r="AC802" s="37"/>
      <c r="AD802" s="37"/>
      <c r="AE802" s="226"/>
      <c r="AN802" s="38"/>
      <c r="AO802" s="1"/>
      <c r="AP802" s="1"/>
      <c r="AQ802" s="1"/>
      <c r="AR802" s="1"/>
      <c r="AS802" s="1"/>
      <c r="AT802" s="1"/>
      <c r="AU802" s="1"/>
      <c r="AV802" s="1"/>
      <c r="AW802" s="1"/>
      <c r="AX802" s="1"/>
      <c r="AY802" s="1"/>
      <c r="AZ802" s="1"/>
      <c r="BA802" s="1"/>
      <c r="BB802" s="1"/>
      <c r="BC802" s="1"/>
      <c r="BD802" s="1"/>
      <c r="BE802" s="1"/>
      <c r="BF802" s="1"/>
      <c r="BG802" s="1"/>
      <c r="BH802" s="1"/>
      <c r="BI802" s="1"/>
      <c r="BJ802" s="1"/>
      <c r="BK802" s="1"/>
      <c r="BL802" s="1"/>
      <c r="BM802" s="1"/>
      <c r="BN802" s="1"/>
      <c r="BO802" s="1"/>
      <c r="BP802" s="1"/>
      <c r="BQ802" s="1"/>
      <c r="BR802" s="1"/>
      <c r="BS802" s="1"/>
      <c r="BT802" s="1"/>
      <c r="BU802" s="1"/>
      <c r="BV802" s="1"/>
      <c r="BW802" s="1"/>
      <c r="BX802" s="1"/>
      <c r="BY802" s="1"/>
      <c r="BZ802" s="1"/>
      <c r="CA802" s="1"/>
      <c r="CB802" s="1"/>
      <c r="CC802" s="1"/>
      <c r="CD802" s="1"/>
    </row>
    <row r="803" spans="1:82" s="33" customFormat="1" x14ac:dyDescent="0.2">
      <c r="A803" s="34"/>
      <c r="H803" s="91"/>
      <c r="I803" s="1"/>
      <c r="J803" s="35"/>
      <c r="K803" s="35"/>
      <c r="L803" s="35"/>
      <c r="M803" s="35"/>
      <c r="N803" s="40"/>
      <c r="O803" s="40"/>
      <c r="P803" s="40"/>
      <c r="Q803" s="40"/>
      <c r="R803" s="40"/>
      <c r="S803" s="105"/>
      <c r="T803" s="105"/>
      <c r="U803" s="105"/>
      <c r="W803" s="36"/>
      <c r="X803" s="36"/>
      <c r="Y803" s="36"/>
      <c r="Z803" s="216"/>
      <c r="AA803" s="37"/>
      <c r="AB803" s="37"/>
      <c r="AC803" s="37"/>
      <c r="AD803" s="37"/>
      <c r="AE803" s="226"/>
      <c r="AN803" s="38"/>
      <c r="AO803" s="1"/>
      <c r="AP803" s="1"/>
      <c r="AQ803" s="1"/>
      <c r="AR803" s="1"/>
      <c r="AS803" s="1"/>
      <c r="AT803" s="1"/>
      <c r="AU803" s="1"/>
      <c r="AV803" s="1"/>
      <c r="AW803" s="1"/>
      <c r="AX803" s="1"/>
      <c r="AY803" s="1"/>
      <c r="AZ803" s="1"/>
      <c r="BA803" s="1"/>
      <c r="BB803" s="1"/>
      <c r="BC803" s="1"/>
      <c r="BD803" s="1"/>
      <c r="BE803" s="1"/>
      <c r="BF803" s="1"/>
      <c r="BG803" s="1"/>
      <c r="BH803" s="1"/>
      <c r="BI803" s="1"/>
      <c r="BJ803" s="1"/>
      <c r="BK803" s="1"/>
      <c r="BL803" s="1"/>
      <c r="BM803" s="1"/>
      <c r="BN803" s="1"/>
      <c r="BO803" s="1"/>
      <c r="BP803" s="1"/>
      <c r="BQ803" s="1"/>
      <c r="BR803" s="1"/>
      <c r="BS803" s="1"/>
      <c r="BT803" s="1"/>
      <c r="BU803" s="1"/>
      <c r="BV803" s="1"/>
      <c r="BW803" s="1"/>
      <c r="BX803" s="1"/>
      <c r="BY803" s="1"/>
      <c r="BZ803" s="1"/>
      <c r="CA803" s="1"/>
      <c r="CB803" s="1"/>
      <c r="CC803" s="1"/>
      <c r="CD803" s="1"/>
    </row>
    <row r="804" spans="1:82" s="33" customFormat="1" x14ac:dyDescent="0.2">
      <c r="A804" s="34"/>
      <c r="H804" s="91"/>
      <c r="I804" s="1"/>
      <c r="J804" s="35"/>
      <c r="K804" s="35"/>
      <c r="L804" s="35"/>
      <c r="M804" s="35"/>
      <c r="N804" s="40"/>
      <c r="O804" s="40"/>
      <c r="P804" s="40"/>
      <c r="Q804" s="40"/>
      <c r="R804" s="40"/>
      <c r="S804" s="105"/>
      <c r="T804" s="105"/>
      <c r="U804" s="105"/>
      <c r="W804" s="36"/>
      <c r="X804" s="36"/>
      <c r="Y804" s="36"/>
      <c r="Z804" s="216"/>
      <c r="AA804" s="37"/>
      <c r="AB804" s="37"/>
      <c r="AC804" s="37"/>
      <c r="AD804" s="37"/>
      <c r="AE804" s="226"/>
      <c r="AN804" s="38"/>
      <c r="AO804" s="1"/>
      <c r="AP804" s="1"/>
      <c r="AQ804" s="1"/>
      <c r="AR804" s="1"/>
      <c r="AS804" s="1"/>
      <c r="AT804" s="1"/>
      <c r="AU804" s="1"/>
      <c r="AV804" s="1"/>
      <c r="AW804" s="1"/>
      <c r="AX804" s="1"/>
      <c r="AY804" s="1"/>
      <c r="AZ804" s="1"/>
      <c r="BA804" s="1"/>
      <c r="BB804" s="1"/>
      <c r="BC804" s="1"/>
      <c r="BD804" s="1"/>
      <c r="BE804" s="1"/>
      <c r="BF804" s="1"/>
      <c r="BG804" s="1"/>
      <c r="BH804" s="1"/>
      <c r="BI804" s="1"/>
      <c r="BJ804" s="1"/>
      <c r="BK804" s="1"/>
      <c r="BL804" s="1"/>
      <c r="BM804" s="1"/>
      <c r="BN804" s="1"/>
      <c r="BO804" s="1"/>
      <c r="BP804" s="1"/>
      <c r="BQ804" s="1"/>
      <c r="BR804" s="1"/>
      <c r="BS804" s="1"/>
      <c r="BT804" s="1"/>
      <c r="BU804" s="1"/>
      <c r="BV804" s="1"/>
      <c r="BW804" s="1"/>
      <c r="BX804" s="1"/>
      <c r="BY804" s="1"/>
      <c r="BZ804" s="1"/>
      <c r="CA804" s="1"/>
      <c r="CB804" s="1"/>
      <c r="CC804" s="1"/>
      <c r="CD804" s="1"/>
    </row>
    <row r="805" spans="1:82" s="33" customFormat="1" x14ac:dyDescent="0.2">
      <c r="A805" s="34"/>
      <c r="H805" s="91"/>
      <c r="I805" s="1"/>
      <c r="J805" s="35"/>
      <c r="K805" s="35"/>
      <c r="L805" s="35"/>
      <c r="M805" s="35"/>
      <c r="N805" s="40"/>
      <c r="O805" s="40"/>
      <c r="P805" s="40"/>
      <c r="Q805" s="40"/>
      <c r="R805" s="40"/>
      <c r="S805" s="105"/>
      <c r="T805" s="105"/>
      <c r="U805" s="105"/>
      <c r="W805" s="36"/>
      <c r="X805" s="36"/>
      <c r="Y805" s="36"/>
      <c r="Z805" s="216"/>
      <c r="AA805" s="37"/>
      <c r="AB805" s="37"/>
      <c r="AC805" s="37"/>
      <c r="AD805" s="37"/>
      <c r="AE805" s="226"/>
      <c r="AN805" s="38"/>
      <c r="AO805" s="1"/>
      <c r="AP805" s="1"/>
      <c r="AQ805" s="1"/>
      <c r="AR805" s="1"/>
      <c r="AS805" s="1"/>
      <c r="AT805" s="1"/>
      <c r="AU805" s="1"/>
      <c r="AV805" s="1"/>
      <c r="AW805" s="1"/>
      <c r="AX805" s="1"/>
      <c r="AY805" s="1"/>
      <c r="AZ805" s="1"/>
      <c r="BA805" s="1"/>
      <c r="BB805" s="1"/>
      <c r="BC805" s="1"/>
      <c r="BD805" s="1"/>
      <c r="BE805" s="1"/>
      <c r="BF805" s="1"/>
      <c r="BG805" s="1"/>
      <c r="BH805" s="1"/>
      <c r="BI805" s="1"/>
      <c r="BJ805" s="1"/>
      <c r="BK805" s="1"/>
      <c r="BL805" s="1"/>
      <c r="BM805" s="1"/>
      <c r="BN805" s="1"/>
      <c r="BO805" s="1"/>
      <c r="BP805" s="1"/>
      <c r="BQ805" s="1"/>
      <c r="BR805" s="1"/>
      <c r="BS805" s="1"/>
      <c r="BT805" s="1"/>
      <c r="BU805" s="1"/>
      <c r="BV805" s="1"/>
      <c r="BW805" s="1"/>
      <c r="BX805" s="1"/>
      <c r="BY805" s="1"/>
      <c r="BZ805" s="1"/>
      <c r="CA805" s="1"/>
      <c r="CB805" s="1"/>
      <c r="CC805" s="1"/>
      <c r="CD805" s="1"/>
    </row>
    <row r="806" spans="1:82" s="33" customFormat="1" x14ac:dyDescent="0.2">
      <c r="A806" s="34"/>
      <c r="H806" s="91"/>
      <c r="I806" s="1"/>
      <c r="J806" s="35"/>
      <c r="K806" s="35"/>
      <c r="L806" s="35"/>
      <c r="M806" s="35"/>
      <c r="N806" s="40"/>
      <c r="O806" s="40"/>
      <c r="P806" s="40"/>
      <c r="Q806" s="40"/>
      <c r="R806" s="40"/>
      <c r="S806" s="105"/>
      <c r="T806" s="105"/>
      <c r="U806" s="105"/>
      <c r="W806" s="36"/>
      <c r="X806" s="36"/>
      <c r="Y806" s="36"/>
      <c r="Z806" s="216"/>
      <c r="AA806" s="37"/>
      <c r="AB806" s="37"/>
      <c r="AC806" s="37"/>
      <c r="AD806" s="37"/>
      <c r="AE806" s="226"/>
      <c r="AN806" s="38"/>
      <c r="AO806" s="1"/>
      <c r="AP806" s="1"/>
      <c r="AQ806" s="1"/>
      <c r="AR806" s="1"/>
      <c r="AS806" s="1"/>
      <c r="AT806" s="1"/>
      <c r="AU806" s="1"/>
      <c r="AV806" s="1"/>
      <c r="AW806" s="1"/>
      <c r="AX806" s="1"/>
      <c r="AY806" s="1"/>
      <c r="AZ806" s="1"/>
      <c r="BA806" s="1"/>
      <c r="BB806" s="1"/>
      <c r="BC806" s="1"/>
      <c r="BD806" s="1"/>
      <c r="BE806" s="1"/>
      <c r="BF806" s="1"/>
      <c r="BG806" s="1"/>
      <c r="BH806" s="1"/>
      <c r="BI806" s="1"/>
      <c r="BJ806" s="1"/>
      <c r="BK806" s="1"/>
      <c r="BL806" s="1"/>
      <c r="BM806" s="1"/>
      <c r="BN806" s="1"/>
      <c r="BO806" s="1"/>
      <c r="BP806" s="1"/>
      <c r="BQ806" s="1"/>
      <c r="BR806" s="1"/>
      <c r="BS806" s="1"/>
      <c r="BT806" s="1"/>
      <c r="BU806" s="1"/>
      <c r="BV806" s="1"/>
      <c r="BW806" s="1"/>
      <c r="BX806" s="1"/>
      <c r="BY806" s="1"/>
      <c r="BZ806" s="1"/>
      <c r="CA806" s="1"/>
      <c r="CB806" s="1"/>
      <c r="CC806" s="1"/>
      <c r="CD806" s="1"/>
    </row>
    <row r="807" spans="1:82" s="33" customFormat="1" x14ac:dyDescent="0.2">
      <c r="A807" s="34"/>
      <c r="H807" s="91"/>
      <c r="I807" s="1"/>
      <c r="J807" s="35"/>
      <c r="K807" s="35"/>
      <c r="L807" s="35"/>
      <c r="M807" s="35"/>
      <c r="N807" s="40"/>
      <c r="O807" s="40"/>
      <c r="P807" s="40"/>
      <c r="Q807" s="40"/>
      <c r="R807" s="40"/>
      <c r="S807" s="105"/>
      <c r="T807" s="105"/>
      <c r="U807" s="105"/>
      <c r="W807" s="36"/>
      <c r="X807" s="36"/>
      <c r="Y807" s="36"/>
      <c r="Z807" s="216"/>
      <c r="AA807" s="37"/>
      <c r="AB807" s="37"/>
      <c r="AC807" s="37"/>
      <c r="AD807" s="37"/>
      <c r="AE807" s="226"/>
      <c r="AN807" s="38"/>
      <c r="AO807" s="1"/>
      <c r="AP807" s="1"/>
      <c r="AQ807" s="1"/>
      <c r="AR807" s="1"/>
      <c r="AS807" s="1"/>
      <c r="AT807" s="1"/>
      <c r="AU807" s="1"/>
      <c r="AV807" s="1"/>
      <c r="AW807" s="1"/>
      <c r="AX807" s="1"/>
      <c r="AY807" s="1"/>
      <c r="AZ807" s="1"/>
      <c r="BA807" s="1"/>
      <c r="BB807" s="1"/>
      <c r="BC807" s="1"/>
      <c r="BD807" s="1"/>
      <c r="BE807" s="1"/>
      <c r="BF807" s="1"/>
      <c r="BG807" s="1"/>
      <c r="BH807" s="1"/>
      <c r="BI807" s="1"/>
      <c r="BJ807" s="1"/>
      <c r="BK807" s="1"/>
      <c r="BL807" s="1"/>
      <c r="BM807" s="1"/>
      <c r="BN807" s="1"/>
      <c r="BO807" s="1"/>
      <c r="BP807" s="1"/>
      <c r="BQ807" s="1"/>
      <c r="BR807" s="1"/>
      <c r="BS807" s="1"/>
      <c r="BT807" s="1"/>
      <c r="BU807" s="1"/>
      <c r="BV807" s="1"/>
      <c r="BW807" s="1"/>
      <c r="BX807" s="1"/>
      <c r="BY807" s="1"/>
      <c r="BZ807" s="1"/>
      <c r="CA807" s="1"/>
      <c r="CB807" s="1"/>
      <c r="CC807" s="1"/>
      <c r="CD807" s="1"/>
    </row>
    <row r="808" spans="1:82" s="33" customFormat="1" x14ac:dyDescent="0.2">
      <c r="A808" s="34"/>
      <c r="H808" s="91"/>
      <c r="I808" s="1"/>
      <c r="J808" s="35"/>
      <c r="K808" s="35"/>
      <c r="L808" s="35"/>
      <c r="M808" s="35"/>
      <c r="N808" s="40"/>
      <c r="O808" s="40"/>
      <c r="P808" s="40"/>
      <c r="Q808" s="40"/>
      <c r="R808" s="40"/>
      <c r="S808" s="105"/>
      <c r="T808" s="105"/>
      <c r="U808" s="105"/>
      <c r="W808" s="36"/>
      <c r="X808" s="36"/>
      <c r="Y808" s="36"/>
      <c r="Z808" s="216"/>
      <c r="AA808" s="37"/>
      <c r="AB808" s="37"/>
      <c r="AC808" s="37"/>
      <c r="AD808" s="37"/>
      <c r="AE808" s="226"/>
      <c r="AN808" s="38"/>
      <c r="AO808" s="1"/>
      <c r="AP808" s="1"/>
      <c r="AQ808" s="1"/>
      <c r="AR808" s="1"/>
      <c r="AS808" s="1"/>
      <c r="AT808" s="1"/>
      <c r="AU808" s="1"/>
      <c r="AV808" s="1"/>
      <c r="AW808" s="1"/>
      <c r="AX808" s="1"/>
      <c r="AY808" s="1"/>
      <c r="AZ808" s="1"/>
      <c r="BA808" s="1"/>
      <c r="BB808" s="1"/>
      <c r="BC808" s="1"/>
      <c r="BD808" s="1"/>
      <c r="BE808" s="1"/>
      <c r="BF808" s="1"/>
      <c r="BG808" s="1"/>
      <c r="BH808" s="1"/>
      <c r="BI808" s="1"/>
      <c r="BJ808" s="1"/>
      <c r="BK808" s="1"/>
      <c r="BL808" s="1"/>
      <c r="BM808" s="1"/>
      <c r="BN808" s="1"/>
      <c r="BO808" s="1"/>
      <c r="BP808" s="1"/>
      <c r="BQ808" s="1"/>
      <c r="BR808" s="1"/>
      <c r="BS808" s="1"/>
      <c r="BT808" s="1"/>
      <c r="BU808" s="1"/>
      <c r="BV808" s="1"/>
      <c r="BW808" s="1"/>
      <c r="BX808" s="1"/>
      <c r="BY808" s="1"/>
      <c r="BZ808" s="1"/>
      <c r="CA808" s="1"/>
      <c r="CB808" s="1"/>
      <c r="CC808" s="1"/>
      <c r="CD808" s="1"/>
    </row>
    <row r="809" spans="1:82" s="33" customFormat="1" x14ac:dyDescent="0.2">
      <c r="A809" s="34"/>
      <c r="H809" s="91"/>
      <c r="I809" s="1"/>
      <c r="J809" s="35"/>
      <c r="K809" s="35"/>
      <c r="L809" s="35"/>
      <c r="M809" s="35"/>
      <c r="N809" s="40"/>
      <c r="O809" s="40"/>
      <c r="P809" s="40"/>
      <c r="Q809" s="40"/>
      <c r="R809" s="40"/>
      <c r="S809" s="105"/>
      <c r="T809" s="105"/>
      <c r="U809" s="105"/>
      <c r="W809" s="36"/>
      <c r="X809" s="36"/>
      <c r="Y809" s="36"/>
      <c r="Z809" s="216"/>
      <c r="AA809" s="37"/>
      <c r="AB809" s="37"/>
      <c r="AC809" s="37"/>
      <c r="AD809" s="37"/>
      <c r="AE809" s="226"/>
      <c r="AN809" s="38"/>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c r="BP809" s="1"/>
      <c r="BQ809" s="1"/>
      <c r="BR809" s="1"/>
      <c r="BS809" s="1"/>
      <c r="BT809" s="1"/>
      <c r="BU809" s="1"/>
      <c r="BV809" s="1"/>
      <c r="BW809" s="1"/>
      <c r="BX809" s="1"/>
      <c r="BY809" s="1"/>
      <c r="BZ809" s="1"/>
      <c r="CA809" s="1"/>
      <c r="CB809" s="1"/>
      <c r="CC809" s="1"/>
      <c r="CD809" s="1"/>
    </row>
    <row r="810" spans="1:82" s="33" customFormat="1" x14ac:dyDescent="0.2">
      <c r="A810" s="34"/>
      <c r="H810" s="91"/>
      <c r="I810" s="1"/>
      <c r="J810" s="35"/>
      <c r="K810" s="35"/>
      <c r="L810" s="35"/>
      <c r="M810" s="35"/>
      <c r="N810" s="40"/>
      <c r="O810" s="40"/>
      <c r="P810" s="40"/>
      <c r="Q810" s="40"/>
      <c r="R810" s="40"/>
      <c r="S810" s="105"/>
      <c r="T810" s="105"/>
      <c r="U810" s="105"/>
      <c r="W810" s="36"/>
      <c r="X810" s="36"/>
      <c r="Y810" s="36"/>
      <c r="Z810" s="216"/>
      <c r="AA810" s="37"/>
      <c r="AB810" s="37"/>
      <c r="AC810" s="37"/>
      <c r="AD810" s="37"/>
      <c r="AE810" s="226"/>
      <c r="AN810" s="38"/>
      <c r="AO810" s="1"/>
      <c r="AP810" s="1"/>
      <c r="AQ810" s="1"/>
      <c r="AR810" s="1"/>
      <c r="AS810" s="1"/>
      <c r="AT810" s="1"/>
      <c r="AU810" s="1"/>
      <c r="AV810" s="1"/>
      <c r="AW810" s="1"/>
      <c r="AX810" s="1"/>
      <c r="AY810" s="1"/>
      <c r="AZ810" s="1"/>
      <c r="BA810" s="1"/>
      <c r="BB810" s="1"/>
      <c r="BC810" s="1"/>
      <c r="BD810" s="1"/>
      <c r="BE810" s="1"/>
      <c r="BF810" s="1"/>
      <c r="BG810" s="1"/>
      <c r="BH810" s="1"/>
      <c r="BI810" s="1"/>
      <c r="BJ810" s="1"/>
      <c r="BK810" s="1"/>
      <c r="BL810" s="1"/>
      <c r="BM810" s="1"/>
      <c r="BN810" s="1"/>
      <c r="BO810" s="1"/>
      <c r="BP810" s="1"/>
      <c r="BQ810" s="1"/>
      <c r="BR810" s="1"/>
      <c r="BS810" s="1"/>
      <c r="BT810" s="1"/>
      <c r="BU810" s="1"/>
      <c r="BV810" s="1"/>
      <c r="BW810" s="1"/>
      <c r="BX810" s="1"/>
      <c r="BY810" s="1"/>
      <c r="BZ810" s="1"/>
      <c r="CA810" s="1"/>
      <c r="CB810" s="1"/>
      <c r="CC810" s="1"/>
      <c r="CD810" s="1"/>
    </row>
    <row r="811" spans="1:82" s="33" customFormat="1" x14ac:dyDescent="0.2">
      <c r="A811" s="34"/>
      <c r="H811" s="91"/>
      <c r="I811" s="1"/>
      <c r="J811" s="35"/>
      <c r="K811" s="35"/>
      <c r="L811" s="35"/>
      <c r="M811" s="35"/>
      <c r="N811" s="40"/>
      <c r="O811" s="40"/>
      <c r="P811" s="40"/>
      <c r="Q811" s="40"/>
      <c r="R811" s="40"/>
      <c r="S811" s="105"/>
      <c r="T811" s="105"/>
      <c r="U811" s="105"/>
      <c r="W811" s="36"/>
      <c r="X811" s="36"/>
      <c r="Y811" s="36"/>
      <c r="Z811" s="216"/>
      <c r="AA811" s="37"/>
      <c r="AB811" s="37"/>
      <c r="AC811" s="37"/>
      <c r="AD811" s="37"/>
      <c r="AE811" s="226"/>
      <c r="AN811" s="38"/>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
      <c r="BR811" s="1"/>
      <c r="BS811" s="1"/>
      <c r="BT811" s="1"/>
      <c r="BU811" s="1"/>
      <c r="BV811" s="1"/>
      <c r="BW811" s="1"/>
      <c r="BX811" s="1"/>
      <c r="BY811" s="1"/>
      <c r="BZ811" s="1"/>
      <c r="CA811" s="1"/>
      <c r="CB811" s="1"/>
      <c r="CC811" s="1"/>
      <c r="CD811" s="1"/>
    </row>
    <row r="812" spans="1:82" s="33" customFormat="1" x14ac:dyDescent="0.2">
      <c r="A812" s="34"/>
      <c r="H812" s="91"/>
      <c r="I812" s="1"/>
      <c r="J812" s="35"/>
      <c r="K812" s="35"/>
      <c r="L812" s="35"/>
      <c r="M812" s="35"/>
      <c r="N812" s="40"/>
      <c r="O812" s="40"/>
      <c r="P812" s="40"/>
      <c r="Q812" s="40"/>
      <c r="R812" s="40"/>
      <c r="S812" s="105"/>
      <c r="T812" s="105"/>
      <c r="U812" s="105"/>
      <c r="W812" s="36"/>
      <c r="X812" s="36"/>
      <c r="Y812" s="36"/>
      <c r="Z812" s="216"/>
      <c r="AA812" s="37"/>
      <c r="AB812" s="37"/>
      <c r="AC812" s="37"/>
      <c r="AD812" s="37"/>
      <c r="AE812" s="226"/>
      <c r="AN812" s="38"/>
      <c r="AO812" s="1"/>
      <c r="AP812" s="1"/>
      <c r="AQ812" s="1"/>
      <c r="AR812" s="1"/>
      <c r="AS812" s="1"/>
      <c r="AT812" s="1"/>
      <c r="AU812" s="1"/>
      <c r="AV812" s="1"/>
      <c r="AW812" s="1"/>
      <c r="AX812" s="1"/>
      <c r="AY812" s="1"/>
      <c r="AZ812" s="1"/>
      <c r="BA812" s="1"/>
      <c r="BB812" s="1"/>
      <c r="BC812" s="1"/>
      <c r="BD812" s="1"/>
      <c r="BE812" s="1"/>
      <c r="BF812" s="1"/>
      <c r="BG812" s="1"/>
      <c r="BH812" s="1"/>
      <c r="BI812" s="1"/>
      <c r="BJ812" s="1"/>
      <c r="BK812" s="1"/>
      <c r="BL812" s="1"/>
      <c r="BM812" s="1"/>
      <c r="BN812" s="1"/>
      <c r="BO812" s="1"/>
      <c r="BP812" s="1"/>
      <c r="BQ812" s="1"/>
      <c r="BR812" s="1"/>
      <c r="BS812" s="1"/>
      <c r="BT812" s="1"/>
      <c r="BU812" s="1"/>
      <c r="BV812" s="1"/>
      <c r="BW812" s="1"/>
      <c r="BX812" s="1"/>
      <c r="BY812" s="1"/>
      <c r="BZ812" s="1"/>
      <c r="CA812" s="1"/>
      <c r="CB812" s="1"/>
      <c r="CC812" s="1"/>
      <c r="CD812" s="1"/>
    </row>
    <row r="813" spans="1:82" s="33" customFormat="1" x14ac:dyDescent="0.2">
      <c r="A813" s="34"/>
      <c r="H813" s="91"/>
      <c r="I813" s="1"/>
      <c r="J813" s="35"/>
      <c r="K813" s="35"/>
      <c r="L813" s="35"/>
      <c r="M813" s="35"/>
      <c r="N813" s="40"/>
      <c r="O813" s="40"/>
      <c r="P813" s="40"/>
      <c r="Q813" s="40"/>
      <c r="R813" s="40"/>
      <c r="S813" s="105"/>
      <c r="T813" s="105"/>
      <c r="U813" s="105"/>
      <c r="W813" s="36"/>
      <c r="X813" s="36"/>
      <c r="Y813" s="36"/>
      <c r="Z813" s="216"/>
      <c r="AA813" s="37"/>
      <c r="AB813" s="37"/>
      <c r="AC813" s="37"/>
      <c r="AD813" s="37"/>
      <c r="AE813" s="226"/>
      <c r="AN813" s="38"/>
      <c r="AO813" s="1"/>
      <c r="AP813" s="1"/>
      <c r="AQ813" s="1"/>
      <c r="AR813" s="1"/>
      <c r="AS813" s="1"/>
      <c r="AT813" s="1"/>
      <c r="AU813" s="1"/>
      <c r="AV813" s="1"/>
      <c r="AW813" s="1"/>
      <c r="AX813" s="1"/>
      <c r="AY813" s="1"/>
      <c r="AZ813" s="1"/>
      <c r="BA813" s="1"/>
      <c r="BB813" s="1"/>
      <c r="BC813" s="1"/>
      <c r="BD813" s="1"/>
      <c r="BE813" s="1"/>
      <c r="BF813" s="1"/>
      <c r="BG813" s="1"/>
      <c r="BH813" s="1"/>
      <c r="BI813" s="1"/>
      <c r="BJ813" s="1"/>
      <c r="BK813" s="1"/>
      <c r="BL813" s="1"/>
      <c r="BM813" s="1"/>
      <c r="BN813" s="1"/>
      <c r="BO813" s="1"/>
      <c r="BP813" s="1"/>
      <c r="BQ813" s="1"/>
      <c r="BR813" s="1"/>
      <c r="BS813" s="1"/>
      <c r="BT813" s="1"/>
      <c r="BU813" s="1"/>
      <c r="BV813" s="1"/>
      <c r="BW813" s="1"/>
      <c r="BX813" s="1"/>
      <c r="BY813" s="1"/>
      <c r="BZ813" s="1"/>
      <c r="CA813" s="1"/>
      <c r="CB813" s="1"/>
      <c r="CC813" s="1"/>
      <c r="CD813" s="1"/>
    </row>
    <row r="814" spans="1:82" s="33" customFormat="1" x14ac:dyDescent="0.2">
      <c r="A814" s="34"/>
      <c r="H814" s="91"/>
      <c r="I814" s="1"/>
      <c r="J814" s="35"/>
      <c r="K814" s="35"/>
      <c r="L814" s="35"/>
      <c r="M814" s="35"/>
      <c r="N814" s="40"/>
      <c r="O814" s="40"/>
      <c r="P814" s="40"/>
      <c r="Q814" s="40"/>
      <c r="R814" s="40"/>
      <c r="S814" s="105"/>
      <c r="T814" s="105"/>
      <c r="U814" s="105"/>
      <c r="W814" s="36"/>
      <c r="X814" s="36"/>
      <c r="Y814" s="36"/>
      <c r="Z814" s="216"/>
      <c r="AA814" s="37"/>
      <c r="AB814" s="37"/>
      <c r="AC814" s="37"/>
      <c r="AD814" s="37"/>
      <c r="AE814" s="226"/>
      <c r="AN814" s="38"/>
      <c r="AO814" s="1"/>
      <c r="AP814" s="1"/>
      <c r="AQ814" s="1"/>
      <c r="AR814" s="1"/>
      <c r="AS814" s="1"/>
      <c r="AT814" s="1"/>
      <c r="AU814" s="1"/>
      <c r="AV814" s="1"/>
      <c r="AW814" s="1"/>
      <c r="AX814" s="1"/>
      <c r="AY814" s="1"/>
      <c r="AZ814" s="1"/>
      <c r="BA814" s="1"/>
      <c r="BB814" s="1"/>
      <c r="BC814" s="1"/>
      <c r="BD814" s="1"/>
      <c r="BE814" s="1"/>
      <c r="BF814" s="1"/>
      <c r="BG814" s="1"/>
      <c r="BH814" s="1"/>
      <c r="BI814" s="1"/>
      <c r="BJ814" s="1"/>
      <c r="BK814" s="1"/>
      <c r="BL814" s="1"/>
      <c r="BM814" s="1"/>
      <c r="BN814" s="1"/>
      <c r="BO814" s="1"/>
      <c r="BP814" s="1"/>
      <c r="BQ814" s="1"/>
      <c r="BR814" s="1"/>
      <c r="BS814" s="1"/>
      <c r="BT814" s="1"/>
      <c r="BU814" s="1"/>
      <c r="BV814" s="1"/>
      <c r="BW814" s="1"/>
      <c r="BX814" s="1"/>
      <c r="BY814" s="1"/>
      <c r="BZ814" s="1"/>
      <c r="CA814" s="1"/>
      <c r="CB814" s="1"/>
      <c r="CC814" s="1"/>
      <c r="CD814" s="1"/>
    </row>
    <row r="815" spans="1:82" s="33" customFormat="1" x14ac:dyDescent="0.2">
      <c r="A815" s="34"/>
      <c r="H815" s="91"/>
      <c r="I815" s="1"/>
      <c r="J815" s="35"/>
      <c r="K815" s="35"/>
      <c r="L815" s="35"/>
      <c r="M815" s="35"/>
      <c r="N815" s="40"/>
      <c r="O815" s="40"/>
      <c r="P815" s="40"/>
      <c r="Q815" s="40"/>
      <c r="R815" s="40"/>
      <c r="S815" s="105"/>
      <c r="T815" s="105"/>
      <c r="U815" s="105"/>
      <c r="W815" s="36"/>
      <c r="X815" s="36"/>
      <c r="Y815" s="36"/>
      <c r="Z815" s="216"/>
      <c r="AA815" s="37"/>
      <c r="AB815" s="37"/>
      <c r="AC815" s="37"/>
      <c r="AD815" s="37"/>
      <c r="AE815" s="226"/>
      <c r="AN815" s="38"/>
      <c r="AO815" s="1"/>
      <c r="AP815" s="1"/>
      <c r="AQ815" s="1"/>
      <c r="AR815" s="1"/>
      <c r="AS815" s="1"/>
      <c r="AT815" s="1"/>
      <c r="AU815" s="1"/>
      <c r="AV815" s="1"/>
      <c r="AW815" s="1"/>
      <c r="AX815" s="1"/>
      <c r="AY815" s="1"/>
      <c r="AZ815" s="1"/>
      <c r="BA815" s="1"/>
      <c r="BB815" s="1"/>
      <c r="BC815" s="1"/>
      <c r="BD815" s="1"/>
      <c r="BE815" s="1"/>
      <c r="BF815" s="1"/>
      <c r="BG815" s="1"/>
      <c r="BH815" s="1"/>
      <c r="BI815" s="1"/>
      <c r="BJ815" s="1"/>
      <c r="BK815" s="1"/>
      <c r="BL815" s="1"/>
      <c r="BM815" s="1"/>
      <c r="BN815" s="1"/>
      <c r="BO815" s="1"/>
      <c r="BP815" s="1"/>
      <c r="BQ815" s="1"/>
      <c r="BR815" s="1"/>
      <c r="BS815" s="1"/>
      <c r="BT815" s="1"/>
      <c r="BU815" s="1"/>
      <c r="BV815" s="1"/>
      <c r="BW815" s="1"/>
      <c r="BX815" s="1"/>
      <c r="BY815" s="1"/>
      <c r="BZ815" s="1"/>
      <c r="CA815" s="1"/>
      <c r="CB815" s="1"/>
      <c r="CC815" s="1"/>
      <c r="CD815" s="1"/>
    </row>
    <row r="816" spans="1:82" s="33" customFormat="1" x14ac:dyDescent="0.2">
      <c r="A816" s="34"/>
      <c r="H816" s="91"/>
      <c r="I816" s="1"/>
      <c r="J816" s="35"/>
      <c r="K816" s="35"/>
      <c r="L816" s="35"/>
      <c r="M816" s="35"/>
      <c r="N816" s="40"/>
      <c r="O816" s="40"/>
      <c r="P816" s="40"/>
      <c r="Q816" s="40"/>
      <c r="R816" s="40"/>
      <c r="S816" s="105"/>
      <c r="T816" s="105"/>
      <c r="U816" s="105"/>
      <c r="W816" s="36"/>
      <c r="X816" s="36"/>
      <c r="Y816" s="36"/>
      <c r="Z816" s="216"/>
      <c r="AA816" s="37"/>
      <c r="AB816" s="37"/>
      <c r="AC816" s="37"/>
      <c r="AD816" s="37"/>
      <c r="AE816" s="226"/>
      <c r="AN816" s="38"/>
      <c r="AO816" s="1"/>
      <c r="AP816" s="1"/>
      <c r="AQ816" s="1"/>
      <c r="AR816" s="1"/>
      <c r="AS816" s="1"/>
      <c r="AT816" s="1"/>
      <c r="AU816" s="1"/>
      <c r="AV816" s="1"/>
      <c r="AW816" s="1"/>
      <c r="AX816" s="1"/>
      <c r="AY816" s="1"/>
      <c r="AZ816" s="1"/>
      <c r="BA816" s="1"/>
      <c r="BB816" s="1"/>
      <c r="BC816" s="1"/>
      <c r="BD816" s="1"/>
      <c r="BE816" s="1"/>
      <c r="BF816" s="1"/>
      <c r="BG816" s="1"/>
      <c r="BH816" s="1"/>
      <c r="BI816" s="1"/>
      <c r="BJ816" s="1"/>
      <c r="BK816" s="1"/>
      <c r="BL816" s="1"/>
      <c r="BM816" s="1"/>
      <c r="BN816" s="1"/>
      <c r="BO816" s="1"/>
      <c r="BP816" s="1"/>
      <c r="BQ816" s="1"/>
      <c r="BR816" s="1"/>
      <c r="BS816" s="1"/>
      <c r="BT816" s="1"/>
      <c r="BU816" s="1"/>
      <c r="BV816" s="1"/>
      <c r="BW816" s="1"/>
      <c r="BX816" s="1"/>
      <c r="BY816" s="1"/>
      <c r="BZ816" s="1"/>
      <c r="CA816" s="1"/>
      <c r="CB816" s="1"/>
      <c r="CC816" s="1"/>
      <c r="CD816" s="1"/>
    </row>
    <row r="817" spans="1:82" s="33" customFormat="1" x14ac:dyDescent="0.2">
      <c r="A817" s="34"/>
      <c r="H817" s="91"/>
      <c r="I817" s="1"/>
      <c r="J817" s="35"/>
      <c r="K817" s="35"/>
      <c r="L817" s="35"/>
      <c r="M817" s="35"/>
      <c r="N817" s="40"/>
      <c r="O817" s="40"/>
      <c r="P817" s="40"/>
      <c r="Q817" s="40"/>
      <c r="R817" s="40"/>
      <c r="S817" s="105"/>
      <c r="T817" s="105"/>
      <c r="U817" s="105"/>
      <c r="W817" s="36"/>
      <c r="X817" s="36"/>
      <c r="Y817" s="36"/>
      <c r="Z817" s="216"/>
      <c r="AA817" s="37"/>
      <c r="AB817" s="37"/>
      <c r="AC817" s="37"/>
      <c r="AD817" s="37"/>
      <c r="AE817" s="226"/>
      <c r="AN817" s="38"/>
      <c r="AO817" s="1"/>
      <c r="AP817" s="1"/>
      <c r="AQ817" s="1"/>
      <c r="AR817" s="1"/>
      <c r="AS817" s="1"/>
      <c r="AT817" s="1"/>
      <c r="AU817" s="1"/>
      <c r="AV817" s="1"/>
      <c r="AW817" s="1"/>
      <c r="AX817" s="1"/>
      <c r="AY817" s="1"/>
      <c r="AZ817" s="1"/>
      <c r="BA817" s="1"/>
      <c r="BB817" s="1"/>
      <c r="BC817" s="1"/>
      <c r="BD817" s="1"/>
      <c r="BE817" s="1"/>
      <c r="BF817" s="1"/>
      <c r="BG817" s="1"/>
      <c r="BH817" s="1"/>
      <c r="BI817" s="1"/>
      <c r="BJ817" s="1"/>
      <c r="BK817" s="1"/>
      <c r="BL817" s="1"/>
      <c r="BM817" s="1"/>
      <c r="BN817" s="1"/>
      <c r="BO817" s="1"/>
      <c r="BP817" s="1"/>
      <c r="BQ817" s="1"/>
      <c r="BR817" s="1"/>
      <c r="BS817" s="1"/>
      <c r="BT817" s="1"/>
      <c r="BU817" s="1"/>
      <c r="BV817" s="1"/>
      <c r="BW817" s="1"/>
      <c r="BX817" s="1"/>
      <c r="BY817" s="1"/>
      <c r="BZ817" s="1"/>
      <c r="CA817" s="1"/>
      <c r="CB817" s="1"/>
      <c r="CC817" s="1"/>
      <c r="CD817" s="1"/>
    </row>
    <row r="818" spans="1:82" s="33" customFormat="1" x14ac:dyDescent="0.2">
      <c r="A818" s="34"/>
      <c r="H818" s="91"/>
      <c r="I818" s="1"/>
      <c r="J818" s="35"/>
      <c r="K818" s="35"/>
      <c r="L818" s="35"/>
      <c r="M818" s="35"/>
      <c r="N818" s="40"/>
      <c r="O818" s="40"/>
      <c r="P818" s="40"/>
      <c r="Q818" s="40"/>
      <c r="R818" s="40"/>
      <c r="S818" s="105"/>
      <c r="T818" s="105"/>
      <c r="U818" s="105"/>
      <c r="W818" s="36"/>
      <c r="X818" s="36"/>
      <c r="Y818" s="36"/>
      <c r="Z818" s="216"/>
      <c r="AA818" s="37"/>
      <c r="AB818" s="37"/>
      <c r="AC818" s="37"/>
      <c r="AD818" s="37"/>
      <c r="AE818" s="226"/>
      <c r="AN818" s="38"/>
      <c r="AO818" s="1"/>
      <c r="AP818" s="1"/>
      <c r="AQ818" s="1"/>
      <c r="AR818" s="1"/>
      <c r="AS818" s="1"/>
      <c r="AT818" s="1"/>
      <c r="AU818" s="1"/>
      <c r="AV818" s="1"/>
      <c r="AW818" s="1"/>
      <c r="AX818" s="1"/>
      <c r="AY818" s="1"/>
      <c r="AZ818" s="1"/>
      <c r="BA818" s="1"/>
      <c r="BB818" s="1"/>
      <c r="BC818" s="1"/>
      <c r="BD818" s="1"/>
      <c r="BE818" s="1"/>
      <c r="BF818" s="1"/>
      <c r="BG818" s="1"/>
      <c r="BH818" s="1"/>
      <c r="BI818" s="1"/>
      <c r="BJ818" s="1"/>
      <c r="BK818" s="1"/>
      <c r="BL818" s="1"/>
      <c r="BM818" s="1"/>
      <c r="BN818" s="1"/>
      <c r="BO818" s="1"/>
      <c r="BP818" s="1"/>
      <c r="BQ818" s="1"/>
      <c r="BR818" s="1"/>
      <c r="BS818" s="1"/>
      <c r="BT818" s="1"/>
      <c r="BU818" s="1"/>
      <c r="BV818" s="1"/>
      <c r="BW818" s="1"/>
      <c r="BX818" s="1"/>
      <c r="BY818" s="1"/>
      <c r="BZ818" s="1"/>
      <c r="CA818" s="1"/>
      <c r="CB818" s="1"/>
      <c r="CC818" s="1"/>
      <c r="CD818" s="1"/>
    </row>
    <row r="819" spans="1:82" s="33" customFormat="1" x14ac:dyDescent="0.2">
      <c r="A819" s="34"/>
      <c r="H819" s="91"/>
      <c r="I819" s="1"/>
      <c r="J819" s="35"/>
      <c r="K819" s="35"/>
      <c r="L819" s="35"/>
      <c r="M819" s="35"/>
      <c r="N819" s="40"/>
      <c r="O819" s="40"/>
      <c r="P819" s="40"/>
      <c r="Q819" s="40"/>
      <c r="R819" s="40"/>
      <c r="S819" s="105"/>
      <c r="T819" s="105"/>
      <c r="U819" s="105"/>
      <c r="W819" s="36"/>
      <c r="X819" s="36"/>
      <c r="Y819" s="36"/>
      <c r="Z819" s="216"/>
      <c r="AA819" s="37"/>
      <c r="AB819" s="37"/>
      <c r="AC819" s="37"/>
      <c r="AD819" s="37"/>
      <c r="AE819" s="226"/>
      <c r="AN819" s="38"/>
      <c r="AO819" s="1"/>
      <c r="AP819" s="1"/>
      <c r="AQ819" s="1"/>
      <c r="AR819" s="1"/>
      <c r="AS819" s="1"/>
      <c r="AT819" s="1"/>
      <c r="AU819" s="1"/>
      <c r="AV819" s="1"/>
      <c r="AW819" s="1"/>
      <c r="AX819" s="1"/>
      <c r="AY819" s="1"/>
      <c r="AZ819" s="1"/>
      <c r="BA819" s="1"/>
      <c r="BB819" s="1"/>
      <c r="BC819" s="1"/>
      <c r="BD819" s="1"/>
      <c r="BE819" s="1"/>
      <c r="BF819" s="1"/>
      <c r="BG819" s="1"/>
      <c r="BH819" s="1"/>
      <c r="BI819" s="1"/>
      <c r="BJ819" s="1"/>
      <c r="BK819" s="1"/>
      <c r="BL819" s="1"/>
      <c r="BM819" s="1"/>
      <c r="BN819" s="1"/>
      <c r="BO819" s="1"/>
      <c r="BP819" s="1"/>
      <c r="BQ819" s="1"/>
      <c r="BR819" s="1"/>
      <c r="BS819" s="1"/>
      <c r="BT819" s="1"/>
      <c r="BU819" s="1"/>
      <c r="BV819" s="1"/>
      <c r="BW819" s="1"/>
      <c r="BX819" s="1"/>
      <c r="BY819" s="1"/>
      <c r="BZ819" s="1"/>
      <c r="CA819" s="1"/>
      <c r="CB819" s="1"/>
      <c r="CC819" s="1"/>
      <c r="CD819" s="1"/>
    </row>
    <row r="820" spans="1:82" s="33" customFormat="1" x14ac:dyDescent="0.2">
      <c r="A820" s="34"/>
      <c r="H820" s="91"/>
      <c r="I820" s="1"/>
      <c r="J820" s="35"/>
      <c r="K820" s="35"/>
      <c r="L820" s="35"/>
      <c r="M820" s="35"/>
      <c r="N820" s="40"/>
      <c r="O820" s="40"/>
      <c r="P820" s="40"/>
      <c r="Q820" s="40"/>
      <c r="R820" s="40"/>
      <c r="S820" s="105"/>
      <c r="T820" s="105"/>
      <c r="U820" s="105"/>
      <c r="W820" s="36"/>
      <c r="X820" s="36"/>
      <c r="Y820" s="36"/>
      <c r="Z820" s="216"/>
      <c r="AA820" s="37"/>
      <c r="AB820" s="37"/>
      <c r="AC820" s="37"/>
      <c r="AD820" s="37"/>
      <c r="AE820" s="226"/>
      <c r="AN820" s="38"/>
      <c r="AO820" s="1"/>
      <c r="AP820" s="1"/>
      <c r="AQ820" s="1"/>
      <c r="AR820" s="1"/>
      <c r="AS820" s="1"/>
      <c r="AT820" s="1"/>
      <c r="AU820" s="1"/>
      <c r="AV820" s="1"/>
      <c r="AW820" s="1"/>
      <c r="AX820" s="1"/>
      <c r="AY820" s="1"/>
      <c r="AZ820" s="1"/>
      <c r="BA820" s="1"/>
      <c r="BB820" s="1"/>
      <c r="BC820" s="1"/>
      <c r="BD820" s="1"/>
      <c r="BE820" s="1"/>
      <c r="BF820" s="1"/>
      <c r="BG820" s="1"/>
      <c r="BH820" s="1"/>
      <c r="BI820" s="1"/>
      <c r="BJ820" s="1"/>
      <c r="BK820" s="1"/>
      <c r="BL820" s="1"/>
      <c r="BM820" s="1"/>
      <c r="BN820" s="1"/>
      <c r="BO820" s="1"/>
      <c r="BP820" s="1"/>
      <c r="BQ820" s="1"/>
      <c r="BR820" s="1"/>
      <c r="BS820" s="1"/>
      <c r="BT820" s="1"/>
      <c r="BU820" s="1"/>
      <c r="BV820" s="1"/>
      <c r="BW820" s="1"/>
      <c r="BX820" s="1"/>
      <c r="BY820" s="1"/>
      <c r="BZ820" s="1"/>
      <c r="CA820" s="1"/>
      <c r="CB820" s="1"/>
      <c r="CC820" s="1"/>
      <c r="CD820" s="1"/>
    </row>
    <row r="821" spans="1:82" s="33" customFormat="1" x14ac:dyDescent="0.2">
      <c r="A821" s="34"/>
      <c r="H821" s="91"/>
      <c r="I821" s="1"/>
      <c r="J821" s="35"/>
      <c r="K821" s="35"/>
      <c r="L821" s="35"/>
      <c r="M821" s="35"/>
      <c r="N821" s="40"/>
      <c r="O821" s="40"/>
      <c r="P821" s="40"/>
      <c r="Q821" s="40"/>
      <c r="R821" s="40"/>
      <c r="S821" s="105"/>
      <c r="T821" s="105"/>
      <c r="U821" s="105"/>
      <c r="W821" s="36"/>
      <c r="X821" s="36"/>
      <c r="Y821" s="36"/>
      <c r="Z821" s="216"/>
      <c r="AA821" s="37"/>
      <c r="AB821" s="37"/>
      <c r="AC821" s="37"/>
      <c r="AD821" s="37"/>
      <c r="AE821" s="226"/>
      <c r="AN821" s="38"/>
      <c r="AO821" s="1"/>
      <c r="AP821" s="1"/>
      <c r="AQ821" s="1"/>
      <c r="AR821" s="1"/>
      <c r="AS821" s="1"/>
      <c r="AT821" s="1"/>
      <c r="AU821" s="1"/>
      <c r="AV821" s="1"/>
      <c r="AW821" s="1"/>
      <c r="AX821" s="1"/>
      <c r="AY821" s="1"/>
      <c r="AZ821" s="1"/>
      <c r="BA821" s="1"/>
      <c r="BB821" s="1"/>
      <c r="BC821" s="1"/>
      <c r="BD821" s="1"/>
      <c r="BE821" s="1"/>
      <c r="BF821" s="1"/>
      <c r="BG821" s="1"/>
      <c r="BH821" s="1"/>
      <c r="BI821" s="1"/>
      <c r="BJ821" s="1"/>
      <c r="BK821" s="1"/>
      <c r="BL821" s="1"/>
      <c r="BM821" s="1"/>
      <c r="BN821" s="1"/>
      <c r="BO821" s="1"/>
      <c r="BP821" s="1"/>
      <c r="BQ821" s="1"/>
      <c r="BR821" s="1"/>
      <c r="BS821" s="1"/>
      <c r="BT821" s="1"/>
      <c r="BU821" s="1"/>
      <c r="BV821" s="1"/>
      <c r="BW821" s="1"/>
      <c r="BX821" s="1"/>
      <c r="BY821" s="1"/>
      <c r="BZ821" s="1"/>
      <c r="CA821" s="1"/>
      <c r="CB821" s="1"/>
      <c r="CC821" s="1"/>
      <c r="CD821" s="1"/>
    </row>
    <row r="822" spans="1:82" s="33" customFormat="1" x14ac:dyDescent="0.2">
      <c r="A822" s="34"/>
      <c r="H822" s="91"/>
      <c r="I822" s="1"/>
      <c r="J822" s="35"/>
      <c r="K822" s="35"/>
      <c r="L822" s="35"/>
      <c r="M822" s="35"/>
      <c r="N822" s="40"/>
      <c r="O822" s="40"/>
      <c r="P822" s="40"/>
      <c r="Q822" s="40"/>
      <c r="R822" s="40"/>
      <c r="S822" s="105"/>
      <c r="T822" s="105"/>
      <c r="U822" s="105"/>
      <c r="W822" s="36"/>
      <c r="X822" s="36"/>
      <c r="Y822" s="36"/>
      <c r="Z822" s="216"/>
      <c r="AA822" s="37"/>
      <c r="AB822" s="37"/>
      <c r="AC822" s="37"/>
      <c r="AD822" s="37"/>
      <c r="AE822" s="226"/>
      <c r="AN822" s="38"/>
      <c r="AO822" s="1"/>
      <c r="AP822" s="1"/>
      <c r="AQ822" s="1"/>
      <c r="AR822" s="1"/>
      <c r="AS822" s="1"/>
      <c r="AT822" s="1"/>
      <c r="AU822" s="1"/>
      <c r="AV822" s="1"/>
      <c r="AW822" s="1"/>
      <c r="AX822" s="1"/>
      <c r="AY822" s="1"/>
      <c r="AZ822" s="1"/>
      <c r="BA822" s="1"/>
      <c r="BB822" s="1"/>
      <c r="BC822" s="1"/>
      <c r="BD822" s="1"/>
      <c r="BE822" s="1"/>
      <c r="BF822" s="1"/>
      <c r="BG822" s="1"/>
      <c r="BH822" s="1"/>
      <c r="BI822" s="1"/>
      <c r="BJ822" s="1"/>
      <c r="BK822" s="1"/>
      <c r="BL822" s="1"/>
      <c r="BM822" s="1"/>
      <c r="BN822" s="1"/>
      <c r="BO822" s="1"/>
      <c r="BP822" s="1"/>
      <c r="BQ822" s="1"/>
      <c r="BR822" s="1"/>
      <c r="BS822" s="1"/>
      <c r="BT822" s="1"/>
      <c r="BU822" s="1"/>
      <c r="BV822" s="1"/>
      <c r="BW822" s="1"/>
      <c r="BX822" s="1"/>
      <c r="BY822" s="1"/>
      <c r="BZ822" s="1"/>
      <c r="CA822" s="1"/>
      <c r="CB822" s="1"/>
      <c r="CC822" s="1"/>
      <c r="CD822" s="1"/>
    </row>
    <row r="823" spans="1:82" s="33" customFormat="1" x14ac:dyDescent="0.2">
      <c r="A823" s="34"/>
      <c r="H823" s="91"/>
      <c r="I823" s="1"/>
      <c r="J823" s="35"/>
      <c r="K823" s="35"/>
      <c r="L823" s="35"/>
      <c r="M823" s="35"/>
      <c r="N823" s="40"/>
      <c r="O823" s="40"/>
      <c r="P823" s="40"/>
      <c r="Q823" s="40"/>
      <c r="R823" s="40"/>
      <c r="S823" s="105"/>
      <c r="T823" s="105"/>
      <c r="U823" s="105"/>
      <c r="W823" s="36"/>
      <c r="X823" s="36"/>
      <c r="Y823" s="36"/>
      <c r="Z823" s="216"/>
      <c r="AA823" s="37"/>
      <c r="AB823" s="37"/>
      <c r="AC823" s="37"/>
      <c r="AD823" s="37"/>
      <c r="AE823" s="226"/>
      <c r="AN823" s="38"/>
      <c r="AO823" s="1"/>
      <c r="AP823" s="1"/>
      <c r="AQ823" s="1"/>
      <c r="AR823" s="1"/>
      <c r="AS823" s="1"/>
      <c r="AT823" s="1"/>
      <c r="AU823" s="1"/>
      <c r="AV823" s="1"/>
      <c r="AW823" s="1"/>
      <c r="AX823" s="1"/>
      <c r="AY823" s="1"/>
      <c r="AZ823" s="1"/>
      <c r="BA823" s="1"/>
      <c r="BB823" s="1"/>
      <c r="BC823" s="1"/>
      <c r="BD823" s="1"/>
      <c r="BE823" s="1"/>
      <c r="BF823" s="1"/>
      <c r="BG823" s="1"/>
      <c r="BH823" s="1"/>
      <c r="BI823" s="1"/>
      <c r="BJ823" s="1"/>
      <c r="BK823" s="1"/>
      <c r="BL823" s="1"/>
      <c r="BM823" s="1"/>
      <c r="BN823" s="1"/>
      <c r="BO823" s="1"/>
      <c r="BP823" s="1"/>
      <c r="BQ823" s="1"/>
      <c r="BR823" s="1"/>
      <c r="BS823" s="1"/>
      <c r="BT823" s="1"/>
      <c r="BU823" s="1"/>
      <c r="BV823" s="1"/>
      <c r="BW823" s="1"/>
      <c r="BX823" s="1"/>
      <c r="BY823" s="1"/>
      <c r="BZ823" s="1"/>
      <c r="CA823" s="1"/>
      <c r="CB823" s="1"/>
      <c r="CC823" s="1"/>
      <c r="CD823" s="1"/>
    </row>
    <row r="824" spans="1:82" s="33" customFormat="1" x14ac:dyDescent="0.2">
      <c r="A824" s="34"/>
      <c r="H824" s="91"/>
      <c r="I824" s="1"/>
      <c r="J824" s="35"/>
      <c r="K824" s="35"/>
      <c r="L824" s="35"/>
      <c r="M824" s="35"/>
      <c r="N824" s="40"/>
      <c r="O824" s="40"/>
      <c r="P824" s="40"/>
      <c r="Q824" s="40"/>
      <c r="R824" s="40"/>
      <c r="S824" s="105"/>
      <c r="T824" s="105"/>
      <c r="U824" s="105"/>
      <c r="W824" s="36"/>
      <c r="X824" s="36"/>
      <c r="Y824" s="36"/>
      <c r="Z824" s="216"/>
      <c r="AA824" s="37"/>
      <c r="AB824" s="37"/>
      <c r="AC824" s="37"/>
      <c r="AD824" s="37"/>
      <c r="AE824" s="226"/>
      <c r="AN824" s="38"/>
      <c r="AO824" s="1"/>
      <c r="AP824" s="1"/>
      <c r="AQ824" s="1"/>
      <c r="AR824" s="1"/>
      <c r="AS824" s="1"/>
      <c r="AT824" s="1"/>
      <c r="AU824" s="1"/>
      <c r="AV824" s="1"/>
      <c r="AW824" s="1"/>
      <c r="AX824" s="1"/>
      <c r="AY824" s="1"/>
      <c r="AZ824" s="1"/>
      <c r="BA824" s="1"/>
      <c r="BB824" s="1"/>
      <c r="BC824" s="1"/>
      <c r="BD824" s="1"/>
      <c r="BE824" s="1"/>
      <c r="BF824" s="1"/>
      <c r="BG824" s="1"/>
      <c r="BH824" s="1"/>
      <c r="BI824" s="1"/>
      <c r="BJ824" s="1"/>
      <c r="BK824" s="1"/>
      <c r="BL824" s="1"/>
      <c r="BM824" s="1"/>
      <c r="BN824" s="1"/>
      <c r="BO824" s="1"/>
      <c r="BP824" s="1"/>
      <c r="BQ824" s="1"/>
      <c r="BR824" s="1"/>
      <c r="BS824" s="1"/>
      <c r="BT824" s="1"/>
      <c r="BU824" s="1"/>
      <c r="BV824" s="1"/>
      <c r="BW824" s="1"/>
      <c r="BX824" s="1"/>
      <c r="BY824" s="1"/>
      <c r="BZ824" s="1"/>
      <c r="CA824" s="1"/>
      <c r="CB824" s="1"/>
      <c r="CC824" s="1"/>
      <c r="CD824" s="1"/>
    </row>
    <row r="825" spans="1:82" s="33" customFormat="1" x14ac:dyDescent="0.2">
      <c r="A825" s="34"/>
      <c r="H825" s="91"/>
      <c r="I825" s="1"/>
      <c r="J825" s="35"/>
      <c r="K825" s="35"/>
      <c r="L825" s="35"/>
      <c r="M825" s="35"/>
      <c r="N825" s="40"/>
      <c r="O825" s="40"/>
      <c r="P825" s="40"/>
      <c r="Q825" s="40"/>
      <c r="R825" s="40"/>
      <c r="S825" s="105"/>
      <c r="T825" s="105"/>
      <c r="U825" s="105"/>
      <c r="W825" s="36"/>
      <c r="X825" s="36"/>
      <c r="Y825" s="36"/>
      <c r="Z825" s="216"/>
      <c r="AA825" s="37"/>
      <c r="AB825" s="37"/>
      <c r="AC825" s="37"/>
      <c r="AD825" s="37"/>
      <c r="AE825" s="226"/>
      <c r="AN825" s="38"/>
      <c r="AO825" s="1"/>
      <c r="AP825" s="1"/>
      <c r="AQ825" s="1"/>
      <c r="AR825" s="1"/>
      <c r="AS825" s="1"/>
      <c r="AT825" s="1"/>
      <c r="AU825" s="1"/>
      <c r="AV825" s="1"/>
      <c r="AW825" s="1"/>
      <c r="AX825" s="1"/>
      <c r="AY825" s="1"/>
      <c r="AZ825" s="1"/>
      <c r="BA825" s="1"/>
      <c r="BB825" s="1"/>
      <c r="BC825" s="1"/>
      <c r="BD825" s="1"/>
      <c r="BE825" s="1"/>
      <c r="BF825" s="1"/>
      <c r="BG825" s="1"/>
      <c r="BH825" s="1"/>
      <c r="BI825" s="1"/>
      <c r="BJ825" s="1"/>
      <c r="BK825" s="1"/>
      <c r="BL825" s="1"/>
      <c r="BM825" s="1"/>
      <c r="BN825" s="1"/>
      <c r="BO825" s="1"/>
      <c r="BP825" s="1"/>
      <c r="BQ825" s="1"/>
      <c r="BR825" s="1"/>
      <c r="BS825" s="1"/>
      <c r="BT825" s="1"/>
      <c r="BU825" s="1"/>
      <c r="BV825" s="1"/>
      <c r="BW825" s="1"/>
      <c r="BX825" s="1"/>
      <c r="BY825" s="1"/>
      <c r="BZ825" s="1"/>
      <c r="CA825" s="1"/>
      <c r="CB825" s="1"/>
      <c r="CC825" s="1"/>
      <c r="CD825" s="1"/>
    </row>
    <row r="826" spans="1:82" s="33" customFormat="1" x14ac:dyDescent="0.2">
      <c r="A826" s="34"/>
      <c r="H826" s="91"/>
      <c r="I826" s="1"/>
      <c r="J826" s="35"/>
      <c r="K826" s="35"/>
      <c r="L826" s="35"/>
      <c r="M826" s="35"/>
      <c r="N826" s="40"/>
      <c r="O826" s="40"/>
      <c r="P826" s="40"/>
      <c r="Q826" s="40"/>
      <c r="R826" s="40"/>
      <c r="S826" s="105"/>
      <c r="T826" s="105"/>
      <c r="U826" s="105"/>
      <c r="W826" s="36"/>
      <c r="X826" s="36"/>
      <c r="Y826" s="36"/>
      <c r="Z826" s="216"/>
      <c r="AA826" s="37"/>
      <c r="AB826" s="37"/>
      <c r="AC826" s="37"/>
      <c r="AD826" s="37"/>
      <c r="AE826" s="226"/>
      <c r="AN826" s="38"/>
      <c r="AO826" s="1"/>
      <c r="AP826" s="1"/>
      <c r="AQ826" s="1"/>
      <c r="AR826" s="1"/>
      <c r="AS826" s="1"/>
      <c r="AT826" s="1"/>
      <c r="AU826" s="1"/>
      <c r="AV826" s="1"/>
      <c r="AW826" s="1"/>
      <c r="AX826" s="1"/>
      <c r="AY826" s="1"/>
      <c r="AZ826" s="1"/>
      <c r="BA826" s="1"/>
      <c r="BB826" s="1"/>
      <c r="BC826" s="1"/>
      <c r="BD826" s="1"/>
      <c r="BE826" s="1"/>
      <c r="BF826" s="1"/>
      <c r="BG826" s="1"/>
      <c r="BH826" s="1"/>
      <c r="BI826" s="1"/>
      <c r="BJ826" s="1"/>
      <c r="BK826" s="1"/>
      <c r="BL826" s="1"/>
      <c r="BM826" s="1"/>
      <c r="BN826" s="1"/>
      <c r="BO826" s="1"/>
      <c r="BP826" s="1"/>
      <c r="BQ826" s="1"/>
      <c r="BR826" s="1"/>
      <c r="BS826" s="1"/>
      <c r="BT826" s="1"/>
      <c r="BU826" s="1"/>
      <c r="BV826" s="1"/>
      <c r="BW826" s="1"/>
      <c r="BX826" s="1"/>
      <c r="BY826" s="1"/>
      <c r="BZ826" s="1"/>
      <c r="CA826" s="1"/>
      <c r="CB826" s="1"/>
      <c r="CC826" s="1"/>
      <c r="CD826" s="1"/>
    </row>
    <row r="827" spans="1:82" s="33" customFormat="1" x14ac:dyDescent="0.2">
      <c r="A827" s="34"/>
      <c r="H827" s="91"/>
      <c r="I827" s="1"/>
      <c r="J827" s="35"/>
      <c r="K827" s="35"/>
      <c r="L827" s="35"/>
      <c r="M827" s="35"/>
      <c r="N827" s="40"/>
      <c r="O827" s="40"/>
      <c r="P827" s="40"/>
      <c r="Q827" s="40"/>
      <c r="R827" s="40"/>
      <c r="S827" s="105"/>
      <c r="T827" s="105"/>
      <c r="U827" s="105"/>
      <c r="W827" s="36"/>
      <c r="X827" s="36"/>
      <c r="Y827" s="36"/>
      <c r="Z827" s="216"/>
      <c r="AA827" s="37"/>
      <c r="AB827" s="37"/>
      <c r="AC827" s="37"/>
      <c r="AD827" s="37"/>
      <c r="AE827" s="226"/>
      <c r="AN827" s="38"/>
      <c r="AO827" s="1"/>
      <c r="AP827" s="1"/>
      <c r="AQ827" s="1"/>
      <c r="AR827" s="1"/>
      <c r="AS827" s="1"/>
      <c r="AT827" s="1"/>
      <c r="AU827" s="1"/>
      <c r="AV827" s="1"/>
      <c r="AW827" s="1"/>
      <c r="AX827" s="1"/>
      <c r="AY827" s="1"/>
      <c r="AZ827" s="1"/>
      <c r="BA827" s="1"/>
      <c r="BB827" s="1"/>
      <c r="BC827" s="1"/>
      <c r="BD827" s="1"/>
      <c r="BE827" s="1"/>
      <c r="BF827" s="1"/>
      <c r="BG827" s="1"/>
      <c r="BH827" s="1"/>
      <c r="BI827" s="1"/>
      <c r="BJ827" s="1"/>
      <c r="BK827" s="1"/>
      <c r="BL827" s="1"/>
      <c r="BM827" s="1"/>
      <c r="BN827" s="1"/>
      <c r="BO827" s="1"/>
      <c r="BP827" s="1"/>
      <c r="BQ827" s="1"/>
      <c r="BR827" s="1"/>
      <c r="BS827" s="1"/>
      <c r="BT827" s="1"/>
      <c r="BU827" s="1"/>
      <c r="BV827" s="1"/>
      <c r="BW827" s="1"/>
      <c r="BX827" s="1"/>
      <c r="BY827" s="1"/>
      <c r="BZ827" s="1"/>
      <c r="CA827" s="1"/>
      <c r="CB827" s="1"/>
      <c r="CC827" s="1"/>
      <c r="CD827" s="1"/>
    </row>
    <row r="828" spans="1:82" s="33" customFormat="1" x14ac:dyDescent="0.2">
      <c r="A828" s="34"/>
      <c r="H828" s="91"/>
      <c r="I828" s="1"/>
      <c r="J828" s="35"/>
      <c r="K828" s="35"/>
      <c r="L828" s="35"/>
      <c r="M828" s="35"/>
      <c r="N828" s="40"/>
      <c r="O828" s="40"/>
      <c r="P828" s="40"/>
      <c r="Q828" s="40"/>
      <c r="R828" s="40"/>
      <c r="S828" s="105"/>
      <c r="T828" s="105"/>
      <c r="U828" s="105"/>
      <c r="W828" s="36"/>
      <c r="X828" s="36"/>
      <c r="Y828" s="36"/>
      <c r="Z828" s="216"/>
      <c r="AA828" s="37"/>
      <c r="AB828" s="37"/>
      <c r="AC828" s="37"/>
      <c r="AD828" s="37"/>
      <c r="AE828" s="226"/>
      <c r="AN828" s="38"/>
      <c r="AO828" s="1"/>
      <c r="AP828" s="1"/>
      <c r="AQ828" s="1"/>
      <c r="AR828" s="1"/>
      <c r="AS828" s="1"/>
      <c r="AT828" s="1"/>
      <c r="AU828" s="1"/>
      <c r="AV828" s="1"/>
      <c r="AW828" s="1"/>
      <c r="AX828" s="1"/>
      <c r="AY828" s="1"/>
      <c r="AZ828" s="1"/>
      <c r="BA828" s="1"/>
      <c r="BB828" s="1"/>
      <c r="BC828" s="1"/>
      <c r="BD828" s="1"/>
      <c r="BE828" s="1"/>
      <c r="BF828" s="1"/>
      <c r="BG828" s="1"/>
      <c r="BH828" s="1"/>
      <c r="BI828" s="1"/>
      <c r="BJ828" s="1"/>
      <c r="BK828" s="1"/>
      <c r="BL828" s="1"/>
      <c r="BM828" s="1"/>
      <c r="BN828" s="1"/>
      <c r="BO828" s="1"/>
      <c r="BP828" s="1"/>
      <c r="BQ828" s="1"/>
      <c r="BR828" s="1"/>
      <c r="BS828" s="1"/>
      <c r="BT828" s="1"/>
      <c r="BU828" s="1"/>
      <c r="BV828" s="1"/>
      <c r="BW828" s="1"/>
      <c r="BX828" s="1"/>
      <c r="BY828" s="1"/>
      <c r="BZ828" s="1"/>
      <c r="CA828" s="1"/>
      <c r="CB828" s="1"/>
      <c r="CC828" s="1"/>
      <c r="CD828" s="1"/>
    </row>
    <row r="829" spans="1:82" s="33" customFormat="1" x14ac:dyDescent="0.2">
      <c r="A829" s="34"/>
      <c r="H829" s="91"/>
      <c r="I829" s="1"/>
      <c r="J829" s="35"/>
      <c r="K829" s="35"/>
      <c r="L829" s="35"/>
      <c r="M829" s="35"/>
      <c r="N829" s="40"/>
      <c r="O829" s="40"/>
      <c r="P829" s="40"/>
      <c r="Q829" s="40"/>
      <c r="R829" s="40"/>
      <c r="S829" s="105"/>
      <c r="T829" s="105"/>
      <c r="U829" s="105"/>
      <c r="W829" s="36"/>
      <c r="X829" s="36"/>
      <c r="Y829" s="36"/>
      <c r="Z829" s="216"/>
      <c r="AA829" s="37"/>
      <c r="AB829" s="37"/>
      <c r="AC829" s="37"/>
      <c r="AD829" s="37"/>
      <c r="AE829" s="226"/>
      <c r="AN829" s="38"/>
      <c r="AO829" s="1"/>
      <c r="AP829" s="1"/>
      <c r="AQ829" s="1"/>
      <c r="AR829" s="1"/>
      <c r="AS829" s="1"/>
      <c r="AT829" s="1"/>
      <c r="AU829" s="1"/>
      <c r="AV829" s="1"/>
      <c r="AW829" s="1"/>
      <c r="AX829" s="1"/>
      <c r="AY829" s="1"/>
      <c r="AZ829" s="1"/>
      <c r="BA829" s="1"/>
      <c r="BB829" s="1"/>
      <c r="BC829" s="1"/>
      <c r="BD829" s="1"/>
      <c r="BE829" s="1"/>
      <c r="BF829" s="1"/>
      <c r="BG829" s="1"/>
      <c r="BH829" s="1"/>
      <c r="BI829" s="1"/>
      <c r="BJ829" s="1"/>
      <c r="BK829" s="1"/>
      <c r="BL829" s="1"/>
      <c r="BM829" s="1"/>
      <c r="BN829" s="1"/>
      <c r="BO829" s="1"/>
      <c r="BP829" s="1"/>
      <c r="BQ829" s="1"/>
      <c r="BR829" s="1"/>
      <c r="BS829" s="1"/>
      <c r="BT829" s="1"/>
      <c r="BU829" s="1"/>
      <c r="BV829" s="1"/>
      <c r="BW829" s="1"/>
      <c r="BX829" s="1"/>
      <c r="BY829" s="1"/>
      <c r="BZ829" s="1"/>
      <c r="CA829" s="1"/>
      <c r="CB829" s="1"/>
      <c r="CC829" s="1"/>
      <c r="CD829" s="1"/>
    </row>
    <row r="830" spans="1:82" s="33" customFormat="1" x14ac:dyDescent="0.2">
      <c r="A830" s="34"/>
      <c r="H830" s="91"/>
      <c r="I830" s="1"/>
      <c r="J830" s="35"/>
      <c r="K830" s="35"/>
      <c r="L830" s="35"/>
      <c r="M830" s="35"/>
      <c r="N830" s="40"/>
      <c r="O830" s="40"/>
      <c r="P830" s="40"/>
      <c r="Q830" s="40"/>
      <c r="R830" s="40"/>
      <c r="S830" s="105"/>
      <c r="T830" s="105"/>
      <c r="U830" s="105"/>
      <c r="W830" s="36"/>
      <c r="X830" s="36"/>
      <c r="Y830" s="36"/>
      <c r="Z830" s="216"/>
      <c r="AA830" s="37"/>
      <c r="AB830" s="37"/>
      <c r="AC830" s="37"/>
      <c r="AD830" s="37"/>
      <c r="AE830" s="226"/>
      <c r="AN830" s="38"/>
      <c r="AO830" s="1"/>
      <c r="AP830" s="1"/>
      <c r="AQ830" s="1"/>
      <c r="AR830" s="1"/>
      <c r="AS830" s="1"/>
      <c r="AT830" s="1"/>
      <c r="AU830" s="1"/>
      <c r="AV830" s="1"/>
      <c r="AW830" s="1"/>
      <c r="AX830" s="1"/>
      <c r="AY830" s="1"/>
      <c r="AZ830" s="1"/>
      <c r="BA830" s="1"/>
      <c r="BB830" s="1"/>
      <c r="BC830" s="1"/>
      <c r="BD830" s="1"/>
      <c r="BE830" s="1"/>
      <c r="BF830" s="1"/>
      <c r="BG830" s="1"/>
      <c r="BH830" s="1"/>
      <c r="BI830" s="1"/>
      <c r="BJ830" s="1"/>
      <c r="BK830" s="1"/>
      <c r="BL830" s="1"/>
      <c r="BM830" s="1"/>
      <c r="BN830" s="1"/>
      <c r="BO830" s="1"/>
      <c r="BP830" s="1"/>
      <c r="BQ830" s="1"/>
      <c r="BR830" s="1"/>
      <c r="BS830" s="1"/>
      <c r="BT830" s="1"/>
      <c r="BU830" s="1"/>
      <c r="BV830" s="1"/>
      <c r="BW830" s="1"/>
      <c r="BX830" s="1"/>
      <c r="BY830" s="1"/>
      <c r="BZ830" s="1"/>
      <c r="CA830" s="1"/>
      <c r="CB830" s="1"/>
      <c r="CC830" s="1"/>
      <c r="CD830" s="1"/>
    </row>
    <row r="831" spans="1:82" s="33" customFormat="1" x14ac:dyDescent="0.2">
      <c r="A831" s="34"/>
      <c r="H831" s="91"/>
      <c r="I831" s="1"/>
      <c r="J831" s="35"/>
      <c r="K831" s="35"/>
      <c r="L831" s="35"/>
      <c r="M831" s="35"/>
      <c r="N831" s="40"/>
      <c r="O831" s="40"/>
      <c r="P831" s="40"/>
      <c r="Q831" s="40"/>
      <c r="R831" s="40"/>
      <c r="S831" s="105"/>
      <c r="T831" s="105"/>
      <c r="U831" s="105"/>
      <c r="W831" s="36"/>
      <c r="X831" s="36"/>
      <c r="Y831" s="36"/>
      <c r="Z831" s="216"/>
      <c r="AA831" s="37"/>
      <c r="AB831" s="37"/>
      <c r="AC831" s="37"/>
      <c r="AD831" s="37"/>
      <c r="AE831" s="226"/>
      <c r="AN831" s="38"/>
      <c r="AO831" s="1"/>
      <c r="AP831" s="1"/>
      <c r="AQ831" s="1"/>
      <c r="AR831" s="1"/>
      <c r="AS831" s="1"/>
      <c r="AT831" s="1"/>
      <c r="AU831" s="1"/>
      <c r="AV831" s="1"/>
      <c r="AW831" s="1"/>
      <c r="AX831" s="1"/>
      <c r="AY831" s="1"/>
      <c r="AZ831" s="1"/>
      <c r="BA831" s="1"/>
      <c r="BB831" s="1"/>
      <c r="BC831" s="1"/>
      <c r="BD831" s="1"/>
      <c r="BE831" s="1"/>
      <c r="BF831" s="1"/>
      <c r="BG831" s="1"/>
      <c r="BH831" s="1"/>
      <c r="BI831" s="1"/>
      <c r="BJ831" s="1"/>
      <c r="BK831" s="1"/>
      <c r="BL831" s="1"/>
      <c r="BM831" s="1"/>
      <c r="BN831" s="1"/>
      <c r="BO831" s="1"/>
      <c r="BP831" s="1"/>
      <c r="BQ831" s="1"/>
      <c r="BR831" s="1"/>
      <c r="BS831" s="1"/>
      <c r="BT831" s="1"/>
      <c r="BU831" s="1"/>
      <c r="BV831" s="1"/>
      <c r="BW831" s="1"/>
      <c r="BX831" s="1"/>
      <c r="BY831" s="1"/>
      <c r="BZ831" s="1"/>
      <c r="CA831" s="1"/>
      <c r="CB831" s="1"/>
      <c r="CC831" s="1"/>
      <c r="CD831" s="1"/>
    </row>
    <row r="832" spans="1:82" s="33" customFormat="1" x14ac:dyDescent="0.2">
      <c r="A832" s="34"/>
      <c r="H832" s="91"/>
      <c r="I832" s="1"/>
      <c r="J832" s="35"/>
      <c r="K832" s="35"/>
      <c r="L832" s="35"/>
      <c r="M832" s="35"/>
      <c r="N832" s="40"/>
      <c r="O832" s="40"/>
      <c r="P832" s="40"/>
      <c r="Q832" s="40"/>
      <c r="R832" s="40"/>
      <c r="S832" s="105"/>
      <c r="T832" s="105"/>
      <c r="U832" s="105"/>
      <c r="W832" s="36"/>
      <c r="X832" s="36"/>
      <c r="Y832" s="36"/>
      <c r="Z832" s="216"/>
      <c r="AA832" s="37"/>
      <c r="AB832" s="37"/>
      <c r="AC832" s="37"/>
      <c r="AD832" s="37"/>
      <c r="AE832" s="226"/>
      <c r="AN832" s="38"/>
      <c r="AO832" s="1"/>
      <c r="AP832" s="1"/>
      <c r="AQ832" s="1"/>
      <c r="AR832" s="1"/>
      <c r="AS832" s="1"/>
      <c r="AT832" s="1"/>
      <c r="AU832" s="1"/>
      <c r="AV832" s="1"/>
      <c r="AW832" s="1"/>
      <c r="AX832" s="1"/>
      <c r="AY832" s="1"/>
      <c r="AZ832" s="1"/>
      <c r="BA832" s="1"/>
      <c r="BB832" s="1"/>
      <c r="BC832" s="1"/>
      <c r="BD832" s="1"/>
      <c r="BE832" s="1"/>
      <c r="BF832" s="1"/>
      <c r="BG832" s="1"/>
      <c r="BH832" s="1"/>
      <c r="BI832" s="1"/>
      <c r="BJ832" s="1"/>
      <c r="BK832" s="1"/>
      <c r="BL832" s="1"/>
      <c r="BM832" s="1"/>
      <c r="BN832" s="1"/>
      <c r="BO832" s="1"/>
      <c r="BP832" s="1"/>
      <c r="BQ832" s="1"/>
      <c r="BR832" s="1"/>
      <c r="BS832" s="1"/>
      <c r="BT832" s="1"/>
      <c r="BU832" s="1"/>
      <c r="BV832" s="1"/>
      <c r="BW832" s="1"/>
      <c r="BX832" s="1"/>
      <c r="BY832" s="1"/>
      <c r="BZ832" s="1"/>
      <c r="CA832" s="1"/>
      <c r="CB832" s="1"/>
      <c r="CC832" s="1"/>
      <c r="CD832" s="1"/>
    </row>
    <row r="833" spans="1:82" s="33" customFormat="1" x14ac:dyDescent="0.2">
      <c r="A833" s="34"/>
      <c r="H833" s="91"/>
      <c r="I833" s="1"/>
      <c r="J833" s="35"/>
      <c r="K833" s="35"/>
      <c r="L833" s="35"/>
      <c r="M833" s="35"/>
      <c r="N833" s="40"/>
      <c r="O833" s="40"/>
      <c r="P833" s="40"/>
      <c r="Q833" s="40"/>
      <c r="R833" s="40"/>
      <c r="S833" s="105"/>
      <c r="T833" s="105"/>
      <c r="U833" s="105"/>
      <c r="W833" s="36"/>
      <c r="X833" s="36"/>
      <c r="Y833" s="36"/>
      <c r="Z833" s="216"/>
      <c r="AA833" s="37"/>
      <c r="AB833" s="37"/>
      <c r="AC833" s="37"/>
      <c r="AD833" s="37"/>
      <c r="AE833" s="226"/>
      <c r="AN833" s="38"/>
      <c r="AO833" s="1"/>
      <c r="AP833" s="1"/>
      <c r="AQ833" s="1"/>
      <c r="AR833" s="1"/>
      <c r="AS833" s="1"/>
      <c r="AT833" s="1"/>
      <c r="AU833" s="1"/>
      <c r="AV833" s="1"/>
      <c r="AW833" s="1"/>
      <c r="AX833" s="1"/>
      <c r="AY833" s="1"/>
      <c r="AZ833" s="1"/>
      <c r="BA833" s="1"/>
      <c r="BB833" s="1"/>
      <c r="BC833" s="1"/>
      <c r="BD833" s="1"/>
      <c r="BE833" s="1"/>
      <c r="BF833" s="1"/>
      <c r="BG833" s="1"/>
      <c r="BH833" s="1"/>
      <c r="BI833" s="1"/>
      <c r="BJ833" s="1"/>
      <c r="BK833" s="1"/>
      <c r="BL833" s="1"/>
      <c r="BM833" s="1"/>
      <c r="BN833" s="1"/>
      <c r="BO833" s="1"/>
      <c r="BP833" s="1"/>
      <c r="BQ833" s="1"/>
      <c r="BR833" s="1"/>
      <c r="BS833" s="1"/>
      <c r="BT833" s="1"/>
      <c r="BU833" s="1"/>
      <c r="BV833" s="1"/>
      <c r="BW833" s="1"/>
      <c r="BX833" s="1"/>
      <c r="BY833" s="1"/>
      <c r="BZ833" s="1"/>
      <c r="CA833" s="1"/>
      <c r="CB833" s="1"/>
      <c r="CC833" s="1"/>
      <c r="CD833" s="1"/>
    </row>
    <row r="834" spans="1:82" s="33" customFormat="1" x14ac:dyDescent="0.2">
      <c r="A834" s="34"/>
      <c r="H834" s="91"/>
      <c r="I834" s="1"/>
      <c r="J834" s="35"/>
      <c r="K834" s="35"/>
      <c r="L834" s="35"/>
      <c r="M834" s="35"/>
      <c r="N834" s="40"/>
      <c r="O834" s="40"/>
      <c r="P834" s="40"/>
      <c r="Q834" s="40"/>
      <c r="R834" s="40"/>
      <c r="S834" s="105"/>
      <c r="T834" s="105"/>
      <c r="U834" s="105"/>
      <c r="W834" s="36"/>
      <c r="X834" s="36"/>
      <c r="Y834" s="36"/>
      <c r="Z834" s="216"/>
      <c r="AA834" s="37"/>
      <c r="AB834" s="37"/>
      <c r="AC834" s="37"/>
      <c r="AD834" s="37"/>
      <c r="AE834" s="226"/>
      <c r="AN834" s="38"/>
      <c r="AO834" s="1"/>
      <c r="AP834" s="1"/>
      <c r="AQ834" s="1"/>
      <c r="AR834" s="1"/>
      <c r="AS834" s="1"/>
      <c r="AT834" s="1"/>
      <c r="AU834" s="1"/>
      <c r="AV834" s="1"/>
      <c r="AW834" s="1"/>
      <c r="AX834" s="1"/>
      <c r="AY834" s="1"/>
      <c r="AZ834" s="1"/>
      <c r="BA834" s="1"/>
      <c r="BB834" s="1"/>
      <c r="BC834" s="1"/>
      <c r="BD834" s="1"/>
      <c r="BE834" s="1"/>
      <c r="BF834" s="1"/>
      <c r="BG834" s="1"/>
      <c r="BH834" s="1"/>
      <c r="BI834" s="1"/>
      <c r="BJ834" s="1"/>
      <c r="BK834" s="1"/>
      <c r="BL834" s="1"/>
      <c r="BM834" s="1"/>
      <c r="BN834" s="1"/>
      <c r="BO834" s="1"/>
      <c r="BP834" s="1"/>
      <c r="BQ834" s="1"/>
      <c r="BR834" s="1"/>
      <c r="BS834" s="1"/>
      <c r="BT834" s="1"/>
      <c r="BU834" s="1"/>
      <c r="BV834" s="1"/>
      <c r="BW834" s="1"/>
      <c r="BX834" s="1"/>
      <c r="BY834" s="1"/>
      <c r="BZ834" s="1"/>
      <c r="CA834" s="1"/>
      <c r="CB834" s="1"/>
      <c r="CC834" s="1"/>
      <c r="CD834" s="1"/>
    </row>
    <row r="835" spans="1:82" s="33" customFormat="1" x14ac:dyDescent="0.2">
      <c r="A835" s="34"/>
      <c r="H835" s="91"/>
      <c r="I835" s="1"/>
      <c r="J835" s="35"/>
      <c r="K835" s="35"/>
      <c r="L835" s="35"/>
      <c r="M835" s="35"/>
      <c r="N835" s="40"/>
      <c r="O835" s="40"/>
      <c r="P835" s="40"/>
      <c r="Q835" s="40"/>
      <c r="R835" s="40"/>
      <c r="S835" s="105"/>
      <c r="T835" s="105"/>
      <c r="U835" s="105"/>
      <c r="W835" s="36"/>
      <c r="X835" s="36"/>
      <c r="Y835" s="36"/>
      <c r="Z835" s="216"/>
      <c r="AA835" s="37"/>
      <c r="AB835" s="37"/>
      <c r="AC835" s="37"/>
      <c r="AD835" s="37"/>
      <c r="AE835" s="226"/>
      <c r="AN835" s="38"/>
      <c r="AO835" s="1"/>
      <c r="AP835" s="1"/>
      <c r="AQ835" s="1"/>
      <c r="AR835" s="1"/>
      <c r="AS835" s="1"/>
      <c r="AT835" s="1"/>
      <c r="AU835" s="1"/>
      <c r="AV835" s="1"/>
      <c r="AW835" s="1"/>
      <c r="AX835" s="1"/>
      <c r="AY835" s="1"/>
      <c r="AZ835" s="1"/>
      <c r="BA835" s="1"/>
      <c r="BB835" s="1"/>
      <c r="BC835" s="1"/>
      <c r="BD835" s="1"/>
      <c r="BE835" s="1"/>
      <c r="BF835" s="1"/>
      <c r="BG835" s="1"/>
      <c r="BH835" s="1"/>
      <c r="BI835" s="1"/>
      <c r="BJ835" s="1"/>
      <c r="BK835" s="1"/>
      <c r="BL835" s="1"/>
      <c r="BM835" s="1"/>
      <c r="BN835" s="1"/>
      <c r="BO835" s="1"/>
      <c r="BP835" s="1"/>
      <c r="BQ835" s="1"/>
      <c r="BR835" s="1"/>
      <c r="BS835" s="1"/>
      <c r="BT835" s="1"/>
      <c r="BU835" s="1"/>
      <c r="BV835" s="1"/>
      <c r="BW835" s="1"/>
      <c r="BX835" s="1"/>
      <c r="BY835" s="1"/>
      <c r="BZ835" s="1"/>
      <c r="CA835" s="1"/>
      <c r="CB835" s="1"/>
      <c r="CC835" s="1"/>
      <c r="CD835" s="1"/>
    </row>
  </sheetData>
  <autoFilter ref="G5:G74" xr:uid="{00000000-0009-0000-0000-000000000000}"/>
  <mergeCells count="29">
    <mergeCell ref="AQ42:AQ44"/>
    <mergeCell ref="AN42:AN44"/>
    <mergeCell ref="AO42:AO44"/>
    <mergeCell ref="AP42:AP44"/>
    <mergeCell ref="AQ47:AQ48"/>
    <mergeCell ref="A72:A73"/>
    <mergeCell ref="AA6:AA71"/>
    <mergeCell ref="G6:G8"/>
    <mergeCell ref="G9:G18"/>
    <mergeCell ref="H6:H8"/>
    <mergeCell ref="I6:I8"/>
    <mergeCell ref="J6:J8"/>
    <mergeCell ref="K6:K8"/>
    <mergeCell ref="L6:L8"/>
    <mergeCell ref="M6:M8"/>
    <mergeCell ref="N6:N8"/>
    <mergeCell ref="AI6:AI8"/>
    <mergeCell ref="AI16:AI18"/>
    <mergeCell ref="AI10:AI11"/>
    <mergeCell ref="AI12:AI15"/>
    <mergeCell ref="E1:N1"/>
    <mergeCell ref="E2:N2"/>
    <mergeCell ref="E3:N3"/>
    <mergeCell ref="A4:AQ4"/>
    <mergeCell ref="AI21:AI23"/>
    <mergeCell ref="AI24:AI26"/>
    <mergeCell ref="AI27:AI29"/>
    <mergeCell ref="AI30:AI32"/>
    <mergeCell ref="AI33:AI3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Acción 2018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Pedro Barraza Aparicio</cp:lastModifiedBy>
  <cp:revision/>
  <dcterms:created xsi:type="dcterms:W3CDTF">2014-04-01T17:59:10Z</dcterms:created>
  <dcterms:modified xsi:type="dcterms:W3CDTF">2019-03-06T18:44:21Z</dcterms:modified>
  <cp:category/>
  <cp:contentStatus/>
</cp:coreProperties>
</file>