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rcia.CARTAGENA\Desktop\Nueva carpeta (2)\"/>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 i="1" l="1"/>
  <c r="V18" i="1" l="1"/>
  <c r="U18" i="1"/>
  <c r="V13" i="1"/>
  <c r="U13" i="1"/>
  <c r="V9" i="1"/>
  <c r="U6" i="1"/>
  <c r="AB19" i="1" l="1"/>
  <c r="AB16" i="1"/>
  <c r="AA23" i="1"/>
  <c r="AA16" i="1"/>
  <c r="AB26" i="1" l="1"/>
  <c r="B28" i="1" s="1"/>
  <c r="W18" i="1"/>
  <c r="V26" i="1"/>
  <c r="W13" i="1"/>
  <c r="U26" i="1"/>
  <c r="W9" i="1"/>
  <c r="W26" i="1" l="1"/>
  <c r="B29" i="1" s="1"/>
</calcChain>
</file>

<file path=xl/sharedStrings.xml><?xml version="1.0" encoding="utf-8"?>
<sst xmlns="http://schemas.openxmlformats.org/spreadsheetml/2006/main" count="154" uniqueCount="127">
  <si>
    <t>Enero a Diciembre</t>
  </si>
  <si>
    <t>por eventos</t>
  </si>
  <si>
    <t>emergencias atendidas</t>
  </si>
  <si>
    <t xml:space="preserve">Atender la totalidad de  las emergencias en el Distrito de Cartagena </t>
  </si>
  <si>
    <t>Atender el 100% de las emergencias de riesgo tecnológico</t>
  </si>
  <si>
    <t>Manual de riesgo tecnológico elaborado</t>
  </si>
  <si>
    <t>Elaborar un manual de respuesta ante riesgos tecnológicos</t>
  </si>
  <si>
    <t>Elaborar 1 manual de respuesta ante riesgos tecnológicos</t>
  </si>
  <si>
    <t xml:space="preserve"> subsidios de arriendo cancelados </t>
  </si>
  <si>
    <t>Cancelar 2023 subsidios de arriendos</t>
  </si>
  <si>
    <t xml:space="preserve">Convenios suscrito con los Organismos de Socorro </t>
  </si>
  <si>
    <t>Gestionar el fortalecimiento de los  Organismos de Socorro  del Distrito</t>
  </si>
  <si>
    <t>entidades - dependencias capacitadas</t>
  </si>
  <si>
    <t>Capacitar a 8 entidades dependencias en prácticas, simulaciones y simulacros en gestión del riesgo de desastres</t>
  </si>
  <si>
    <t>Capacitar 25 entidades dependencias en
prácticas, simulaciones y simulacros en
gestión de riesgo de desastres</t>
  </si>
  <si>
    <t>COMBAS fortalecidos</t>
  </si>
  <si>
    <t xml:space="preserve">Reforzar 20 COMBAS de redes de apoyo comunitario del Distrito de Cartagena </t>
  </si>
  <si>
    <t>Reforzar 80 redes de apoyo comunitario</t>
  </si>
  <si>
    <t>simulacros realizados</t>
  </si>
  <si>
    <t>Realizar 5 simulacros  relacionados con Desastres naturales</t>
  </si>
  <si>
    <t xml:space="preserve">Manejo de desastres </t>
  </si>
  <si>
    <t>Estrategia actualizada</t>
  </si>
  <si>
    <t>Actualizar una estrategia de respuesta a las emergencias del Distrito</t>
  </si>
  <si>
    <t>Control del Riesgo en Nuestro Territorio Cartagena</t>
  </si>
  <si>
    <t>Actualizar 1 estrategia de Respuesta a las
Emergencias del Distrito</t>
  </si>
  <si>
    <t>BARRIOS MÁS RESILIENTES (MANEJO DE DESASTRE)</t>
  </si>
  <si>
    <t>Capacitar 1000 miembros de la comunidad en riesgos tecnológico</t>
  </si>
  <si>
    <t>Realizar  Jornadas de atención Psicosocial a las familias damnificadas en el Distrito</t>
  </si>
  <si>
    <t>personas capacitadas</t>
  </si>
  <si>
    <t>Capacitar a 3000 personas en gestión de riesgo de desastres</t>
  </si>
  <si>
    <t>Construir 1000 Metros lineales de muros de
contención</t>
  </si>
  <si>
    <t>ICLD
SGP - Proposito General</t>
  </si>
  <si>
    <t>Reducción del Riesgo  -     Fortalecimiento Institucional para la gestión del riesgo de desastres -  Recuperación</t>
  </si>
  <si>
    <t>Documento formulado</t>
  </si>
  <si>
    <t>Formular 1 documento base conceptual del POT y sus derivados</t>
  </si>
  <si>
    <t>Aportes para Mitigar el Riesgo en las Comunidades del Distrito de Cartagena</t>
  </si>
  <si>
    <t>COMUNIDADES MENOS VULNERABLES (REDUCCIÓN
DEL RIESGO)</t>
  </si>
  <si>
    <t>PARA 2017 NO SE ESTABLECIÓ META  PROYECTO</t>
  </si>
  <si>
    <t>Realizar 1 estudio de diapirismo</t>
  </si>
  <si>
    <t>Comité de riesgo tecnológico</t>
  </si>
  <si>
    <t>Creación de 1 comité de riesgos tecnológicos</t>
  </si>
  <si>
    <t>Todos los asentamiento en alto riesgo inventariados</t>
  </si>
  <si>
    <t>Inventario de asentamientos elaborados</t>
  </si>
  <si>
    <t>Inventariar el 100% de los asentamientos en zona de alto riesgo</t>
  </si>
  <si>
    <t>Ampliación del Conocimiento del Riesgo en Nuestro Territorio Cartagena</t>
  </si>
  <si>
    <t>Estudio ajustado y actualizado</t>
  </si>
  <si>
    <t>Actualizar y ajustar el Plan distrital de Gestión de Riesgo</t>
  </si>
  <si>
    <t>Actualizar y ajustar el Plan Distrital de gestión de riesgo</t>
  </si>
  <si>
    <t>Realizar 1 estudio de amenaza por tsunami</t>
  </si>
  <si>
    <t>Realizar 2 estudios de amenazas por remoción en masa</t>
  </si>
  <si>
    <t>Conocimiento del riesgo</t>
  </si>
  <si>
    <t>LAURA MENDOZA
Jefe  Oficina Asesora para la Gestión del Riesgo de Desastres</t>
  </si>
  <si>
    <t>Estudio por inundción realizado</t>
  </si>
  <si>
    <t>Realizar 1 estudio de amenaza por inundción</t>
  </si>
  <si>
    <t>Fortalecimiento Institucional   de la  Gestión del Riesgo para el desarrollo sustentable en el distrito de Cartagena</t>
  </si>
  <si>
    <t>Realizar 3 estudios de amenazas por inundación</t>
  </si>
  <si>
    <t>TODOS Y TODAS CONOCEDORES DE LA SITUACIÓN
DE NUESTRO TERRITORIO (CONOCIMIENTO DEL RIESGO)</t>
  </si>
  <si>
    <t>Distrito de Cartagena fortalecido en la gestión del riesgo</t>
  </si>
  <si>
    <t>30 % del Distrito de
Cartagena fortalecido en la gestión del riesgo,
logrando un
crecimiento resiliente y
comunidad menos
vulnerables</t>
  </si>
  <si>
    <t>GESTION DEL RIESGO</t>
  </si>
  <si>
    <t>MEDIO AMBIENTE Y GESTION DEL RIESGO</t>
  </si>
  <si>
    <t>ADAPTAR EL TERRITORIO PARA LA GENTE</t>
  </si>
  <si>
    <t>( B) FUENTE</t>
  </si>
  <si>
    <t>( A ) RUBRO PRESUPUESTAL</t>
  </si>
  <si>
    <t>( C )VALOR ESPÉRADO  A DICIEMBRE 31 DE 2018</t>
  </si>
  <si>
    <t>(B) VALOR A DIC 2017</t>
  </si>
  <si>
    <t>(A) NOMBRE</t>
  </si>
  <si>
    <t>(12) RECURSOS</t>
  </si>
  <si>
    <t>( 11) CRONOGRAMA PROGRAMADO</t>
  </si>
  <si>
    <t>( 10) RESPONSABLE</t>
  </si>
  <si>
    <t>(9) INDICADOR</t>
  </si>
  <si>
    <t>(8) META PROYECTO</t>
  </si>
  <si>
    <t>PROYECTO</t>
  </si>
  <si>
    <t xml:space="preserve"> Meta Producto Plan de Desarrollo</t>
  </si>
  <si>
    <t>Subprograma</t>
  </si>
  <si>
    <t xml:space="preserve"> Meta  Resultado Cuatrenio 2019</t>
  </si>
  <si>
    <t xml:space="preserve"> Línea Base  Resultado</t>
  </si>
  <si>
    <t>Indicador de Resultado</t>
  </si>
  <si>
    <t>Meta Resultado Plan de Desarrollo</t>
  </si>
  <si>
    <t>Programa</t>
  </si>
  <si>
    <t>Línea Estratégica</t>
  </si>
  <si>
    <t>Eje Estratégico</t>
  </si>
  <si>
    <t>Objetivo Estrategico</t>
  </si>
  <si>
    <t>DEPENDENCIA: OFICINA ASESORA PARA LA GESTION DEL RIESGO DE DESASTRES</t>
  </si>
  <si>
    <t>Construir 211,25 mts lineales de muros de contención en  las zonas de mitigación priorizadas por Sentencia Judicial y en el Plan Distrital de Gestión del Riesgo.</t>
  </si>
  <si>
    <t xml:space="preserve">Capacitar  a 260 personas en gestión del riesgo de desastres gestión ambiental del riesgo, cambio climático, preparación y manejo de desastres </t>
  </si>
  <si>
    <t>Capacitar 300 miembros de la comunidad en riesgos tecnológico</t>
  </si>
  <si>
    <t>Entregar  2023 subsidios  de arriendos por flia para la población damnificada de la ola invernal.</t>
  </si>
  <si>
    <t>Reporta planeación</t>
  </si>
  <si>
    <t xml:space="preserve">se dictaron talleres de refuerzo y actualización sobre plan de contingencia, medidas preventivas contra incendio, primeros auxilios y riesgo tecnológico. </t>
  </si>
  <si>
    <t>META PRODUCTO EJECUTADA A 31 DE MARZO DE 2018</t>
  </si>
  <si>
    <t>META PRODUCTO EJECUTADA A 30 DE JUNIO DE 2018</t>
  </si>
  <si>
    <t>-Capacitación de simulacro y Planes de contingencia, entidad Bienestar Familiar</t>
  </si>
  <si>
    <t>META PRODUCTO EJECUTADA A 30 DE SEPTIEMBRE DE 2018</t>
  </si>
  <si>
    <t>ICLD
SGP - Propósito General</t>
  </si>
  <si>
    <t>metros lineales de muros de contención construidos</t>
  </si>
  <si>
    <t>jornadas de  atención Psicosocial realizadas</t>
  </si>
  <si>
    <t>miembros comunidades de riesgos tecnológicos capacitados</t>
  </si>
  <si>
    <t>Avance ejecución promedio metas</t>
  </si>
  <si>
    <t>Avance ejecución promedio recursos</t>
  </si>
  <si>
    <t>AVANCE SEGÚN PLANEACION</t>
  </si>
  <si>
    <t>NA</t>
  </si>
  <si>
    <t>RECURSOS ASIGNADOS SEGÚN PREDIS</t>
  </si>
  <si>
    <t>CODIGO PRESUPUESTAL</t>
  </si>
  <si>
    <t>02-070-06-20-02-04-01-01
02-075-06-93-02-04-01-06
02-119-06-20-02-04-01-01
02-119-06-20-02-04-01-07</t>
  </si>
  <si>
    <t>02-070-06-20-02-04-01-02
02-119-06-20-02-04-01-02
02-070-06-20-02-04-01-06
02-119-06-20-02-04-01-06
02-119-06-20-02-04-01-04</t>
  </si>
  <si>
    <t>RECURSOS EJECUTADOS SEGÚN PREDIS</t>
  </si>
  <si>
    <t>PORCENTAJE DE AVANCE SEGÚN PLANEACION</t>
  </si>
  <si>
    <t>META PRODUCTO EJECUTADA A 30 DE DICIEMBRE DE 2018</t>
  </si>
  <si>
    <t>Se firmo contrato SEC-GEN-061-2018, con la Cruz Roja Seccional Bolivar cuyo objeto es CONTRATAR LA REALIZACIÓN DE LOS CENSOS Y CARACTERIZACIONES DE LOS ASENTAMIENTOS HUMANOS EN ZONAS DE ALTO RIESGO DE LA LOCALIDAD DEL DISTRITO. Por valor de $60,000,000 dentro del cual esta estipulada la caracterizacion de 1,200 viviendas correspondientes a la segunda fase del proceso de inventario el cual se realizo en la localidad 2.</t>
  </si>
  <si>
    <t>Se creó y conformó la Comisión Técnica Distrital Asesora de Riesgos Tecnológicos, mediante resolucion 9023 del 24 de Diciembre de 2018</t>
  </si>
  <si>
    <t>En lo concerniente a esta meta, la secretaria de planeación esbozó que su cumplimiento depende directamente de ellos, y que se habrían iniciados mesas de trabajo cuyo fin es la actualización del documento base conceptual del POT y sus derivados.  Se tendrían en cuenta los documentos bases de conceptualización de la gestión del riesgo que serían aportados para su inclusión.</t>
  </si>
  <si>
    <t>Se realizaron distintas obras de mitigacion por parte de la secretaria de Infraestructura en la cual reposan las evidencias de las mismas (Muro de contención Kra 30 calle 42 y 43 primera etapa barrio La Maria, Muro de Contención Salto del Cabrón Cerro de La Popa, Obra de reforzamiento y muros de contención barrio Daniel Lemaitre sector La Poza, Muro de Contención Kra 27 con calle 21 y sus alrededores barrio La Maria, Construcción muro barrio San Bernardo de Asís Kra 30, obras de estabilización en las laderas del noroccidente cerro de la popa sector Rincón Guapo, calle Guillermo Posada, sector Paseo Bolívar.</t>
  </si>
  <si>
    <t>Se contrato a la Corporación Instituto Técnico Moderno de Cartagena - ITMC y a través de ellos se realizaron varios temas de capacitaciones, entre las cuales tenemos: Introduccion a la Gestion del Riesgo, Politica Nacional de Gestion del Riesgo de Desastres, Elementos de Planificacion "Talleres Practicos de Competencias, Destrezas y Habilidades", "40 Planes Comunitarios de Gestion del Riesgo</t>
  </si>
  <si>
    <t xml:space="preserve">Se realizaron  Jornadas de sensibilización para afrontar la temporada de lluvias y temporada seca, donde se brindo informacion sobre  planes de contigencias familiar y la estrategia Asegura tu techo  y las afectaciones que puedan suceder, Ley 1523 del 2012 y medidas contra incendios.
</t>
  </si>
  <si>
    <t>Se realizaron jornadas de capacitaciones a las comunidades y grupos combas;  aledañas a estaciones de servicio y zonas industriales en temas relacionados con riesgos tecnologicos estas capacitacion se realizaron a travez de la CORPORACIÓN INSTITUTO TECNICO MODERNO DE CARTAGENA –ITMC  con la siguiente tematica . 1, Sistema Nacional de Gestion del Riesgo, 2, Caracterizacion de riesgos tecnologicos: definicion de riesgos tecnologicos, sectores de riesgo, tipos de eventos, factores y efectos del riesgo, analisis y evaluacion del riesgo. 3 Modulo basico de respuesta a emergencias, Cursos comunitarios de Primeros Auxilios, evacuacion contra incendios. 4, Practicas de Primeros Auxilios y evacuacion</t>
  </si>
  <si>
    <t>Hasta el momento se haadelantado desde la Oficina de Gestion de Riesgo acciones de actualización frente a planes de contingencia de temporada de lluvias y temporada de huracanes. Esto a la espera de la actualizacion del POT Plan de Ordenamiento Territorial,  en el cual se determina las zonas en condicion de  Vulnerabilidad, Amenazas y Riesgos  en el Territorio y del cual la secretaria de planeación es la entidad encargada para ello.</t>
  </si>
  <si>
    <t>1,Se realizo el VII simulacro nacional de emergencias en las distintas localidades del distrito de cartagena ,  2, se realizo simulacro de emergencias sobre atentado a aereonave  " MARIAMULATA" el cual se realizo en las instalaciones del aereopuerto rafael nuñez, 3. se realizo simulacro de emergencias por derrame de hidrocarburos en las instalaciones de la empresa ECOPETROL, 4 se realizo simulacro de emergencias por incendio en el CC MALL PLAZA. 5, se realizo simulacro de emergencia por accidente de carrotanque en el corredor de carga realizado con el apollo de la ANDI.</t>
  </si>
  <si>
    <t>Se han capacitado en la ley 1523 de 2012 a funcionarios  de las diferentes dependencias del distrito (alcaldía de la localidad 1 y 3, Corvivienda, Defensoría del pueblo, Personeria, EPA, EDURBE), que participaron en el VII simulacro nacional en respuesta a la emergencia</t>
  </si>
  <si>
    <t>Se realizo la cancelacion de 1595 subsidios de arriendo, incluidas planillas especiales correspondientes al tercer trimestre de 2018  por valor de $878.700.000 y 1562 subsidios del cuarto trimestre acompañado de planillas especiales del 2018 por valor de $862.800.000</t>
  </si>
  <si>
    <t>Está meta depende directamente de la creación de la Comisión Técnica Distrital Asesora de Riesgos Tecnológicos, debido a que son los encargados de analizar y evaluar los riesgos tecnológicos generados en sectores estratégicos para el distrito de Cartagena. Creado el Comite Técnico a través de la resolución 9023 del 24 de Diciembre de 2018, se dará paso a la elaboración del manual de respuestas ante riesgos tecnológicos.</t>
  </si>
  <si>
    <t>Hasta la fecha no se ha reportado  emergencia por Riesgo Tecnológico. La OADGR ha atendido otro tipo de emergencias causadas por las lluvias, desprendimiento de cubiertas, incendios entre otras.</t>
  </si>
  <si>
    <t xml:space="preserve">OBSERVACIONES  A DICIEMBRE </t>
  </si>
  <si>
    <t xml:space="preserve">Se realizaron campañas de sensibilizacion, fomento y comunicación de la gestion del riesgo en las diferentes localidades del distrito de cartagena como estrategia para el seguimiento comunitario en la implementacion y actualizacion del Plan Distrital de Gestion del Riesgo; la OAGRD Actualizo  planes de contingencia de temporada de lluvias y temporada de huracanes mediante sensibilizaciones en diferentes zonas del distrito y presentacion del borrador de los planes de contingencia lo que corresponde un avance significativo de esta meta </t>
  </si>
  <si>
    <t>02-001-06-20-02-04-01-03
02-070-06-20-02-04-01-02
02-075-06-20-02-04-01-03
02-119-06-20-02-04-01-03</t>
  </si>
  <si>
    <t>ICLD
sgp-proposito General
Rendimientos SGP
ICLD 1%</t>
  </si>
  <si>
    <t xml:space="preserve">EVALUACION AL SEGUIMIENTO PLAN DE ACCION CORTE DICIEMBRE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</si>
</sst>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quot;$&quot;#,##0.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Narrow"/>
      <family val="2"/>
    </font>
    <font>
      <b/>
      <sz val="10"/>
      <color theme="1"/>
      <name val="Arial"/>
      <family val="2"/>
    </font>
    <font>
      <sz val="10"/>
      <color theme="1"/>
      <name val="Calibri"/>
      <family val="2"/>
      <scheme val="minor"/>
    </font>
    <font>
      <b/>
      <sz val="11"/>
      <color rgb="FFFF0000"/>
      <name val="Calibri"/>
      <family val="2"/>
      <scheme val="minor"/>
    </font>
    <font>
      <sz val="10"/>
      <name val="Calibri"/>
      <family val="2"/>
      <scheme val="minor"/>
    </font>
    <font>
      <b/>
      <sz val="11"/>
      <name val="Calibri"/>
      <family val="2"/>
      <scheme val="minor"/>
    </font>
    <font>
      <b/>
      <sz val="16"/>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Fill="1"/>
    <xf numFmtId="0" fontId="0" fillId="0" borderId="0" xfId="0" applyAlignment="1">
      <alignment horizontal="center" vertical="center"/>
    </xf>
    <xf numFmtId="9" fontId="0" fillId="2" borderId="1" xfId="0" applyNumberFormat="1" applyFill="1" applyBorder="1"/>
    <xf numFmtId="0" fontId="0" fillId="3" borderId="1" xfId="0"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0" fillId="0" borderId="3" xfId="0" applyFill="1" applyBorder="1" applyAlignment="1">
      <alignment vertical="top"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4" xfId="0" applyFill="1" applyBorder="1" applyAlignment="1">
      <alignment vertical="top" wrapText="1"/>
    </xf>
    <xf numFmtId="0" fontId="0" fillId="3" borderId="0" xfId="0" applyFill="1"/>
    <xf numFmtId="0" fontId="0" fillId="0" borderId="1" xfId="0" applyFill="1" applyBorder="1" applyAlignment="1">
      <alignment vertical="top" wrapText="1"/>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0" xfId="0" applyFill="1" applyAlignment="1">
      <alignment wrapText="1"/>
    </xf>
    <xf numFmtId="0" fontId="7" fillId="0" borderId="0" xfId="0" applyFont="1" applyFill="1" applyBorder="1" applyAlignment="1">
      <alignment vertical="center" wrapText="1"/>
    </xf>
    <xf numFmtId="0" fontId="0" fillId="0" borderId="0" xfId="0" applyFill="1" applyBorder="1"/>
    <xf numFmtId="0" fontId="0" fillId="0" borderId="0" xfId="0" applyFill="1" applyBorder="1" applyAlignment="1">
      <alignment vertical="center" wrapText="1"/>
    </xf>
    <xf numFmtId="0" fontId="1" fillId="0" borderId="1" xfId="1" applyNumberFormat="1" applyFont="1" applyFill="1" applyBorder="1" applyAlignment="1">
      <alignment vertical="center" textRotation="255"/>
    </xf>
    <xf numFmtId="9" fontId="0" fillId="0" borderId="1" xfId="0" applyNumberFormat="1" applyFill="1" applyBorder="1" applyAlignment="1">
      <alignment horizontal="center" vertical="center"/>
    </xf>
    <xf numFmtId="9" fontId="0" fillId="0" borderId="1" xfId="3" applyFont="1" applyFill="1" applyBorder="1" applyAlignment="1">
      <alignment horizontal="center" vertical="center"/>
    </xf>
    <xf numFmtId="165" fontId="0" fillId="0" borderId="0" xfId="0" applyNumberFormat="1" applyFill="1"/>
    <xf numFmtId="9" fontId="0" fillId="0" borderId="0" xfId="3" applyFont="1" applyFill="1"/>
    <xf numFmtId="9" fontId="1" fillId="0" borderId="1" xfId="1" applyNumberFormat="1" applyFont="1" applyFill="1" applyBorder="1" applyAlignment="1">
      <alignment horizontal="center" vertical="center"/>
    </xf>
    <xf numFmtId="9" fontId="0" fillId="0" borderId="0" xfId="0" applyNumberFormat="1" applyFill="1"/>
    <xf numFmtId="0" fontId="0" fillId="0" borderId="5" xfId="0" applyFill="1" applyBorder="1" applyAlignment="1">
      <alignment horizontal="center" vertical="center"/>
    </xf>
    <xf numFmtId="9" fontId="0" fillId="0" borderId="5" xfId="0" applyNumberFormat="1" applyFill="1" applyBorder="1" applyAlignment="1">
      <alignment horizontal="center" vertical="center"/>
    </xf>
    <xf numFmtId="0" fontId="1" fillId="0" borderId="1" xfId="1" applyNumberFormat="1" applyFont="1" applyFill="1" applyBorder="1" applyAlignment="1">
      <alignment vertical="center"/>
    </xf>
    <xf numFmtId="165" fontId="0" fillId="0" borderId="4" xfId="2" applyNumberFormat="1" applyFont="1" applyFill="1" applyBorder="1" applyAlignment="1">
      <alignment vertical="center"/>
    </xf>
    <xf numFmtId="165" fontId="1" fillId="0" borderId="3" xfId="2" applyNumberFormat="1" applyFont="1" applyFill="1" applyBorder="1" applyAlignment="1">
      <alignment vertical="center"/>
    </xf>
    <xf numFmtId="165" fontId="1" fillId="0" borderId="2" xfId="2" applyNumberFormat="1" applyFont="1" applyFill="1" applyBorder="1" applyAlignment="1">
      <alignment vertical="center"/>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top" wrapText="1"/>
    </xf>
    <xf numFmtId="9" fontId="7" fillId="0" borderId="4" xfId="0" applyNumberFormat="1" applyFont="1" applyFill="1" applyBorder="1" applyAlignment="1">
      <alignment horizontal="center" vertical="top" wrapText="1"/>
    </xf>
    <xf numFmtId="9" fontId="7" fillId="0" borderId="3" xfId="0" applyNumberFormat="1" applyFont="1" applyFill="1" applyBorder="1" applyAlignment="1">
      <alignment horizontal="center" vertical="top" wrapText="1"/>
    </xf>
    <xf numFmtId="9" fontId="7" fillId="0" borderId="2" xfId="0" applyNumberFormat="1" applyFont="1" applyFill="1" applyBorder="1" applyAlignment="1">
      <alignment horizontal="center" vertical="top" wrapText="1"/>
    </xf>
    <xf numFmtId="44" fontId="0" fillId="0" borderId="1" xfId="2" applyFont="1" applyFill="1" applyBorder="1" applyAlignment="1">
      <alignment vertical="center" wrapText="1"/>
    </xf>
    <xf numFmtId="9" fontId="0" fillId="0" borderId="4" xfId="3" applyFont="1" applyFill="1" applyBorder="1" applyAlignment="1">
      <alignment horizontal="center" vertical="center"/>
    </xf>
    <xf numFmtId="9" fontId="1" fillId="0" borderId="3" xfId="3" applyFont="1" applyFill="1" applyBorder="1" applyAlignment="1">
      <alignment horizontal="center" vertical="center"/>
    </xf>
    <xf numFmtId="44" fontId="0" fillId="0" borderId="4" xfId="2" applyFont="1" applyFill="1" applyBorder="1" applyAlignment="1">
      <alignment horizontal="center" vertical="center"/>
    </xf>
    <xf numFmtId="44" fontId="0" fillId="0" borderId="3" xfId="2" applyFont="1" applyFill="1" applyBorder="1" applyAlignment="1">
      <alignment horizontal="center" vertical="center"/>
    </xf>
    <xf numFmtId="44" fontId="0" fillId="0" borderId="2" xfId="2" applyFont="1" applyFill="1" applyBorder="1" applyAlignment="1">
      <alignment horizontal="center" vertical="center"/>
    </xf>
    <xf numFmtId="9" fontId="0" fillId="0" borderId="3" xfId="3" applyFont="1" applyFill="1" applyBorder="1" applyAlignment="1">
      <alignment horizontal="center" vertical="center"/>
    </xf>
    <xf numFmtId="9" fontId="0" fillId="0" borderId="2" xfId="3" applyFont="1" applyFill="1" applyBorder="1" applyAlignment="1">
      <alignment horizontal="center" vertical="center"/>
    </xf>
    <xf numFmtId="0" fontId="11" fillId="0" borderId="1" xfId="0" applyFont="1" applyFill="1" applyBorder="1" applyAlignment="1">
      <alignment horizontal="center"/>
    </xf>
    <xf numFmtId="0" fontId="0" fillId="0" borderId="0" xfId="0" applyFill="1" applyAlignment="1">
      <alignment horizontal="center" vertical="center"/>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 xfId="0" applyFill="1" applyBorder="1" applyAlignment="1">
      <alignment horizontal="center" vertical="top" wrapText="1"/>
    </xf>
    <xf numFmtId="0" fontId="0" fillId="0" borderId="4" xfId="0" applyFill="1" applyBorder="1" applyAlignment="1">
      <alignment vertical="center" wrapText="1"/>
    </xf>
    <xf numFmtId="0" fontId="0" fillId="0" borderId="4" xfId="0" applyFill="1" applyBorder="1" applyAlignment="1">
      <alignment vertical="top" textRotation="90" wrapText="1"/>
    </xf>
    <xf numFmtId="0" fontId="0" fillId="0" borderId="1" xfId="0" applyFill="1" applyBorder="1" applyAlignment="1">
      <alignment vertical="center"/>
    </xf>
    <xf numFmtId="0" fontId="0" fillId="0" borderId="3" xfId="0" applyFill="1" applyBorder="1" applyAlignment="1">
      <alignment horizontal="center" vertical="top" wrapText="1"/>
    </xf>
    <xf numFmtId="0" fontId="0" fillId="0" borderId="3" xfId="0" applyFill="1" applyBorder="1" applyAlignment="1">
      <alignment vertical="center" wrapText="1"/>
    </xf>
    <xf numFmtId="0" fontId="0" fillId="0" borderId="3" xfId="0" applyFill="1" applyBorder="1" applyAlignment="1">
      <alignment vertical="top" textRotation="90" wrapText="1"/>
    </xf>
    <xf numFmtId="0" fontId="0" fillId="0" borderId="1" xfId="0" applyFill="1" applyBorder="1"/>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vertical="top" textRotation="90"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4" xfId="0" applyFont="1" applyFill="1" applyBorder="1" applyAlignment="1">
      <alignment vertical="center" wrapText="1"/>
    </xf>
    <xf numFmtId="0" fontId="7" fillId="0" borderId="5" xfId="0" applyFont="1" applyFill="1" applyBorder="1" applyAlignment="1">
      <alignment vertical="center" wrapText="1"/>
    </xf>
    <xf numFmtId="0" fontId="0" fillId="0" borderId="4"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center"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9"/>
  <sheetViews>
    <sheetView tabSelected="1" zoomScale="96" zoomScaleNormal="96" workbookViewId="0">
      <selection sqref="A1:AC26"/>
    </sheetView>
  </sheetViews>
  <sheetFormatPr baseColWidth="10" defaultColWidth="11.42578125" defaultRowHeight="15" x14ac:dyDescent="0.25"/>
  <cols>
    <col min="1" max="1" width="15.5703125" customWidth="1"/>
    <col min="2" max="2" width="18.85546875" customWidth="1"/>
    <col min="3" max="3" width="16.28515625" customWidth="1"/>
    <col min="4" max="4" width="16.140625" customWidth="1"/>
    <col min="5" max="5" width="18.42578125" customWidth="1"/>
    <col min="6" max="6" width="15.85546875" customWidth="1"/>
    <col min="7" max="7" width="15.140625" customWidth="1"/>
    <col min="8" max="8" width="14.140625" customWidth="1"/>
    <col min="9" max="9" width="24.5703125" customWidth="1"/>
    <col min="10" max="10" width="27.42578125" customWidth="1"/>
    <col min="11" max="11" width="23.140625" customWidth="1"/>
    <col min="12" max="12" width="26.42578125" customWidth="1"/>
    <col min="13" max="13" width="23.7109375" style="2" customWidth="1"/>
    <col min="14" max="14" width="18.28515625" style="2" customWidth="1"/>
    <col min="15" max="15" width="22.140625" style="2" customWidth="1"/>
    <col min="16" max="16" width="23.140625" customWidth="1"/>
    <col min="17" max="17" width="24.42578125" customWidth="1"/>
    <col min="18" max="18" width="28.5703125" customWidth="1"/>
    <col min="19" max="19" width="24.42578125" customWidth="1"/>
    <col min="20" max="20" width="32.140625" customWidth="1"/>
    <col min="21" max="21" width="27" style="1" customWidth="1"/>
    <col min="22" max="22" width="24.85546875" style="1" customWidth="1"/>
    <col min="23" max="23" width="28.85546875" style="1" customWidth="1"/>
    <col min="24" max="28" width="18.85546875" style="1" customWidth="1"/>
    <col min="29" max="29" width="50.85546875" style="1" customWidth="1"/>
    <col min="30" max="30" width="13.85546875" style="1" customWidth="1"/>
    <col min="31" max="32" width="11.42578125" style="1" customWidth="1"/>
    <col min="33" max="33" width="34" style="1" customWidth="1"/>
    <col min="34" max="71" width="11.42578125" style="1" customWidth="1"/>
  </cols>
  <sheetData>
    <row r="1" spans="1:71" ht="21" x14ac:dyDescent="0.35">
      <c r="A1" s="58" t="s">
        <v>126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row>
    <row r="2" spans="1:71" ht="21" x14ac:dyDescent="0.35">
      <c r="A2" s="58" t="s">
        <v>83</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71" x14ac:dyDescent="0.25">
      <c r="A3" s="1"/>
      <c r="B3" s="1"/>
      <c r="C3" s="1"/>
      <c r="D3" s="1"/>
      <c r="E3" s="1"/>
      <c r="F3" s="1"/>
      <c r="G3" s="1"/>
      <c r="H3" s="1"/>
      <c r="I3" s="1"/>
      <c r="J3" s="1"/>
      <c r="K3" s="1"/>
      <c r="L3" s="1"/>
      <c r="M3" s="59"/>
      <c r="N3" s="59"/>
      <c r="O3" s="59"/>
      <c r="P3" s="1"/>
      <c r="Q3" s="1"/>
      <c r="R3" s="1"/>
      <c r="S3" s="1"/>
      <c r="T3" s="1"/>
    </row>
    <row r="4" spans="1:71" ht="15" customHeight="1" x14ac:dyDescent="0.25">
      <c r="A4" s="60" t="s">
        <v>82</v>
      </c>
      <c r="B4" s="60" t="s">
        <v>81</v>
      </c>
      <c r="C4" s="60" t="s">
        <v>80</v>
      </c>
      <c r="D4" s="61" t="s">
        <v>79</v>
      </c>
      <c r="E4" s="62" t="s">
        <v>78</v>
      </c>
      <c r="F4" s="63" t="s">
        <v>77</v>
      </c>
      <c r="G4" s="63" t="s">
        <v>76</v>
      </c>
      <c r="H4" s="60" t="s">
        <v>75</v>
      </c>
      <c r="I4" s="63" t="s">
        <v>74</v>
      </c>
      <c r="J4" s="64" t="s">
        <v>73</v>
      </c>
      <c r="K4" s="64" t="s">
        <v>72</v>
      </c>
      <c r="L4" s="63" t="s">
        <v>71</v>
      </c>
      <c r="M4" s="65" t="s">
        <v>70</v>
      </c>
      <c r="N4" s="66"/>
      <c r="O4" s="67"/>
      <c r="P4" s="63" t="s">
        <v>69</v>
      </c>
      <c r="Q4" s="68" t="s">
        <v>68</v>
      </c>
      <c r="R4" s="69" t="s">
        <v>67</v>
      </c>
      <c r="S4" s="69"/>
      <c r="T4" s="69"/>
      <c r="U4" s="69"/>
      <c r="V4" s="6"/>
      <c r="W4" s="6"/>
      <c r="X4" s="70" t="s">
        <v>90</v>
      </c>
      <c r="Y4" s="70" t="s">
        <v>91</v>
      </c>
      <c r="Z4" s="70" t="s">
        <v>93</v>
      </c>
      <c r="AA4" s="70" t="s">
        <v>108</v>
      </c>
      <c r="AB4" s="70" t="s">
        <v>100</v>
      </c>
      <c r="AC4" s="70" t="s">
        <v>122</v>
      </c>
    </row>
    <row r="5" spans="1:71" s="21" customFormat="1" ht="85.5" customHeight="1" x14ac:dyDescent="0.25">
      <c r="A5" s="71"/>
      <c r="B5" s="71"/>
      <c r="C5" s="71"/>
      <c r="D5" s="72"/>
      <c r="E5" s="73"/>
      <c r="F5" s="74"/>
      <c r="G5" s="74"/>
      <c r="H5" s="71"/>
      <c r="I5" s="74"/>
      <c r="J5" s="75"/>
      <c r="K5" s="75"/>
      <c r="L5" s="74"/>
      <c r="M5" s="8" t="s">
        <v>66</v>
      </c>
      <c r="N5" s="8" t="s">
        <v>65</v>
      </c>
      <c r="O5" s="8" t="s">
        <v>64</v>
      </c>
      <c r="P5" s="74"/>
      <c r="Q5" s="76"/>
      <c r="R5" s="8" t="s">
        <v>63</v>
      </c>
      <c r="S5" s="8" t="s">
        <v>62</v>
      </c>
      <c r="T5" s="8" t="s">
        <v>103</v>
      </c>
      <c r="U5" s="77" t="s">
        <v>102</v>
      </c>
      <c r="V5" s="77" t="s">
        <v>106</v>
      </c>
      <c r="W5" s="77" t="s">
        <v>107</v>
      </c>
      <c r="X5" s="70"/>
      <c r="Y5" s="70"/>
      <c r="Z5" s="70"/>
      <c r="AA5" s="70"/>
      <c r="AB5" s="70"/>
      <c r="AC5" s="70"/>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90" hidden="1" customHeight="1" x14ac:dyDescent="0.25">
      <c r="A6" s="44" t="s">
        <v>61</v>
      </c>
      <c r="B6" s="44" t="s">
        <v>60</v>
      </c>
      <c r="C6" s="44" t="s">
        <v>59</v>
      </c>
      <c r="D6" s="44" t="s">
        <v>59</v>
      </c>
      <c r="E6" s="44" t="s">
        <v>58</v>
      </c>
      <c r="F6" s="44" t="s">
        <v>57</v>
      </c>
      <c r="G6" s="44">
        <v>0</v>
      </c>
      <c r="H6" s="47">
        <v>0.3</v>
      </c>
      <c r="I6" s="44" t="s">
        <v>56</v>
      </c>
      <c r="J6" s="14" t="s">
        <v>55</v>
      </c>
      <c r="K6" s="20" t="s">
        <v>54</v>
      </c>
      <c r="L6" s="5" t="s">
        <v>53</v>
      </c>
      <c r="M6" s="8" t="s">
        <v>52</v>
      </c>
      <c r="N6" s="13">
        <v>0</v>
      </c>
      <c r="O6" s="13">
        <v>1</v>
      </c>
      <c r="P6" s="78" t="s">
        <v>51</v>
      </c>
      <c r="Q6" s="9" t="s">
        <v>0</v>
      </c>
      <c r="R6" s="79" t="s">
        <v>50</v>
      </c>
      <c r="S6" s="79" t="s">
        <v>31</v>
      </c>
      <c r="T6" s="80"/>
      <c r="U6" s="41">
        <f>514071153+880044852+150600000</f>
        <v>1544716005</v>
      </c>
      <c r="V6" s="31"/>
      <c r="W6" s="31"/>
      <c r="X6" s="70"/>
      <c r="Y6" s="77"/>
      <c r="Z6" s="77"/>
      <c r="AA6" s="77"/>
      <c r="AB6" s="77"/>
      <c r="AC6" s="81" t="s">
        <v>88</v>
      </c>
    </row>
    <row r="7" spans="1:71" ht="45" hidden="1" customHeight="1" x14ac:dyDescent="0.25">
      <c r="A7" s="45"/>
      <c r="B7" s="45"/>
      <c r="C7" s="45"/>
      <c r="D7" s="45"/>
      <c r="E7" s="45"/>
      <c r="F7" s="45"/>
      <c r="G7" s="45"/>
      <c r="H7" s="48"/>
      <c r="I7" s="45"/>
      <c r="J7" s="14" t="s">
        <v>49</v>
      </c>
      <c r="K7" s="17"/>
      <c r="L7" s="16" t="s">
        <v>37</v>
      </c>
      <c r="M7" s="13"/>
      <c r="N7" s="13">
        <v>0</v>
      </c>
      <c r="O7" s="13">
        <v>0</v>
      </c>
      <c r="P7" s="82"/>
      <c r="Q7" s="9" t="s">
        <v>0</v>
      </c>
      <c r="R7" s="83"/>
      <c r="S7" s="83"/>
      <c r="T7" s="84"/>
      <c r="U7" s="42"/>
      <c r="V7" s="31"/>
      <c r="W7" s="31"/>
      <c r="X7" s="31"/>
      <c r="Y7" s="31"/>
      <c r="Z7" s="31"/>
      <c r="AA7" s="31"/>
      <c r="AB7" s="31"/>
      <c r="AC7" s="85"/>
    </row>
    <row r="8" spans="1:71" ht="45" hidden="1" customHeight="1" x14ac:dyDescent="0.25">
      <c r="A8" s="45"/>
      <c r="B8" s="45"/>
      <c r="C8" s="45"/>
      <c r="D8" s="45"/>
      <c r="E8" s="45"/>
      <c r="F8" s="45"/>
      <c r="G8" s="45"/>
      <c r="H8" s="48"/>
      <c r="I8" s="45"/>
      <c r="J8" s="14" t="s">
        <v>48</v>
      </c>
      <c r="K8" s="17"/>
      <c r="L8" s="16" t="s">
        <v>37</v>
      </c>
      <c r="M8" s="13"/>
      <c r="N8" s="13">
        <v>0</v>
      </c>
      <c r="O8" s="13">
        <v>0</v>
      </c>
      <c r="P8" s="82"/>
      <c r="Q8" s="9" t="s">
        <v>0</v>
      </c>
      <c r="R8" s="83"/>
      <c r="S8" s="83"/>
      <c r="T8" s="84"/>
      <c r="U8" s="42"/>
      <c r="V8" s="31"/>
      <c r="W8" s="31"/>
      <c r="X8" s="31"/>
      <c r="Y8" s="31"/>
      <c r="Z8" s="31"/>
      <c r="AA8" s="31"/>
      <c r="AB8" s="31"/>
      <c r="AC8" s="85"/>
    </row>
    <row r="9" spans="1:71" ht="220.5" customHeight="1" x14ac:dyDescent="0.25">
      <c r="A9" s="45"/>
      <c r="B9" s="45"/>
      <c r="C9" s="45"/>
      <c r="D9" s="45"/>
      <c r="E9" s="45"/>
      <c r="F9" s="45"/>
      <c r="G9" s="45"/>
      <c r="H9" s="48"/>
      <c r="I9" s="45"/>
      <c r="J9" s="14" t="s">
        <v>47</v>
      </c>
      <c r="K9" s="86" t="s">
        <v>44</v>
      </c>
      <c r="L9" s="10" t="s">
        <v>46</v>
      </c>
      <c r="M9" s="8" t="s">
        <v>45</v>
      </c>
      <c r="N9" s="13">
        <v>0</v>
      </c>
      <c r="O9" s="13">
        <v>1</v>
      </c>
      <c r="P9" s="82"/>
      <c r="Q9" s="9" t="s">
        <v>0</v>
      </c>
      <c r="R9" s="83"/>
      <c r="S9" s="83"/>
      <c r="T9" s="87" t="s">
        <v>104</v>
      </c>
      <c r="U9" s="42"/>
      <c r="V9" s="41">
        <f>274071153+877544852+148200000</f>
        <v>1299816005</v>
      </c>
      <c r="W9" s="51">
        <f>+V9/U6</f>
        <v>0.84145953093818049</v>
      </c>
      <c r="X9" s="31">
        <v>0</v>
      </c>
      <c r="Y9" s="31">
        <v>0</v>
      </c>
      <c r="Z9" s="31">
        <v>0</v>
      </c>
      <c r="AA9" s="40">
        <v>0.3</v>
      </c>
      <c r="AB9" s="36">
        <v>0.3</v>
      </c>
      <c r="AC9" s="88" t="s">
        <v>123</v>
      </c>
    </row>
    <row r="10" spans="1:71" ht="111" customHeight="1" x14ac:dyDescent="0.25">
      <c r="A10" s="45"/>
      <c r="B10" s="45"/>
      <c r="C10" s="45"/>
      <c r="D10" s="45"/>
      <c r="E10" s="45"/>
      <c r="F10" s="45"/>
      <c r="G10" s="45"/>
      <c r="H10" s="48"/>
      <c r="I10" s="45"/>
      <c r="J10" s="14" t="s">
        <v>43</v>
      </c>
      <c r="K10" s="86"/>
      <c r="L10" s="10" t="s">
        <v>43</v>
      </c>
      <c r="M10" s="15" t="s">
        <v>42</v>
      </c>
      <c r="N10" s="13">
        <v>1</v>
      </c>
      <c r="O10" s="15" t="s">
        <v>41</v>
      </c>
      <c r="P10" s="82"/>
      <c r="Q10" s="9" t="s">
        <v>0</v>
      </c>
      <c r="R10" s="83"/>
      <c r="S10" s="83"/>
      <c r="T10" s="87"/>
      <c r="U10" s="42"/>
      <c r="V10" s="42"/>
      <c r="W10" s="52"/>
      <c r="X10" s="31">
        <v>0</v>
      </c>
      <c r="Y10" s="31">
        <v>0</v>
      </c>
      <c r="Z10" s="31">
        <v>0</v>
      </c>
      <c r="AA10" s="40">
        <v>0.3</v>
      </c>
      <c r="AB10" s="36">
        <v>0.3</v>
      </c>
      <c r="AC10" s="88" t="s">
        <v>109</v>
      </c>
      <c r="AG10" s="28"/>
    </row>
    <row r="11" spans="1:71" ht="138.75" customHeight="1" x14ac:dyDescent="0.25">
      <c r="A11" s="45"/>
      <c r="B11" s="45"/>
      <c r="C11" s="45"/>
      <c r="D11" s="45"/>
      <c r="E11" s="45"/>
      <c r="F11" s="45"/>
      <c r="G11" s="45"/>
      <c r="H11" s="48"/>
      <c r="I11" s="45"/>
      <c r="J11" s="19" t="s">
        <v>40</v>
      </c>
      <c r="K11" s="89"/>
      <c r="L11" s="19" t="s">
        <v>40</v>
      </c>
      <c r="M11" s="18" t="s">
        <v>39</v>
      </c>
      <c r="N11" s="13">
        <v>0</v>
      </c>
      <c r="O11" s="13">
        <v>1</v>
      </c>
      <c r="P11" s="82"/>
      <c r="Q11" s="9" t="s">
        <v>0</v>
      </c>
      <c r="R11" s="83"/>
      <c r="S11" s="83"/>
      <c r="T11" s="87"/>
      <c r="U11" s="42"/>
      <c r="V11" s="42"/>
      <c r="W11" s="52"/>
      <c r="X11" s="31">
        <v>0</v>
      </c>
      <c r="Y11" s="31">
        <v>0</v>
      </c>
      <c r="Z11" s="31">
        <v>0</v>
      </c>
      <c r="AA11" s="31">
        <v>1</v>
      </c>
      <c r="AB11" s="36">
        <v>1</v>
      </c>
      <c r="AC11" s="88" t="s">
        <v>110</v>
      </c>
      <c r="AG11" s="29"/>
    </row>
    <row r="12" spans="1:71" ht="45" hidden="1" customHeight="1" x14ac:dyDescent="0.25">
      <c r="A12" s="45"/>
      <c r="B12" s="45"/>
      <c r="C12" s="45"/>
      <c r="D12" s="45"/>
      <c r="E12" s="45"/>
      <c r="F12" s="45"/>
      <c r="G12" s="45"/>
      <c r="H12" s="48"/>
      <c r="I12" s="46"/>
      <c r="J12" s="14" t="s">
        <v>38</v>
      </c>
      <c r="K12" s="22"/>
      <c r="L12" s="16" t="s">
        <v>37</v>
      </c>
      <c r="M12" s="13"/>
      <c r="N12" s="13">
        <v>0</v>
      </c>
      <c r="O12" s="13">
        <v>0</v>
      </c>
      <c r="P12" s="82"/>
      <c r="Q12" s="9" t="s">
        <v>0</v>
      </c>
      <c r="R12" s="90"/>
      <c r="S12" s="90"/>
      <c r="T12" s="91"/>
      <c r="U12" s="43"/>
      <c r="V12" s="31"/>
      <c r="W12" s="31"/>
      <c r="X12" s="31"/>
      <c r="Y12" s="31"/>
      <c r="Z12" s="31"/>
      <c r="AA12" s="31"/>
      <c r="AB12" s="31"/>
      <c r="AC12" s="85"/>
      <c r="AG12" s="29"/>
    </row>
    <row r="13" spans="1:71" ht="93" customHeight="1" x14ac:dyDescent="0.25">
      <c r="A13" s="45"/>
      <c r="B13" s="45"/>
      <c r="C13" s="45"/>
      <c r="D13" s="45"/>
      <c r="E13" s="45"/>
      <c r="F13" s="45"/>
      <c r="G13" s="45"/>
      <c r="H13" s="48"/>
      <c r="I13" s="44" t="s">
        <v>36</v>
      </c>
      <c r="J13" s="14" t="s">
        <v>34</v>
      </c>
      <c r="K13" s="92" t="s">
        <v>35</v>
      </c>
      <c r="L13" s="10" t="s">
        <v>34</v>
      </c>
      <c r="M13" s="15" t="s">
        <v>33</v>
      </c>
      <c r="N13" s="13">
        <v>0</v>
      </c>
      <c r="O13" s="13">
        <v>1</v>
      </c>
      <c r="P13" s="82"/>
      <c r="Q13" s="9" t="s">
        <v>0</v>
      </c>
      <c r="R13" s="60" t="s">
        <v>32</v>
      </c>
      <c r="S13" s="60" t="s">
        <v>94</v>
      </c>
      <c r="T13" s="60" t="s">
        <v>105</v>
      </c>
      <c r="U13" s="53">
        <f>418004707+20000000+384029029</f>
        <v>822033736</v>
      </c>
      <c r="V13" s="53">
        <f>363804967+384029028</f>
        <v>747833995</v>
      </c>
      <c r="W13" s="51">
        <f>+V13/U13</f>
        <v>0.90973637972444477</v>
      </c>
      <c r="X13" s="23">
        <v>0</v>
      </c>
      <c r="Y13" s="23">
        <v>0</v>
      </c>
      <c r="Z13" s="23">
        <v>0</v>
      </c>
      <c r="AA13" s="23">
        <v>0</v>
      </c>
      <c r="AB13" s="23" t="s">
        <v>101</v>
      </c>
      <c r="AC13" s="88" t="s">
        <v>111</v>
      </c>
      <c r="AG13" s="29"/>
    </row>
    <row r="14" spans="1:71" ht="150" customHeight="1" x14ac:dyDescent="0.25">
      <c r="A14" s="45"/>
      <c r="B14" s="45"/>
      <c r="C14" s="45"/>
      <c r="D14" s="45"/>
      <c r="E14" s="45"/>
      <c r="F14" s="45"/>
      <c r="G14" s="45"/>
      <c r="H14" s="48"/>
      <c r="I14" s="45"/>
      <c r="J14" s="14" t="s">
        <v>30</v>
      </c>
      <c r="K14" s="92"/>
      <c r="L14" s="10" t="s">
        <v>84</v>
      </c>
      <c r="M14" s="8" t="s">
        <v>95</v>
      </c>
      <c r="N14" s="13">
        <v>577.5</v>
      </c>
      <c r="O14" s="12">
        <v>211.25</v>
      </c>
      <c r="P14" s="82"/>
      <c r="Q14" s="9" t="s">
        <v>0</v>
      </c>
      <c r="R14" s="87"/>
      <c r="S14" s="87"/>
      <c r="T14" s="87"/>
      <c r="U14" s="54"/>
      <c r="V14" s="54"/>
      <c r="W14" s="56"/>
      <c r="X14" s="12">
        <v>0</v>
      </c>
      <c r="Y14" s="12">
        <v>0</v>
      </c>
      <c r="Z14" s="12">
        <v>0</v>
      </c>
      <c r="AA14" s="12">
        <v>422.5</v>
      </c>
      <c r="AB14" s="32">
        <v>1</v>
      </c>
      <c r="AC14" s="88" t="s">
        <v>112</v>
      </c>
      <c r="AG14" s="30"/>
      <c r="BS14"/>
    </row>
    <row r="15" spans="1:71" ht="139.5" customHeight="1" x14ac:dyDescent="0.25">
      <c r="A15" s="45"/>
      <c r="B15" s="45"/>
      <c r="C15" s="45"/>
      <c r="D15" s="45"/>
      <c r="E15" s="45"/>
      <c r="F15" s="45"/>
      <c r="G15" s="45"/>
      <c r="H15" s="48"/>
      <c r="I15" s="45"/>
      <c r="J15" s="93" t="s">
        <v>29</v>
      </c>
      <c r="K15" s="92"/>
      <c r="L15" s="10" t="s">
        <v>85</v>
      </c>
      <c r="M15" s="8" t="s">
        <v>28</v>
      </c>
      <c r="N15" s="6">
        <v>2480</v>
      </c>
      <c r="O15" s="6">
        <v>260</v>
      </c>
      <c r="P15" s="82"/>
      <c r="Q15" s="9" t="s">
        <v>0</v>
      </c>
      <c r="R15" s="87"/>
      <c r="S15" s="87"/>
      <c r="T15" s="87"/>
      <c r="U15" s="54"/>
      <c r="V15" s="54"/>
      <c r="W15" s="56"/>
      <c r="X15" s="12">
        <v>0</v>
      </c>
      <c r="Y15" s="12">
        <v>0</v>
      </c>
      <c r="Z15" s="12">
        <v>0</v>
      </c>
      <c r="AA15" s="12">
        <v>800</v>
      </c>
      <c r="AB15" s="32">
        <v>1</v>
      </c>
      <c r="AC15" s="88" t="s">
        <v>113</v>
      </c>
      <c r="AG15" s="30"/>
    </row>
    <row r="16" spans="1:71" ht="76.5" x14ac:dyDescent="0.25">
      <c r="A16" s="45"/>
      <c r="B16" s="45"/>
      <c r="C16" s="45"/>
      <c r="D16" s="45"/>
      <c r="E16" s="45"/>
      <c r="F16" s="45"/>
      <c r="G16" s="45"/>
      <c r="H16" s="48"/>
      <c r="I16" s="45"/>
      <c r="J16" s="8" t="s">
        <v>27</v>
      </c>
      <c r="K16" s="92"/>
      <c r="L16" s="10" t="s">
        <v>27</v>
      </c>
      <c r="M16" s="8" t="s">
        <v>96</v>
      </c>
      <c r="N16" s="6">
        <v>64</v>
      </c>
      <c r="O16" s="8">
        <v>80</v>
      </c>
      <c r="P16" s="82"/>
      <c r="Q16" s="9" t="s">
        <v>0</v>
      </c>
      <c r="R16" s="87"/>
      <c r="S16" s="87"/>
      <c r="T16" s="87"/>
      <c r="U16" s="54"/>
      <c r="V16" s="54"/>
      <c r="W16" s="56"/>
      <c r="X16" s="12">
        <v>9</v>
      </c>
      <c r="Y16" s="12">
        <v>9</v>
      </c>
      <c r="Z16" s="12">
        <v>20</v>
      </c>
      <c r="AA16" s="12">
        <f>80-(20+9+9)</f>
        <v>42</v>
      </c>
      <c r="AB16" s="33">
        <f>(9+9+20+42)/80</f>
        <v>1</v>
      </c>
      <c r="AC16" s="94" t="s">
        <v>114</v>
      </c>
    </row>
    <row r="17" spans="1:33" ht="150.75" customHeight="1" x14ac:dyDescent="0.25">
      <c r="A17" s="45"/>
      <c r="B17" s="45"/>
      <c r="C17" s="45"/>
      <c r="D17" s="45"/>
      <c r="E17" s="45"/>
      <c r="F17" s="45"/>
      <c r="G17" s="45"/>
      <c r="H17" s="48"/>
      <c r="I17" s="46"/>
      <c r="J17" s="14" t="s">
        <v>26</v>
      </c>
      <c r="K17" s="92"/>
      <c r="L17" s="14" t="s">
        <v>86</v>
      </c>
      <c r="M17" s="15" t="s">
        <v>97</v>
      </c>
      <c r="N17" s="13">
        <v>400</v>
      </c>
      <c r="O17" s="13">
        <v>300</v>
      </c>
      <c r="P17" s="82"/>
      <c r="Q17" s="9" t="s">
        <v>0</v>
      </c>
      <c r="R17" s="71"/>
      <c r="S17" s="71"/>
      <c r="T17" s="71"/>
      <c r="U17" s="55"/>
      <c r="V17" s="55"/>
      <c r="W17" s="57"/>
      <c r="X17" s="12">
        <v>59</v>
      </c>
      <c r="Y17" s="26">
        <v>0</v>
      </c>
      <c r="Z17" s="12">
        <v>0</v>
      </c>
      <c r="AA17" s="12">
        <v>250</v>
      </c>
      <c r="AB17" s="33">
        <v>1</v>
      </c>
      <c r="AC17" s="88" t="s">
        <v>115</v>
      </c>
      <c r="AG17" s="27"/>
    </row>
    <row r="18" spans="1:33" ht="102" x14ac:dyDescent="0.25">
      <c r="A18" s="45"/>
      <c r="B18" s="45"/>
      <c r="C18" s="45"/>
      <c r="D18" s="45"/>
      <c r="E18" s="45"/>
      <c r="F18" s="45"/>
      <c r="G18" s="45"/>
      <c r="H18" s="48"/>
      <c r="I18" s="44" t="s">
        <v>25</v>
      </c>
      <c r="J18" s="95" t="s">
        <v>24</v>
      </c>
      <c r="K18" s="92" t="s">
        <v>23</v>
      </c>
      <c r="L18" s="11" t="s">
        <v>22</v>
      </c>
      <c r="M18" s="8" t="s">
        <v>21</v>
      </c>
      <c r="N18" s="6">
        <v>0</v>
      </c>
      <c r="O18" s="6">
        <v>1</v>
      </c>
      <c r="P18" s="82"/>
      <c r="Q18" s="9" t="s">
        <v>0</v>
      </c>
      <c r="R18" s="60" t="s">
        <v>20</v>
      </c>
      <c r="S18" s="60" t="s">
        <v>125</v>
      </c>
      <c r="T18" s="60" t="s">
        <v>124</v>
      </c>
      <c r="U18" s="50">
        <f>960000000+185370705+130000000+3492024161</f>
        <v>4767394866</v>
      </c>
      <c r="V18" s="53">
        <f>942900000+183000000+129600000+3491125977</f>
        <v>4746625977</v>
      </c>
      <c r="W18" s="51">
        <f>+V18/U18</f>
        <v>0.99564355594957765</v>
      </c>
      <c r="X18" s="12">
        <v>0</v>
      </c>
      <c r="Y18" s="24">
        <v>0</v>
      </c>
      <c r="Z18" s="12">
        <v>0</v>
      </c>
      <c r="AA18" s="38">
        <v>0.3</v>
      </c>
      <c r="AB18" s="39">
        <v>0.3</v>
      </c>
      <c r="AC18" s="96" t="s">
        <v>116</v>
      </c>
    </row>
    <row r="19" spans="1:33" ht="168" customHeight="1" x14ac:dyDescent="0.25">
      <c r="A19" s="45"/>
      <c r="B19" s="45"/>
      <c r="C19" s="45"/>
      <c r="D19" s="45"/>
      <c r="E19" s="45"/>
      <c r="F19" s="45"/>
      <c r="G19" s="45"/>
      <c r="H19" s="48"/>
      <c r="I19" s="45"/>
      <c r="J19" s="8" t="s">
        <v>19</v>
      </c>
      <c r="K19" s="92"/>
      <c r="L19" s="8" t="s">
        <v>19</v>
      </c>
      <c r="M19" s="8" t="s">
        <v>18</v>
      </c>
      <c r="N19" s="6">
        <v>5</v>
      </c>
      <c r="O19" s="6">
        <v>5</v>
      </c>
      <c r="P19" s="82"/>
      <c r="Q19" s="9" t="s">
        <v>0</v>
      </c>
      <c r="R19" s="87"/>
      <c r="S19" s="87"/>
      <c r="T19" s="87"/>
      <c r="U19" s="50"/>
      <c r="V19" s="54"/>
      <c r="W19" s="56"/>
      <c r="X19" s="12">
        <v>0</v>
      </c>
      <c r="Y19" s="12">
        <v>0</v>
      </c>
      <c r="Z19" s="12">
        <v>0</v>
      </c>
      <c r="AA19" s="12">
        <v>5</v>
      </c>
      <c r="AB19" s="33">
        <f>5/5</f>
        <v>1</v>
      </c>
      <c r="AC19" s="88" t="s">
        <v>117</v>
      </c>
    </row>
    <row r="20" spans="1:33" ht="75" hidden="1" customHeight="1" x14ac:dyDescent="0.25">
      <c r="A20" s="45"/>
      <c r="B20" s="45"/>
      <c r="C20" s="45"/>
      <c r="D20" s="45"/>
      <c r="E20" s="45"/>
      <c r="F20" s="45"/>
      <c r="G20" s="45"/>
      <c r="H20" s="48"/>
      <c r="I20" s="45"/>
      <c r="J20" s="97" t="s">
        <v>17</v>
      </c>
      <c r="K20" s="92"/>
      <c r="L20" s="8" t="s">
        <v>16</v>
      </c>
      <c r="M20" s="8" t="s">
        <v>15</v>
      </c>
      <c r="N20" s="6">
        <v>8</v>
      </c>
      <c r="O20" s="6">
        <v>20</v>
      </c>
      <c r="P20" s="82"/>
      <c r="Q20" s="9" t="s">
        <v>0</v>
      </c>
      <c r="R20" s="87"/>
      <c r="S20" s="87"/>
      <c r="T20" s="87"/>
      <c r="U20" s="50"/>
      <c r="V20" s="54"/>
      <c r="W20" s="56"/>
      <c r="X20" s="12"/>
      <c r="Y20" s="12"/>
      <c r="Z20" s="12"/>
      <c r="AA20" s="12"/>
      <c r="AB20" s="12"/>
      <c r="AC20" s="98" t="s">
        <v>89</v>
      </c>
    </row>
    <row r="21" spans="1:33" ht="117.75" customHeight="1" x14ac:dyDescent="0.25">
      <c r="A21" s="45"/>
      <c r="B21" s="45"/>
      <c r="C21" s="45"/>
      <c r="D21" s="45"/>
      <c r="E21" s="45"/>
      <c r="F21" s="45"/>
      <c r="G21" s="45"/>
      <c r="H21" s="48"/>
      <c r="I21" s="45"/>
      <c r="J21" s="99" t="s">
        <v>14</v>
      </c>
      <c r="K21" s="92"/>
      <c r="L21" s="8" t="s">
        <v>13</v>
      </c>
      <c r="M21" s="8" t="s">
        <v>12</v>
      </c>
      <c r="N21" s="6">
        <v>8</v>
      </c>
      <c r="O21" s="6">
        <v>8</v>
      </c>
      <c r="P21" s="82"/>
      <c r="Q21" s="9" t="s">
        <v>0</v>
      </c>
      <c r="R21" s="87"/>
      <c r="S21" s="87"/>
      <c r="T21" s="87"/>
      <c r="U21" s="50"/>
      <c r="V21" s="54"/>
      <c r="W21" s="56"/>
      <c r="X21" s="12">
        <v>0</v>
      </c>
      <c r="Y21" s="12">
        <v>0</v>
      </c>
      <c r="Z21" s="12">
        <v>1</v>
      </c>
      <c r="AA21" s="12">
        <v>7</v>
      </c>
      <c r="AB21" s="33">
        <f>8/8</f>
        <v>1</v>
      </c>
      <c r="AC21" s="94" t="s">
        <v>118</v>
      </c>
    </row>
    <row r="22" spans="1:33" ht="45" hidden="1" customHeight="1" x14ac:dyDescent="0.25">
      <c r="A22" s="45"/>
      <c r="B22" s="45"/>
      <c r="C22" s="45"/>
      <c r="D22" s="45"/>
      <c r="E22" s="45"/>
      <c r="F22" s="45"/>
      <c r="G22" s="45"/>
      <c r="H22" s="48"/>
      <c r="I22" s="45"/>
      <c r="J22" s="99"/>
      <c r="K22" s="92"/>
      <c r="L22" s="10" t="s">
        <v>11</v>
      </c>
      <c r="M22" s="8" t="s">
        <v>10</v>
      </c>
      <c r="N22" s="6">
        <v>1</v>
      </c>
      <c r="O22" s="6">
        <v>2</v>
      </c>
      <c r="P22" s="82"/>
      <c r="Q22" s="9" t="s">
        <v>0</v>
      </c>
      <c r="R22" s="87"/>
      <c r="S22" s="87"/>
      <c r="T22" s="87"/>
      <c r="U22" s="50"/>
      <c r="V22" s="54"/>
      <c r="W22" s="56"/>
      <c r="X22" s="12"/>
      <c r="Y22" s="25"/>
      <c r="Z22" s="24"/>
      <c r="AA22" s="24"/>
      <c r="AB22" s="24"/>
      <c r="AC22" s="1" t="s">
        <v>92</v>
      </c>
    </row>
    <row r="23" spans="1:33" ht="291" customHeight="1" x14ac:dyDescent="0.25">
      <c r="A23" s="45"/>
      <c r="B23" s="45"/>
      <c r="C23" s="45"/>
      <c r="D23" s="45"/>
      <c r="E23" s="45"/>
      <c r="F23" s="45"/>
      <c r="G23" s="45"/>
      <c r="H23" s="48"/>
      <c r="I23" s="45"/>
      <c r="J23" s="14" t="s">
        <v>9</v>
      </c>
      <c r="K23" s="92"/>
      <c r="L23" s="10" t="s">
        <v>87</v>
      </c>
      <c r="M23" s="8" t="s">
        <v>8</v>
      </c>
      <c r="N23" s="8">
        <v>2023</v>
      </c>
      <c r="O23" s="8">
        <v>2023</v>
      </c>
      <c r="P23" s="82"/>
      <c r="Q23" s="9" t="s">
        <v>0</v>
      </c>
      <c r="R23" s="87"/>
      <c r="S23" s="87"/>
      <c r="T23" s="87"/>
      <c r="U23" s="50"/>
      <c r="V23" s="54"/>
      <c r="W23" s="56"/>
      <c r="X23" s="12">
        <v>1509</v>
      </c>
      <c r="Y23" s="12">
        <v>1910</v>
      </c>
      <c r="Z23" s="12">
        <v>88</v>
      </c>
      <c r="AA23" s="12">
        <f>1595+1562</f>
        <v>3157</v>
      </c>
      <c r="AB23" s="32">
        <v>1</v>
      </c>
      <c r="AC23" s="88" t="s">
        <v>119</v>
      </c>
    </row>
    <row r="24" spans="1:33" ht="108.75" customHeight="1" x14ac:dyDescent="0.25">
      <c r="A24" s="45"/>
      <c r="B24" s="45"/>
      <c r="C24" s="45"/>
      <c r="D24" s="45"/>
      <c r="E24" s="45"/>
      <c r="F24" s="45"/>
      <c r="G24" s="45"/>
      <c r="H24" s="48"/>
      <c r="I24" s="45"/>
      <c r="J24" s="14" t="s">
        <v>7</v>
      </c>
      <c r="K24" s="92"/>
      <c r="L24" s="10" t="s">
        <v>6</v>
      </c>
      <c r="M24" s="18" t="s">
        <v>5</v>
      </c>
      <c r="N24" s="12">
        <v>0</v>
      </c>
      <c r="O24" s="12">
        <v>1</v>
      </c>
      <c r="P24" s="82"/>
      <c r="Q24" s="9" t="s">
        <v>0</v>
      </c>
      <c r="R24" s="87"/>
      <c r="S24" s="87"/>
      <c r="T24" s="87"/>
      <c r="U24" s="50"/>
      <c r="V24" s="54"/>
      <c r="W24" s="56"/>
      <c r="X24" s="12">
        <v>0</v>
      </c>
      <c r="Y24" s="12">
        <v>0</v>
      </c>
      <c r="Z24" s="12">
        <v>0</v>
      </c>
      <c r="AA24" s="12">
        <v>0</v>
      </c>
      <c r="AB24" s="32">
        <v>0</v>
      </c>
      <c r="AC24" s="88" t="s">
        <v>120</v>
      </c>
      <c r="AG24" s="28"/>
    </row>
    <row r="25" spans="1:33" ht="177.75" customHeight="1" x14ac:dyDescent="0.25">
      <c r="A25" s="46"/>
      <c r="B25" s="46"/>
      <c r="C25" s="46"/>
      <c r="D25" s="46"/>
      <c r="E25" s="46"/>
      <c r="F25" s="46"/>
      <c r="G25" s="46"/>
      <c r="H25" s="49"/>
      <c r="I25" s="46"/>
      <c r="J25" s="14" t="s">
        <v>4</v>
      </c>
      <c r="K25" s="92"/>
      <c r="L25" s="8" t="s">
        <v>3</v>
      </c>
      <c r="M25" s="7" t="s">
        <v>2</v>
      </c>
      <c r="N25" s="6">
        <v>43</v>
      </c>
      <c r="O25" s="6" t="s">
        <v>1</v>
      </c>
      <c r="P25" s="100"/>
      <c r="Q25" s="5" t="s">
        <v>0</v>
      </c>
      <c r="R25" s="71"/>
      <c r="S25" s="71"/>
      <c r="T25" s="71"/>
      <c r="U25" s="50"/>
      <c r="V25" s="55"/>
      <c r="W25" s="57"/>
      <c r="X25" s="12">
        <v>0</v>
      </c>
      <c r="Y25" s="12">
        <v>0</v>
      </c>
      <c r="Z25" s="12">
        <v>0</v>
      </c>
      <c r="AA25" s="12">
        <v>0</v>
      </c>
      <c r="AB25" s="32">
        <v>0</v>
      </c>
      <c r="AC25" s="88" t="s">
        <v>121</v>
      </c>
    </row>
    <row r="26" spans="1:33" x14ac:dyDescent="0.25">
      <c r="A26" s="1"/>
      <c r="B26" s="1"/>
      <c r="C26" s="1"/>
      <c r="D26" s="1"/>
      <c r="E26" s="1"/>
      <c r="F26" s="1"/>
      <c r="G26" s="1"/>
      <c r="H26" s="1"/>
      <c r="I26" s="1"/>
      <c r="J26" s="1"/>
      <c r="K26" s="1"/>
      <c r="L26" s="1"/>
      <c r="M26" s="59"/>
      <c r="N26" s="59"/>
      <c r="O26" s="59"/>
      <c r="P26" s="1"/>
      <c r="Q26" s="1"/>
      <c r="R26" s="1"/>
      <c r="S26" s="1"/>
      <c r="T26" s="1"/>
      <c r="U26" s="34">
        <f>SUM(U6,U13,U18)</f>
        <v>7134144607</v>
      </c>
      <c r="V26" s="34">
        <f>SUM(V9,V13,V18)</f>
        <v>6794275977</v>
      </c>
      <c r="W26" s="35">
        <f>+V26/U26</f>
        <v>0.95236028301605746</v>
      </c>
      <c r="AB26" s="37">
        <f>AVERAGE(AB9:AB25)</f>
        <v>0.68461538461538451</v>
      </c>
    </row>
    <row r="28" spans="1:33" ht="90" customHeight="1" x14ac:dyDescent="0.25">
      <c r="A28" s="4" t="s">
        <v>98</v>
      </c>
      <c r="B28" s="3">
        <f>+AB26</f>
        <v>0.68461538461538451</v>
      </c>
    </row>
    <row r="29" spans="1:33" ht="107.25" customHeight="1" x14ac:dyDescent="0.25">
      <c r="A29" s="4" t="s">
        <v>99</v>
      </c>
      <c r="B29" s="3">
        <f>+W26</f>
        <v>0.95236028301605746</v>
      </c>
      <c r="V29" s="34"/>
    </row>
  </sheetData>
  <mergeCells count="58">
    <mergeCell ref="U18:U25"/>
    <mergeCell ref="J21:J22"/>
    <mergeCell ref="AB4:AB5"/>
    <mergeCell ref="T9:T11"/>
    <mergeCell ref="T13:T17"/>
    <mergeCell ref="T18:T25"/>
    <mergeCell ref="V9:V11"/>
    <mergeCell ref="W9:W11"/>
    <mergeCell ref="V13:V17"/>
    <mergeCell ref="W13:W17"/>
    <mergeCell ref="V18:V25"/>
    <mergeCell ref="W18:W25"/>
    <mergeCell ref="Z4:Z5"/>
    <mergeCell ref="U13:U17"/>
    <mergeCell ref="AA4:AA5"/>
    <mergeCell ref="P4:P5"/>
    <mergeCell ref="S13:S17"/>
    <mergeCell ref="I18:I25"/>
    <mergeCell ref="R18:R25"/>
    <mergeCell ref="S18:S25"/>
    <mergeCell ref="P6:P25"/>
    <mergeCell ref="A6:A25"/>
    <mergeCell ref="B6:B25"/>
    <mergeCell ref="C6:C25"/>
    <mergeCell ref="D6:D25"/>
    <mergeCell ref="E6:E25"/>
    <mergeCell ref="A1:AC1"/>
    <mergeCell ref="A2:AC2"/>
    <mergeCell ref="X4:X6"/>
    <mergeCell ref="AC4:AC5"/>
    <mergeCell ref="U6:U12"/>
    <mergeCell ref="Y4:Y5"/>
    <mergeCell ref="A4:A5"/>
    <mergeCell ref="B4:B5"/>
    <mergeCell ref="C4:C5"/>
    <mergeCell ref="D4:D5"/>
    <mergeCell ref="E4:E5"/>
    <mergeCell ref="S6:S12"/>
    <mergeCell ref="R6:R12"/>
    <mergeCell ref="I4:I5"/>
    <mergeCell ref="J4:J5"/>
    <mergeCell ref="I6:I12"/>
    <mergeCell ref="R4:U4"/>
    <mergeCell ref="Q4:Q5"/>
    <mergeCell ref="F4:F5"/>
    <mergeCell ref="K4:K5"/>
    <mergeCell ref="K9:K11"/>
    <mergeCell ref="L4:L5"/>
    <mergeCell ref="M4:O4"/>
    <mergeCell ref="G4:G5"/>
    <mergeCell ref="H4:H5"/>
    <mergeCell ref="F6:F25"/>
    <mergeCell ref="G6:G25"/>
    <mergeCell ref="H6:H25"/>
    <mergeCell ref="K13:K17"/>
    <mergeCell ref="K18:K25"/>
    <mergeCell ref="I13:I17"/>
    <mergeCell ref="R13:R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Emidio</dc:creator>
  <cp:lastModifiedBy>ester  garcia turizo</cp:lastModifiedBy>
  <dcterms:created xsi:type="dcterms:W3CDTF">2018-01-05T13:33:46Z</dcterms:created>
  <dcterms:modified xsi:type="dcterms:W3CDTF">2019-01-31T16:55:01Z</dcterms:modified>
</cp:coreProperties>
</file>