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garcia.CARTAGENA\Desktop\Nueva carpeta (2)\"/>
    </mc:Choice>
  </mc:AlternateContent>
  <bookViews>
    <workbookView xWindow="0" yWindow="0" windowWidth="20490" windowHeight="7755"/>
  </bookViews>
  <sheets>
    <sheet name="OBJ. 1" sheetId="4" r:id="rId1"/>
    <sheet name="OBJ. 2 " sheetId="13" r:id="rId2"/>
    <sheet name="OBJ. 3" sheetId="12" r:id="rId3"/>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6" i="4" l="1"/>
  <c r="P102" i="4"/>
  <c r="P88" i="4"/>
  <c r="P81" i="4"/>
  <c r="P61" i="4" l="1"/>
  <c r="P46" i="4"/>
  <c r="P6" i="13"/>
  <c r="P72" i="13"/>
  <c r="P36" i="13"/>
  <c r="J54" i="12" l="1"/>
  <c r="P37" i="12" l="1"/>
  <c r="P8" i="12"/>
  <c r="P6" i="12" l="1"/>
  <c r="J40" i="12"/>
  <c r="J43" i="12"/>
  <c r="J42" i="12"/>
  <c r="J45" i="12"/>
  <c r="J47" i="12"/>
  <c r="J52" i="12"/>
  <c r="J35" i="12"/>
  <c r="J31" i="12"/>
  <c r="J30" i="12"/>
  <c r="J25" i="12"/>
  <c r="J21" i="12"/>
  <c r="J16" i="12"/>
  <c r="J15" i="12"/>
  <c r="J14" i="12"/>
  <c r="J12" i="12"/>
  <c r="J11" i="12"/>
  <c r="J69" i="13"/>
  <c r="J76" i="13"/>
  <c r="J75" i="13"/>
  <c r="J62" i="13"/>
  <c r="J57" i="13"/>
  <c r="J52" i="13"/>
  <c r="J51" i="13"/>
  <c r="J46" i="13"/>
  <c r="J42" i="13"/>
  <c r="J41" i="13"/>
  <c r="J39" i="13"/>
  <c r="K33" i="13"/>
  <c r="J35" i="13"/>
  <c r="J33" i="13"/>
  <c r="J23" i="13"/>
  <c r="J19" i="13"/>
  <c r="J17" i="13"/>
  <c r="J14" i="13"/>
  <c r="J13" i="13"/>
  <c r="J12" i="13"/>
  <c r="H107" i="4" l="1"/>
  <c r="I105" i="4"/>
  <c r="J101" i="4"/>
  <c r="J96" i="4"/>
  <c r="J94" i="4"/>
  <c r="J92" i="4"/>
  <c r="J91" i="4"/>
  <c r="J86" i="4"/>
  <c r="J84" i="4"/>
  <c r="J79" i="4"/>
  <c r="J77" i="4"/>
  <c r="J75" i="4"/>
  <c r="J70" i="4"/>
  <c r="J68" i="4"/>
  <c r="I66" i="4"/>
  <c r="J64" i="4"/>
  <c r="J59" i="4"/>
  <c r="J54" i="4"/>
  <c r="J50" i="4"/>
  <c r="J49" i="4"/>
  <c r="J44" i="4"/>
  <c r="J43" i="4"/>
  <c r="J42" i="4"/>
  <c r="J41" i="4"/>
  <c r="J40" i="4"/>
  <c r="J39" i="4"/>
  <c r="J37" i="4"/>
  <c r="J30" i="4"/>
  <c r="J26" i="4"/>
  <c r="J22" i="4"/>
  <c r="K11" i="12" l="1"/>
  <c r="J32" i="4" l="1"/>
  <c r="K75" i="13"/>
  <c r="K42" i="4" l="1"/>
  <c r="K68" i="4"/>
  <c r="K70" i="4"/>
  <c r="K41" i="4"/>
  <c r="K40" i="4"/>
  <c r="K39" i="4"/>
  <c r="K44" i="4"/>
  <c r="K64" i="4"/>
  <c r="K59" i="4"/>
  <c r="K50" i="4"/>
  <c r="K49" i="4"/>
  <c r="K86" i="4" l="1"/>
  <c r="K84" i="4"/>
  <c r="K16" i="12" l="1"/>
  <c r="K43" i="12"/>
  <c r="K42" i="12"/>
  <c r="K77" i="4" l="1"/>
  <c r="K92" i="4"/>
  <c r="K14" i="12"/>
  <c r="K15" i="12"/>
  <c r="K39" i="13"/>
  <c r="K57" i="13"/>
  <c r="K23" i="13" l="1"/>
  <c r="K69" i="13"/>
  <c r="K46" i="13"/>
  <c r="K42" i="13"/>
  <c r="K41" i="13"/>
  <c r="K19" i="13"/>
  <c r="K17" i="13"/>
  <c r="K66" i="4"/>
  <c r="K43" i="4"/>
  <c r="K37" i="4"/>
  <c r="J20" i="4"/>
  <c r="K32" i="4"/>
  <c r="K101" i="4"/>
  <c r="K20" i="4"/>
  <c r="K30" i="4"/>
  <c r="K75" i="4"/>
  <c r="K35" i="12"/>
  <c r="K94" i="4"/>
  <c r="K105" i="4"/>
  <c r="K25" i="12"/>
  <c r="K30" i="12"/>
  <c r="K31" i="12"/>
  <c r="K26" i="4"/>
  <c r="K47" i="12"/>
  <c r="K96" i="4" l="1"/>
  <c r="K45" i="12" l="1"/>
  <c r="K21" i="12"/>
  <c r="K76" i="13"/>
  <c r="K52" i="13"/>
  <c r="K51" i="13"/>
  <c r="K35" i="13"/>
  <c r="K15" i="13"/>
  <c r="K13" i="13"/>
  <c r="K12" i="13"/>
  <c r="K119" i="4"/>
  <c r="K114" i="4"/>
  <c r="K112" i="4"/>
  <c r="K107" i="4"/>
  <c r="K106" i="4"/>
  <c r="K91" i="4"/>
  <c r="K79" i="4"/>
  <c r="K54" i="4"/>
  <c r="K14" i="4"/>
  <c r="K13" i="4"/>
  <c r="K11" i="4" l="1"/>
  <c r="K12" i="12" l="1"/>
  <c r="J66" i="4"/>
  <c r="J78" i="13" l="1"/>
  <c r="J13" i="4" l="1"/>
  <c r="J11" i="4"/>
  <c r="J107" i="4" l="1"/>
  <c r="J105" i="4"/>
  <c r="J106" i="4"/>
  <c r="I127" i="4" l="1"/>
</calcChain>
</file>

<file path=xl/sharedStrings.xml><?xml version="1.0" encoding="utf-8"?>
<sst xmlns="http://schemas.openxmlformats.org/spreadsheetml/2006/main" count="753" uniqueCount="461">
  <si>
    <t>META PLAN DE DESARROLLO</t>
  </si>
  <si>
    <t>RESPONSABLES</t>
  </si>
  <si>
    <t>LINEA BASE</t>
  </si>
  <si>
    <t>OBSERVACIONES</t>
  </si>
  <si>
    <t>SUBPROGRAMAS:</t>
  </si>
  <si>
    <t>MUJERES CONTRA LA VIOLENCIA DE GENERO</t>
  </si>
  <si>
    <t>MUJERES EMPRENDEDORAS</t>
  </si>
  <si>
    <t>AREA SOCIAL</t>
  </si>
  <si>
    <t>DESPACHO ALCALDE LOCAL</t>
  </si>
  <si>
    <t>PES</t>
  </si>
  <si>
    <t>COMISARIA DE FAMILIA</t>
  </si>
  <si>
    <t>DADIS</t>
  </si>
  <si>
    <t xml:space="preserve">UNALDE </t>
  </si>
  <si>
    <t>UNALDE</t>
  </si>
  <si>
    <t>SEGUIMIENTO Y EVALUACION AL  PLAN DE DESARROLLO LOCAL "CON SEGURIDAD, PRIMERO LA GENTE EN MÍ LOCALIDAD 2016-2019"</t>
  </si>
  <si>
    <t>OBJETIVO ESTRATEGICO 1: LOCALIDAD MÁS EQUITATIVA</t>
  </si>
  <si>
    <t>LINEA ESTRATEGICA: EDUCACION PARA MI LOCALIDAD</t>
  </si>
  <si>
    <t>PROGRAMA: LOCALIDAD CON EDUCACION DE CALIDAD</t>
  </si>
  <si>
    <t>FORTALECIMIENTO  A LA EDUCACION SUPERIOR</t>
  </si>
  <si>
    <t xml:space="preserve">Acompañamiento al 100% de los procesos de promoción para la reducción de la deserción, y mejoramiento de la calidad educativa. </t>
  </si>
  <si>
    <t xml:space="preserve">29 Ins. Educativas Oficiales en la Localidad. Unalde,2015 </t>
  </si>
  <si>
    <t>3 CERES en la Localidad</t>
  </si>
  <si>
    <t>Implementación de 12 jornadas de promoción de la Oferta académica del SENA para la Localidad</t>
  </si>
  <si>
    <t>Línea Estratégica: Por una Localidad con Salud para todos y todas</t>
  </si>
  <si>
    <t>PROGRAMA: FORTALECIMIENTO DE LA SALUD LOCAL</t>
  </si>
  <si>
    <t>ASEGURAMIENTO PARA TODOS</t>
  </si>
  <si>
    <t>2096 Personas asesoradas en procesos de afiliación al Sistema de Seguridad Social. PDL 2014-2015</t>
  </si>
  <si>
    <t>Aumentar a 6096 personas en procesos de  afiliación al sistema de seguridad social.</t>
  </si>
  <si>
    <t>SALUD PARA MI LOCALIDAD</t>
  </si>
  <si>
    <t>300 Personas sensibilizadas en derechos y deberes de los afiliados al sistema de seguridad social. PDL 2014-2015social, PDL (2012-2013)</t>
  </si>
  <si>
    <t xml:space="preserve">Aumentar a 700 el número de  Personas sensibilizadas en derechos y deberes de los afiliados al sistema de seguridad social </t>
  </si>
  <si>
    <t>VACUNACION</t>
  </si>
  <si>
    <t xml:space="preserve">Apoyar a 12 jornadas de vacunación en la Localidad </t>
  </si>
  <si>
    <t>ABATIZACION</t>
  </si>
  <si>
    <t xml:space="preserve">Apoyar a 12 jornadas de abatización en la Localidad </t>
  </si>
  <si>
    <t>PROGRAMA: SEXUALIDAD, DERECHOS SEXUALES Y REPRODUCTIVOS</t>
  </si>
  <si>
    <t>SALUD SEXUAL PARA MI LOCALIDAD</t>
  </si>
  <si>
    <t>DERECHOS SEXUALES Y REPRODUCTIVOS</t>
  </si>
  <si>
    <t>Línea Estratégica: Localidad espacio para el Arte, la Cultura y el Patrimonio</t>
  </si>
  <si>
    <t>Programa: Fomento Cultural y Artístico en mí Localidad</t>
  </si>
  <si>
    <t>MÍ LOCALIDAD DE FIESTAS Y FESTEJOS</t>
  </si>
  <si>
    <t xml:space="preserve">Aumentar  a 280 las organizaciones artísticas y culturales vinculadas en fiestas y festejos locales </t>
  </si>
  <si>
    <t>220 las organizaciones artísticas y culturales vinculadas en fiestas y festejos locales. PDL 2014-2015</t>
  </si>
  <si>
    <t>LOCALIDAD CULTURAL</t>
  </si>
  <si>
    <t>200 personas capacitadas en talleres de  Arte, Cultura y Conservación de las Tradiciones.</t>
  </si>
  <si>
    <t>Aumentar a 10 eventos Culturales con bailes Tradicionales  y expresiones culturales</t>
  </si>
  <si>
    <t>2 eventos realizados</t>
  </si>
  <si>
    <t>Aumentar a 29 organizaciones Culturales fortalecidas</t>
  </si>
  <si>
    <t>5 organizaciones fortalecidas. PDL 2015-2016</t>
  </si>
  <si>
    <t>Vincular a 2400 personas en actividades de promoción y conservación de la Cultura y las Tradiciones</t>
  </si>
  <si>
    <t>N/D</t>
  </si>
  <si>
    <t xml:space="preserve">Realizar 8 Festivales Gastronómicos </t>
  </si>
  <si>
    <t>Aumentar a  780  el número de Niños, Niñas y Jóvenes formados en artes musicales</t>
  </si>
  <si>
    <t>80 NNA formados en artes musicales. PDL 2015-2016</t>
  </si>
  <si>
    <t xml:space="preserve">Línea Estratégica: Deporte y Recreación para mí Localidad: </t>
  </si>
  <si>
    <t>Programa: Localidad con Lúdica, Deporte y Recreación</t>
  </si>
  <si>
    <t xml:space="preserve">Aumentar a 7300 en número de niños, niñas y adolescentes beneficiados con actividades lúdicas y/o  recreativas </t>
  </si>
  <si>
    <t>3300 niños, niñas y adolescentes con actividades lúdicas, recreación, participación y liderazgo infantil. PDL 2014-2015</t>
  </si>
  <si>
    <t>Aumentar a 2100 el # de las personas vinculadas en eventos   Deportivos y Recreativos en la  Localidad con enfoque poblacional.</t>
  </si>
  <si>
    <t>1300 personas vinculadas deportivamente en la  Localidad con enfoque poblacional. PDL 2014-2015</t>
  </si>
  <si>
    <t>Programa: Infraestructura Deportiva para mí Localidad</t>
  </si>
  <si>
    <t>CONSTRUCCIÓN Y ADECUACIÓN DE ESCENARIOS DEPORTIVOS</t>
  </si>
  <si>
    <t xml:space="preserve">Aumentar a 75 escenarios deportivos adecuados y/o construidos </t>
  </si>
  <si>
    <t>71 Escenarios construidos y/o adecuados. PDL 2014-2015</t>
  </si>
  <si>
    <t>Línea Estratégica: Superación de la desigualdad y la Pobreza Extrema en mí Localidad</t>
  </si>
  <si>
    <t>Programa: Atención de la Pobreza Extrema y la Desigualdad en mí Localidad</t>
  </si>
  <si>
    <t xml:space="preserve">ATENCION INTEGRAL A LA POBREZA EXTREMA DE LA LOCALIDAD. </t>
  </si>
  <si>
    <t>Apoyar el 100% de las actividades en la atención integral a hogares en condición de pobreza extrema de la Localidad.</t>
  </si>
  <si>
    <t>Línea Estratégica: Inclusión y Dinámica Familiar</t>
  </si>
  <si>
    <t>Programa: Primera infancia, niñez y adolescencia protegida</t>
  </si>
  <si>
    <t>FORTALECIMIENTO A LA RED DEL BUEN TRATO</t>
  </si>
  <si>
    <t>Aumentar a 168 actividades de promoción de los deberes y fomento de los valores humanos</t>
  </si>
  <si>
    <t>148 Actividades y 8 Eventos Centrales realizados por la Red del Buen trato (PDL 2014-2015)</t>
  </si>
  <si>
    <t>PROMOCIÓN DE LA CONVIVENCIA FAMILIAR</t>
  </si>
  <si>
    <t>Aumentar a  6646 la asistencia familias por cualquier tipo de violencia intrafamiliar (verbal, física y sicológica) recibe atención pronta y oportuna.</t>
  </si>
  <si>
    <t>3646 familias atendidas en la comisaria de familia. 2015.</t>
  </si>
  <si>
    <t>NIÑAS, NIÑOS Y ADOLESCENTES LIBRES DE MALTRATO</t>
  </si>
  <si>
    <t>Aumentar a 21 las campañas de promoción y prevención para las denuncias de casos de NNA víctimas de violencia sexual, explotación sexual y maltrato infantil</t>
  </si>
  <si>
    <t>VIOLENCIA, ABUSO Y EXPLOTACIÓN SEXUAL CERO</t>
  </si>
  <si>
    <t>Aumentar a 1300 el número de NN y padres de familias capacitados en prevención y denuncia de la explotación sexual, abuso y maltrato infantil</t>
  </si>
  <si>
    <t>300 NNA y padres de familia vinculados a capacitaciones sobre prevención y denuncia de la explotación sexual, abuso y maltrato infantil</t>
  </si>
  <si>
    <t>JÓVENES LÍDERES</t>
  </si>
  <si>
    <t xml:space="preserve">Aumentar a  2310 los Jóvenes en procesos de formación, de participación y representación ciudadana. </t>
  </si>
  <si>
    <t>1510 Jóvenes beneficiados en procesos de formación, de participación y representación ciudadana. PDL 2014-2015</t>
  </si>
  <si>
    <t>EMPRENDIMIENTO JUVENIL</t>
  </si>
  <si>
    <t xml:space="preserve">Incrementar a 2193 los jóvenes capacitados en formación (cursos) pertinentes a la demanda laboral. </t>
  </si>
  <si>
    <t>1393 Jóvenes capacitados en formación pertinente. PDL 2014-2015</t>
  </si>
  <si>
    <t>FERIA PARA LA  EMPLEABILIDAD</t>
  </si>
  <si>
    <t xml:space="preserve">Realizar 3 ferias para la empleabilidad con el apoyo de Sector Privado </t>
  </si>
  <si>
    <t>Línea Estratégica: Atención al Adulto Mayor</t>
  </si>
  <si>
    <t>Programa: Garantía y promoción de los Derechos del Adulto Mayor</t>
  </si>
  <si>
    <t xml:space="preserve">AÑOS DORADOS Y BRILLANTES </t>
  </si>
  <si>
    <t xml:space="preserve">1600 Adultos mayores atendidos con acciones de prevención, promoción, mejoramiento y rehabilitación de la salud física. </t>
  </si>
  <si>
    <t>PREVENCION DE MALTRATO AL ADULTO MAYOR</t>
  </si>
  <si>
    <t>1600 Adultos mayores y familiares vinculados a campañas de promoción del respeto y erradicación del maltrato</t>
  </si>
  <si>
    <t>Programa: Mujer Libre de Violencia, Empoderada con Inclusión</t>
  </si>
  <si>
    <t>Línea Estratégica: Por Los Derechos de las Mujeres</t>
  </si>
  <si>
    <t>Aumentar a 8  campañas de prevención de violencia contra la mujer.</t>
  </si>
  <si>
    <t xml:space="preserve">Atender al 100%  de casos con mujeres víctimas de cualquier tipo de violencia. </t>
  </si>
  <si>
    <t>4 campañas de prevención de violencia contra la mujer. PDL 2014 - 2015</t>
  </si>
  <si>
    <t>1721 casos atendidos de mujeres víctimas de cualquier tipo de violencia. PDL 2014 -2015</t>
  </si>
  <si>
    <t xml:space="preserve">Aumentar a 3039 Mujeres formadas en competencias laborales  y empresariales en la Localidad. </t>
  </si>
  <si>
    <t>2039 Mujeres formadas en competencias laborales y empresariales, emprendimiento. PDL 2014 - 2015</t>
  </si>
  <si>
    <t xml:space="preserve">LIDERAZGO FEMENINO </t>
  </si>
  <si>
    <t>Capacitar a 100 mujeres lideresas de la Localidad</t>
  </si>
  <si>
    <t>Línea Estratégica: Gente Empoderada, Reconocida y Respetada</t>
  </si>
  <si>
    <t>Programa: Diversidad Sexual</t>
  </si>
  <si>
    <t>DERECHOS PARA LA DIVERSIDAD</t>
  </si>
  <si>
    <t>400 Personas vinculadas en procesos de reconocimiento y promoción de los derechos de la diversidad sexual</t>
  </si>
  <si>
    <t>Programa: Atención a la Población en Condición de Discapacidad</t>
  </si>
  <si>
    <t>ATENCION A LA DISCAPACIDAD</t>
  </si>
  <si>
    <t>Aumentar a 486 las personas con discapacidad y cuidadores atendidas con enfoque integral y vinculadas a procesos de promoción de sus derechos y formación en emprendimiento</t>
  </si>
  <si>
    <t>Acompañamiento de 186 personas con discapacidad PDL 2014 -2015</t>
  </si>
  <si>
    <t xml:space="preserve">Fortalecer al 100%  las organizaciones de y para personas con Discapacidad. </t>
  </si>
  <si>
    <t>Línea Estratégica: Diversidad Étnica Local</t>
  </si>
  <si>
    <t>Programa: Fortalecimiento Étnico Local</t>
  </si>
  <si>
    <t xml:space="preserve">COMUNIDAD INDÍGENA LOCAL </t>
  </si>
  <si>
    <t xml:space="preserve">Apoyar la formulación del Plan de Vida en la Comunidad Indígena de Membrillal </t>
  </si>
  <si>
    <t xml:space="preserve">ESCENARIOS DE INCLUSIÓN ETNICA </t>
  </si>
  <si>
    <t xml:space="preserve">Garantizar la participación del 100%  los grupos étnicos presentes en la Localidad </t>
  </si>
  <si>
    <t>Línea Estratégica Reconstruyendo Tejido Social</t>
  </si>
  <si>
    <t>Programa: Víctimas del Conflicto Armado</t>
  </si>
  <si>
    <t>ASISTENCIA A LA REPARACIÓN INTEGRAL DE LAS VÍCTIMAS DEL CONFLICTO ARMADO</t>
  </si>
  <si>
    <t xml:space="preserve">Apoyar al 100% de las actividades y/o acciones derivadas del programa de atención psicosocial, salud integral a víctimas y hábitat previstos en el PDD </t>
  </si>
  <si>
    <t>OBJETIVO ESTRATEGICO 2: LOCALIDAD PARA LA GENTE</t>
  </si>
  <si>
    <t>Línea Estratégica: Desarrollo y Competitividad Local</t>
  </si>
  <si>
    <t>Programa: Desarrollo y Competitividad Local</t>
  </si>
  <si>
    <t>COMITÉ INTERSECTORIAL PARA EL DESARROLLO Y LA COMPETITIVIDAD</t>
  </si>
  <si>
    <t>FORMACIÓN PARA LA COMPETITIVIDAD</t>
  </si>
  <si>
    <t xml:space="preserve">Aumentar a 2316 las personas capacitadas para la competitividad y el empleo. </t>
  </si>
  <si>
    <t>916 personas capacitadas. PDL 2014 -2015</t>
  </si>
  <si>
    <t xml:space="preserve">Aumentar a 615 los microempresarios asesorados de la Localidad. </t>
  </si>
  <si>
    <t>FORTALECIMIENTO MICROEMPRESARIAL</t>
  </si>
  <si>
    <t>Programa: Desarrollo inclusivo Local</t>
  </si>
  <si>
    <t>EMPRENDIEMIENTO PRODUCTIVO LOCAL</t>
  </si>
  <si>
    <t>Aumentar a 120 Unidades productivas apoyadas</t>
  </si>
  <si>
    <t>Línea Estratégica: Legalidad comercial</t>
  </si>
  <si>
    <t>Programa: Red comercial legalizada</t>
  </si>
  <si>
    <t>VERIFICACIÓN Y CONTROL A ESTABLECIMIENTOS COMERCIALES</t>
  </si>
  <si>
    <t xml:space="preserve">Apoyar el control  a 400  establecimientos de comercio verificados en cumplimiento de los requisitos de Ley en materia de funcionamiento. </t>
  </si>
  <si>
    <t>250 visitas a establecimientos de comercio verificando documentación ajustada a Ley 232 del 95. PDL 2014 -20152014-2015social, PDL (2012-2013)</t>
  </si>
  <si>
    <t>Línea Estratégica: Localidad Verde</t>
  </si>
  <si>
    <t>Programa: Parques y Zonas Verdes</t>
  </si>
  <si>
    <t>PARQUES Y ZONAS VERDES PARA LA LOCALIDAD</t>
  </si>
  <si>
    <t xml:space="preserve">Aumentar a 49 parques y zonas verdes intervenidos de la Localidad  para su mejoramiento o adecuación. </t>
  </si>
  <si>
    <t>29 parques Adecuados en la localidad. PDL 2014-2015</t>
  </si>
  <si>
    <t>PROTECCIÓN Y APADRINAMIENTO DE PARQUES Y ZONAS VERDES</t>
  </si>
  <si>
    <t xml:space="preserve">Aumentar a 32 los parques apadrinados en la Localidad. </t>
  </si>
  <si>
    <t>28 Parques apadrinados en la localidad. PDL 2014 -2015</t>
  </si>
  <si>
    <t>Programa: Localidad Más Limpia</t>
  </si>
  <si>
    <t>MENOS BASURA</t>
  </si>
  <si>
    <t xml:space="preserve">Aumentar a  46 jornadas de limpieza en la Localidad erradicando basureros satélites y zonas enmontadas.  
</t>
  </si>
  <si>
    <t xml:space="preserve">6 jornadas de limpieza realizadas erradicando basureros satélites y zonas enmontadas. PDL 2014-2016  </t>
  </si>
  <si>
    <t>EDUCACIÓN AMBIENTAL</t>
  </si>
  <si>
    <t>42 Jornadas de sensibilización en cultura ciudadana ambiental. PDL 2014-2015</t>
  </si>
  <si>
    <t xml:space="preserve">Aumentar a 1600 Personas vinculadas en procesos de promoción y sensibilización en Cultura Ambiental
</t>
  </si>
  <si>
    <t>Programa: Control Ambiental</t>
  </si>
  <si>
    <t>OPERATIVOS DE CONTROL</t>
  </si>
  <si>
    <t xml:space="preserve">Aumentar a 22 los operativos de control de cumplimientos de normas ambientales en áreas de humedales y caños en la localidad. </t>
  </si>
  <si>
    <t>Línea Estratégica: Gestión del Riesgo</t>
  </si>
  <si>
    <t>Programa: Localidad menos vulnerable</t>
  </si>
  <si>
    <t>GESTION DEL RIESGO LOCAL</t>
  </si>
  <si>
    <t>Apoyar en la Actualización y Ajuste del Plan Distrital de Gestión del Riesgo para la Localidad</t>
  </si>
  <si>
    <t xml:space="preserve">Apoyar el inventario de los Asentamientos en Zonas de Alto Riesgo que existen en la Localidad. </t>
  </si>
  <si>
    <t>Línea Estratégica: Planificación Local</t>
  </si>
  <si>
    <t>Programa: Más Acceso, más saneamiento</t>
  </si>
  <si>
    <t>MÁS ACCESO, MAS SANEAMIENTO</t>
  </si>
  <si>
    <t>Gestionar al 100% las acciones tendientes para el acceso a agua potable y saneamiento básico de las comunidades menos favorecidas</t>
  </si>
  <si>
    <t>Sistema de agua potable en la vereda recreo, Leticia y concordia implementados. PDL 2015-2016</t>
  </si>
  <si>
    <t>Línea Estratégica: Desarrollo Local para la Competitividad</t>
  </si>
  <si>
    <t>Programa: Infraestructura Vial Local</t>
  </si>
  <si>
    <t>MÁS VIAS PARA LA LOCALIDAD.</t>
  </si>
  <si>
    <t xml:space="preserve">Aumentar a 75219 m2 las vías interconectoras construidas en la localidad. </t>
  </si>
  <si>
    <t>Construcción de 35219 m2 de vías interconectoras. PDL 2014-2015</t>
  </si>
  <si>
    <t>Línea Estratégica: Espacio Público para la Gente</t>
  </si>
  <si>
    <t>Programa Plan Estratégico de Recuperación y Protección del Espacio Público</t>
  </si>
  <si>
    <t>APROVECHAMIENTO ADECUADO DEL ESPACIO PÚBLICO LOCAL</t>
  </si>
  <si>
    <t xml:space="preserve">Aumentar a 5600m2 de espacio público recuperado en áreas estratégicas de la Localidad. </t>
  </si>
  <si>
    <t>1600 m2 de espacio público recuperado en áreas estratégicas de la Localidad. PDL 2014 -2015</t>
  </si>
  <si>
    <t xml:space="preserve">Apoyar en aumentar  el Indicador a 8.60 mts2 de espacio público por habitante. </t>
  </si>
  <si>
    <t>Índice de 8.03 m2 de espacio público efectivo por habitante- Espacio Público, 2015</t>
  </si>
  <si>
    <t>Aumentar a 78  las jornadas de sensibilización para el aprovechamiento del espacio público</t>
  </si>
  <si>
    <t>38 las jornadas de sensibilización para el aprovechamiento del espacio público. PDL 2014 -2015</t>
  </si>
  <si>
    <t xml:space="preserve">Aumentar a 283 los operativos de recuperación,  restitución y control </t>
  </si>
  <si>
    <t>83 operativos de recuperación,  restitución y control realizados en sectores estratégicos de la localidad. PDL 2014 -2015</t>
  </si>
  <si>
    <t>Línea Estratégica: Familias Vulnerables</t>
  </si>
  <si>
    <t>Programa: Viviendas Vulnerables</t>
  </si>
  <si>
    <t>ATENCIÓN A FAMILIAS VULNERABLES</t>
  </si>
  <si>
    <t>Aumentar a 12  los estudios socioeconómicos y técnicos  a familias en situación de vulnerabilidad.</t>
  </si>
  <si>
    <t xml:space="preserve">2  los estudios socioeconómicos y técnicos  a familias en situación de vulnerabilidad.
PDL 2014-2015 
</t>
  </si>
  <si>
    <t xml:space="preserve">Brindar Acompañamiento integral al 100% de los asentamientos informales  y/o de alto riesgo </t>
  </si>
  <si>
    <t>OBJETIVO ESTRATEGICO 3: CIUDADANIA Y BUEN GOBIERNO LOCAL</t>
  </si>
  <si>
    <t>Línea Estratégica: Localidad Sin Miedo</t>
  </si>
  <si>
    <t>Programa: Localidad Segura</t>
  </si>
  <si>
    <t>SEGURIDAD EN MÍ LOCALIDAD</t>
  </si>
  <si>
    <t xml:space="preserve">Apoyar en la Articulación para la conformación de 20 Frentes de Seguridad en los distintos barrios de la Localidad </t>
  </si>
  <si>
    <t>50 Barrios beneficiados en el fortalecimiento de Frentes de seguridad.</t>
  </si>
  <si>
    <t>Aumentar a 105 Barrios beneficiados con Sistemas Tecnológicos de Seguridad</t>
  </si>
  <si>
    <t>45 Barrios y/o Sectores beneficiados con  Sistemas Tecnológicos de Seguridad. PDL 2014-2015</t>
  </si>
  <si>
    <t>CONVIVIR COMO CIUDADANOS</t>
  </si>
  <si>
    <t>Realizar 28 consejos de seguridad y reuniones en temas de seguridad en la Localidad</t>
  </si>
  <si>
    <t>50 Reuniones de seguridad realizados en la Localidad. PDL 2014-20155</t>
  </si>
  <si>
    <t xml:space="preserve">Aumentar a 1440 jóvenes atendidos mediante acciones de prevención de violencia juvenil en la Localidad. </t>
  </si>
  <si>
    <t>1040 Jóvenes Atendidos con acciones de prevención de violencia en la localidad. PDL (2014-2015)</t>
  </si>
  <si>
    <t xml:space="preserve">Aumentar a 3332 niños niñas jóvenes y adolescentes beneficiarios con talleres lúdicos sobre promoción de derechos , convivencia comunitaria, resolución pacífica de conflictos </t>
  </si>
  <si>
    <t>2532 niños niñas jóvenes y adolescentes beneficiados con talleres lúdicos sobre derechos, convivencia comunitaria, PDL 2014-2015.</t>
  </si>
  <si>
    <t>Línea Estratégica: Localidad Territorio de Paz</t>
  </si>
  <si>
    <t>Programa: Primero la Paz en la Localidad</t>
  </si>
  <si>
    <t>LOCALIDAD PARA LA PAZ</t>
  </si>
  <si>
    <t>Apoyar al 100% de iniciativas de pedagogía para la Paz, y post conflicto implementadas en la Localidad, orientando a la Localidad como Territorio de Paz. A32</t>
  </si>
  <si>
    <t>Programa: Derechos Humanos</t>
  </si>
  <si>
    <t>POR NUESTROS DERECHOS</t>
  </si>
  <si>
    <t xml:space="preserve">Realizar  4 Jornadas de promoción prevención y atención en DDHH a comunidad en general </t>
  </si>
  <si>
    <t>Línea Estratégica: Buen Gobierno</t>
  </si>
  <si>
    <t>Programa: Modernización Institucional</t>
  </si>
  <si>
    <t>ALCALDIA LOCAL PARA LA GENTE</t>
  </si>
  <si>
    <t>5 oficinas de la  Alcaldía Local mejoradas con muebles, equipos de oficina y mantenimiento  Local. PDL 2014-20152015social, PDL (2012-2013)</t>
  </si>
  <si>
    <t xml:space="preserve">Aumentar a 160 actos del gobierno local informados desde las carteleras de la Alcaldía Local, medios de comunicación, prensa hablada y escrita, revistas y folletos, micro página de la Alcaldía Local. </t>
  </si>
  <si>
    <t xml:space="preserve">Aumentar  17 oficinas de la  Alcaldía Local  con muebles, equipos de oficina y mantenimiento  Local </t>
  </si>
  <si>
    <t>A 2015 80 actos del gobierno local desde las carteleras de la Alcaldía Local, medios de comunicación, prensa hablada y escrita, revistas y folletos, micro página de la Alcaldía Local.</t>
  </si>
  <si>
    <t>Programa: Administración local cerca de ti</t>
  </si>
  <si>
    <t>MI GENTE, TU ALCALDIA LOCAL VÁ</t>
  </si>
  <si>
    <t xml:space="preserve">Aumentar a 132 las jornadas de atención integral con los servicios que brinda la Administración Local y Distrital. </t>
  </si>
  <si>
    <t>100 Jornadas de atención integral realizadas. PDL 2014-2015</t>
  </si>
  <si>
    <t>Línea Estratégica: Planeación Comunitaria Participativa</t>
  </si>
  <si>
    <t>Programa: Planeación ciudadana</t>
  </si>
  <si>
    <t>CONSEJO LOCAL DE PLANEACIÓN</t>
  </si>
  <si>
    <t>Fortalecer con capacitación al CLP</t>
  </si>
  <si>
    <t xml:space="preserve">A Diciembre 2015: CLP fortalecido,  con capacitación y elementos logísticos </t>
  </si>
  <si>
    <t>FORTALECIMIENTO A LAS ORGANIZACIONES  COMUNALES</t>
  </si>
  <si>
    <t xml:space="preserve">Asesoramiento organizacional, Inspección, Control y Vigilancia a 200 Organizaciones Comunales de  Base 
</t>
  </si>
  <si>
    <t xml:space="preserve">318 Organizaciones Comunales de base asesoradas. PDL 2014 -2015  </t>
  </si>
  <si>
    <t xml:space="preserve">Capacitación de 200  organizaciones de base en temas pertinentes a la gestión pública como presupuesto, formulación de proyectos, gestión pública, planeación estratégica etc. 
</t>
  </si>
  <si>
    <t xml:space="preserve">Capacitación sobre Tipología del Conflicto Comunal, Legislación Comunal, Conciliación y Conflicto a 79 Organizaciones de Base de la Localidad. PDL 2014 -2015. </t>
  </si>
  <si>
    <t>FORTALECIMIENTO A LA PLANEACIÓN LOCAL</t>
  </si>
  <si>
    <t xml:space="preserve">Apoyar y Asesorar al 100% los procesos de planeación  y formulación de proyectos presentados por las Unidades comuneras de Gobierno Urbanas y Rural. </t>
  </si>
  <si>
    <t>A Diciembre 2013:64 Proyectos asesorados para su inscripción en el Banco de Proyectos de Planeación Distrital. PDL 2014 -2015</t>
  </si>
  <si>
    <t>VISUALIZACIÓN DEL BANCO LOCAL DE PROGRAMAS Y PROYECTOS</t>
  </si>
  <si>
    <t xml:space="preserve">Aumentar a 80 las jornadas de socialización y visibilización del Banco de Programas y Proyectos de la Localidad. </t>
  </si>
  <si>
    <t>20 jornadas de socialización y visibilización del Banco de Programas y Proyectos de la Localidad. PDL 2014-2015</t>
  </si>
  <si>
    <t>Línea Estratégica: Transparencia</t>
  </si>
  <si>
    <t>Programa: Rendición de Cuentas:</t>
  </si>
  <si>
    <t>INFORMES DE GESTION</t>
  </si>
  <si>
    <t>OBJETIVO ESTRATEGICO/ LINEAS ESTRATEGICAS /  PROGRAMAS / SUBPROGRAMAS</t>
  </si>
  <si>
    <t xml:space="preserve">Mesa Distrital de
Prevención del
Embarazo en
Adolescentes – Alcaldía Local. 
</t>
  </si>
  <si>
    <t>COMISARIA FAMILIA</t>
  </si>
  <si>
    <t>alcaldia local</t>
  </si>
  <si>
    <t>Area Social</t>
  </si>
  <si>
    <t>despacho alcalde local</t>
  </si>
  <si>
    <t>1 parque apadrinado en la Localidad Doña Epi en Blas de Lezo</t>
  </si>
  <si>
    <t>Área Social – OAGRD – Planeación Distrital</t>
  </si>
  <si>
    <t>espacio publico</t>
  </si>
  <si>
    <t xml:space="preserve">Área Social – Jurídica  Alcaldía Local - Policía Distrital – Comunidad  </t>
  </si>
  <si>
    <t>area social</t>
  </si>
  <si>
    <t>Sec. Interior. – Alcaldía Local</t>
  </si>
  <si>
    <t xml:space="preserve">Sec. de Planeación Distrital. -Alcaldía local </t>
  </si>
  <si>
    <t>Secretaria de Participación</t>
  </si>
  <si>
    <t>Banco local de proyectos</t>
  </si>
  <si>
    <t>AVANCE GENERAL DEL PDL</t>
  </si>
  <si>
    <t>TODOS A ESTUDIAR CON CALIDAD EN MI LOCALIDAD</t>
  </si>
  <si>
    <t>Alcaldía Local</t>
  </si>
  <si>
    <t>PROMOCION DE PRACTICAS DEPORTIVAS, LUDICAS Y DE RECREACION</t>
  </si>
  <si>
    <t xml:space="preserve">Apoyar la implementación de la estrategia intersectorial para la prevención del embarazo en Adolescentes
</t>
  </si>
  <si>
    <t xml:space="preserve">1 Comité Conformado según la Ley1145/2007 y Res. 3317/2012
</t>
  </si>
  <si>
    <t xml:space="preserve">Fortalecer las capacidades organizativas del Comité Local de personas con discapacidad conforme a la Ley 1145/2007 y Res. 3317/2012. </t>
  </si>
  <si>
    <t>Secretaría del Interior - Alcaldía Local</t>
  </si>
  <si>
    <t xml:space="preserve">Conformar un Comité Intersectorial para el desarrollo y competitividad  </t>
  </si>
  <si>
    <t xml:space="preserve">Despacho </t>
  </si>
  <si>
    <t xml:space="preserve"> - PES</t>
  </si>
  <si>
    <t>empresa de aseo - Alcaldía Local</t>
  </si>
  <si>
    <t>Alcaldía Local- SENA - Sector privado</t>
  </si>
  <si>
    <t>Alcaldía Local - SENA - Sector privado</t>
  </si>
  <si>
    <t>Crear una Agenda Común para la promoción del Desarrollo y Competitividad Local</t>
  </si>
  <si>
    <t>Implementar en un 80% la Agenda Común para el Desarrollo y Competitividad Local</t>
  </si>
  <si>
    <t>Realizar 3 Ruedas de Negocio Local para la generación de encadenamientos productivos</t>
  </si>
  <si>
    <t>15 microempresarias asesoradas. PDL 2014 - 2015</t>
  </si>
  <si>
    <t>Control de Establecimientos</t>
  </si>
  <si>
    <t xml:space="preserve">Aumentar a 62 las Jornadas de Sensibilización en Cultura Ciudadana Ambiental 
</t>
  </si>
  <si>
    <t xml:space="preserve">10 Operativos de control realizado en áreas de humedales en la Localidad PDL 2012 -2013 PDL 2014-2016  </t>
  </si>
  <si>
    <t>Despacho Alcalde Local</t>
  </si>
  <si>
    <t xml:space="preserve">Apoyar la orientación de 2000 Personas en  Salud Sexual </t>
  </si>
  <si>
    <r>
      <t xml:space="preserve">25 Operativos a Establecimientos de Comercio, 10 Procesos Administrativos aperturados, 15 Cerramientos preventivos e Implementación del Proyecto Ser Legal Va; Operativo de control de Establecimientos en San José de Los Campanos; </t>
    </r>
    <r>
      <rPr>
        <b/>
        <sz val="10"/>
        <color theme="1"/>
        <rFont val="Calibri"/>
        <family val="2"/>
        <scheme val="minor"/>
      </rPr>
      <t>A partir del 1° de Febrero de de 2017  con la entrada en vigencia de la Ley 1801 le corresponde esta función a la Policia Nacional</t>
    </r>
  </si>
  <si>
    <r>
      <t xml:space="preserve">Espacio publico recuperado en lo sectores El Campestre Almirante Colon  Bomba El Amparo San Pedro El Socorro Santa Lucia San Fernando Blas de Lezo Los Caracoles ; </t>
    </r>
    <r>
      <rPr>
        <b/>
        <sz val="10"/>
        <color theme="1"/>
        <rFont val="Calibri"/>
        <family val="2"/>
        <scheme val="minor"/>
      </rPr>
      <t xml:space="preserve"> A partir del 1° de Febrero de de 2017  con la entrada en vigencia de la Ley 1801  las funciones de Control, recuperación y restitución del espacio público le corresponde  a la Policia Nacional</t>
    </r>
  </si>
  <si>
    <r>
      <t>25 operativos de recuperacion 1 proceso de restitucion 34 visitas de control en los sectores de Santa Lucia Almirante Colon Terminal de Transporte Socorro Blas de Lezo La Providencia El Campestre Santa Clara San Fernando Los Caracoles;</t>
    </r>
    <r>
      <rPr>
        <b/>
        <sz val="10"/>
        <color theme="1"/>
        <rFont val="Calibri"/>
        <family val="2"/>
        <scheme val="minor"/>
      </rPr>
      <t xml:space="preserve"> A partir del 1° de Febrero de de 2017  con la entrada en vigencia de la Ley 1801  las funciones de Control, recuperación y restitución del espacio público le corresponde  a la Policia Nacional</t>
    </r>
  </si>
  <si>
    <t>Seguimiento al 100% de los  CERES de la Localidad.</t>
  </si>
  <si>
    <r>
      <t>Apoyo en aumento del Indicador de mts2 de espacio publico por habitante mejorado a traves de los operativos de control realizados;</t>
    </r>
    <r>
      <rPr>
        <b/>
        <sz val="10"/>
        <color theme="1"/>
        <rFont val="Calibri"/>
        <family val="2"/>
        <scheme val="minor"/>
      </rPr>
      <t xml:space="preserve">  A partir del 1° de Febrero de de 2017  con la entrada en vigencia de la Ley 1801  las funciones de Control, recuperación y restitución del espacio público le corresponde  a la Policia Nacional</t>
    </r>
  </si>
  <si>
    <t>Presentar 8 Informes de Gestión durante el periodo del gobierno local</t>
  </si>
  <si>
    <t>Adecuacion de 1 Cancha Deportiva en Los Jardines; adecuación y/o construcción de escenarios deportivos en los Barrios Recreo, La Consolata, Jardines, San Pedro, Santa Mónica, San Fernando-La Florida y Corregimiento de Pasacaballos</t>
  </si>
  <si>
    <t>Renovacion y fortalecimiento del Consejo Local contra Abuso y Explotacion Sexual de Niños y Niñas y realizacion de Foro y Talleres de Prevencion (2016).   Realización de Talleres sobre Prevención del Abuso y la Explotación Sexual, Foro, Marcha por el Buen Trato y de Promoción de Denuncia al Maltrato y Abuso Infantil, Murales alusivos al Buen Trato</t>
  </si>
  <si>
    <t>CUMPLIMIENTO 2016</t>
  </si>
  <si>
    <t>CUMPLIMIENTO 2017</t>
  </si>
  <si>
    <t>Acompañamiento a traves de estrategias de focalizacion de IEO sensibilizacin talleres apoyo y seguimiento psicosocial  Visitas de acompañamiento a IEO verificando avances para disminuir la Desercion Escolar Visitas Domiciliarias por parte del Equipo Psicosocial de las IEO mayor presencia de la policia en la entrada y salida de los estudiantes</t>
  </si>
  <si>
    <t>Seguimiento realizado  a 1 CERES en la Localidad que actualmente está funcionando (Pasacaballos)  Seguimiento en la actualidad a la Universidad de San Buenaventura</t>
  </si>
  <si>
    <t xml:space="preserve">200 personas Sensibilizadas en derechos y deberes de los afiliados al Sistema de Seguridad Social (2016-2017); 121 personas Sensibilizadas en derechos y deberes de los afiliados al Sistema de Seguridad Social </t>
  </si>
  <si>
    <t>7 Jornadas de Fumigacion y Abatizacion en El Nazareno El Milagro Urbanizacion 11 de Noviembre y Simon Bolivar Villa Rosita Nelson Mandela Sector Las Colina El Progreso La Princesa San Jose de Los Campanos</t>
  </si>
  <si>
    <t>250 Mujeres atendidas por cualquier tipo de violencia</t>
  </si>
  <si>
    <t>Reunion para reactivacion de convocatoria y selección de representantes del Comité Local de Discapacidad; Apoyo en la realización de 3 Jornadas de Caracterización de personas con discapacidad en: Instituto El Rosario, Institución Mente Activa y San José de Los Campanos; Mesas de Trabajo con diferentes entidades que conforman el Sistema Local de Discapacidad para coordinación de Plan de Trabajo</t>
  </si>
  <si>
    <t>Gestiones para la conformacion del Comite Intersectorial con Coordinacion de Desarrollo de la ANDI</t>
  </si>
  <si>
    <t>Apoyo para atender el tema de seguridad con la conformacion de 36 Frentes de Seguridad en coordinacion con la Policia Nacional; Gestión para la conformacion de 27 Frentes de Seguridad en coordinacion con la Policia Nacional en diferentes sectores de Nelson Mandela, Blas de Lezo, El Carmelo, Los Caracoles, El Campestre, Nuevo Campestre, Sor Teresa de Calcuta; Apoyo para atender el tema de seguridad con la conformacion de 6 Frentes de Seguridad en coordinacion con la Policia Nacional en el Barrio El Carmelo</t>
  </si>
  <si>
    <t>Apoyo para atender el tema de seguridad en los barrios Ciudadela 2000 Nazareno  San Jose  de los Campanos Huellas de Alberto Uribe; Encuentro Comunitario con lideres de La Concepción y el Cuadrante de Policia, Gestión para Socialización del Código de Policia en Ciudad Sevilla y Sevilla Real, Reuniones en El Campestre, Villa Corelca, San Pedro Martir, María Cano; Apoyo para atender el tema de seguridad en los barrios Los Caracoles Almirante Colon Nuevo Campestre Nazareno Socorro Nueva Venecia</t>
  </si>
  <si>
    <t>Presentación de Informe de Gestión Enero-Junio al Consejo Local de Planeación y JAL de la Localidad; Presentación de Informe de Gestión -Junio-Octubre a la JAL de la Localidad; Presentacion de Informe de Gestion Enero Junio al Consejo Local de Planeacion y JAL de la Localidad</t>
  </si>
  <si>
    <t>OBJETIVO  1</t>
  </si>
  <si>
    <t>OBJETIVO  2</t>
  </si>
  <si>
    <t>OBJETIVO  3</t>
  </si>
  <si>
    <t>META 2018</t>
  </si>
  <si>
    <t>Promoción de la prevención de embarazos en adolescentes en comunidades  vulnerables de la Localidad Industrial y de la Bahía, a través de dos brigadas de salud.</t>
  </si>
  <si>
    <t>ACUMULADO TOTAL 2016-2017-2018</t>
  </si>
  <si>
    <t>5 Jornadas de Socialización y Visibilización del Banco de Programas y Proyectos de la Localidad.; 38 Jornadas de Socializacion y Visibilizacion del Banco de Programas y Proyectos de la Localidad</t>
  </si>
  <si>
    <t>CUMPLIMIENTO 2018</t>
  </si>
  <si>
    <t>Asesoria de 53 proyectos formulados en Metodologia MGA  para su Inscripcion y registro en el Banco Local de Programas y Proyectos; Asesoria de 19 proyectos formulados  para su Inscripcion y registro en el Banco Local de Programas y Proyectos; 14 procesos de planeacion  y formulacion de proyectos asesorados</t>
  </si>
  <si>
    <t>Fortalecimiento al Consejo Local de Planeación con Talleres sobre Legislación y Procedimientos del CLP, Estructuración de Planes de Desarrollo, Planes de Inversión-Presupuestos, Teoría de Proyectos, Liderazgo y Participación, Organización Territorial</t>
  </si>
  <si>
    <t xml:space="preserve">Informacion de 50 actos del Gobierno Local  a traves de boletines y medios de comunicación; Informacion de 10 actos del Gobierno Local  a traves de circulares y redes sociales; 10 Actos del Gobierno Local informados </t>
  </si>
  <si>
    <t xml:space="preserve">Fortalecimiento con mantenimiento  y  reubicacion de las Oficinas de Gestion Documental Recepcion UIC Salon Democracia; Oficinas mejoradas con mantenimiento físico y de equipos (Despacho, Comisaría, Atención al Ciudadano, UNALDE y Oficinas nuevas, Baños y Cocina;  Mejoramiento de Oficinas con pintura, mantenimiento eléctrico y dotación de Equipos  </t>
  </si>
  <si>
    <t>Apoyo a través del Proyecto para la  Convivencia y Paz (Conversatorio, Marcha por la Paz); Actividades Lúdicas en el Tema de la Paz</t>
  </si>
  <si>
    <t>Realización de Jornadas de Promociión en DDHH, en la Localidad a través Talleres, Encuentro de Pares, Murales, Ruta de los Derechos; 4 jornadas de acceso a la justicia realizadas (coordinadas por Ecopetrol)</t>
  </si>
  <si>
    <t>Reunion para reactivacion de convocatoria y selección de representantes del Comité Local de Discapacidad. Coordinacion para procesos de reactivacion del Comite Local con Secretaria de Participacion; Conformación Comité Local con los diferentes Delegados de las Organizacciones y personas representantes de las diversas discapacidades, Elaboración  de Resolución Local con los diferentes delegados ante Consejo Distrital de Discapacidad</t>
  </si>
  <si>
    <t>Atendidas 75 personas discapacitadas a traves del apoyo a Unidades Productivas; aplicación de 24 Registros de Discapacidad; beneficiados 50 discapacitados con Talleres de Derechos Humanos, Emprendimiento, Desarrollo Laboral, Artes y Oficios para creación de Unidades Productivas; Beneficiados 15 personas con Registros de Discapacidad Apoyo y Orientacion para Caracterizacion en Base de Datos Nacional Solicitud de Vivienda de Interes Social Visita Domiciliaria Mesa de Trabajo para inclusion en el Programa Mas Familias en Accion; 80 personas en condición de discapacidad de Pasacaballos beneficiadas con Talleres sobre Derechos y Deberes, Artes y Oficios, Organización de 10 Unidades Productivas</t>
  </si>
  <si>
    <t>Realizacion de 2 Eventos Caminata por la NO Violencia Contra la Mujer y Noche Bohemia (2016).  Conmemoracion del Dia Internacional de la Mujer Socializacion sobre Ruta de Atencion Casos de Violencia Intrafamiliar, Sensibilización, Marcha y Dramatizaciones del tema de la No Violencia Contra la Mujer</t>
  </si>
  <si>
    <t>Realizacion de  3 Jornadas de Atencion Integral San Jose de Los Campanos Cerros de Albornoz Sector Nuevo Israel  y Cerros de Albornoz Acompañamiento Programa de Corazon Por Cartagena en Pasacaballos Nelson Mandela San Jose de Los Campanos Viernes con Mi Gente en Henequen; 3 Jornadas de Atención Integral en Leticia, Nelson Mandela y Mirador de la Bahía; Realización de 6 Jornadas de Atencion Integral en El Milagro San Jose de Los Campanos Sectores Revivir y San Rafael, El Nazareno, Villa Carmen, Villa Rosa y Pasacaballos; Vinculación en la Jornada de Atención Integral en Policarpa coordinada por el PES y Día de Erradicación de la Pobreza en Nelson Mandela</t>
  </si>
  <si>
    <t>195 Jóvenes beneficiados en procesos de formacion  de participacion y representacion ciudadana en Pasacaballos y Membrillal; 100 jóvenes beneficiarios de formación en Mecanismos de Participación Ciudadana y Liderazgo en Pasacaballos; 145 jóvenes participantes en Conversatorio sobre Políticas Públicas de Paz y el Rol de los Jóvenes; 50 Jovenes beneficiados en procesos de formacion de Liderazgo y Participacion y Ciudadanía, 200 jóvenes capacitados en Liderazgo y Mecanismos   de Participación Ciudadana</t>
  </si>
  <si>
    <t>Asesoradas 1000 personas  en procesos de  afiliacion al Sistema de Seguridad Social (2016); Asesoradas 1000  personas en procesos de  afiliacion al Sistema de Seguridad Social (2017)  Asesoradas 1000 personas en procesos de  afiliacion al Sistema de Seguridad Social</t>
  </si>
  <si>
    <t>100 personas beneficiarias en Talleres de Formación en Derechos de la Población LGTBI;100 personas vinculadas a proceso de formación, espacios de participación y visibilización de la Población LGTBI (Talleres sobre Derechos Humanos, Activismo, Derechos Sexuales y Reproductivos); Apoyo Jornada de Vacunacion a Poblacion LGTBI 65 beneficiarios, 100 personas beneficiadas con Talleres sobre Derechos y Deberes, DDHH, Cultura y Danza, Estetica y Belleza</t>
  </si>
  <si>
    <r>
      <rPr>
        <sz val="9"/>
        <rFont val="Calibri"/>
        <family val="2"/>
        <scheme val="minor"/>
      </rPr>
      <t xml:space="preserve">15 Organizaciones Culturales vinculadas a las Fiestas de Independencia  (2016);  15 Organizaciones Culturales vinculadas al Preludio y/o Cabildos de la Localidad; </t>
    </r>
    <r>
      <rPr>
        <sz val="9"/>
        <color theme="1"/>
        <rFont val="Calibri"/>
        <family val="2"/>
        <scheme val="minor"/>
      </rPr>
      <t>15 Organizaciones Culturales vinculadas al Preludio</t>
    </r>
  </si>
  <si>
    <t>1 Festival Gastronomico realizado con elaboración de comidas, fritos, dulces tradicionales (2016).   3 Festivales  Gastronomicos (zonas rural y urbana)  realizado con elaboración de comidas, fritos, jugos y dulces tradicionales ; 2 Festivales  Gastronomicos (zonas rural y urbana)  realizado</t>
  </si>
  <si>
    <t xml:space="preserve">Atencion a 750 Familias afectadas por cualquier tipo de violencia intrafamiliar verbal fisica y sicologica (2016) y 750 (2017); Atencion a 750 Familias afectadas por cualquier tipo de violencia intrafamiliar verbal fisica y sicologica </t>
  </si>
  <si>
    <t>210 Mujeres formadas en Emprendimiento Planes de Negocio Artes y Oficios Cadenas Productivas; 380 Mujeres formadas en Emprendimiento Planes de Negocio, Emprendimiento, Comercialización, Elaboración de Productos de Aseo y Cosmetología, Cadenas Productivas; 95 Mujeres formadas en Emprendimiento, 25 Mujeres formadas en Modistería Básica, 380 Mujeres en las zonas Urbana y Rural capacitadas en Artes y Oficios (Maquillaje, Elaboración de Productos de Aseo, Adornos de Navidad y Lencería)</t>
  </si>
  <si>
    <t>10  microempresarios asesorados de la Localidad; 150  Proyectos de Emprendimientos asesorados; 137  Iniciativas Productivas asesoradas; 6 Mujeres participando en la Muestra de Dulce Local, 108 microempresarios formados y fortalecidos en las áreas funcionales de sus unidades productivas (organizacional,
comercial, servicio al cliente, financiera/contable y tributaria).Articulado con Ecopetrol</t>
  </si>
  <si>
    <t>Elaboración de Plan de Atención del Riesgo de la Localidad como base para la Actualización y Ajuste del Plan Distrital de Gestión del Riesgo; Divulgaciones de Planes de Emergencias dirigido a líderes comunitarios, miembros de los COMBAS, estudiantes SENA y Juntas de Acción Comunal (Articulado con Ecopetrol), Apoyo para prevención de emergencias en época de Navidad</t>
  </si>
  <si>
    <t>400 personas vinculadas por medio de Jornadas de Sensibilizacion en Cultura Ciudadana Ambiental en Arroz Barato Henequen 20 de Julio Nelson Mandela Los Caracoles Ceballos La Reina San Pedro Martir; 400 personas Sensibilizadas en los Sectores Nuevo Israel, El Quindio, Campo Bello, Los Girasoles, Villa Barraza, Pasacaballos (Sectores Ciudadela 1° de Agosto y Madre Herlinda), Membrillal y Ceballos; 400 personas Sensibilizadas en Cultura Ambiental</t>
  </si>
  <si>
    <t>Intervencion en 3 Zonas Verdes (Blas de Lezo, Zona Verde Parque Central de Policarpa y Zona Verde en 20 de Julio)  y 4  Parques (Santa Clara Almirante Colon, El Socorro y La Concepcion)           Construcción, adecuación, recuperación y/o mantenimiento de 5 parques y/o zonas verdes en los Barrios Villa Rosita, El Silencio, El Nazareno y Corregimiento de Pasacaballos; Parque de La Virgen en Blas de Lezo, Alameda La Victoria</t>
  </si>
  <si>
    <t>20 Jornadas de Sensibilizacion sobre Normas Vigentes realizada  en diversos sectores de la Localidad; 10 Jornadas de Sensibilizacion para el aprovechamiento del espacio publico</t>
  </si>
  <si>
    <t xml:space="preserve">Impulsados 10 Unidades Productivas beneficiando 150 mujeres en Pasacaballos; 30 Unidades Productivas en Porcicultura en Bajo del Tigre, Leticia y Recreo; 3 Unidades Productivas beneficiando a personas con discapacidad; 36 Iniciativas Productivas con mujeres de la zona rural en Elaboración de Productos de Aseo y Cosmetodología; Impulsadas 20 Unidades Productivas en zona urbana, 16 en zona rural, 10 de Discapacitados </t>
  </si>
  <si>
    <t>Realizacion de 8 Jornadas de Sensibilizacion en Cultura Ciudadana Ambiental en Arroz Barato Henequen 20 de Julio Nelson Mandela Los Caracoles Ceballos La Reina San Pedro Martir; 5 Jornadas Integrales Festival "Mi Barrio Limpio" en el Sector Nuevo Israel, El Quindio, Campo Bello, Los Girasoles, Villa Barraza; Jornadas en Pasacaballos (Sectores Ciudadela 1° de Agosto y Madre Herlinda), Membrillal y 1 Jornada de Sensibilización sobre el Buen Uso y Manejo de Aguas Residuales Jornada Limpiaton en Ceballos; 1 Jornada Integral Festival "Mi Barrio Limpio" en el Sector Nuevo Israel, Talleres de capacitación y sensibilización de la protección del Medio Ambiente, 6  jornadas de sensibilización en cultura ciudadana ambiental a través de la campaña “CUIDA EL MEDIO AMBIENTE DE NUESTRA LOCALIDAD”</t>
  </si>
  <si>
    <t>3 Operativos en Humedal de Providencia   Caño Matute  y Canal Socorro (2016); Gestión para operativo de Limpieza de Canales en El Campestre, El Quindio, 20 de Julio (2017); Recorrido e inspección a  Canal La Plazuela, Limpieza y recuperación del caudal del Caño Antonio José de Sucre</t>
  </si>
  <si>
    <t>Realizacion de 18 Jornadas de Limpieza erradicando basureros satelites y zonas enmontadas en Blas de Lezo Campestre Villa Rosita Providencia Santa Lucia Plan 400 Villa Corelca Socorro 20 de Julio Simon Bolivar Los Jardines Nazareno San Jose Campanos Almirante Colon La Princesa Policarpa Henequen alrededores Cementerio Jardines de Cartagena; 15 Jornadas de Aseo en Villa Hermosa, El Carmelo, El Milagro, Villa Rosita, El Qunidio, Los Jardines, Arroz Barato, Nelson Mandela, Alrededores Carcel de Ternera, Los Sananderes, Ceballos, Campo Bello, Los Girasoles y Villa Barraza; 4 Jornadas de Aseo en Villa Hermosa Ciudadela 2000 Calle La Fabrica El Campestre, Jornadas de Limpieza y Reciclaje en Pasacaballos</t>
  </si>
  <si>
    <t>Gestión para obras de saneamiento básico y agua potable en Arroz Barato, Pasacaballos (Sector Madre Herlinda) y sus Veredas Bajo del Tigre, Membrillal, Leticia y Recreo; Suministro e instalación de red principal y secundaria (tuberías) y cometidas domiciliarias de agua potable en las veredas; Capacitación y Fortalecimiento a Organizaciones Veredales para manejo de sistema de agua potable</t>
  </si>
  <si>
    <t>Con corte DICIEMBRE 31/2018</t>
  </si>
  <si>
    <t>45 jovenes atendidos mediante acciones de prevencion de violencia juvenil en la Localidad; 155 jóvenes atendidos con Formación, Jornadas Lúdicas, Marchas; 80 Jóvenes de la Institución Educativa Juan Jose Nieto  participantes del Festival de Talento Juvenil, 100 Jóvenes atendidos con Formación, Jornadas Lúdicas</t>
  </si>
  <si>
    <t>183 jovenes capacitados en  Mercadeo y Ventas Contabilidad Basica Atencion al Cliente Salud Ocupacional; 120 jóvenes capacitados en Trabajos en Espacios confinados y  Salud Ocupacional;  80 jovenes capacitados en Liquidacion de Prestaciones Sociales y Nomina Contabilidad Basica y Salud Ocupacional, 190 jóvenes capacitados en Elaboración de Productos Químicos, Talento Humano, Salud Ocupacional, Primeros Auxilios, Artesanía, Soldadura (Articulado con Ecopetrol)</t>
  </si>
  <si>
    <t>Realizacion  de censos en el sector de Colinas de Villa Barraza Sector El Tanque de Cerros de Albornoz Membrillal Policarpa Antonio Jose de Sucre; Acciones para atención de probelmáticas en el Mirador de la Bahía, Cerros de Albornoz, Villa Corelca, Pasacaballos; Acciones para atencion de probelmaticas en el Mirador de la Bahia,  Cerros de Albornoz, 2 de Octubre</t>
  </si>
  <si>
    <t xml:space="preserve">Asesoradas 74 Organizacones de Base en procesos de eleccion y elaboracion de informes; 52 Organizaciones Comunales asesoradas para el reconocimiento de Personería Jurídica; 30 Organizaciones Comunales asesoradas para renovacion de Comisiones de Trabajo, 40 Juntas de Acción Comunal asesoradas en revisión de libros  </t>
  </si>
  <si>
    <t>Capacitadas  61 Organizaciones de Base en Legislacion Comunal Ley 743; 75 Organizaciones de Base capacitadas  en Legislacion Comunal; 30 Organizaciones de Base capacitadas  en Legislacion Comunal y Liderazgo Comuniario, 34 Organizaciones capacitadas en Legislación y Mecanismos de Participación,Planes de Desarrollo, Planes de Inversión, Organización Territorial, Proyectos de Inversión, Teoría y Formulación de Proyectos</t>
  </si>
  <si>
    <t xml:space="preserve">100 niños niñas jovenes y adolescentes beneficiarios con talleres ludicos sobre Promocion de Derechos  y Valores; 120 adolescentes y jóvenes participando de Talleres sobre Valores y Convivencia Pacífica; 200  niños niñas jovenes y adolescentes beneficiarios con Talleres de Promoción de Derechos y Deberes, Convivencia Pacífica, Cuidado del Medio Ambiente; 200  niños niñas jovenes y adolescentes beneficiarios con Talleres de Derechos y Deberes, Mecanismos de Conciliación, Derechos Humanos                       </t>
  </si>
  <si>
    <t>Articulación de actividades con Ecopetrol</t>
  </si>
  <si>
    <t xml:space="preserve">Impelemetación de acciones orientadas a la Formación para el Trabajo, Fortalecimiento a Microempresarios de la Localidad Industrial y de la Bahía (31% Agenda Implementada)
</t>
  </si>
  <si>
    <t>200  personas capacitados en  Elaboracion de Nomina Administracion de Personal Almacenamiento y Bodejage de Mercancias Salud Ocupacional  Emprendimiento (2016);  60 beneficiarios sobre Porcicultura y Comercialización, 150 beneficiarios de Talleres de Emprendimiento y Comercialización; 290 beneficiarias con Talleres de Emprendimiento y Empresarismo, Comercialización, Cadenas Productivas; 51 beneficiarios sobre Producción Avícola y Comercialización (2017);  210 personas capacitadas en Emprendimiento, 213 personas capacitadas en Elaboracion de Nomina Almacenamiento y Bodejage de Mercancias Atención al Cliente, Salud Ocupacional, Contabilidad, Emprendimiento y Pedagogía Básica</t>
  </si>
  <si>
    <t xml:space="preserve">550 adultos mayores beneficiarios con el suministro de protesis dentales y lentes (2016); 120 adultos mayores beneficiarios con el suministro de protesis dentales; Apoyo a Jornada de Atención Integral a 50 Adultos Mayores en El Milagro, 530 Adultos Mayores beneficiados con el suministro de protesis dentales y lentes </t>
  </si>
  <si>
    <t>250 Adultos Mayores vinculados a campañas de Promoción del Respeto con Jornadas Físico-Recreativas, Talleres de Músico-Terapias; 218 Adultos Mayores de Grupos Organizados y Coordinadores participantes en Taller sobre Derechos del Adulto Mayor y Jornada Lúdica; 860  Adultos Mayores de Grupos Organizados y Coordinadores participantes en Taller sobre Derechos del Adulto Mayor y Jornada Lúdica</t>
  </si>
  <si>
    <t>Beneficiados 1000 niñas y niños de la Localidad con  actividades  ludicas y recreativas de las comunidades San Jose de Los Campanos Villa Rubia Jorge Eliecer Gaitan y Ceballos; 200 niñ@s beneficiados con Jornadas Lúdicas del Mes de la Niñez (Barrios El Silencio, Villa Hermosa, San Pedro Martir y El Nazareno); 100 Niñ@s beneficiados en Jornada Recreativa y Lúdica en Villa Rosita; 350 Niñ@s beneficiados con Jornadas Lúdicas y Recreativas Tradicionales en Ciudadela 2000, Simón Bolívar, San Fernando, San Pedro Mártir, Urbanización Anita, Plan 400, Jaun Pablo II; 361 Niñ@s beneficiados en Jornadas Recreativas y Lúdicas en Divercity (Nazareno, Henequen, Santanderes, Nueva Delhi, Policarpa, Nueva Venecia, Antonio Jose de Sucre, Villa Corelca, Ceballos, Nelson Mandela, San Jose de Los Campanos, Manuela Vergara de Curi, San Fernando, Simón Bolívar);  Beneficiados 1044 niñas y niños con ludica y recreacion de la Localidad Celebracion Mes de la Niñez con 70 niños y niñas, Angeles Somos 70 niños y niña</t>
  </si>
  <si>
    <t>169 personas vinculadas a los Juegos Comunales de la Localidad; 120 adolescentes y jóvenes participantes de Minicampeonato de Futbol y Valores; 180 beneficiarios con minicampeonatos de Futbol, Kictbol, Ajedrez/dominó y Bolita de Caucho; 200 jóvenes beneficiados con Jornada Deportiva y Rally de Observación</t>
  </si>
  <si>
    <t>Apoyo con atención integral en San Jose de Los Campanos, Policarpa, Nelson Mandela</t>
  </si>
  <si>
    <t>5 actividades de promocion de los deberes y fomento de los valores humanos  (2016).   5 actividades de promocion de los deberes y fomento de los valores humanos (Talleres, Maratón, Marcha); 6 actividades de promocion de los deberes y fomento de los valores humanos Talleres  Jornadas de Integracion Marcha por los Valores Festival</t>
  </si>
  <si>
    <t>250 niñ@s y jóvenes formados en artes musicales (instrumentación, ritmos e interpretación) (2016).   250 niñ@s y jóvenes formados en artes musicales (instrumentación, ritmos e interpretación de gaita); 100 jóvenes vinculados a Talleres Musicales</t>
  </si>
  <si>
    <t>Realización de 10 Talleres en Formación Musical  Cultural Artistico (2016).   100 personas capacitadas en Talleres Culturales y Rescate de Tradiciones</t>
  </si>
  <si>
    <t>2 Eventos realizados con grupos de niños y jóvenes con muestras de bailes folcóricos (bullerengue, puya, cumbia) (2016).  2 Eventos realizados con grupos de niños y jóvenes con muestras de bailes folcóricos (cumbia, mapalé, ritmo urbano); 2 Eventos Culturales con muestra de bailes folcloricos de niños y jovenes</t>
  </si>
  <si>
    <t>6 Organizaciones fortalecidas con vestuario e instrumentos musicales (2016).  6 Organizaciones Culturales de zonas urbana y rural de la Localidad con vestuario, instrumentos músicales (gaitas), maquillaje, accesorios y publicidad; 6 Organizaciones Culturales fortalecidas con vestuario y accesorios</t>
  </si>
  <si>
    <t>250 niñ@s y padres de familia formados a través de Talleres de Prevención contra el Abuso y la Explotación Sexual en NNA, Socialización sobre Normativa y Ruta de Atención a Victimas (2016).   250 niñ@s y padres de familia formados a través de Talleres  y Foro de Prevención de la Violencia Sexual contra NNA, 250 NN y padres de familia capacitados en Talleres y  Foro sobre Prevención del Abuso y Ruta de Atencion</t>
  </si>
  <si>
    <t>600 personas de áreas urbana y rural (niñ@s, jóvenes y adultos beneficiados con actividades culturales y de conservación de tradiciones (2016).   600 personas de áreas urbana y rural (niñ@s, jóvenes y adultos beneficiados con actividades culturales y de conservación de tradiciones (talleres, jornadas lúdicas, ruta cultural); 300 personas de áreas urbana y rural (niñ@s, jóvenes y adultos beneficiados con actividades culturales y de conservación de tradiciones (talleres, jornadas lúdicas, ruta cultural)</t>
  </si>
  <si>
    <t>150 Mujeres participantes en la Jornada 48 Horas se Mueve Cartagena- Mujeres con Palabra y en los Sectores Villa Carmen y Villa Rosa</t>
  </si>
  <si>
    <t>Realizacion  de censos en el sector de Colinas de Villa Barraza Sector El Tanque de Cerros de Albornoz Membrillal Policarpa Antonio Jose de Sucre; Realización de Censo a Invasión Mirador dela Bahía; Sensibilización y realización de Actas de Vecindad a viviendas aledañas a Edificaciones en riesgo en El Recreo, Censo a viviendas damnificadas por deslizamiento en Sector 2 de Octubre</t>
  </si>
  <si>
    <t>700 personas orientadas en Salud Sexual y Reproductiva en Centro Comercial, Terrazas y Bares; 800 personas orientadas a través de Talleres, Jornadas, Marchas,  Feria de Inclusión, Sensibilización en 3 Centros Comerciales</t>
  </si>
  <si>
    <t>INDICADOR</t>
  </si>
  <si>
    <t>Número de Instituciones Educativas Oficiales, acompañadas en los procesos  de promocion para la reducción de la deserción y mejoramiento de la calidad educativa</t>
  </si>
  <si>
    <t>AVANCE % AL 31 DIC DE 2018</t>
  </si>
  <si>
    <t>Número de CERES a los que se les hizo segumimiento</t>
  </si>
  <si>
    <t>Número de Jornadas de Promoción de Oferta Académica implementadas</t>
  </si>
  <si>
    <t>Número de personas asesoradas en procesos de  afiliación al sistema de seguridad social.</t>
  </si>
  <si>
    <t xml:space="preserve">Número de  Personas sensibilizadas en derechos y deberes de los afiliados al sistema de seguridad social </t>
  </si>
  <si>
    <t>Número de Jornadas de Abatización  apoyadas</t>
  </si>
  <si>
    <t>Número de Jornadas de Vacunación apoyadas</t>
  </si>
  <si>
    <t>Número de personas orientadas en Salud Sexual</t>
  </si>
  <si>
    <t>Implmentación de la estrategia intersectorial para la prevención del embarazo en Adolescentes apoyada</t>
  </si>
  <si>
    <t xml:space="preserve">Número de organizaciones artísticas y culturales vinculadas en fiestas y festejos locales </t>
  </si>
  <si>
    <t>Número de personas capacitadas en talleres de  Arte, Cultura y Conservación de las Tradiciones.</t>
  </si>
  <si>
    <t>Número de eventos Culturales con bailes Tradicionales  y expresiones culturales</t>
  </si>
  <si>
    <t>Número de Organizaciones Culturales fortalecidas</t>
  </si>
  <si>
    <t>Número de personas vinculadas en actividades de promoción y conservación de la Cultura y las Tradiciones</t>
  </si>
  <si>
    <t xml:space="preserve">Número de Festivales Gastronómicos </t>
  </si>
  <si>
    <t>Número de Niños, Niñas y Jóvenes formados en artes musicales</t>
  </si>
  <si>
    <t xml:space="preserve">Número de niños, niñas y adolescentes con actividades lúdicas y/o  recreativas   beneficiados </t>
  </si>
  <si>
    <t>Número de personas vinculadas en eventos Deportivos y Recreativos en la  Localidad con enfoque poblacional</t>
  </si>
  <si>
    <t xml:space="preserve">Número de escenarios deportivos adecuados y/o construidos </t>
  </si>
  <si>
    <t>Número de actividades de atención integral a hogares en condición de pobreza extrema de la Localidad apoyadas</t>
  </si>
  <si>
    <t>Número de actividades de promoción de los deberes y fomento de los valores humanos</t>
  </si>
  <si>
    <t>Número de familias atendidas por cualquier tipo de violencia intrafamiliar</t>
  </si>
  <si>
    <t>Número de campañas de promoción y prevención para las denuncias de casos de NNA víctimas de violencia sexual, explotación sexual y maltrato infantil</t>
  </si>
  <si>
    <t>Número de NN y padres de familias capacitados en prevención y denuncia de la explotación sexual, abuso y maltrato infantil</t>
  </si>
  <si>
    <t>Número de jóvenes en procesos de formación, de participación y representación ciudadana beneficiados</t>
  </si>
  <si>
    <t>Número de jóvenes que participan de procesos formativos</t>
  </si>
  <si>
    <t xml:space="preserve">Número de Ferias para la Empleabilidad  </t>
  </si>
  <si>
    <t xml:space="preserve">Número de Adultos mayores con acciones de prevención, promoción, mejoramiento y rehabilitación de la salud física atendidos </t>
  </si>
  <si>
    <t>Número de Adultos mayores y familiares vinculados a campañas de promoción del respeto y erradicación del maltrato</t>
  </si>
  <si>
    <t>Número de campañas de prevención de violencia contra la mujer.</t>
  </si>
  <si>
    <t>Número de casos con mujeres víctimas de cualquier tipo de violencia atendidos</t>
  </si>
  <si>
    <t xml:space="preserve">Número de Mujeres formadas en competencias laborales  y empresariales
</t>
  </si>
  <si>
    <t>Número de mujeres lideresas capacitadas</t>
  </si>
  <si>
    <t>Número de personas  en procesos de reconocimiento y promoción de los derechos de la diversidad sexual vinculadas</t>
  </si>
  <si>
    <t>Número de personas con discapacidad y cuidadores atendidas con enfoque integral y vinculadas a procesos de promoción de sus derechos y formación en emprendimiento</t>
  </si>
  <si>
    <t>Comité Local de personas con discapacidad fortalecido</t>
  </si>
  <si>
    <t>Número de Organizaciones fortalecidas</t>
  </si>
  <si>
    <t>Formulación del Plan de Vida en la Comunidad Indígena de Membrillal apoyado</t>
  </si>
  <si>
    <t>Número de Grupos Etnicos participando</t>
  </si>
  <si>
    <t>Número de actividades y/o acciones derivadas del programa de atención psicosocial, salud integral a víctimas y hábitat previstos en el PDD apoyadas</t>
  </si>
  <si>
    <t>LOGRO ESPERADO A DIC 2019</t>
  </si>
  <si>
    <t>Comité Intersectorial para el desarrollo y competitividad  conformado</t>
  </si>
  <si>
    <t>Agenda Común para la promoción del Desarrollo y Competitividad Local creada</t>
  </si>
  <si>
    <t>Agenda Común para la promoción del Desarrollo y Competitividad Local implmentada</t>
  </si>
  <si>
    <t>Número de Ruedas de Negocio Local para la generación de encadenamientos productivos</t>
  </si>
  <si>
    <t xml:space="preserve">Número de personas capacitadas para la competitividad y el empleo. </t>
  </si>
  <si>
    <t>Número de microempresarios asesorados</t>
  </si>
  <si>
    <t>Número de Unidades productivas apoyadas</t>
  </si>
  <si>
    <t>NA</t>
  </si>
  <si>
    <t>Número de controles realizados a Establecimaientos de Comercio</t>
  </si>
  <si>
    <t xml:space="preserve">Número de parques y zonas verdes intervenidos para su mejoramiento o adecuación. </t>
  </si>
  <si>
    <t xml:space="preserve">Número de parques apadrinados </t>
  </si>
  <si>
    <t>Número de jornadas de limpieza  erradicando basureros satélites y zonas enmontadas</t>
  </si>
  <si>
    <t xml:space="preserve">Número de Jornadas de Sensibilización en Cultura Ciudadana Ambiental </t>
  </si>
  <si>
    <t>Número de personas en procesos de promoción y sensibilización en Cultura Ciudadana Ambiental  vinculadas</t>
  </si>
  <si>
    <t xml:space="preserve">Número de operativos de control de cumplimiento de normas ambientales en áreas de humedales y caños </t>
  </si>
  <si>
    <t>Actualización y Ajuste del Plan Distrital de Gestión del Riesgo para la Localidad apoyada</t>
  </si>
  <si>
    <t>Inventario de los Asentamientos en Zonas de Alto Riesgo apoyado</t>
  </si>
  <si>
    <t>Gestión realizada</t>
  </si>
  <si>
    <t>Número de m2 de vías interconectoras construidas</t>
  </si>
  <si>
    <t>Número de estudios socioeconómicos y técnicos  a familias en situación de vulnerabilidad</t>
  </si>
  <si>
    <t>Acompañamiento integral a los asentamientos informales  y/o de alto riesgo brindado</t>
  </si>
  <si>
    <t>Número de jornadas de sensibilización para el aprovechamiento del espacio público</t>
  </si>
  <si>
    <t>8.60</t>
  </si>
  <si>
    <t>8.15</t>
  </si>
  <si>
    <t>Número de Frentes de Seguridad conformados</t>
  </si>
  <si>
    <t>Número de Barrios beneficiados con Sistemas Tecnológicos de Seguridad</t>
  </si>
  <si>
    <t>Número de  Consejos de seguridad y reuniones realizadas</t>
  </si>
  <si>
    <t xml:space="preserve">Número de  jóvenes atendidos mediante acciones de prevención de violencia juvenil </t>
  </si>
  <si>
    <t>Número de niños, niñas, jóvenes y adolescentes beneficiados con talleres lúdicos</t>
  </si>
  <si>
    <t>Iniciativas de Pedagogía para la Paz y post conflicto apoyadas</t>
  </si>
  <si>
    <t>Numero de jornadas de promoción prevención y atención en DDHH realizadas</t>
  </si>
  <si>
    <t>Número de  oficinas de la  Alcaldía Local  con muebles, equipos de oficina y mantenimiento  Local</t>
  </si>
  <si>
    <t xml:space="preserve">Número de actos del gobierno local informados </t>
  </si>
  <si>
    <t>Número de Jornadas de Atención Integral</t>
  </si>
  <si>
    <t xml:space="preserve">CLP fortalecido con capacitación </t>
  </si>
  <si>
    <t>Número de Organizaciones Comunales, asesoradas, Inspeccionadas, controladas y vigiladas</t>
  </si>
  <si>
    <t>Número de Organizaciones Comunales capacitadas en temas pertinentes a la gestión pública</t>
  </si>
  <si>
    <t>Procesos de planeación  y formulación de proyectos apoyados</t>
  </si>
  <si>
    <t>Número de  jornadas de socialización y visibilización del Banco de Programas y Proyectos de la Localidad.</t>
  </si>
  <si>
    <t>Número de informes de Gestión presentados</t>
  </si>
  <si>
    <t>Número de m2 de espacio público recuperado</t>
  </si>
  <si>
    <t>Indicador a 8.60 mts2 de espacio público apoyado</t>
  </si>
  <si>
    <t xml:space="preserve">Número de operativos de recuperación,  restitución y control </t>
  </si>
  <si>
    <t xml:space="preserve">PRESUPUESTO </t>
  </si>
  <si>
    <r>
      <t xml:space="preserve">9603  m2 de vias interconectoras construidas en la Localidad; </t>
    </r>
    <r>
      <rPr>
        <sz val="10"/>
        <rFont val="Calibri"/>
        <family val="2"/>
        <scheme val="minor"/>
      </rPr>
      <t>9000</t>
    </r>
    <r>
      <rPr>
        <sz val="10"/>
        <color theme="1"/>
        <rFont val="Calibri"/>
        <family val="2"/>
        <scheme val="minor"/>
      </rPr>
      <t xml:space="preserve"> m2 de vias interconectoras construidas en la Localidad beneficiando los sectores San Pedro Martir, La Victoria, La Florida, 20 de Julio, Nelson Mandela, Pasacaballos; 14861 m2 de vias interconectoras construidas en los sectores villa fanny, libertador, via entre villa hermosa y Nelson Mandela, carmelo, educador, albornoz, Blas del Lezo, la victoria,  y Pasacaballos </t>
    </r>
  </si>
  <si>
    <t>RUBRO</t>
  </si>
  <si>
    <t>FUENTE</t>
  </si>
  <si>
    <t xml:space="preserve">VALOR </t>
  </si>
  <si>
    <t>VALOR</t>
  </si>
  <si>
    <t xml:space="preserve">FONDO DE DESARROLLO LOCAL </t>
  </si>
  <si>
    <t>I.C.L.D</t>
  </si>
  <si>
    <t>-</t>
  </si>
  <si>
    <t>I.C.LD</t>
  </si>
  <si>
    <t>I.CL.D</t>
  </si>
  <si>
    <t xml:space="preserve">RESTITUCIÓN DE ESPACIOS PÚBLICOS </t>
  </si>
  <si>
    <t>Línea Estratégica: Localidad para los Jóvenes</t>
  </si>
  <si>
    <t>Programa: Jóvenes Líderes e Innovadores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</si>
</sst>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_-&quot;$&quot;\ * #,##0_-;\-&quot;$&quot;\ * #,##0_-;_-&quot;$&quot;\ * &quot;-&quot;_-;_-@_-"/>
    <numFmt numFmtId="166" formatCode="_(&quot;$&quot;\ * #,##0.00_);_(&quot;$&quot;\ * \(#,##0.00\);_(&quot;$&quot;\ * &quot;-&quot;??_);_(@_)"/>
    <numFmt numFmtId="167" formatCode="0.0%"/>
  </numFmts>
  <fonts count="27"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sz val="11"/>
      <name val="Calibri"/>
      <family val="2"/>
      <scheme val="minor"/>
    </font>
    <font>
      <b/>
      <sz val="24"/>
      <name val="Calibri"/>
      <family val="2"/>
      <scheme val="minor"/>
    </font>
    <font>
      <b/>
      <sz val="11"/>
      <name val="Calibri"/>
      <family val="2"/>
      <scheme val="minor"/>
    </font>
    <font>
      <b/>
      <sz val="14"/>
      <color theme="1"/>
      <name val="Calibri"/>
      <family val="2"/>
      <scheme val="minor"/>
    </font>
    <font>
      <b/>
      <u/>
      <sz val="11"/>
      <color theme="1"/>
      <name val="Calibri"/>
      <family val="2"/>
      <scheme val="minor"/>
    </font>
    <font>
      <b/>
      <u/>
      <sz val="14"/>
      <color theme="1"/>
      <name val="Calibri"/>
      <family val="2"/>
      <scheme val="minor"/>
    </font>
    <font>
      <sz val="12"/>
      <name val="Calibri"/>
      <family val="2"/>
      <scheme val="minor"/>
    </font>
    <font>
      <b/>
      <sz val="16"/>
      <name val="Calibri"/>
      <family val="2"/>
      <scheme val="minor"/>
    </font>
    <font>
      <sz val="12"/>
      <color theme="1"/>
      <name val="Calibri"/>
      <family val="2"/>
      <scheme val="minor"/>
    </font>
    <font>
      <b/>
      <sz val="12"/>
      <color theme="1"/>
      <name val="Calibri"/>
      <family val="2"/>
      <scheme val="minor"/>
    </font>
    <font>
      <sz val="11"/>
      <color theme="1"/>
      <name val="Book Antiqua"/>
      <family val="1"/>
    </font>
    <font>
      <sz val="10"/>
      <color theme="1"/>
      <name val="Calibri"/>
      <family val="2"/>
      <scheme val="minor"/>
    </font>
    <font>
      <sz val="9"/>
      <color theme="1"/>
      <name val="Calibri"/>
      <family val="2"/>
      <scheme val="minor"/>
    </font>
    <font>
      <sz val="10"/>
      <color theme="1"/>
      <name val="Wingdings"/>
      <charset val="2"/>
    </font>
    <font>
      <sz val="10"/>
      <color theme="1"/>
      <name val="Book Antiqua"/>
      <family val="1"/>
    </font>
    <font>
      <b/>
      <sz val="10"/>
      <color theme="1"/>
      <name val="Calibri"/>
      <family val="2"/>
      <scheme val="minor"/>
    </font>
    <font>
      <sz val="10"/>
      <name val="Calibri"/>
      <family val="2"/>
      <scheme val="minor"/>
    </font>
    <font>
      <b/>
      <sz val="12"/>
      <name val="Calibri"/>
      <family val="2"/>
      <scheme val="minor"/>
    </font>
    <font>
      <b/>
      <sz val="16"/>
      <color rgb="FF003300"/>
      <name val="Calibri"/>
      <family val="2"/>
      <scheme val="minor"/>
    </font>
    <font>
      <b/>
      <sz val="11"/>
      <color rgb="FF003300"/>
      <name val="Calibri"/>
      <family val="2"/>
      <scheme val="minor"/>
    </font>
    <font>
      <sz val="9"/>
      <name val="Calibri"/>
      <family val="2"/>
      <scheme val="minor"/>
    </font>
    <font>
      <sz val="10"/>
      <name val="Book Antiqua"/>
      <family val="1"/>
    </font>
    <font>
      <sz val="11"/>
      <name val="Book Antiqua"/>
      <family val="1"/>
    </font>
  </fonts>
  <fills count="12">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6" tint="0.39997558519241921"/>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249977111117893"/>
        <bgColor indexed="64"/>
      </patternFill>
    </fill>
  </fills>
  <borders count="46">
    <border>
      <left/>
      <right/>
      <top/>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ck">
        <color indexed="64"/>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166" fontId="2" fillId="0" borderId="0" applyFont="0" applyFill="0" applyBorder="0" applyAlignment="0" applyProtection="0"/>
    <xf numFmtId="0" fontId="1" fillId="0" borderId="0"/>
    <xf numFmtId="0" fontId="1" fillId="0" borderId="0"/>
    <xf numFmtId="9" fontId="2" fillId="0" borderId="0" applyFont="0" applyFill="0" applyBorder="0" applyAlignment="0" applyProtection="0"/>
    <xf numFmtId="165" fontId="2" fillId="0" borderId="0" applyFont="0" applyFill="0" applyBorder="0" applyAlignment="0" applyProtection="0"/>
  </cellStyleXfs>
  <cellXfs count="539">
    <xf numFmtId="0" fontId="0" fillId="0" borderId="0" xfId="0"/>
    <xf numFmtId="0" fontId="4" fillId="0" borderId="0" xfId="0" applyFont="1" applyAlignment="1">
      <alignment wrapText="1"/>
    </xf>
    <xf numFmtId="0" fontId="5" fillId="0" borderId="0" xfId="0" applyFont="1" applyBorder="1" applyAlignment="1">
      <alignment horizontal="left" wrapText="1"/>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167" fontId="7" fillId="3" borderId="7" xfId="4" applyNumberFormat="1" applyFont="1" applyFill="1" applyBorder="1" applyAlignment="1">
      <alignment horizontal="center" vertical="center"/>
    </xf>
    <xf numFmtId="0" fontId="8" fillId="5" borderId="2" xfId="0" applyFont="1" applyFill="1" applyBorder="1" applyAlignment="1">
      <alignment vertical="center"/>
    </xf>
    <xf numFmtId="167" fontId="9" fillId="5" borderId="2" xfId="4" applyNumberFormat="1" applyFont="1" applyFill="1" applyBorder="1" applyAlignment="1">
      <alignment horizontal="center" vertical="center"/>
    </xf>
    <xf numFmtId="9" fontId="10" fillId="6" borderId="11" xfId="0" applyNumberFormat="1" applyFont="1" applyFill="1" applyBorder="1" applyAlignment="1">
      <alignment horizontal="center" vertical="center" wrapText="1"/>
    </xf>
    <xf numFmtId="0" fontId="11" fillId="0" borderId="0" xfId="0" applyFont="1" applyBorder="1" applyAlignment="1">
      <alignment horizontal="center" wrapText="1"/>
    </xf>
    <xf numFmtId="0" fontId="6" fillId="0" borderId="12" xfId="0" applyFont="1" applyBorder="1" applyAlignment="1">
      <alignment horizontal="center" wrapText="1"/>
    </xf>
    <xf numFmtId="0" fontId="3" fillId="2" borderId="1" xfId="0" applyFont="1" applyFill="1" applyBorder="1" applyAlignment="1">
      <alignment horizontal="center" vertical="center"/>
    </xf>
    <xf numFmtId="0" fontId="4" fillId="6" borderId="11" xfId="0" applyFont="1" applyFill="1" applyBorder="1" applyAlignment="1">
      <alignment horizontal="center" wrapText="1"/>
    </xf>
    <xf numFmtId="0" fontId="3" fillId="2" borderId="6"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7" xfId="0" applyFont="1" applyFill="1" applyBorder="1" applyAlignment="1">
      <alignment horizontal="center" vertical="center"/>
    </xf>
    <xf numFmtId="0" fontId="6" fillId="0" borderId="12" xfId="0" applyFont="1" applyFill="1" applyBorder="1" applyAlignment="1">
      <alignment horizontal="center" wrapText="1"/>
    </xf>
    <xf numFmtId="167" fontId="3" fillId="3" borderId="7" xfId="4" applyNumberFormat="1" applyFont="1" applyFill="1" applyBorder="1" applyAlignment="1">
      <alignment horizontal="center" vertical="center"/>
    </xf>
    <xf numFmtId="167" fontId="8" fillId="5" borderId="2" xfId="4" applyNumberFormat="1" applyFont="1" applyFill="1" applyBorder="1" applyAlignment="1">
      <alignment horizontal="center" vertical="center"/>
    </xf>
    <xf numFmtId="0" fontId="3" fillId="3"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13" xfId="0" applyFont="1" applyFill="1" applyBorder="1" applyAlignment="1">
      <alignment horizontal="left" vertical="center"/>
    </xf>
    <xf numFmtId="0" fontId="3" fillId="2" borderId="14" xfId="0" applyFont="1" applyFill="1" applyBorder="1" applyAlignment="1">
      <alignment horizontal="center" vertical="center"/>
    </xf>
    <xf numFmtId="0" fontId="3" fillId="2" borderId="6" xfId="0" applyFont="1" applyFill="1" applyBorder="1" applyAlignment="1">
      <alignment horizontal="left" vertical="center"/>
    </xf>
    <xf numFmtId="0" fontId="5" fillId="0" borderId="0" xfId="0" applyFont="1" applyBorder="1" applyAlignment="1">
      <alignment horizontal="center" wrapText="1"/>
    </xf>
    <xf numFmtId="0" fontId="3" fillId="2" borderId="8"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xf>
    <xf numFmtId="0" fontId="8" fillId="5" borderId="2" xfId="0" applyFont="1" applyFill="1" applyBorder="1" applyAlignment="1">
      <alignment horizontal="left" vertical="center" wrapText="1"/>
    </xf>
    <xf numFmtId="0" fontId="0" fillId="0" borderId="0" xfId="0" applyFont="1"/>
    <xf numFmtId="0" fontId="0" fillId="2" borderId="14" xfId="0" applyFont="1" applyFill="1" applyBorder="1" applyAlignment="1">
      <alignment vertical="center"/>
    </xf>
    <xf numFmtId="0" fontId="0" fillId="0" borderId="0" xfId="0" applyFont="1" applyAlignment="1">
      <alignment horizontal="center"/>
    </xf>
    <xf numFmtId="0" fontId="0" fillId="6" borderId="14" xfId="0" applyFont="1" applyFill="1" applyBorder="1" applyAlignment="1">
      <alignment horizontal="center"/>
    </xf>
    <xf numFmtId="0" fontId="0" fillId="0" borderId="0" xfId="0" applyFont="1" applyFill="1"/>
    <xf numFmtId="9" fontId="10" fillId="6" borderId="11" xfId="4" applyFont="1" applyFill="1" applyBorder="1" applyAlignment="1">
      <alignment horizontal="center" vertical="center" wrapText="1"/>
    </xf>
    <xf numFmtId="9" fontId="10" fillId="0" borderId="11" xfId="4" applyFont="1" applyFill="1" applyBorder="1" applyAlignment="1">
      <alignment horizontal="center" vertical="center" wrapText="1"/>
    </xf>
    <xf numFmtId="0" fontId="13" fillId="2" borderId="2"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13" xfId="0" applyFont="1" applyFill="1" applyBorder="1" applyAlignment="1">
      <alignment horizontal="center" vertical="center"/>
    </xf>
    <xf numFmtId="0" fontId="8" fillId="2" borderId="7" xfId="0" applyFont="1" applyFill="1" applyBorder="1" applyAlignment="1">
      <alignment vertical="center"/>
    </xf>
    <xf numFmtId="0" fontId="0" fillId="2" borderId="0" xfId="0" applyFont="1" applyFill="1"/>
    <xf numFmtId="0" fontId="3" fillId="2" borderId="13" xfId="0" applyFont="1" applyFill="1" applyBorder="1" applyAlignment="1">
      <alignment horizontal="left" vertical="center"/>
    </xf>
    <xf numFmtId="0" fontId="14" fillId="0" borderId="0" xfId="0" applyFont="1" applyAlignment="1">
      <alignment vertical="top" wrapText="1"/>
    </xf>
    <xf numFmtId="0" fontId="13" fillId="2" borderId="0" xfId="0" applyFont="1" applyFill="1" applyBorder="1" applyAlignment="1">
      <alignment horizontal="center" vertical="center"/>
    </xf>
    <xf numFmtId="0" fontId="0" fillId="0" borderId="14" xfId="0" applyFont="1" applyBorder="1" applyAlignment="1">
      <alignment horizontal="center"/>
    </xf>
    <xf numFmtId="0" fontId="3" fillId="2" borderId="17" xfId="0" applyFont="1" applyFill="1" applyBorder="1" applyAlignment="1">
      <alignment horizontal="left" vertical="center"/>
    </xf>
    <xf numFmtId="0" fontId="13" fillId="2" borderId="16" xfId="0" applyFont="1" applyFill="1" applyBorder="1" applyAlignment="1">
      <alignment horizontal="center" vertical="center"/>
    </xf>
    <xf numFmtId="0" fontId="14" fillId="0" borderId="14" xfId="0" applyFont="1" applyBorder="1" applyAlignment="1">
      <alignment vertical="top" wrapText="1"/>
    </xf>
    <xf numFmtId="0" fontId="14" fillId="0" borderId="11" xfId="0" applyFont="1" applyBorder="1" applyAlignment="1">
      <alignment vertical="top" wrapText="1"/>
    </xf>
    <xf numFmtId="0" fontId="3" fillId="2" borderId="18" xfId="0" applyFont="1" applyFill="1" applyBorder="1" applyAlignment="1">
      <alignment horizontal="left" vertical="center"/>
    </xf>
    <xf numFmtId="9" fontId="10" fillId="0" borderId="14" xfId="4" applyFont="1" applyFill="1" applyBorder="1" applyAlignment="1">
      <alignment horizontal="center" vertical="center" wrapText="1"/>
    </xf>
    <xf numFmtId="0" fontId="5" fillId="0" borderId="0" xfId="0" applyFont="1" applyBorder="1" applyAlignment="1">
      <alignment horizontal="left" vertical="top" wrapText="1"/>
    </xf>
    <xf numFmtId="0" fontId="3" fillId="3" borderId="7" xfId="0" applyFont="1" applyFill="1" applyBorder="1" applyAlignment="1">
      <alignment horizontal="left" vertical="top" wrapText="1"/>
    </xf>
    <xf numFmtId="0" fontId="8" fillId="5" borderId="2" xfId="0" applyFont="1" applyFill="1" applyBorder="1" applyAlignment="1">
      <alignment horizontal="left" vertical="top" wrapText="1"/>
    </xf>
    <xf numFmtId="0" fontId="13" fillId="2" borderId="2" xfId="0" applyFont="1" applyFill="1" applyBorder="1" applyAlignment="1">
      <alignment horizontal="center" vertical="top" wrapText="1"/>
    </xf>
    <xf numFmtId="0" fontId="13" fillId="2" borderId="7" xfId="0" applyFont="1" applyFill="1" applyBorder="1" applyAlignment="1">
      <alignment horizontal="center" vertical="top" wrapText="1"/>
    </xf>
    <xf numFmtId="0" fontId="8" fillId="2" borderId="7" xfId="0" applyFont="1" applyFill="1" applyBorder="1" applyAlignment="1">
      <alignment horizontal="left" vertical="top" wrapText="1"/>
    </xf>
    <xf numFmtId="0" fontId="13" fillId="2" borderId="13" xfId="0" applyFont="1" applyFill="1" applyBorder="1" applyAlignment="1">
      <alignment horizontal="center" vertical="top" wrapText="1"/>
    </xf>
    <xf numFmtId="0" fontId="13" fillId="2" borderId="16" xfId="0" applyFont="1" applyFill="1" applyBorder="1" applyAlignment="1">
      <alignment horizontal="center" vertical="top" wrapText="1"/>
    </xf>
    <xf numFmtId="0" fontId="0" fillId="0" borderId="0" xfId="0" applyFont="1" applyAlignment="1">
      <alignment vertical="top" wrapText="1"/>
    </xf>
    <xf numFmtId="9" fontId="10" fillId="6" borderId="10" xfId="0" applyNumberFormat="1" applyFont="1" applyFill="1" applyBorder="1" applyAlignment="1">
      <alignment horizontal="center" vertical="center" wrapText="1"/>
    </xf>
    <xf numFmtId="0" fontId="15" fillId="0" borderId="3" xfId="0" applyFont="1" applyBorder="1" applyAlignment="1">
      <alignment horizontal="justify" vertical="top" wrapText="1"/>
    </xf>
    <xf numFmtId="0" fontId="11" fillId="0" borderId="3" xfId="0" applyFont="1" applyBorder="1" applyAlignment="1">
      <alignment horizontal="center" vertical="center" wrapText="1"/>
    </xf>
    <xf numFmtId="0" fontId="0" fillId="0" borderId="3" xfId="0" applyBorder="1" applyAlignment="1">
      <alignment horizontal="justify" vertical="top" wrapText="1"/>
    </xf>
    <xf numFmtId="0" fontId="3" fillId="6" borderId="14" xfId="0" applyFont="1" applyFill="1" applyBorder="1" applyAlignment="1">
      <alignment horizontal="center" vertical="center"/>
    </xf>
    <xf numFmtId="0" fontId="14" fillId="6" borderId="14" xfId="0" applyFont="1" applyFill="1" applyBorder="1" applyAlignment="1">
      <alignment vertical="top" wrapText="1"/>
    </xf>
    <xf numFmtId="0" fontId="15" fillId="6" borderId="3" xfId="0" applyFont="1" applyFill="1" applyBorder="1" applyAlignment="1">
      <alignment horizontal="justify" vertical="top" wrapText="1"/>
    </xf>
    <xf numFmtId="0" fontId="0" fillId="6" borderId="0" xfId="0" applyFont="1" applyFill="1" applyAlignment="1">
      <alignment horizontal="center"/>
    </xf>
    <xf numFmtId="0" fontId="14" fillId="3" borderId="16" xfId="0" applyFont="1" applyFill="1" applyBorder="1" applyAlignment="1">
      <alignment vertical="top" wrapText="1"/>
    </xf>
    <xf numFmtId="0" fontId="0" fillId="3" borderId="0" xfId="0" applyFont="1" applyFill="1" applyAlignment="1">
      <alignment horizontal="center"/>
    </xf>
    <xf numFmtId="9" fontId="10" fillId="3" borderId="0" xfId="4" applyFont="1" applyFill="1" applyBorder="1" applyAlignment="1">
      <alignment horizontal="center" vertical="center" wrapText="1"/>
    </xf>
    <xf numFmtId="0" fontId="4" fillId="3" borderId="0" xfId="0" applyFont="1" applyFill="1" applyBorder="1" applyAlignment="1">
      <alignment horizontal="center" vertical="center" wrapText="1"/>
    </xf>
    <xf numFmtId="0" fontId="17" fillId="0" borderId="14" xfId="0" applyFont="1" applyBorder="1" applyAlignment="1">
      <alignment horizontal="justify" vertical="center"/>
    </xf>
    <xf numFmtId="0" fontId="14" fillId="0" borderId="14" xfId="0" applyFont="1" applyBorder="1" applyAlignment="1">
      <alignment horizontal="center" vertical="center" wrapText="1"/>
    </xf>
    <xf numFmtId="0" fontId="5" fillId="0" borderId="0" xfId="0" applyFont="1" applyBorder="1" applyAlignment="1">
      <alignment horizontal="center" wrapText="1"/>
    </xf>
    <xf numFmtId="0" fontId="8" fillId="5" borderId="2" xfId="0" applyFont="1" applyFill="1" applyBorder="1" applyAlignment="1">
      <alignment horizontal="left" vertical="center" wrapText="1"/>
    </xf>
    <xf numFmtId="0" fontId="8" fillId="5" borderId="2" xfId="0" applyFont="1" applyFill="1" applyBorder="1" applyAlignment="1">
      <alignment horizontal="left" vertical="center"/>
    </xf>
    <xf numFmtId="0" fontId="3" fillId="2" borderId="8" xfId="0" applyFont="1" applyFill="1" applyBorder="1" applyAlignment="1">
      <alignment horizontal="center" vertical="center"/>
    </xf>
    <xf numFmtId="0" fontId="8" fillId="5" borderId="2" xfId="0" applyFont="1" applyFill="1" applyBorder="1" applyAlignment="1">
      <alignment horizontal="left" vertical="center"/>
    </xf>
    <xf numFmtId="0" fontId="3" fillId="3" borderId="18" xfId="0" applyFont="1" applyFill="1" applyBorder="1" applyAlignment="1">
      <alignment horizontal="center" vertical="center"/>
    </xf>
    <xf numFmtId="9" fontId="10" fillId="3" borderId="15" xfId="4" applyFont="1" applyFill="1" applyBorder="1" applyAlignment="1">
      <alignment horizontal="center" vertical="center" wrapText="1"/>
    </xf>
    <xf numFmtId="9" fontId="10" fillId="6" borderId="14" xfId="0" applyNumberFormat="1" applyFont="1" applyFill="1" applyBorder="1" applyAlignment="1">
      <alignment horizontal="center" vertical="center" wrapText="1"/>
    </xf>
    <xf numFmtId="9" fontId="10" fillId="6" borderId="14" xfId="4" applyFont="1" applyFill="1" applyBorder="1" applyAlignment="1">
      <alignment horizontal="center" vertical="center" wrapText="1"/>
    </xf>
    <xf numFmtId="0" fontId="4" fillId="0" borderId="14" xfId="0" applyFont="1" applyFill="1" applyBorder="1" applyAlignment="1">
      <alignment horizontal="center" vertical="center" wrapText="1"/>
    </xf>
    <xf numFmtId="0" fontId="3" fillId="2" borderId="18" xfId="0" applyFont="1" applyFill="1" applyBorder="1" applyAlignment="1">
      <alignment horizontal="center" vertical="center"/>
    </xf>
    <xf numFmtId="0" fontId="14" fillId="0" borderId="13" xfId="0" applyFont="1" applyBorder="1" applyAlignment="1">
      <alignment vertical="top" wrapText="1"/>
    </xf>
    <xf numFmtId="1" fontId="10" fillId="6" borderId="14" xfId="1" applyNumberFormat="1" applyFont="1" applyFill="1" applyBorder="1" applyAlignment="1">
      <alignment horizontal="center" vertical="center" wrapText="1"/>
    </xf>
    <xf numFmtId="0" fontId="16" fillId="0" borderId="14" xfId="0" applyFont="1" applyBorder="1" applyAlignment="1">
      <alignment horizontal="justify" vertical="center"/>
    </xf>
    <xf numFmtId="0" fontId="14" fillId="0" borderId="15" xfId="0" applyFont="1" applyBorder="1" applyAlignment="1">
      <alignment vertical="top" wrapText="1"/>
    </xf>
    <xf numFmtId="0" fontId="12" fillId="6" borderId="15" xfId="0" applyFont="1" applyFill="1" applyBorder="1" applyAlignment="1">
      <alignment vertical="center" wrapText="1"/>
    </xf>
    <xf numFmtId="0" fontId="3" fillId="2" borderId="14" xfId="0" applyFont="1" applyFill="1" applyBorder="1" applyAlignment="1">
      <alignment horizontal="left" vertical="center"/>
    </xf>
    <xf numFmtId="0" fontId="13" fillId="2" borderId="14" xfId="0" applyFont="1" applyFill="1" applyBorder="1" applyAlignment="1">
      <alignment horizontal="center" vertical="center"/>
    </xf>
    <xf numFmtId="0" fontId="13" fillId="2" borderId="14" xfId="0" applyFont="1" applyFill="1" applyBorder="1" applyAlignment="1">
      <alignment horizontal="center" vertical="top" wrapText="1"/>
    </xf>
    <xf numFmtId="0" fontId="13" fillId="2" borderId="0" xfId="0" applyFont="1" applyFill="1" applyBorder="1" applyAlignment="1">
      <alignment horizontal="center" vertical="top" wrapText="1"/>
    </xf>
    <xf numFmtId="0" fontId="13" fillId="2" borderId="6" xfId="0" applyFont="1" applyFill="1" applyBorder="1" applyAlignment="1">
      <alignment horizontal="center" vertical="top" wrapText="1"/>
    </xf>
    <xf numFmtId="0" fontId="14" fillId="0" borderId="13" xfId="0" applyFont="1" applyBorder="1" applyAlignment="1">
      <alignment horizontal="center" vertical="center" wrapText="1"/>
    </xf>
    <xf numFmtId="0" fontId="14" fillId="0" borderId="14" xfId="0" applyFont="1" applyBorder="1" applyAlignment="1">
      <alignment horizontal="justify" vertical="top"/>
    </xf>
    <xf numFmtId="0" fontId="15" fillId="0" borderId="14" xfId="0" applyFont="1" applyBorder="1" applyAlignment="1">
      <alignment horizontal="justify" vertical="top" wrapText="1"/>
    </xf>
    <xf numFmtId="0" fontId="14" fillId="0" borderId="15" xfId="0" applyFont="1" applyBorder="1" applyAlignment="1">
      <alignment horizontal="center" vertical="center" wrapText="1"/>
    </xf>
    <xf numFmtId="0" fontId="13" fillId="2" borderId="2" xfId="0" applyFont="1" applyFill="1" applyBorder="1" applyAlignment="1">
      <alignment horizontal="center" vertical="center" wrapText="1"/>
    </xf>
    <xf numFmtId="0" fontId="14" fillId="0" borderId="0" xfId="0" applyFont="1" applyAlignment="1">
      <alignment horizontal="center" vertical="center" wrapText="1"/>
    </xf>
    <xf numFmtId="0" fontId="15" fillId="0" borderId="14" xfId="0" applyFont="1" applyBorder="1" applyAlignment="1">
      <alignment horizontal="justify" vertical="center"/>
    </xf>
    <xf numFmtId="9" fontId="12" fillId="6" borderId="14" xfId="0" applyNumberFormat="1" applyFont="1" applyFill="1" applyBorder="1" applyAlignment="1">
      <alignment horizontal="center" vertical="center" wrapText="1"/>
    </xf>
    <xf numFmtId="167" fontId="0" fillId="0" borderId="0" xfId="0" applyNumberFormat="1" applyFont="1" applyFill="1"/>
    <xf numFmtId="0" fontId="0" fillId="0" borderId="14" xfId="0" applyFont="1" applyBorder="1" applyAlignment="1">
      <alignment vertical="top" wrapText="1"/>
    </xf>
    <xf numFmtId="0" fontId="15" fillId="0" borderId="14" xfId="0" applyFont="1" applyBorder="1" applyAlignment="1">
      <alignment vertical="top" wrapText="1"/>
    </xf>
    <xf numFmtId="0" fontId="18" fillId="0" borderId="11" xfId="0" applyFont="1" applyBorder="1" applyAlignment="1">
      <alignment vertical="top" wrapText="1"/>
    </xf>
    <xf numFmtId="0" fontId="15" fillId="0" borderId="11" xfId="0" applyFont="1" applyBorder="1" applyAlignment="1">
      <alignment horizontal="center" vertical="top" wrapText="1"/>
    </xf>
    <xf numFmtId="0" fontId="15" fillId="0" borderId="15" xfId="0" applyFont="1" applyBorder="1" applyAlignment="1">
      <alignment vertical="top" wrapText="1"/>
    </xf>
    <xf numFmtId="0" fontId="15" fillId="0" borderId="0" xfId="0" applyFont="1" applyAlignment="1">
      <alignment horizontal="justify" vertical="center"/>
    </xf>
    <xf numFmtId="0" fontId="15" fillId="0" borderId="14" xfId="0" applyFont="1" applyBorder="1" applyAlignment="1">
      <alignment horizontal="center" vertical="top" wrapText="1"/>
    </xf>
    <xf numFmtId="0" fontId="15" fillId="0" borderId="11" xfId="0" applyFont="1" applyBorder="1" applyAlignment="1">
      <alignment vertical="top" wrapText="1"/>
    </xf>
    <xf numFmtId="0" fontId="16" fillId="0" borderId="14" xfId="0" applyFont="1" applyBorder="1" applyAlignment="1">
      <alignment vertical="top" wrapText="1"/>
    </xf>
    <xf numFmtId="0" fontId="18" fillId="0" borderId="14" xfId="0" applyFont="1" applyBorder="1" applyAlignment="1">
      <alignment vertical="top" wrapText="1"/>
    </xf>
    <xf numFmtId="0" fontId="15" fillId="6" borderId="14" xfId="0" applyFont="1" applyFill="1" applyBorder="1" applyAlignment="1">
      <alignment horizontal="justify" vertical="top"/>
    </xf>
    <xf numFmtId="0" fontId="15" fillId="6" borderId="14" xfId="0" applyFont="1" applyFill="1" applyBorder="1" applyAlignment="1">
      <alignment horizontal="justify" vertical="top" wrapText="1"/>
    </xf>
    <xf numFmtId="0" fontId="14" fillId="0" borderId="14" xfId="0" applyFont="1" applyBorder="1" applyAlignment="1">
      <alignment horizontal="justify" vertical="top" wrapText="1"/>
    </xf>
    <xf numFmtId="0" fontId="18" fillId="6" borderId="14" xfId="0" applyFont="1" applyFill="1" applyBorder="1" applyAlignment="1">
      <alignment vertical="top" wrapText="1"/>
    </xf>
    <xf numFmtId="0" fontId="0" fillId="0" borderId="14" xfId="0" applyFont="1" applyBorder="1" applyAlignment="1">
      <alignment horizontal="justify" vertical="top" wrapText="1"/>
    </xf>
    <xf numFmtId="0" fontId="16" fillId="6" borderId="11" xfId="0" applyFont="1" applyFill="1" applyBorder="1" applyAlignment="1">
      <alignment horizontal="justify" vertical="top"/>
    </xf>
    <xf numFmtId="0" fontId="0" fillId="6" borderId="11" xfId="0" applyFont="1" applyFill="1" applyBorder="1" applyAlignment="1">
      <alignment horizontal="justify" vertical="top" wrapText="1"/>
    </xf>
    <xf numFmtId="0" fontId="14" fillId="6" borderId="14" xfId="0" applyFont="1" applyFill="1" applyBorder="1" applyAlignment="1">
      <alignment horizontal="justify" vertical="top" wrapText="1"/>
    </xf>
    <xf numFmtId="0" fontId="10" fillId="0" borderId="3" xfId="0" applyFont="1" applyFill="1" applyBorder="1" applyAlignment="1">
      <alignment horizontal="justify" vertical="top" wrapText="1"/>
    </xf>
    <xf numFmtId="0" fontId="16" fillId="0" borderId="3" xfId="0" applyFont="1" applyBorder="1" applyAlignment="1">
      <alignment horizontal="justify" vertical="top" wrapText="1"/>
    </xf>
    <xf numFmtId="0" fontId="15" fillId="6" borderId="11" xfId="0" applyFont="1" applyFill="1" applyBorder="1" applyAlignment="1">
      <alignment horizontal="justify" vertical="top" wrapText="1"/>
    </xf>
    <xf numFmtId="0" fontId="15" fillId="6" borderId="15" xfId="0" applyFont="1" applyFill="1" applyBorder="1" applyAlignment="1">
      <alignment horizontal="justify" vertical="top" wrapText="1"/>
    </xf>
    <xf numFmtId="0" fontId="15" fillId="0" borderId="14" xfId="0" applyFont="1" applyBorder="1" applyAlignment="1">
      <alignment horizontal="justify" vertical="top"/>
    </xf>
    <xf numFmtId="0" fontId="14" fillId="0" borderId="11" xfId="0" applyFont="1" applyBorder="1" applyAlignment="1">
      <alignment horizontal="justify" vertical="top" wrapText="1"/>
    </xf>
    <xf numFmtId="0" fontId="4" fillId="0" borderId="14" xfId="0" applyFont="1" applyFill="1" applyBorder="1" applyAlignment="1">
      <alignment horizontal="justify" vertical="top" wrapText="1"/>
    </xf>
    <xf numFmtId="0" fontId="20" fillId="0" borderId="5" xfId="0" applyFont="1" applyFill="1" applyBorder="1" applyAlignment="1">
      <alignment horizontal="justify" vertical="top" wrapText="1"/>
    </xf>
    <xf numFmtId="0" fontId="13" fillId="2" borderId="7" xfId="0" applyFont="1" applyFill="1" applyBorder="1" applyAlignment="1">
      <alignment horizontal="justify" vertical="top"/>
    </xf>
    <xf numFmtId="0" fontId="13" fillId="2" borderId="2" xfId="0" applyFont="1" applyFill="1" applyBorder="1" applyAlignment="1">
      <alignment horizontal="justify" vertical="top"/>
    </xf>
    <xf numFmtId="0" fontId="4" fillId="6" borderId="11" xfId="0" applyFont="1" applyFill="1" applyBorder="1" applyAlignment="1">
      <alignment horizontal="justify" vertical="top" wrapText="1"/>
    </xf>
    <xf numFmtId="0" fontId="4" fillId="0" borderId="19" xfId="0" applyFont="1" applyFill="1" applyBorder="1" applyAlignment="1">
      <alignment horizontal="justify" vertical="top" wrapText="1"/>
    </xf>
    <xf numFmtId="0" fontId="20" fillId="0" borderId="19" xfId="0" applyFont="1" applyFill="1" applyBorder="1" applyAlignment="1">
      <alignment horizontal="justify" vertical="top" wrapText="1"/>
    </xf>
    <xf numFmtId="0" fontId="4" fillId="0" borderId="5" xfId="0" applyFont="1" applyFill="1" applyBorder="1" applyAlignment="1">
      <alignment horizontal="justify" vertical="top" wrapText="1"/>
    </xf>
    <xf numFmtId="0" fontId="5" fillId="0" borderId="0" xfId="0" applyFont="1" applyBorder="1" applyAlignment="1">
      <alignment horizontal="center" wrapText="1"/>
    </xf>
    <xf numFmtId="167" fontId="9" fillId="5" borderId="14" xfId="4" applyNumberFormat="1" applyFont="1" applyFill="1" applyBorder="1" applyAlignment="1">
      <alignment horizontal="center" vertical="center"/>
    </xf>
    <xf numFmtId="0" fontId="8" fillId="5" borderId="14" xfId="0" applyFont="1" applyFill="1" applyBorder="1" applyAlignment="1">
      <alignment vertical="center"/>
    </xf>
    <xf numFmtId="0" fontId="8" fillId="5" borderId="14" xfId="0" applyFont="1" applyFill="1" applyBorder="1" applyAlignment="1">
      <alignment horizontal="left" vertical="center"/>
    </xf>
    <xf numFmtId="167" fontId="8" fillId="5" borderId="14" xfId="4" applyNumberFormat="1" applyFont="1" applyFill="1" applyBorder="1" applyAlignment="1">
      <alignment horizontal="center" vertical="center"/>
    </xf>
    <xf numFmtId="0" fontId="0" fillId="0" borderId="22" xfId="0" applyBorder="1" applyAlignment="1">
      <alignment horizontal="justify" vertical="top" wrapText="1"/>
    </xf>
    <xf numFmtId="9" fontId="13" fillId="2" borderId="14" xfId="4" applyFont="1" applyFill="1" applyBorder="1" applyAlignment="1">
      <alignment horizontal="center" vertical="center"/>
    </xf>
    <xf numFmtId="0" fontId="0" fillId="0" borderId="23" xfId="0" applyBorder="1" applyAlignment="1">
      <alignment horizontal="justify" vertical="top" wrapText="1"/>
    </xf>
    <xf numFmtId="0" fontId="14" fillId="0" borderId="10" xfId="0" applyFont="1" applyBorder="1" applyAlignment="1">
      <alignment horizontal="center" vertical="center" wrapText="1"/>
    </xf>
    <xf numFmtId="0" fontId="8" fillId="2" borderId="14" xfId="0" applyFont="1" applyFill="1" applyBorder="1" applyAlignment="1">
      <alignment horizontal="left" vertical="top" wrapText="1"/>
    </xf>
    <xf numFmtId="0" fontId="8" fillId="2" borderId="14" xfId="0" applyFont="1" applyFill="1" applyBorder="1" applyAlignment="1">
      <alignment vertical="center"/>
    </xf>
    <xf numFmtId="9" fontId="10" fillId="2" borderId="11" xfId="0" applyNumberFormat="1" applyFont="1" applyFill="1" applyBorder="1" applyAlignment="1">
      <alignment horizontal="center" vertical="center" wrapText="1"/>
    </xf>
    <xf numFmtId="9" fontId="10" fillId="2" borderId="11" xfId="4" applyFont="1" applyFill="1" applyBorder="1" applyAlignment="1">
      <alignment horizontal="center" vertical="center" wrapText="1"/>
    </xf>
    <xf numFmtId="0" fontId="8" fillId="5" borderId="2" xfId="0" applyFont="1" applyFill="1" applyBorder="1" applyAlignment="1">
      <alignment vertical="center" wrapText="1"/>
    </xf>
    <xf numFmtId="9" fontId="13" fillId="5" borderId="14" xfId="4" applyNumberFormat="1" applyFont="1" applyFill="1" applyBorder="1" applyAlignment="1">
      <alignment horizontal="center" vertical="center"/>
    </xf>
    <xf numFmtId="9" fontId="13" fillId="5" borderId="14" xfId="4" applyFont="1" applyFill="1" applyBorder="1" applyAlignment="1">
      <alignment horizontal="center" vertical="center"/>
    </xf>
    <xf numFmtId="9" fontId="10" fillId="5" borderId="14" xfId="4" applyFont="1" applyFill="1" applyBorder="1" applyAlignment="1">
      <alignment horizontal="center" vertical="center" wrapText="1"/>
    </xf>
    <xf numFmtId="9" fontId="12" fillId="6" borderId="11" xfId="4" applyNumberFormat="1" applyFont="1" applyFill="1" applyBorder="1" applyAlignment="1">
      <alignment horizontal="center" vertical="center" wrapText="1"/>
    </xf>
    <xf numFmtId="9" fontId="13" fillId="0" borderId="14" xfId="4" applyFont="1" applyFill="1" applyBorder="1" applyAlignment="1">
      <alignment horizontal="center" vertical="center"/>
    </xf>
    <xf numFmtId="9" fontId="10" fillId="2" borderId="14" xfId="4" applyFont="1" applyFill="1" applyBorder="1" applyAlignment="1">
      <alignment horizontal="center" vertical="center" wrapText="1"/>
    </xf>
    <xf numFmtId="9" fontId="10" fillId="0" borderId="11" xfId="0" applyNumberFormat="1" applyFont="1" applyFill="1" applyBorder="1" applyAlignment="1">
      <alignment horizontal="center" vertical="center" wrapText="1"/>
    </xf>
    <xf numFmtId="9" fontId="12" fillId="5" borderId="14" xfId="4" applyFont="1" applyFill="1" applyBorder="1" applyAlignment="1">
      <alignment horizontal="center" vertical="center"/>
    </xf>
    <xf numFmtId="9" fontId="10" fillId="0" borderId="14" xfId="0" applyNumberFormat="1" applyFont="1" applyFill="1" applyBorder="1" applyAlignment="1">
      <alignment horizontal="center" vertical="center" wrapText="1"/>
    </xf>
    <xf numFmtId="167" fontId="0" fillId="3" borderId="0" xfId="0" applyNumberFormat="1" applyFont="1" applyFill="1"/>
    <xf numFmtId="9" fontId="10" fillId="5" borderId="11" xfId="4" applyFont="1" applyFill="1" applyBorder="1" applyAlignment="1">
      <alignment horizontal="center" vertical="center" wrapText="1"/>
    </xf>
    <xf numFmtId="0" fontId="0" fillId="0" borderId="14" xfId="0" applyFill="1" applyBorder="1" applyAlignment="1">
      <alignment horizontal="justify" vertical="top" wrapText="1"/>
    </xf>
    <xf numFmtId="0" fontId="20" fillId="0" borderId="3" xfId="0" applyFont="1" applyFill="1" applyBorder="1" applyAlignment="1">
      <alignment horizontal="justify" vertical="top" wrapText="1"/>
    </xf>
    <xf numFmtId="0" fontId="3" fillId="2" borderId="2" xfId="0" applyFont="1" applyFill="1" applyBorder="1" applyAlignment="1">
      <alignment horizontal="left" vertical="center" wrapText="1"/>
    </xf>
    <xf numFmtId="0" fontId="8" fillId="5" borderId="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3" fillId="2" borderId="9" xfId="0" applyFont="1" applyFill="1" applyBorder="1" applyAlignment="1">
      <alignment horizontal="center" vertical="center"/>
    </xf>
    <xf numFmtId="0" fontId="8" fillId="5" borderId="9" xfId="0" applyFont="1" applyFill="1" applyBorder="1" applyAlignment="1">
      <alignment horizontal="left" vertical="center" wrapText="1"/>
    </xf>
    <xf numFmtId="0" fontId="6" fillId="0" borderId="0" xfId="0" applyFont="1" applyFill="1" applyBorder="1" applyAlignment="1">
      <alignment horizontal="center" wrapText="1"/>
    </xf>
    <xf numFmtId="167" fontId="3" fillId="6" borderId="7" xfId="4" applyNumberFormat="1" applyFont="1" applyFill="1" applyBorder="1" applyAlignment="1">
      <alignment horizontal="center" vertical="center"/>
    </xf>
    <xf numFmtId="9" fontId="13" fillId="6" borderId="14" xfId="4" applyFont="1" applyFill="1" applyBorder="1" applyAlignment="1">
      <alignment horizontal="center" vertical="center"/>
    </xf>
    <xf numFmtId="9" fontId="10" fillId="6" borderId="0" xfId="4" applyFont="1" applyFill="1" applyBorder="1" applyAlignment="1">
      <alignment horizontal="center" vertical="center" wrapText="1"/>
    </xf>
    <xf numFmtId="9" fontId="10" fillId="6" borderId="15" xfId="4" applyFont="1" applyFill="1" applyBorder="1" applyAlignment="1">
      <alignment horizontal="center" vertical="center" wrapText="1"/>
    </xf>
    <xf numFmtId="0" fontId="14" fillId="3" borderId="0" xfId="0" applyFont="1" applyFill="1" applyBorder="1" applyAlignment="1">
      <alignment vertical="top" wrapText="1"/>
    </xf>
    <xf numFmtId="9" fontId="14" fillId="0" borderId="15" xfId="0" applyNumberFormat="1" applyFont="1" applyBorder="1" applyAlignment="1">
      <alignment horizontal="center" vertical="center" wrapText="1"/>
    </xf>
    <xf numFmtId="1" fontId="12" fillId="0" borderId="11" xfId="0" applyNumberFormat="1" applyFont="1" applyFill="1" applyBorder="1" applyAlignment="1">
      <alignment horizontal="center" vertical="center"/>
    </xf>
    <xf numFmtId="0" fontId="12" fillId="6" borderId="14" xfId="0" applyFont="1" applyFill="1" applyBorder="1" applyAlignment="1">
      <alignment horizontal="center" vertical="center" wrapText="1"/>
    </xf>
    <xf numFmtId="0" fontId="14" fillId="0" borderId="11" xfId="0" applyFont="1" applyBorder="1" applyAlignment="1">
      <alignment horizontal="center" vertical="center" wrapText="1"/>
    </xf>
    <xf numFmtId="0" fontId="12" fillId="6" borderId="15" xfId="0" applyNumberFormat="1" applyFont="1" applyFill="1" applyBorder="1" applyAlignment="1">
      <alignment horizontal="center" vertical="center" wrapText="1"/>
    </xf>
    <xf numFmtId="1" fontId="12" fillId="6" borderId="14" xfId="0" applyNumberFormat="1" applyFont="1" applyFill="1" applyBorder="1" applyAlignment="1">
      <alignment horizontal="center" vertical="center" wrapText="1"/>
    </xf>
    <xf numFmtId="0" fontId="12" fillId="6" borderId="10" xfId="0" applyFont="1" applyFill="1" applyBorder="1" applyAlignment="1">
      <alignment horizontal="center" vertical="center" wrapText="1"/>
    </xf>
    <xf numFmtId="9" fontId="14" fillId="0" borderId="11" xfId="0" applyNumberFormat="1" applyFont="1" applyBorder="1" applyAlignment="1">
      <alignment horizontal="center" vertical="top" wrapText="1"/>
    </xf>
    <xf numFmtId="1" fontId="12" fillId="6" borderId="14" xfId="4" applyNumberFormat="1" applyFont="1" applyFill="1" applyBorder="1" applyAlignment="1">
      <alignment horizontal="center" vertical="center" wrapText="1"/>
    </xf>
    <xf numFmtId="1" fontId="12" fillId="6" borderId="15" xfId="4" applyNumberFormat="1" applyFont="1" applyFill="1" applyBorder="1" applyAlignment="1">
      <alignment horizontal="center" vertical="center" wrapText="1"/>
    </xf>
    <xf numFmtId="167" fontId="13" fillId="2" borderId="14" xfId="0" applyNumberFormat="1" applyFont="1" applyFill="1" applyBorder="1" applyAlignment="1">
      <alignment horizontal="center" vertical="center"/>
    </xf>
    <xf numFmtId="167" fontId="13" fillId="5" borderId="14" xfId="4" applyNumberFormat="1" applyFont="1" applyFill="1" applyBorder="1" applyAlignment="1">
      <alignment horizontal="center" vertical="center"/>
    </xf>
    <xf numFmtId="167" fontId="10" fillId="5" borderId="14" xfId="4" applyNumberFormat="1" applyFont="1" applyFill="1" applyBorder="1" applyAlignment="1">
      <alignment horizontal="center" vertical="center" wrapText="1"/>
    </xf>
    <xf numFmtId="9" fontId="10" fillId="2" borderId="14" xfId="4" applyNumberFormat="1" applyFont="1" applyFill="1" applyBorder="1" applyAlignment="1">
      <alignment horizontal="center" vertical="center" wrapText="1"/>
    </xf>
    <xf numFmtId="9" fontId="10" fillId="5" borderId="14" xfId="4" applyNumberFormat="1" applyFont="1" applyFill="1" applyBorder="1" applyAlignment="1">
      <alignment horizontal="center" vertical="center" wrapText="1"/>
    </xf>
    <xf numFmtId="9" fontId="10" fillId="0" borderId="0" xfId="4" applyFont="1" applyFill="1" applyBorder="1" applyAlignment="1">
      <alignment horizontal="center" vertical="center" wrapText="1"/>
    </xf>
    <xf numFmtId="9" fontId="10" fillId="0" borderId="17" xfId="4" applyFont="1" applyFill="1" applyBorder="1" applyAlignment="1">
      <alignment horizontal="center" vertical="center" wrapText="1"/>
    </xf>
    <xf numFmtId="0" fontId="3" fillId="0" borderId="14" xfId="0" applyFont="1" applyBorder="1"/>
    <xf numFmtId="167" fontId="3" fillId="0" borderId="14" xfId="0" applyNumberFormat="1" applyFont="1" applyFill="1" applyBorder="1"/>
    <xf numFmtId="0" fontId="3" fillId="0" borderId="11" xfId="0" applyFont="1" applyBorder="1"/>
    <xf numFmtId="167" fontId="3" fillId="0" borderId="3" xfId="0" applyNumberFormat="1" applyFont="1" applyBorder="1"/>
    <xf numFmtId="0" fontId="3" fillId="0" borderId="0" xfId="0" applyFont="1" applyFill="1" applyBorder="1"/>
    <xf numFmtId="0" fontId="22" fillId="0" borderId="20" xfId="0" applyFont="1" applyBorder="1"/>
    <xf numFmtId="0" fontId="23" fillId="0" borderId="26" xfId="0" applyFont="1" applyBorder="1"/>
    <xf numFmtId="9" fontId="10" fillId="6" borderId="21" xfId="4" applyFont="1" applyFill="1" applyBorder="1" applyAlignment="1">
      <alignment horizontal="center" vertical="center" wrapText="1"/>
    </xf>
    <xf numFmtId="9" fontId="13" fillId="5" borderId="2" xfId="4" applyFont="1" applyFill="1" applyBorder="1" applyAlignment="1">
      <alignment horizontal="center" vertical="center"/>
    </xf>
    <xf numFmtId="9" fontId="13" fillId="2" borderId="7" xfId="4" applyFont="1" applyFill="1" applyBorder="1" applyAlignment="1">
      <alignment horizontal="center" vertical="center"/>
    </xf>
    <xf numFmtId="9" fontId="13" fillId="2" borderId="2" xfId="4" applyFont="1" applyFill="1" applyBorder="1" applyAlignment="1">
      <alignment horizontal="center" vertical="center"/>
    </xf>
    <xf numFmtId="9" fontId="13" fillId="2" borderId="13" xfId="4" applyFont="1" applyFill="1" applyBorder="1" applyAlignment="1">
      <alignment horizontal="center" vertical="center"/>
    </xf>
    <xf numFmtId="0" fontId="15" fillId="0" borderId="26" xfId="0" applyFont="1" applyBorder="1" applyAlignment="1">
      <alignment horizontal="justify" vertical="top" wrapText="1"/>
    </xf>
    <xf numFmtId="9" fontId="21" fillId="2" borderId="7" xfId="4" applyFont="1" applyFill="1" applyBorder="1" applyAlignment="1">
      <alignment horizontal="center" vertical="center" wrapText="1"/>
    </xf>
    <xf numFmtId="0" fontId="0" fillId="0" borderId="14" xfId="0" applyFont="1" applyBorder="1" applyAlignment="1">
      <alignment horizontal="justify" vertical="center" wrapText="1"/>
    </xf>
    <xf numFmtId="0" fontId="0" fillId="6" borderId="14" xfId="0" applyFont="1" applyFill="1" applyBorder="1" applyAlignment="1">
      <alignment horizontal="justify" vertical="top"/>
    </xf>
    <xf numFmtId="0" fontId="8" fillId="5" borderId="13" xfId="0" applyFont="1" applyFill="1" applyBorder="1" applyAlignment="1">
      <alignment vertical="center"/>
    </xf>
    <xf numFmtId="9" fontId="10" fillId="0" borderId="15" xfId="4" applyFont="1" applyFill="1" applyBorder="1" applyAlignment="1">
      <alignment horizontal="center" vertical="center" wrapText="1"/>
    </xf>
    <xf numFmtId="9" fontId="10" fillId="0" borderId="25" xfId="4" applyFont="1" applyFill="1" applyBorder="1" applyAlignment="1">
      <alignment horizontal="center" vertical="center" wrapText="1"/>
    </xf>
    <xf numFmtId="0" fontId="0" fillId="0" borderId="3" xfId="0" applyFill="1" applyBorder="1" applyAlignment="1">
      <alignment horizontal="justify" vertical="top" wrapText="1"/>
    </xf>
    <xf numFmtId="0" fontId="0" fillId="0" borderId="3" xfId="0" applyFont="1" applyFill="1" applyBorder="1" applyAlignment="1">
      <alignment horizontal="justify" vertical="top" wrapText="1"/>
    </xf>
    <xf numFmtId="167" fontId="3" fillId="0" borderId="14" xfId="0" applyNumberFormat="1" applyFont="1" applyFill="1" applyBorder="1" applyAlignment="1">
      <alignment horizontal="right"/>
    </xf>
    <xf numFmtId="9" fontId="12" fillId="6" borderId="0" xfId="0" applyNumberFormat="1" applyFont="1" applyFill="1" applyBorder="1" applyAlignment="1">
      <alignment horizontal="center" vertical="center"/>
    </xf>
    <xf numFmtId="0" fontId="15" fillId="0" borderId="23" xfId="0" applyFont="1" applyBorder="1" applyAlignment="1">
      <alignment horizontal="justify" vertical="top" wrapText="1"/>
    </xf>
    <xf numFmtId="9" fontId="8" fillId="5" borderId="14" xfId="0" applyNumberFormat="1" applyFont="1" applyFill="1" applyBorder="1" applyAlignment="1">
      <alignment vertical="center"/>
    </xf>
    <xf numFmtId="9" fontId="10" fillId="5" borderId="13" xfId="4" applyFont="1" applyFill="1" applyBorder="1" applyAlignment="1">
      <alignment horizontal="center" vertical="center" wrapText="1"/>
    </xf>
    <xf numFmtId="0" fontId="16" fillId="0" borderId="14" xfId="0" applyFont="1" applyFill="1" applyBorder="1" applyAlignment="1">
      <alignment horizontal="justify" vertical="center"/>
    </xf>
    <xf numFmtId="0" fontId="16" fillId="0" borderId="14" xfId="0" applyFont="1" applyBorder="1" applyAlignment="1">
      <alignment horizontal="justify" vertical="top"/>
    </xf>
    <xf numFmtId="0" fontId="12" fillId="6" borderId="14" xfId="0" applyFont="1" applyFill="1" applyBorder="1" applyAlignment="1">
      <alignment horizontal="justify" vertical="top" wrapText="1"/>
    </xf>
    <xf numFmtId="9" fontId="10" fillId="5" borderId="2" xfId="4" applyFont="1" applyFill="1" applyBorder="1" applyAlignment="1">
      <alignment horizontal="center" vertical="center" wrapText="1"/>
    </xf>
    <xf numFmtId="9" fontId="14" fillId="0" borderId="10" xfId="0" applyNumberFormat="1" applyFont="1" applyBorder="1" applyAlignment="1">
      <alignment horizontal="center" vertical="center" wrapText="1"/>
    </xf>
    <xf numFmtId="9" fontId="13" fillId="2" borderId="16" xfId="4" applyFont="1" applyFill="1" applyBorder="1" applyAlignment="1">
      <alignment horizontal="center" vertical="center"/>
    </xf>
    <xf numFmtId="9" fontId="21" fillId="2" borderId="11" xfId="4" applyFont="1" applyFill="1" applyBorder="1" applyAlignment="1">
      <alignment horizontal="center" vertical="center" wrapText="1"/>
    </xf>
    <xf numFmtId="9" fontId="21" fillId="2" borderId="14" xfId="4" applyFont="1" applyFill="1" applyBorder="1" applyAlignment="1">
      <alignment horizontal="center" vertical="center" wrapText="1"/>
    </xf>
    <xf numFmtId="0" fontId="15" fillId="0" borderId="14" xfId="0" applyFont="1" applyBorder="1" applyAlignment="1">
      <alignment horizontal="center" vertical="center" wrapText="1"/>
    </xf>
    <xf numFmtId="9" fontId="12" fillId="5" borderId="14" xfId="4" applyNumberFormat="1" applyFont="1" applyFill="1" applyBorder="1" applyAlignment="1">
      <alignment horizontal="center" vertical="center"/>
    </xf>
    <xf numFmtId="0" fontId="13" fillId="2" borderId="9" xfId="0" applyFont="1" applyFill="1" applyBorder="1" applyAlignment="1">
      <alignment horizontal="center" vertical="top" wrapText="1"/>
    </xf>
    <xf numFmtId="0" fontId="8" fillId="5" borderId="2" xfId="0" applyFont="1" applyFill="1" applyBorder="1" applyAlignment="1">
      <alignment horizontal="left" vertical="center" wrapText="1"/>
    </xf>
    <xf numFmtId="0" fontId="3" fillId="2" borderId="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3" fillId="2" borderId="9" xfId="0" applyFont="1" applyFill="1" applyBorder="1" applyAlignment="1">
      <alignment horizontal="center" vertical="center"/>
    </xf>
    <xf numFmtId="0" fontId="8" fillId="5" borderId="2" xfId="0" applyFont="1" applyFill="1" applyBorder="1" applyAlignment="1">
      <alignment horizontal="left" vertical="center" wrapText="1"/>
    </xf>
    <xf numFmtId="0" fontId="8" fillId="5" borderId="9" xfId="0" applyFont="1" applyFill="1" applyBorder="1" applyAlignment="1">
      <alignment horizontal="left" vertical="center" wrapText="1"/>
    </xf>
    <xf numFmtId="0" fontId="25" fillId="0" borderId="14" xfId="0" applyFont="1" applyFill="1" applyBorder="1" applyAlignment="1">
      <alignment horizontal="justify" vertical="top" wrapText="1"/>
    </xf>
    <xf numFmtId="9" fontId="25" fillId="0" borderId="11" xfId="4" applyNumberFormat="1" applyFont="1" applyFill="1" applyBorder="1" applyAlignment="1">
      <alignment horizontal="center" vertical="center" wrapText="1"/>
    </xf>
    <xf numFmtId="0" fontId="26" fillId="0" borderId="14" xfId="0" applyFont="1" applyFill="1" applyBorder="1" applyAlignment="1">
      <alignment horizontal="justify" vertical="top" wrapText="1"/>
    </xf>
    <xf numFmtId="1" fontId="10" fillId="6" borderId="14" xfId="4" applyNumberFormat="1" applyFont="1" applyFill="1" applyBorder="1" applyAlignment="1">
      <alignment horizontal="center" vertical="center" wrapText="1"/>
    </xf>
    <xf numFmtId="1" fontId="13" fillId="0" borderId="14" xfId="4" applyNumberFormat="1" applyFont="1" applyFill="1" applyBorder="1" applyAlignment="1">
      <alignment horizontal="center" vertical="center"/>
    </xf>
    <xf numFmtId="0" fontId="10" fillId="0" borderId="10" xfId="4" applyNumberFormat="1" applyFont="1" applyFill="1" applyBorder="1" applyAlignment="1">
      <alignment horizontal="center" vertical="center" wrapText="1"/>
    </xf>
    <xf numFmtId="1" fontId="12" fillId="0" borderId="14" xfId="4" applyNumberFormat="1" applyFont="1" applyFill="1" applyBorder="1" applyAlignment="1">
      <alignment horizontal="center" vertical="center"/>
    </xf>
    <xf numFmtId="0" fontId="10" fillId="0" borderId="14" xfId="4" applyNumberFormat="1" applyFont="1" applyFill="1" applyBorder="1" applyAlignment="1">
      <alignment horizontal="center" vertical="center" wrapText="1"/>
    </xf>
    <xf numFmtId="1" fontId="10" fillId="0" borderId="10" xfId="4" applyNumberFormat="1" applyFont="1" applyFill="1" applyBorder="1" applyAlignment="1">
      <alignment horizontal="center" vertical="center" wrapText="1"/>
    </xf>
    <xf numFmtId="1" fontId="26" fillId="0" borderId="10" xfId="4" applyNumberFormat="1" applyFont="1" applyFill="1" applyBorder="1" applyAlignment="1">
      <alignment horizontal="center" vertical="center" wrapText="1"/>
    </xf>
    <xf numFmtId="0" fontId="0" fillId="0" borderId="11" xfId="0" applyFont="1" applyFill="1" applyBorder="1" applyAlignment="1">
      <alignment horizontal="justify" vertical="top" wrapText="1"/>
    </xf>
    <xf numFmtId="0" fontId="0" fillId="0" borderId="14" xfId="0" applyFont="1" applyFill="1" applyBorder="1" applyAlignment="1">
      <alignment horizontal="justify" vertical="top" wrapText="1"/>
    </xf>
    <xf numFmtId="0" fontId="18" fillId="0" borderId="14" xfId="0" applyFont="1" applyBorder="1" applyAlignment="1">
      <alignment horizontal="center" vertical="center" wrapText="1"/>
    </xf>
    <xf numFmtId="1" fontId="10" fillId="0" borderId="14" xfId="4" applyNumberFormat="1" applyFont="1" applyFill="1" applyBorder="1" applyAlignment="1">
      <alignment horizontal="center" vertical="center" wrapText="1"/>
    </xf>
    <xf numFmtId="9" fontId="14" fillId="6" borderId="14" xfId="0" applyNumberFormat="1" applyFont="1" applyFill="1" applyBorder="1" applyAlignment="1">
      <alignment horizontal="center" vertical="center" wrapText="1"/>
    </xf>
    <xf numFmtId="9" fontId="12" fillId="0" borderId="10" xfId="4" applyNumberFormat="1" applyFont="1" applyBorder="1" applyAlignment="1">
      <alignment horizontal="center" vertical="center" wrapText="1"/>
    </xf>
    <xf numFmtId="0" fontId="15" fillId="0" borderId="14" xfId="0" applyFont="1" applyFill="1" applyBorder="1" applyAlignment="1">
      <alignment horizontal="justify" vertical="top" wrapText="1"/>
    </xf>
    <xf numFmtId="0" fontId="14" fillId="0" borderId="14" xfId="0" applyFont="1" applyBorder="1" applyAlignment="1">
      <alignment horizontal="center" vertical="center"/>
    </xf>
    <xf numFmtId="1" fontId="12" fillId="6" borderId="10" xfId="0" applyNumberFormat="1" applyFont="1" applyFill="1" applyBorder="1" applyAlignment="1">
      <alignment horizontal="center" vertical="center" wrapText="1"/>
    </xf>
    <xf numFmtId="0" fontId="15" fillId="0" borderId="11" xfId="0" applyFont="1" applyBorder="1" applyAlignment="1">
      <alignment horizontal="center" vertical="center" wrapText="1"/>
    </xf>
    <xf numFmtId="0" fontId="15" fillId="0" borderId="15" xfId="0" applyFont="1" applyBorder="1" applyAlignment="1">
      <alignment horizontal="center" vertical="center" wrapText="1"/>
    </xf>
    <xf numFmtId="0" fontId="12" fillId="6" borderId="10" xfId="0" applyNumberFormat="1" applyFont="1" applyFill="1" applyBorder="1" applyAlignment="1">
      <alignment horizontal="center" vertical="center" wrapText="1"/>
    </xf>
    <xf numFmtId="0" fontId="0" fillId="0" borderId="11" xfId="0" applyFont="1" applyBorder="1" applyAlignment="1">
      <alignment horizontal="center" vertical="center" wrapText="1"/>
    </xf>
    <xf numFmtId="9" fontId="14" fillId="0" borderId="14" xfId="0" applyNumberFormat="1" applyFont="1" applyBorder="1" applyAlignment="1">
      <alignment horizontal="center" vertical="center" wrapText="1"/>
    </xf>
    <xf numFmtId="0" fontId="13" fillId="2" borderId="8" xfId="0" applyFont="1" applyFill="1" applyBorder="1" applyAlignment="1">
      <alignment horizontal="center" vertical="top" wrapText="1"/>
    </xf>
    <xf numFmtId="9" fontId="12" fillId="0" borderId="14" xfId="4" applyNumberFormat="1" applyFont="1" applyBorder="1" applyAlignment="1">
      <alignment horizontal="center" vertical="center" wrapText="1"/>
    </xf>
    <xf numFmtId="9" fontId="10" fillId="6" borderId="10" xfId="4" applyFont="1" applyFill="1" applyBorder="1" applyAlignment="1">
      <alignment horizontal="center" vertical="center" wrapText="1"/>
    </xf>
    <xf numFmtId="1" fontId="14" fillId="0" borderId="14" xfId="0" applyNumberFormat="1" applyFont="1" applyBorder="1" applyAlignment="1">
      <alignment horizontal="center" vertical="center" wrapText="1"/>
    </xf>
    <xf numFmtId="9" fontId="12" fillId="0" borderId="14" xfId="4" applyFont="1" applyFill="1" applyBorder="1" applyAlignment="1">
      <alignment horizontal="justify" vertical="top" wrapText="1"/>
    </xf>
    <xf numFmtId="0" fontId="15" fillId="0" borderId="3" xfId="0" applyFont="1" applyFill="1" applyBorder="1" applyAlignment="1">
      <alignment horizontal="justify" vertical="top" wrapText="1"/>
    </xf>
    <xf numFmtId="9" fontId="21" fillId="0" borderId="24" xfId="4" applyFont="1" applyFill="1" applyBorder="1" applyAlignment="1">
      <alignment horizontal="center" vertical="center" wrapText="1"/>
    </xf>
    <xf numFmtId="0" fontId="0" fillId="0" borderId="3" xfId="0" applyFill="1" applyBorder="1" applyAlignment="1">
      <alignment horizontal="justify" vertical="top"/>
    </xf>
    <xf numFmtId="9" fontId="14" fillId="0" borderId="13" xfId="0" applyNumberFormat="1" applyFont="1" applyBorder="1" applyAlignment="1">
      <alignment horizontal="center" vertical="center" wrapText="1"/>
    </xf>
    <xf numFmtId="9" fontId="15" fillId="0" borderId="14" xfId="0" applyNumberFormat="1" applyFont="1" applyBorder="1" applyAlignment="1">
      <alignment horizontal="center" vertical="center" wrapText="1"/>
    </xf>
    <xf numFmtId="9" fontId="10" fillId="0" borderId="21" xfId="4" applyFont="1" applyFill="1" applyBorder="1" applyAlignment="1">
      <alignment horizontal="center" vertical="center" wrapText="1"/>
    </xf>
    <xf numFmtId="9" fontId="10" fillId="0" borderId="13" xfId="4" applyFont="1" applyFill="1" applyBorder="1" applyAlignment="1">
      <alignment horizontal="center" vertical="center" wrapText="1"/>
    </xf>
    <xf numFmtId="9" fontId="10" fillId="0" borderId="27" xfId="4" applyFont="1" applyFill="1" applyBorder="1" applyAlignment="1">
      <alignment horizontal="center" vertical="center" wrapText="1"/>
    </xf>
    <xf numFmtId="9" fontId="21" fillId="5" borderId="11" xfId="4" applyFont="1" applyFill="1" applyBorder="1" applyAlignment="1">
      <alignment horizontal="center" vertical="center" wrapText="1"/>
    </xf>
    <xf numFmtId="9" fontId="21" fillId="5" borderId="7" xfId="4" applyFont="1" applyFill="1" applyBorder="1" applyAlignment="1">
      <alignment horizontal="center" vertical="center" wrapText="1"/>
    </xf>
    <xf numFmtId="9" fontId="21" fillId="2" borderId="13" xfId="4" applyFont="1" applyFill="1" applyBorder="1" applyAlignment="1">
      <alignment horizontal="center" vertical="center" wrapText="1"/>
    </xf>
    <xf numFmtId="9" fontId="21" fillId="2" borderId="0" xfId="4" applyFont="1" applyFill="1" applyBorder="1" applyAlignment="1">
      <alignment horizontal="center" vertical="center" wrapText="1"/>
    </xf>
    <xf numFmtId="9" fontId="21" fillId="2" borderId="6" xfId="4" applyFont="1" applyFill="1" applyBorder="1" applyAlignment="1">
      <alignment horizontal="center" vertical="center" wrapText="1"/>
    </xf>
    <xf numFmtId="0" fontId="4" fillId="0" borderId="11" xfId="0" applyFont="1" applyFill="1" applyBorder="1" applyAlignment="1">
      <alignment horizontal="justify" vertical="top" wrapText="1"/>
    </xf>
    <xf numFmtId="0" fontId="14" fillId="0" borderId="14" xfId="0" applyFont="1" applyFill="1" applyBorder="1" applyAlignment="1">
      <alignment horizontal="justify" vertical="top" wrapText="1"/>
    </xf>
    <xf numFmtId="9" fontId="13" fillId="5" borderId="13" xfId="4" applyFont="1" applyFill="1" applyBorder="1" applyAlignment="1">
      <alignment horizontal="center" vertical="center"/>
    </xf>
    <xf numFmtId="2" fontId="0" fillId="0" borderId="0" xfId="0" applyNumberFormat="1" applyFont="1" applyAlignment="1">
      <alignment vertical="top" wrapText="1"/>
    </xf>
    <xf numFmtId="0" fontId="3" fillId="2" borderId="13"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14" xfId="0" applyFont="1" applyFill="1" applyBorder="1" applyAlignment="1">
      <alignment horizontal="center" vertical="center"/>
    </xf>
    <xf numFmtId="0" fontId="14" fillId="0" borderId="14" xfId="0" applyFont="1" applyFill="1" applyBorder="1" applyAlignment="1">
      <alignment vertical="top" wrapText="1"/>
    </xf>
    <xf numFmtId="0" fontId="14" fillId="0" borderId="14" xfId="0" applyFont="1" applyFill="1" applyBorder="1" applyAlignment="1">
      <alignment horizontal="center" vertical="top" wrapText="1"/>
    </xf>
    <xf numFmtId="0" fontId="14" fillId="0" borderId="14" xfId="0" applyFont="1" applyFill="1" applyBorder="1" applyAlignment="1">
      <alignment horizontal="center" vertical="center" wrapText="1"/>
    </xf>
    <xf numFmtId="0" fontId="15" fillId="0" borderId="3" xfId="0" applyFont="1" applyFill="1" applyBorder="1" applyAlignment="1">
      <alignment horizontal="justify" vertical="top"/>
    </xf>
    <xf numFmtId="0" fontId="0" fillId="0" borderId="14" xfId="0" applyFont="1" applyFill="1" applyBorder="1" applyAlignment="1">
      <alignment horizontal="center"/>
    </xf>
    <xf numFmtId="0" fontId="0" fillId="0" borderId="0" xfId="0" applyFont="1" applyFill="1" applyAlignment="1">
      <alignment horizontal="center"/>
    </xf>
    <xf numFmtId="165" fontId="0" fillId="0" borderId="14" xfId="5" applyFont="1" applyFill="1" applyBorder="1" applyAlignment="1">
      <alignment horizontal="center" vertical="center"/>
    </xf>
    <xf numFmtId="0" fontId="8" fillId="5" borderId="2" xfId="0" applyFont="1" applyFill="1" applyBorder="1" applyAlignment="1">
      <alignment horizontal="left" vertical="center" wrapText="1"/>
    </xf>
    <xf numFmtId="0" fontId="14" fillId="0" borderId="11" xfId="0" applyFont="1" applyBorder="1" applyAlignment="1">
      <alignment horizontal="center" vertical="top" wrapText="1"/>
    </xf>
    <xf numFmtId="0" fontId="0" fillId="2" borderId="13" xfId="0" applyFont="1" applyFill="1" applyBorder="1" applyAlignment="1">
      <alignment vertical="center"/>
    </xf>
    <xf numFmtId="0" fontId="4" fillId="6" borderId="6" xfId="0" applyFont="1" applyFill="1" applyBorder="1" applyAlignment="1">
      <alignment horizontal="center" wrapText="1"/>
    </xf>
    <xf numFmtId="0" fontId="4" fillId="6" borderId="18"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0" fillId="6" borderId="6" xfId="0" applyFont="1" applyFill="1" applyBorder="1" applyAlignment="1">
      <alignment horizontal="center" wrapText="1"/>
    </xf>
    <xf numFmtId="0" fontId="8" fillId="2" borderId="7" xfId="0" applyFont="1" applyFill="1" applyBorder="1" applyAlignment="1">
      <alignment horizontal="left" vertical="center"/>
    </xf>
    <xf numFmtId="0" fontId="0" fillId="6" borderId="13" xfId="0" applyFont="1" applyFill="1" applyBorder="1" applyAlignment="1">
      <alignment horizontal="center" wrapText="1"/>
    </xf>
    <xf numFmtId="0" fontId="0" fillId="0" borderId="6" xfId="0" applyFont="1" applyFill="1" applyBorder="1" applyAlignment="1">
      <alignment horizontal="center" vertical="center" wrapText="1"/>
    </xf>
    <xf numFmtId="0" fontId="3" fillId="2" borderId="0" xfId="0" applyFont="1" applyFill="1" applyBorder="1" applyAlignment="1">
      <alignment horizontal="center" vertical="center"/>
    </xf>
    <xf numFmtId="0" fontId="0" fillId="6" borderId="13" xfId="0" applyFont="1" applyFill="1" applyBorder="1" applyAlignment="1">
      <alignment horizontal="center"/>
    </xf>
    <xf numFmtId="0" fontId="0" fillId="0" borderId="9" xfId="0" applyFont="1" applyFill="1" applyBorder="1" applyAlignment="1">
      <alignment horizontal="center"/>
    </xf>
    <xf numFmtId="0" fontId="3" fillId="11" borderId="31" xfId="0" applyFont="1" applyFill="1" applyBorder="1" applyAlignment="1">
      <alignment horizontal="center" vertical="center" wrapText="1"/>
    </xf>
    <xf numFmtId="0" fontId="3" fillId="11" borderId="11" xfId="0" applyFont="1" applyFill="1" applyBorder="1" applyAlignment="1">
      <alignment horizontal="center" vertical="center" wrapText="1"/>
    </xf>
    <xf numFmtId="0" fontId="3" fillId="11" borderId="32" xfId="0" applyFont="1" applyFill="1" applyBorder="1" applyAlignment="1">
      <alignment horizontal="center" vertical="center" wrapText="1"/>
    </xf>
    <xf numFmtId="0" fontId="0" fillId="0" borderId="14" xfId="0" applyFont="1" applyFill="1" applyBorder="1"/>
    <xf numFmtId="0" fontId="0" fillId="0" borderId="14" xfId="0" applyFont="1" applyFill="1" applyBorder="1" applyAlignment="1">
      <alignment vertical="top" wrapText="1"/>
    </xf>
    <xf numFmtId="165" fontId="0" fillId="0" borderId="14" xfId="0" applyNumberFormat="1" applyFont="1" applyFill="1" applyBorder="1" applyAlignment="1">
      <alignment horizontal="center"/>
    </xf>
    <xf numFmtId="165" fontId="0" fillId="0" borderId="14" xfId="5" applyFont="1" applyFill="1" applyBorder="1" applyAlignment="1">
      <alignment horizontal="center" vertical="center"/>
    </xf>
    <xf numFmtId="165" fontId="0" fillId="0" borderId="14" xfId="5" applyFont="1" applyFill="1" applyBorder="1" applyAlignment="1">
      <alignment horizontal="center" vertical="center" wrapText="1"/>
    </xf>
    <xf numFmtId="0" fontId="8" fillId="5" borderId="13" xfId="0" applyFont="1" applyFill="1" applyBorder="1" applyAlignment="1">
      <alignment horizontal="left" vertical="center"/>
    </xf>
    <xf numFmtId="0" fontId="4" fillId="3" borderId="16" xfId="0" applyFont="1" applyFill="1" applyBorder="1" applyAlignment="1">
      <alignment horizontal="center" vertical="center" wrapText="1"/>
    </xf>
    <xf numFmtId="0" fontId="0" fillId="6" borderId="18" xfId="0" applyFont="1" applyFill="1" applyBorder="1" applyAlignment="1">
      <alignment horizontal="center" wrapText="1"/>
    </xf>
    <xf numFmtId="0" fontId="8" fillId="2" borderId="13" xfId="0" applyFont="1" applyFill="1" applyBorder="1" applyAlignment="1">
      <alignment horizontal="left" vertical="center"/>
    </xf>
    <xf numFmtId="0" fontId="0" fillId="6" borderId="33" xfId="0" applyFont="1" applyFill="1" applyBorder="1" applyAlignment="1">
      <alignment horizontal="center" vertical="top" wrapText="1"/>
    </xf>
    <xf numFmtId="0" fontId="0" fillId="6" borderId="13" xfId="0" applyFont="1" applyFill="1" applyBorder="1" applyAlignment="1">
      <alignment horizontal="center" vertical="center" wrapText="1"/>
    </xf>
    <xf numFmtId="0" fontId="0" fillId="0" borderId="13" xfId="0" applyFont="1" applyFill="1" applyBorder="1" applyAlignment="1">
      <alignment horizontal="center" wrapText="1"/>
    </xf>
    <xf numFmtId="0" fontId="3" fillId="2" borderId="16" xfId="0" applyFont="1" applyFill="1" applyBorder="1" applyAlignment="1">
      <alignment horizontal="center" vertical="center"/>
    </xf>
    <xf numFmtId="0" fontId="0" fillId="6" borderId="18" xfId="0" applyFont="1" applyFill="1" applyBorder="1" applyAlignment="1">
      <alignment horizontal="center"/>
    </xf>
    <xf numFmtId="0" fontId="0" fillId="6" borderId="6" xfId="0" applyFont="1" applyFill="1" applyBorder="1" applyAlignment="1">
      <alignment horizontal="center"/>
    </xf>
    <xf numFmtId="0" fontId="0" fillId="6" borderId="17" xfId="0" applyFont="1" applyFill="1" applyBorder="1" applyAlignment="1">
      <alignment horizontal="center"/>
    </xf>
    <xf numFmtId="0" fontId="0" fillId="0" borderId="14" xfId="0" applyFont="1" applyBorder="1"/>
    <xf numFmtId="0" fontId="0" fillId="3" borderId="14" xfId="0" applyFont="1" applyFill="1" applyBorder="1" applyAlignment="1">
      <alignment horizontal="center"/>
    </xf>
    <xf numFmtId="0" fontId="0" fillId="6" borderId="6" xfId="0" applyFont="1" applyFill="1" applyBorder="1" applyAlignment="1">
      <alignment horizontal="center" vertical="top" wrapText="1"/>
    </xf>
    <xf numFmtId="165" fontId="0" fillId="0" borderId="14" xfId="5" applyFont="1" applyFill="1" applyBorder="1" applyAlignment="1">
      <alignment horizontal="center" vertical="center" wrapText="1"/>
    </xf>
    <xf numFmtId="166" fontId="0" fillId="0" borderId="14" xfId="1" applyFont="1" applyFill="1" applyBorder="1" applyAlignment="1">
      <alignment horizontal="center" vertical="center"/>
    </xf>
    <xf numFmtId="0" fontId="0" fillId="0" borderId="14" xfId="0" applyFont="1" applyFill="1" applyBorder="1" applyAlignment="1">
      <alignment wrapText="1"/>
    </xf>
    <xf numFmtId="0" fontId="0" fillId="0" borderId="14" xfId="0" applyFont="1" applyFill="1" applyBorder="1" applyAlignment="1">
      <alignment horizontal="center" wrapText="1"/>
    </xf>
    <xf numFmtId="0" fontId="0" fillId="0" borderId="14" xfId="0" applyFont="1" applyFill="1" applyBorder="1" applyAlignment="1">
      <alignment horizontal="center" vertical="center" wrapText="1"/>
    </xf>
    <xf numFmtId="0" fontId="0" fillId="0" borderId="14" xfId="0" applyFont="1" applyBorder="1" applyAlignment="1">
      <alignment horizontal="center" vertical="center"/>
    </xf>
    <xf numFmtId="0" fontId="8" fillId="5" borderId="9" xfId="0" applyFont="1" applyFill="1" applyBorder="1" applyAlignment="1">
      <alignment vertical="center" wrapText="1"/>
    </xf>
    <xf numFmtId="0" fontId="0" fillId="0" borderId="0" xfId="0" applyFont="1" applyFill="1" applyBorder="1"/>
    <xf numFmtId="0" fontId="0" fillId="0" borderId="0" xfId="0" applyFont="1" applyBorder="1" applyAlignment="1">
      <alignment horizontal="center"/>
    </xf>
    <xf numFmtId="0" fontId="14" fillId="0" borderId="14" xfId="0" applyFont="1" applyBorder="1" applyAlignment="1">
      <alignment horizontal="center" vertical="top" wrapText="1"/>
    </xf>
    <xf numFmtId="0" fontId="3" fillId="11" borderId="6" xfId="0" applyFont="1" applyFill="1" applyBorder="1" applyAlignment="1">
      <alignment horizontal="center" vertical="center" wrapText="1"/>
    </xf>
    <xf numFmtId="0" fontId="0" fillId="0" borderId="13" xfId="0" applyFont="1" applyBorder="1" applyAlignment="1">
      <alignment horizontal="center"/>
    </xf>
    <xf numFmtId="166" fontId="0" fillId="0" borderId="13" xfId="1" applyFont="1" applyBorder="1" applyAlignment="1">
      <alignment horizontal="center" vertical="center"/>
    </xf>
    <xf numFmtId="0" fontId="0" fillId="0" borderId="0" xfId="0" applyFont="1" applyBorder="1"/>
    <xf numFmtId="0" fontId="14" fillId="0" borderId="36" xfId="0" applyFont="1" applyBorder="1" applyAlignment="1">
      <alignment horizontal="justify" vertical="top" wrapText="1"/>
    </xf>
    <xf numFmtId="0" fontId="18" fillId="0" borderId="36" xfId="0" applyFont="1" applyBorder="1" applyAlignment="1">
      <alignment vertical="top" wrapText="1"/>
    </xf>
    <xf numFmtId="0" fontId="0" fillId="0" borderId="29" xfId="0" applyFont="1" applyFill="1" applyBorder="1" applyAlignment="1">
      <alignment horizontal="justify" vertical="top" wrapText="1"/>
    </xf>
    <xf numFmtId="0" fontId="14" fillId="0" borderId="44" xfId="0" applyFont="1" applyBorder="1" applyAlignment="1">
      <alignment vertical="top" wrapText="1"/>
    </xf>
    <xf numFmtId="0" fontId="0" fillId="0" borderId="44" xfId="0" applyFont="1" applyFill="1" applyBorder="1" applyAlignment="1">
      <alignment horizontal="justify" vertical="top" wrapText="1"/>
    </xf>
    <xf numFmtId="0" fontId="0" fillId="0" borderId="14" xfId="0" applyFont="1" applyFill="1" applyBorder="1" applyAlignment="1">
      <alignment horizontal="center" vertical="center"/>
    </xf>
    <xf numFmtId="0" fontId="11" fillId="0" borderId="3" xfId="0" applyFont="1" applyBorder="1" applyAlignment="1">
      <alignment horizontal="center" vertical="top" wrapText="1"/>
    </xf>
    <xf numFmtId="0" fontId="5" fillId="0" borderId="0" xfId="0" applyFont="1" applyBorder="1" applyAlignment="1">
      <alignment horizontal="center" vertical="top" wrapText="1"/>
    </xf>
    <xf numFmtId="0" fontId="6" fillId="0" borderId="12" xfId="0" applyFont="1" applyBorder="1" applyAlignment="1">
      <alignment horizontal="center" vertical="top" wrapText="1"/>
    </xf>
    <xf numFmtId="0" fontId="11" fillId="0" borderId="0" xfId="0" applyFont="1" applyBorder="1" applyAlignment="1">
      <alignment horizontal="center" vertical="top" wrapText="1"/>
    </xf>
    <xf numFmtId="0" fontId="6" fillId="0" borderId="12" xfId="0" applyFont="1" applyFill="1" applyBorder="1" applyAlignment="1">
      <alignment horizontal="center" vertical="top" wrapText="1"/>
    </xf>
    <xf numFmtId="0" fontId="6" fillId="0" borderId="0" xfId="0" applyFont="1" applyFill="1" applyBorder="1" applyAlignment="1">
      <alignment horizontal="center" vertical="top" wrapText="1"/>
    </xf>
    <xf numFmtId="0" fontId="4" fillId="0" borderId="0" xfId="0" applyFont="1" applyAlignment="1">
      <alignment vertical="top" wrapText="1"/>
    </xf>
    <xf numFmtId="0" fontId="3" fillId="11" borderId="31" xfId="0" applyFont="1" applyFill="1" applyBorder="1" applyAlignment="1">
      <alignment horizontal="center" vertical="top" wrapText="1"/>
    </xf>
    <xf numFmtId="0" fontId="3" fillId="11" borderId="11" xfId="0" applyFont="1" applyFill="1" applyBorder="1" applyAlignment="1">
      <alignment horizontal="center" vertical="top" wrapText="1"/>
    </xf>
    <xf numFmtId="0" fontId="3" fillId="11" borderId="6" xfId="0" applyFont="1" applyFill="1" applyBorder="1" applyAlignment="1">
      <alignment horizontal="center" vertical="top" wrapText="1"/>
    </xf>
    <xf numFmtId="0" fontId="0" fillId="0" borderId="14" xfId="0" applyFont="1" applyFill="1" applyBorder="1" applyAlignment="1">
      <alignment horizontal="center" vertical="top" wrapText="1"/>
    </xf>
    <xf numFmtId="166" fontId="2" fillId="0" borderId="13" xfId="1" applyFont="1" applyFill="1" applyBorder="1" applyAlignment="1">
      <alignment horizontal="center" vertical="top" wrapText="1"/>
    </xf>
    <xf numFmtId="0" fontId="10" fillId="6" borderId="11" xfId="0" applyNumberFormat="1" applyFont="1" applyFill="1" applyBorder="1" applyAlignment="1">
      <alignment horizontal="center" vertical="top" wrapText="1"/>
    </xf>
    <xf numFmtId="0" fontId="12" fillId="6" borderId="10" xfId="0" applyFont="1" applyFill="1" applyBorder="1" applyAlignment="1">
      <alignment horizontal="center" vertical="top" wrapText="1"/>
    </xf>
    <xf numFmtId="1" fontId="10" fillId="6" borderId="14" xfId="4" applyNumberFormat="1" applyFont="1" applyFill="1" applyBorder="1" applyAlignment="1">
      <alignment horizontal="center" vertical="top" wrapText="1"/>
    </xf>
    <xf numFmtId="9" fontId="10" fillId="0" borderId="11" xfId="4" applyFont="1" applyFill="1" applyBorder="1" applyAlignment="1">
      <alignment horizontal="center" vertical="top" wrapText="1"/>
    </xf>
    <xf numFmtId="0" fontId="4" fillId="6" borderId="6" xfId="0" applyFont="1" applyFill="1" applyBorder="1" applyAlignment="1">
      <alignment horizontal="center" vertical="top" wrapText="1"/>
    </xf>
    <xf numFmtId="1" fontId="10" fillId="6" borderId="11" xfId="0" applyNumberFormat="1" applyFont="1" applyFill="1" applyBorder="1" applyAlignment="1">
      <alignment horizontal="center" vertical="top" wrapText="1"/>
    </xf>
    <xf numFmtId="9" fontId="10" fillId="2" borderId="11" xfId="0" applyNumberFormat="1" applyFont="1" applyFill="1" applyBorder="1" applyAlignment="1">
      <alignment horizontal="center" vertical="top" wrapText="1"/>
    </xf>
    <xf numFmtId="9" fontId="10" fillId="2" borderId="11" xfId="4" applyFont="1" applyFill="1" applyBorder="1" applyAlignment="1">
      <alignment horizontal="center" vertical="top" wrapText="1"/>
    </xf>
    <xf numFmtId="9" fontId="10" fillId="2" borderId="6" xfId="4" applyFont="1" applyFill="1" applyBorder="1" applyAlignment="1">
      <alignment horizontal="center" vertical="top" wrapText="1"/>
    </xf>
    <xf numFmtId="0" fontId="0" fillId="0" borderId="11" xfId="0" applyFont="1" applyFill="1" applyBorder="1" applyAlignment="1">
      <alignment vertical="top" wrapText="1"/>
    </xf>
    <xf numFmtId="0" fontId="10" fillId="6" borderId="29" xfId="0" applyNumberFormat="1" applyFont="1" applyFill="1" applyBorder="1" applyAlignment="1">
      <alignment horizontal="center" vertical="top" wrapText="1"/>
    </xf>
    <xf numFmtId="0" fontId="14" fillId="0" borderId="29" xfId="0" applyFont="1" applyBorder="1" applyAlignment="1">
      <alignment horizontal="center" vertical="top" wrapText="1"/>
    </xf>
    <xf numFmtId="1" fontId="10" fillId="6" borderId="29" xfId="4" applyNumberFormat="1" applyFont="1" applyFill="1" applyBorder="1" applyAlignment="1">
      <alignment horizontal="center" vertical="top" wrapText="1"/>
    </xf>
    <xf numFmtId="9" fontId="10" fillId="0" borderId="29" xfId="4" applyFont="1" applyFill="1" applyBorder="1" applyAlignment="1">
      <alignment horizontal="center" vertical="top" wrapText="1"/>
    </xf>
    <xf numFmtId="0" fontId="4" fillId="6" borderId="37" xfId="0" applyFont="1" applyFill="1" applyBorder="1" applyAlignment="1">
      <alignment horizontal="center" vertical="top" wrapText="1"/>
    </xf>
    <xf numFmtId="0" fontId="10" fillId="6" borderId="14" xfId="0" applyNumberFormat="1" applyFont="1" applyFill="1" applyBorder="1" applyAlignment="1">
      <alignment horizontal="center" vertical="top" wrapText="1"/>
    </xf>
    <xf numFmtId="9" fontId="10" fillId="0" borderId="14" xfId="4" applyFont="1" applyFill="1" applyBorder="1" applyAlignment="1">
      <alignment horizontal="center" vertical="top" wrapText="1"/>
    </xf>
    <xf numFmtId="0" fontId="4" fillId="6" borderId="13" xfId="0" applyFont="1" applyFill="1" applyBorder="1" applyAlignment="1">
      <alignment horizontal="center" vertical="top" wrapText="1"/>
    </xf>
    <xf numFmtId="9" fontId="14" fillId="0" borderId="14" xfId="0" applyNumberFormat="1" applyFont="1" applyBorder="1" applyAlignment="1">
      <alignment horizontal="center" vertical="top" wrapText="1"/>
    </xf>
    <xf numFmtId="9" fontId="12" fillId="0" borderId="14" xfId="4" applyNumberFormat="1" applyFont="1" applyBorder="1" applyAlignment="1">
      <alignment horizontal="center" vertical="top" wrapText="1"/>
    </xf>
    <xf numFmtId="9" fontId="10" fillId="6" borderId="14" xfId="0" applyNumberFormat="1" applyFont="1" applyFill="1" applyBorder="1" applyAlignment="1">
      <alignment horizontal="center" vertical="top" wrapText="1"/>
    </xf>
    <xf numFmtId="9" fontId="10" fillId="6" borderId="14" xfId="4" applyFont="1" applyFill="1" applyBorder="1" applyAlignment="1">
      <alignment horizontal="center" vertical="top" wrapText="1"/>
    </xf>
    <xf numFmtId="0" fontId="8" fillId="5" borderId="33" xfId="0" applyFont="1" applyFill="1" applyBorder="1" applyAlignment="1">
      <alignment horizontal="left" vertical="top" wrapText="1"/>
    </xf>
    <xf numFmtId="0" fontId="8" fillId="5" borderId="38" xfId="0" applyFont="1" applyFill="1" applyBorder="1" applyAlignment="1">
      <alignment horizontal="left" vertical="top" wrapText="1"/>
    </xf>
    <xf numFmtId="0" fontId="8" fillId="5" borderId="33" xfId="0" applyFont="1" applyFill="1" applyBorder="1" applyAlignment="1">
      <alignment vertical="top" wrapText="1"/>
    </xf>
    <xf numFmtId="0" fontId="8" fillId="5" borderId="2" xfId="0" applyFont="1" applyFill="1" applyBorder="1" applyAlignment="1">
      <alignment vertical="top" wrapText="1"/>
    </xf>
    <xf numFmtId="0" fontId="8" fillId="5" borderId="38" xfId="0" applyFont="1" applyFill="1" applyBorder="1" applyAlignment="1">
      <alignment vertical="top" wrapText="1"/>
    </xf>
    <xf numFmtId="0" fontId="12" fillId="0" borderId="14" xfId="0" applyFont="1" applyBorder="1" applyAlignment="1">
      <alignment horizontal="center" vertical="top" wrapText="1"/>
    </xf>
    <xf numFmtId="9" fontId="12" fillId="6" borderId="14" xfId="0" applyNumberFormat="1" applyFont="1" applyFill="1" applyBorder="1" applyAlignment="1">
      <alignment horizontal="center" vertical="top" wrapText="1"/>
    </xf>
    <xf numFmtId="9" fontId="10" fillId="0" borderId="25" xfId="4" applyFont="1" applyFill="1" applyBorder="1" applyAlignment="1">
      <alignment horizontal="center" vertical="top" wrapText="1"/>
    </xf>
    <xf numFmtId="0" fontId="0" fillId="6" borderId="13" xfId="0" applyFont="1" applyFill="1" applyBorder="1" applyAlignment="1">
      <alignment horizontal="center" vertical="top" wrapText="1"/>
    </xf>
    <xf numFmtId="0" fontId="0" fillId="0" borderId="11" xfId="0" applyFont="1" applyBorder="1" applyAlignment="1">
      <alignment horizontal="center" vertical="top" wrapText="1"/>
    </xf>
    <xf numFmtId="9" fontId="10" fillId="0" borderId="0" xfId="4" applyFont="1" applyFill="1" applyBorder="1" applyAlignment="1">
      <alignment horizontal="center" vertical="top" wrapText="1"/>
    </xf>
    <xf numFmtId="9" fontId="10" fillId="0" borderId="8" xfId="4" applyFont="1" applyFill="1" applyBorder="1" applyAlignment="1">
      <alignment horizontal="center" vertical="top" wrapText="1"/>
    </xf>
    <xf numFmtId="0" fontId="0" fillId="6" borderId="18" xfId="0" applyFont="1" applyFill="1" applyBorder="1" applyAlignment="1">
      <alignment horizontal="center" vertical="top" wrapText="1"/>
    </xf>
    <xf numFmtId="0" fontId="14" fillId="0" borderId="44" xfId="0" applyFont="1" applyBorder="1" applyAlignment="1">
      <alignment horizontal="center" vertical="top" wrapText="1"/>
    </xf>
    <xf numFmtId="1" fontId="10" fillId="6" borderId="44" xfId="4" applyNumberFormat="1" applyFont="1" applyFill="1" applyBorder="1" applyAlignment="1">
      <alignment horizontal="center" vertical="top" wrapText="1"/>
    </xf>
    <xf numFmtId="0" fontId="0" fillId="6" borderId="44" xfId="0" applyFont="1" applyFill="1" applyBorder="1" applyAlignment="1">
      <alignment horizontal="center" vertical="top" wrapText="1"/>
    </xf>
    <xf numFmtId="0" fontId="0" fillId="0" borderId="0" xfId="0" applyFont="1" applyFill="1" applyAlignment="1">
      <alignment vertical="top" wrapText="1"/>
    </xf>
    <xf numFmtId="0" fontId="0" fillId="0" borderId="0" xfId="0" applyFont="1" applyBorder="1" applyAlignment="1">
      <alignment vertical="top" wrapText="1"/>
    </xf>
    <xf numFmtId="0" fontId="3" fillId="3" borderId="6" xfId="0" applyFont="1" applyFill="1" applyBorder="1" applyAlignment="1">
      <alignment horizontal="left" vertical="top" wrapText="1"/>
    </xf>
    <xf numFmtId="167" fontId="3" fillId="3" borderId="7" xfId="4" applyNumberFormat="1" applyFont="1" applyFill="1" applyBorder="1" applyAlignment="1">
      <alignment horizontal="center" vertical="top" wrapText="1"/>
    </xf>
    <xf numFmtId="9" fontId="13" fillId="5" borderId="14" xfId="4" applyNumberFormat="1" applyFont="1" applyFill="1" applyBorder="1" applyAlignment="1">
      <alignment horizontal="center" vertical="top" wrapText="1"/>
    </xf>
    <xf numFmtId="9" fontId="13" fillId="5" borderId="14" xfId="4" applyFont="1" applyFill="1" applyBorder="1" applyAlignment="1">
      <alignment horizontal="center" vertical="top" wrapText="1"/>
    </xf>
    <xf numFmtId="9" fontId="13" fillId="5" borderId="2" xfId="4" applyFont="1" applyFill="1" applyBorder="1" applyAlignment="1">
      <alignment horizontal="center" vertical="top" wrapText="1"/>
    </xf>
    <xf numFmtId="166" fontId="0" fillId="0" borderId="13" xfId="1" applyFont="1" applyFill="1" applyBorder="1" applyAlignment="1">
      <alignment horizontal="center" vertical="top" wrapText="1"/>
    </xf>
    <xf numFmtId="165" fontId="0" fillId="0" borderId="13" xfId="5" applyFont="1" applyFill="1" applyBorder="1" applyAlignment="1">
      <alignment horizontal="center" vertical="top" wrapText="1"/>
    </xf>
    <xf numFmtId="0" fontId="3" fillId="2" borderId="1" xfId="0" applyFont="1" applyFill="1" applyBorder="1" applyAlignment="1">
      <alignment horizontal="center" vertical="top" wrapText="1"/>
    </xf>
    <xf numFmtId="0" fontId="0" fillId="0" borderId="14" xfId="0" applyFont="1" applyBorder="1" applyAlignment="1">
      <alignment horizontal="center" vertical="top" wrapText="1"/>
    </xf>
    <xf numFmtId="0" fontId="0" fillId="0" borderId="13" xfId="0" applyFont="1" applyBorder="1" applyAlignment="1">
      <alignment horizontal="center" vertical="top" wrapText="1"/>
    </xf>
    <xf numFmtId="0" fontId="0" fillId="0" borderId="0" xfId="0" applyFont="1" applyBorder="1" applyAlignment="1">
      <alignment horizontal="center" vertical="top" wrapText="1"/>
    </xf>
    <xf numFmtId="0" fontId="0" fillId="0" borderId="0" xfId="0" applyFont="1" applyAlignment="1">
      <alignment horizontal="center" vertical="top" wrapText="1"/>
    </xf>
    <xf numFmtId="0" fontId="3" fillId="2" borderId="6" xfId="0" applyFont="1" applyFill="1" applyBorder="1" applyAlignment="1">
      <alignment horizontal="left" vertical="top" wrapText="1"/>
    </xf>
    <xf numFmtId="0" fontId="13" fillId="2" borderId="7" xfId="0" applyFont="1" applyFill="1" applyBorder="1" applyAlignment="1">
      <alignment horizontal="justify" vertical="top" wrapText="1"/>
    </xf>
    <xf numFmtId="0" fontId="3" fillId="2" borderId="7" xfId="0" applyFont="1" applyFill="1" applyBorder="1" applyAlignment="1">
      <alignment horizontal="center" vertical="top" wrapText="1"/>
    </xf>
    <xf numFmtId="0" fontId="0" fillId="0" borderId="11" xfId="0" applyFont="1" applyBorder="1" applyAlignment="1">
      <alignment vertical="top" wrapText="1"/>
    </xf>
    <xf numFmtId="165" fontId="0" fillId="0" borderId="6" xfId="5" applyFont="1" applyFill="1" applyBorder="1" applyAlignment="1">
      <alignment horizontal="center" vertical="top" wrapText="1"/>
    </xf>
    <xf numFmtId="0" fontId="3" fillId="2" borderId="35" xfId="0" applyFont="1" applyFill="1" applyBorder="1" applyAlignment="1">
      <alignment horizontal="center" vertical="top" wrapText="1"/>
    </xf>
    <xf numFmtId="0" fontId="0" fillId="0" borderId="29" xfId="0" applyFont="1" applyFill="1" applyBorder="1" applyAlignment="1">
      <alignment horizontal="center" vertical="top" wrapText="1"/>
    </xf>
    <xf numFmtId="0" fontId="0" fillId="0" borderId="29" xfId="0" applyFont="1" applyBorder="1" applyAlignment="1">
      <alignment horizontal="center" vertical="top" wrapText="1"/>
    </xf>
    <xf numFmtId="0" fontId="0" fillId="0" borderId="30" xfId="0" applyFont="1" applyBorder="1" applyAlignment="1">
      <alignment horizontal="center" vertical="top" wrapText="1"/>
    </xf>
    <xf numFmtId="0" fontId="3" fillId="2" borderId="31" xfId="0" applyFont="1" applyFill="1" applyBorder="1" applyAlignment="1">
      <alignment horizontal="center" vertical="top" wrapText="1"/>
    </xf>
    <xf numFmtId="0" fontId="0" fillId="0" borderId="21" xfId="0" applyFont="1" applyBorder="1" applyAlignment="1">
      <alignment horizontal="center" vertical="top" wrapText="1"/>
    </xf>
    <xf numFmtId="165" fontId="0" fillId="0" borderId="21" xfId="5" applyFont="1" applyFill="1" applyBorder="1" applyAlignment="1">
      <alignment horizontal="center" vertical="top" wrapText="1"/>
    </xf>
    <xf numFmtId="0" fontId="3" fillId="2" borderId="39" xfId="0" applyFont="1" applyFill="1" applyBorder="1" applyAlignment="1">
      <alignment horizontal="center" vertical="top" wrapText="1"/>
    </xf>
    <xf numFmtId="9" fontId="12" fillId="0" borderId="14" xfId="4" applyFont="1" applyFill="1" applyBorder="1" applyAlignment="1">
      <alignment horizontal="center" vertical="top" wrapText="1"/>
    </xf>
    <xf numFmtId="0" fontId="3" fillId="2" borderId="40" xfId="0" applyFont="1" applyFill="1" applyBorder="1" applyAlignment="1">
      <alignment horizontal="center" vertical="top" wrapText="1"/>
    </xf>
    <xf numFmtId="9" fontId="12" fillId="0" borderId="25" xfId="4" applyFont="1" applyFill="1" applyBorder="1" applyAlignment="1">
      <alignment horizontal="center" vertical="top" wrapText="1"/>
    </xf>
    <xf numFmtId="9" fontId="12" fillId="0" borderId="0" xfId="4" applyFont="1" applyFill="1" applyBorder="1" applyAlignment="1">
      <alignment horizontal="center" vertical="top" wrapText="1"/>
    </xf>
    <xf numFmtId="0" fontId="3" fillId="2" borderId="40"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164" fontId="0" fillId="0" borderId="21" xfId="0" applyNumberFormat="1" applyFont="1" applyBorder="1" applyAlignment="1">
      <alignment vertical="top" wrapText="1"/>
    </xf>
    <xf numFmtId="166" fontId="0" fillId="0" borderId="21" xfId="1" applyFont="1" applyBorder="1" applyAlignment="1">
      <alignment horizontal="center" vertical="top" wrapText="1"/>
    </xf>
    <xf numFmtId="165" fontId="0" fillId="0" borderId="14" xfId="5" applyFont="1" applyFill="1" applyBorder="1" applyAlignment="1">
      <alignment horizontal="center" vertical="top" wrapText="1"/>
    </xf>
    <xf numFmtId="0" fontId="0" fillId="0" borderId="0" xfId="0" applyFont="1" applyFill="1" applyBorder="1" applyAlignment="1">
      <alignment vertical="top" wrapText="1"/>
    </xf>
    <xf numFmtId="166" fontId="0" fillId="0" borderId="21" xfId="1" applyFont="1" applyFill="1" applyBorder="1" applyAlignment="1">
      <alignment horizontal="center" vertical="top" wrapText="1"/>
    </xf>
    <xf numFmtId="0" fontId="15" fillId="0" borderId="9" xfId="0" applyFont="1" applyBorder="1" applyAlignment="1">
      <alignment horizontal="justify" vertical="top" wrapText="1"/>
    </xf>
    <xf numFmtId="0" fontId="3" fillId="2" borderId="43" xfId="0" applyFont="1" applyFill="1" applyBorder="1" applyAlignment="1">
      <alignment horizontal="center" vertical="top" wrapText="1"/>
    </xf>
    <xf numFmtId="0" fontId="0" fillId="0" borderId="44" xfId="0" applyFont="1" applyFill="1" applyBorder="1" applyAlignment="1">
      <alignment vertical="top" wrapText="1"/>
    </xf>
    <xf numFmtId="0" fontId="0" fillId="0" borderId="44" xfId="0" applyFont="1" applyBorder="1" applyAlignment="1">
      <alignment horizontal="center" vertical="top" wrapText="1"/>
    </xf>
    <xf numFmtId="0" fontId="0" fillId="0" borderId="45" xfId="0" applyFont="1" applyBorder="1" applyAlignment="1">
      <alignment horizontal="center" vertical="top" wrapText="1"/>
    </xf>
    <xf numFmtId="9" fontId="0" fillId="0" borderId="0" xfId="0" applyNumberFormat="1" applyFont="1" applyFill="1" applyAlignment="1">
      <alignment vertical="top" wrapText="1"/>
    </xf>
    <xf numFmtId="0" fontId="0" fillId="0" borderId="0" xfId="0" applyFont="1" applyFill="1" applyAlignment="1">
      <alignment horizontal="center" vertical="top" wrapText="1"/>
    </xf>
    <xf numFmtId="9" fontId="10" fillId="0" borderId="44" xfId="4" applyFont="1" applyFill="1" applyBorder="1" applyAlignment="1">
      <alignment horizontal="center" vertical="top" wrapText="1"/>
    </xf>
    <xf numFmtId="0" fontId="15" fillId="0" borderId="44" xfId="0" applyFont="1" applyFill="1" applyBorder="1" applyAlignment="1">
      <alignment horizontal="justify" vertical="top" wrapText="1"/>
    </xf>
    <xf numFmtId="0" fontId="0" fillId="0" borderId="2" xfId="0" applyFont="1" applyFill="1" applyBorder="1" applyAlignment="1">
      <alignment horizontal="center"/>
    </xf>
    <xf numFmtId="0" fontId="0" fillId="2" borderId="0" xfId="0" applyFont="1" applyFill="1" applyBorder="1"/>
    <xf numFmtId="0" fontId="0" fillId="0" borderId="0" xfId="0" applyFont="1" applyFill="1" applyBorder="1" applyAlignment="1">
      <alignment horizontal="center"/>
    </xf>
    <xf numFmtId="0" fontId="0" fillId="6" borderId="0" xfId="0" applyFont="1" applyFill="1" applyBorder="1" applyAlignment="1">
      <alignment horizontal="center"/>
    </xf>
    <xf numFmtId="0" fontId="0" fillId="0" borderId="13" xfId="0" applyFont="1" applyFill="1" applyBorder="1" applyAlignment="1">
      <alignment horizontal="center"/>
    </xf>
    <xf numFmtId="0" fontId="0" fillId="0" borderId="0" xfId="0" applyFont="1" applyAlignment="1">
      <alignment horizontal="center" vertical="center" wrapText="1"/>
    </xf>
    <xf numFmtId="0" fontId="0" fillId="0" borderId="14" xfId="0" applyFont="1" applyBorder="1" applyAlignment="1">
      <alignment horizontal="center" vertical="center" wrapText="1"/>
    </xf>
    <xf numFmtId="0" fontId="3" fillId="2" borderId="0" xfId="0" applyFont="1" applyFill="1" applyBorder="1" applyAlignment="1">
      <alignment horizontal="left" vertical="center"/>
    </xf>
    <xf numFmtId="166" fontId="0" fillId="0" borderId="14" xfId="1" applyFont="1" applyFill="1" applyBorder="1" applyAlignment="1">
      <alignment horizontal="center" vertical="center" wrapText="1"/>
    </xf>
    <xf numFmtId="164" fontId="0" fillId="0" borderId="14" xfId="0" applyNumberFormat="1" applyFont="1" applyFill="1" applyBorder="1"/>
    <xf numFmtId="0" fontId="0" fillId="0" borderId="7" xfId="0" applyFont="1" applyFill="1" applyBorder="1" applyAlignment="1">
      <alignment vertical="center"/>
    </xf>
    <xf numFmtId="164" fontId="0" fillId="0" borderId="8" xfId="0" applyNumberFormat="1" applyFont="1" applyFill="1" applyBorder="1" applyAlignment="1">
      <alignment vertical="center"/>
    </xf>
    <xf numFmtId="164" fontId="0" fillId="0" borderId="34" xfId="0" applyNumberFormat="1" applyFont="1" applyFill="1" applyBorder="1" applyAlignment="1">
      <alignment vertical="center"/>
    </xf>
    <xf numFmtId="0" fontId="0" fillId="0" borderId="7" xfId="0" applyFont="1" applyFill="1" applyBorder="1" applyAlignment="1">
      <alignment vertical="center" wrapText="1"/>
    </xf>
    <xf numFmtId="0" fontId="0" fillId="0" borderId="16" xfId="0" applyFont="1" applyFill="1" applyBorder="1" applyAlignment="1">
      <alignment vertical="center" wrapText="1"/>
    </xf>
    <xf numFmtId="0" fontId="0" fillId="0" borderId="13" xfId="0" applyFont="1" applyBorder="1"/>
    <xf numFmtId="0" fontId="0" fillId="3" borderId="13" xfId="0" applyFont="1" applyFill="1" applyBorder="1" applyAlignment="1">
      <alignment horizontal="center"/>
    </xf>
    <xf numFmtId="165" fontId="0" fillId="0" borderId="14" xfId="5" applyFont="1" applyFill="1" applyBorder="1" applyAlignment="1">
      <alignment vertical="center"/>
    </xf>
    <xf numFmtId="166" fontId="0" fillId="0" borderId="13" xfId="1" applyFont="1" applyBorder="1" applyAlignment="1">
      <alignment horizontal="center"/>
    </xf>
    <xf numFmtId="166" fontId="0" fillId="0" borderId="13" xfId="1" applyFont="1" applyBorder="1"/>
    <xf numFmtId="164" fontId="0" fillId="0" borderId="0" xfId="0" applyNumberFormat="1" applyFont="1" applyFill="1" applyBorder="1"/>
    <xf numFmtId="166" fontId="0" fillId="0" borderId="13" xfId="0" applyNumberFormat="1" applyFont="1" applyBorder="1"/>
    <xf numFmtId="164" fontId="0" fillId="0" borderId="13" xfId="0" applyNumberFormat="1" applyFont="1" applyBorder="1"/>
    <xf numFmtId="0" fontId="8" fillId="5" borderId="2" xfId="0" applyFont="1" applyFill="1" applyBorder="1" applyAlignment="1">
      <alignment horizontal="left" vertical="center" wrapText="1"/>
    </xf>
    <xf numFmtId="0" fontId="8" fillId="5" borderId="16" xfId="0" applyFont="1" applyFill="1" applyBorder="1" applyAlignment="1">
      <alignment horizontal="left" vertical="center" wrapText="1"/>
    </xf>
    <xf numFmtId="0" fontId="8" fillId="5" borderId="13" xfId="0" applyFont="1" applyFill="1" applyBorder="1" applyAlignment="1">
      <alignment horizontal="left" vertical="center" wrapText="1"/>
    </xf>
    <xf numFmtId="0" fontId="8" fillId="5" borderId="9" xfId="0" applyFont="1" applyFill="1" applyBorder="1" applyAlignment="1">
      <alignment horizontal="left" vertical="center" wrapText="1"/>
    </xf>
    <xf numFmtId="0" fontId="8" fillId="5" borderId="17" xfId="0" applyFont="1" applyFill="1" applyBorder="1" applyAlignment="1">
      <alignment horizontal="left" vertical="center" wrapText="1"/>
    </xf>
    <xf numFmtId="0" fontId="3" fillId="2" borderId="1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3" xfId="0" applyFont="1" applyFill="1" applyBorder="1" applyAlignment="1">
      <alignment horizontal="left" vertical="center"/>
    </xf>
    <xf numFmtId="0" fontId="3" fillId="2" borderId="2"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5" fillId="0" borderId="0" xfId="0" applyFont="1" applyBorder="1" applyAlignment="1">
      <alignment horizontal="center" wrapText="1"/>
    </xf>
    <xf numFmtId="0" fontId="3" fillId="2" borderId="1" xfId="0" applyFont="1" applyFill="1" applyBorder="1" applyAlignment="1">
      <alignment horizontal="left" vertical="center"/>
    </xf>
    <xf numFmtId="0" fontId="8" fillId="5" borderId="14"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8" borderId="19" xfId="0" applyFont="1" applyFill="1" applyBorder="1" applyAlignment="1">
      <alignment horizontal="center" vertical="center" wrapText="1"/>
    </xf>
    <xf numFmtId="0" fontId="6" fillId="8" borderId="16"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3" fillId="11" borderId="28" xfId="0" applyFont="1" applyFill="1" applyBorder="1" applyAlignment="1">
      <alignment horizontal="center" vertical="center" wrapText="1"/>
    </xf>
    <xf numFmtId="0" fontId="3" fillId="11" borderId="29" xfId="0" applyFont="1" applyFill="1" applyBorder="1" applyAlignment="1">
      <alignment horizontal="center" vertical="center" wrapText="1"/>
    </xf>
    <xf numFmtId="0" fontId="3" fillId="11" borderId="30" xfId="0" applyFont="1" applyFill="1" applyBorder="1" applyAlignment="1">
      <alignment horizontal="center" vertical="center" wrapText="1"/>
    </xf>
    <xf numFmtId="0" fontId="6" fillId="10" borderId="19" xfId="0" applyFont="1" applyFill="1" applyBorder="1" applyAlignment="1">
      <alignment horizontal="center" vertical="center" wrapText="1"/>
    </xf>
    <xf numFmtId="0" fontId="6" fillId="10" borderId="16"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9" borderId="19" xfId="0" applyFont="1" applyFill="1" applyBorder="1" applyAlignment="1">
      <alignment horizontal="center" vertical="center" wrapText="1"/>
    </xf>
    <xf numFmtId="0" fontId="6" fillId="9" borderId="16"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6" xfId="0" applyFont="1" applyFill="1" applyBorder="1" applyAlignment="1">
      <alignment horizontal="center" vertical="center"/>
    </xf>
    <xf numFmtId="0" fontId="8" fillId="5" borderId="34"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1" xfId="0" applyFont="1" applyFill="1" applyBorder="1" applyAlignment="1">
      <alignment horizontal="center" vertical="center"/>
    </xf>
    <xf numFmtId="0" fontId="14" fillId="0" borderId="11" xfId="0" applyFont="1" applyBorder="1" applyAlignment="1">
      <alignment horizontal="center" vertical="top" wrapText="1"/>
    </xf>
    <xf numFmtId="0" fontId="14" fillId="0" borderId="15" xfId="0" applyFont="1" applyBorder="1" applyAlignment="1">
      <alignment horizontal="center" vertical="top" wrapText="1"/>
    </xf>
    <xf numFmtId="0" fontId="8" fillId="5" borderId="33" xfId="0" applyFont="1" applyFill="1" applyBorder="1" applyAlignment="1">
      <alignment horizontal="left" vertical="top" wrapText="1"/>
    </xf>
    <xf numFmtId="0" fontId="8" fillId="5" borderId="2" xfId="0" applyFont="1" applyFill="1" applyBorder="1" applyAlignment="1">
      <alignment horizontal="left" vertical="top" wrapText="1"/>
    </xf>
    <xf numFmtId="0" fontId="8" fillId="5" borderId="38"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33"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40" xfId="0" applyFont="1" applyFill="1" applyBorder="1" applyAlignment="1">
      <alignment horizontal="left" vertical="top" wrapText="1"/>
    </xf>
    <xf numFmtId="0" fontId="8" fillId="5" borderId="41" xfId="0" applyFont="1" applyFill="1" applyBorder="1" applyAlignment="1">
      <alignment horizontal="left" vertical="top" wrapText="1"/>
    </xf>
    <xf numFmtId="0" fontId="8" fillId="5" borderId="16" xfId="0" applyFont="1" applyFill="1" applyBorder="1" applyAlignment="1">
      <alignment horizontal="left" vertical="top" wrapText="1"/>
    </xf>
    <xf numFmtId="0" fontId="8" fillId="5" borderId="42" xfId="0" applyFont="1" applyFill="1" applyBorder="1" applyAlignment="1">
      <alignment horizontal="left" vertical="top" wrapText="1"/>
    </xf>
    <xf numFmtId="0" fontId="8" fillId="5" borderId="13" xfId="0" applyFont="1" applyFill="1" applyBorder="1" applyAlignment="1">
      <alignment horizontal="left" vertical="top" wrapText="1"/>
    </xf>
    <xf numFmtId="0" fontId="8" fillId="5" borderId="9" xfId="0" applyFont="1" applyFill="1" applyBorder="1" applyAlignment="1">
      <alignment horizontal="left" vertical="top" wrapText="1"/>
    </xf>
    <xf numFmtId="0" fontId="8" fillId="5" borderId="2" xfId="0" applyFont="1" applyFill="1" applyBorder="1" applyAlignment="1">
      <alignment vertical="top" wrapText="1"/>
    </xf>
    <xf numFmtId="0" fontId="8" fillId="5" borderId="9" xfId="0" applyFont="1" applyFill="1" applyBorder="1" applyAlignment="1">
      <alignment vertical="top" wrapText="1"/>
    </xf>
    <xf numFmtId="0" fontId="5" fillId="0" borderId="0" xfId="0" applyFont="1" applyBorder="1" applyAlignment="1">
      <alignment horizontal="center" vertical="top" wrapText="1"/>
    </xf>
    <xf numFmtId="0" fontId="6" fillId="4" borderId="4" xfId="0" applyFont="1" applyFill="1" applyBorder="1" applyAlignment="1">
      <alignment horizontal="center" vertical="top" wrapText="1"/>
    </xf>
    <xf numFmtId="0" fontId="6" fillId="4" borderId="17" xfId="0" applyFont="1" applyFill="1" applyBorder="1" applyAlignment="1">
      <alignment horizontal="center" vertical="top" wrapText="1"/>
    </xf>
    <xf numFmtId="0" fontId="6" fillId="10" borderId="19" xfId="0" applyFont="1" applyFill="1" applyBorder="1" applyAlignment="1">
      <alignment horizontal="center" vertical="top" wrapText="1"/>
    </xf>
    <xf numFmtId="0" fontId="6" fillId="10" borderId="16" xfId="0" applyFont="1" applyFill="1" applyBorder="1" applyAlignment="1">
      <alignment horizontal="center" vertical="top" wrapText="1"/>
    </xf>
    <xf numFmtId="0" fontId="6" fillId="7" borderId="19" xfId="0" applyFont="1" applyFill="1" applyBorder="1" applyAlignment="1">
      <alignment horizontal="center" vertical="top" wrapText="1"/>
    </xf>
    <xf numFmtId="0" fontId="6" fillId="7" borderId="16" xfId="0" applyFont="1" applyFill="1" applyBorder="1" applyAlignment="1">
      <alignment horizontal="center" vertical="top" wrapText="1"/>
    </xf>
    <xf numFmtId="0" fontId="3" fillId="11" borderId="28" xfId="0" applyFont="1" applyFill="1" applyBorder="1" applyAlignment="1">
      <alignment horizontal="center" vertical="top" wrapText="1"/>
    </xf>
    <xf numFmtId="0" fontId="3" fillId="11" borderId="29" xfId="0" applyFont="1" applyFill="1" applyBorder="1" applyAlignment="1">
      <alignment horizontal="center" vertical="top" wrapText="1"/>
    </xf>
    <xf numFmtId="0" fontId="3" fillId="11" borderId="30" xfId="0" applyFont="1" applyFill="1" applyBorder="1" applyAlignment="1">
      <alignment horizontal="center" vertical="top" wrapText="1"/>
    </xf>
    <xf numFmtId="0" fontId="6" fillId="9" borderId="19" xfId="0" applyFont="1" applyFill="1" applyBorder="1" applyAlignment="1">
      <alignment horizontal="center" vertical="top" wrapText="1"/>
    </xf>
    <xf numFmtId="0" fontId="6" fillId="9" borderId="16" xfId="0" applyFont="1" applyFill="1" applyBorder="1" applyAlignment="1">
      <alignment horizontal="center" vertical="top" wrapText="1"/>
    </xf>
    <xf numFmtId="0" fontId="6" fillId="8" borderId="19" xfId="0" applyFont="1" applyFill="1" applyBorder="1" applyAlignment="1">
      <alignment horizontal="center" vertical="top" wrapText="1"/>
    </xf>
    <xf numFmtId="0" fontId="6" fillId="8" borderId="16" xfId="0" applyFont="1" applyFill="1" applyBorder="1" applyAlignment="1">
      <alignment horizontal="center" vertical="top" wrapText="1"/>
    </xf>
    <xf numFmtId="0" fontId="6" fillId="4" borderId="19" xfId="0" applyFont="1" applyFill="1" applyBorder="1" applyAlignment="1">
      <alignment horizontal="center" vertical="top" wrapText="1"/>
    </xf>
    <xf numFmtId="0" fontId="6" fillId="4" borderId="16" xfId="0" applyFont="1" applyFill="1" applyBorder="1" applyAlignment="1">
      <alignment horizontal="center" vertical="top" wrapText="1"/>
    </xf>
  </cellXfs>
  <cellStyles count="6">
    <cellStyle name="Moneda" xfId="1" builtinId="4"/>
    <cellStyle name="Moneda [0]" xfId="5" builtinId="7"/>
    <cellStyle name="Normal" xfId="0" builtinId="0"/>
    <cellStyle name="Normal 18" xfId="2"/>
    <cellStyle name="Normal 2" xfId="3"/>
    <cellStyle name="Porcentaje" xfId="4" builtinId="5"/>
  </cellStyles>
  <dxfs count="0"/>
  <tableStyles count="0" defaultTableStyle="TableStyleMedium9" defaultPivotStyle="PivotStyleLight16"/>
  <colors>
    <mruColors>
      <color rgb="FFEC4A8F"/>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O127"/>
  <sheetViews>
    <sheetView tabSelected="1" zoomScale="70" zoomScaleNormal="70" workbookViewId="0">
      <pane ySplit="6" topLeftCell="A7" activePane="bottomLeft" state="frozen"/>
      <selection pane="bottomLeft" activeCell="A4" sqref="A4:A5"/>
    </sheetView>
  </sheetViews>
  <sheetFormatPr baseColWidth="10" defaultRowHeight="15" x14ac:dyDescent="0.25"/>
  <cols>
    <col min="1" max="1" width="24.5703125" style="29" customWidth="1"/>
    <col min="2" max="2" width="38.7109375" style="29" customWidth="1"/>
    <col min="3" max="3" width="20" style="59" customWidth="1"/>
    <col min="4" max="4" width="16.7109375" style="59" customWidth="1"/>
    <col min="5" max="6" width="28.5703125" style="59" hidden="1" customWidth="1"/>
    <col min="7" max="7" width="19.85546875" style="29" hidden="1" customWidth="1"/>
    <col min="8" max="9" width="19" style="29" hidden="1" customWidth="1"/>
    <col min="10" max="11" width="23.42578125" style="33" hidden="1" customWidth="1"/>
    <col min="12" max="12" width="46.42578125" style="29" hidden="1" customWidth="1"/>
    <col min="13" max="13" width="27.85546875" style="29" hidden="1" customWidth="1"/>
    <col min="14" max="14" width="23.7109375" style="33" customWidth="1"/>
    <col min="15" max="15" width="11.42578125" style="29"/>
    <col min="16" max="16" width="22.140625" style="29" customWidth="1"/>
    <col min="17" max="17" width="11.42578125" style="332"/>
    <col min="18" max="18" width="24.42578125" style="332" customWidth="1"/>
    <col min="19" max="36" width="11.42578125" style="332"/>
    <col min="37" max="41" width="11.42578125" style="33"/>
    <col min="42" max="16384" width="11.42578125" style="29"/>
  </cols>
  <sheetData>
    <row r="2" spans="1:41" ht="32.25" customHeight="1" thickBot="1" x14ac:dyDescent="0.55000000000000004">
      <c r="A2" s="478" t="s">
        <v>14</v>
      </c>
      <c r="B2" s="478"/>
      <c r="C2" s="478"/>
      <c r="D2" s="478"/>
      <c r="E2" s="478"/>
      <c r="F2" s="478"/>
      <c r="G2" s="478"/>
      <c r="H2" s="478"/>
      <c r="I2" s="478"/>
      <c r="J2" s="478"/>
      <c r="K2" s="478"/>
      <c r="L2" s="478"/>
      <c r="M2" s="1"/>
    </row>
    <row r="3" spans="1:41" ht="44.25" customHeight="1" thickBot="1" x14ac:dyDescent="0.55000000000000004">
      <c r="A3" s="2"/>
      <c r="B3" s="62" t="s">
        <v>336</v>
      </c>
      <c r="C3" s="51"/>
      <c r="D3" s="51"/>
      <c r="E3" s="51"/>
      <c r="F3" s="51"/>
      <c r="G3" s="24"/>
      <c r="H3" s="24"/>
      <c r="I3" s="136"/>
      <c r="J3" s="16"/>
      <c r="K3" s="168"/>
      <c r="L3" s="1"/>
      <c r="M3" s="1"/>
    </row>
    <row r="4" spans="1:41" ht="94.5" customHeight="1" thickTop="1" x14ac:dyDescent="0.25">
      <c r="A4" s="481" t="s">
        <v>243</v>
      </c>
      <c r="B4" s="481" t="s">
        <v>0</v>
      </c>
      <c r="C4" s="481" t="s">
        <v>2</v>
      </c>
      <c r="D4" s="481" t="s">
        <v>304</v>
      </c>
      <c r="E4" s="481" t="s">
        <v>361</v>
      </c>
      <c r="F4" s="481" t="s">
        <v>403</v>
      </c>
      <c r="G4" s="490" t="s">
        <v>289</v>
      </c>
      <c r="H4" s="492" t="s">
        <v>290</v>
      </c>
      <c r="I4" s="494" t="s">
        <v>308</v>
      </c>
      <c r="J4" s="483" t="s">
        <v>306</v>
      </c>
      <c r="K4" s="483" t="s">
        <v>363</v>
      </c>
      <c r="L4" s="485" t="s">
        <v>3</v>
      </c>
      <c r="M4" s="485" t="s">
        <v>1</v>
      </c>
      <c r="N4" s="487" t="s">
        <v>447</v>
      </c>
      <c r="O4" s="488"/>
      <c r="P4" s="489"/>
    </row>
    <row r="5" spans="1:41" ht="46.5" customHeight="1" x14ac:dyDescent="0.25">
      <c r="A5" s="482"/>
      <c r="B5" s="482"/>
      <c r="C5" s="482"/>
      <c r="D5" s="482"/>
      <c r="E5" s="482"/>
      <c r="F5" s="482"/>
      <c r="G5" s="491"/>
      <c r="H5" s="493"/>
      <c r="I5" s="495"/>
      <c r="J5" s="484"/>
      <c r="K5" s="484"/>
      <c r="L5" s="486"/>
      <c r="M5" s="486"/>
      <c r="N5" s="303" t="s">
        <v>449</v>
      </c>
      <c r="O5" s="304" t="s">
        <v>450</v>
      </c>
      <c r="P5" s="335" t="s">
        <v>451</v>
      </c>
    </row>
    <row r="6" spans="1:41" ht="18.75" customHeight="1" x14ac:dyDescent="0.25">
      <c r="A6" s="3" t="s">
        <v>15</v>
      </c>
      <c r="B6" s="19"/>
      <c r="C6" s="52"/>
      <c r="D6" s="52"/>
      <c r="E6" s="52"/>
      <c r="F6" s="52"/>
      <c r="G6" s="4"/>
      <c r="H6" s="5"/>
      <c r="I6" s="5"/>
      <c r="J6" s="17"/>
      <c r="K6" s="169"/>
      <c r="L6" s="4"/>
      <c r="M6" s="4"/>
      <c r="N6" s="306"/>
      <c r="O6" s="322"/>
      <c r="P6" s="465">
        <f>P8+P17+P27+P34+P46+P51+P56+P61+P72+P81+P88+P98+P102+P109+P116</f>
        <v>1956340000</v>
      </c>
    </row>
    <row r="7" spans="1:41" ht="29.25" customHeight="1" x14ac:dyDescent="0.25">
      <c r="A7" s="468" t="s">
        <v>16</v>
      </c>
      <c r="B7" s="466"/>
      <c r="C7" s="466"/>
      <c r="D7" s="466"/>
      <c r="E7" s="466"/>
      <c r="F7" s="466"/>
      <c r="G7" s="466"/>
      <c r="H7" s="466"/>
      <c r="I7" s="466"/>
      <c r="J7" s="466"/>
      <c r="K7" s="466"/>
      <c r="L7" s="466"/>
      <c r="M7" s="466"/>
      <c r="N7" s="466"/>
      <c r="O7" s="466"/>
      <c r="P7" s="469"/>
      <c r="R7" s="463"/>
    </row>
    <row r="8" spans="1:41" ht="18.75" customHeight="1" x14ac:dyDescent="0.25">
      <c r="A8" s="466" t="s">
        <v>17</v>
      </c>
      <c r="B8" s="466"/>
      <c r="C8" s="466"/>
      <c r="D8" s="164"/>
      <c r="E8" s="228"/>
      <c r="F8" s="228"/>
      <c r="G8" s="185"/>
      <c r="H8" s="185"/>
      <c r="I8" s="185"/>
      <c r="J8" s="151"/>
      <c r="K8" s="151"/>
      <c r="L8" s="138"/>
      <c r="M8" s="311"/>
      <c r="N8" s="307" t="s">
        <v>455</v>
      </c>
      <c r="O8" s="104" t="s">
        <v>455</v>
      </c>
      <c r="P8" s="403">
        <v>0</v>
      </c>
    </row>
    <row r="9" spans="1:41" ht="18.75" customHeight="1" x14ac:dyDescent="0.25">
      <c r="A9" s="290" t="s">
        <v>4</v>
      </c>
      <c r="B9" s="290"/>
      <c r="C9" s="290"/>
      <c r="D9" s="290"/>
      <c r="E9" s="290"/>
      <c r="F9" s="290"/>
      <c r="G9" s="290"/>
      <c r="H9" s="290"/>
      <c r="I9" s="290"/>
      <c r="J9" s="290"/>
      <c r="K9" s="290"/>
      <c r="L9" s="290"/>
      <c r="M9" s="290"/>
      <c r="N9" s="290"/>
      <c r="O9" s="290"/>
      <c r="P9" s="290"/>
    </row>
    <row r="10" spans="1:41" ht="23.25" customHeight="1" x14ac:dyDescent="0.25">
      <c r="A10" s="479" t="s">
        <v>259</v>
      </c>
      <c r="B10" s="475"/>
      <c r="C10" s="475"/>
      <c r="D10" s="20"/>
      <c r="E10" s="20"/>
      <c r="F10" s="20"/>
      <c r="G10" s="147"/>
      <c r="H10" s="147"/>
      <c r="I10" s="147"/>
      <c r="J10" s="142"/>
      <c r="K10" s="142"/>
      <c r="L10" s="30"/>
      <c r="M10" s="292"/>
      <c r="N10" s="307" t="s">
        <v>455</v>
      </c>
      <c r="O10" s="104" t="s">
        <v>455</v>
      </c>
      <c r="P10" s="403">
        <v>0</v>
      </c>
    </row>
    <row r="11" spans="1:41" s="31" customFormat="1" ht="121.5" customHeight="1" x14ac:dyDescent="0.25">
      <c r="A11" s="11"/>
      <c r="B11" s="116" t="s">
        <v>19</v>
      </c>
      <c r="C11" s="42" t="s">
        <v>20</v>
      </c>
      <c r="D11" s="221">
        <v>0.25</v>
      </c>
      <c r="E11" s="234" t="s">
        <v>362</v>
      </c>
      <c r="F11" s="235">
        <v>1</v>
      </c>
      <c r="G11" s="8">
        <v>0.25</v>
      </c>
      <c r="H11" s="34">
        <v>0.25</v>
      </c>
      <c r="I11" s="82">
        <v>0.25</v>
      </c>
      <c r="J11" s="35">
        <f>SUM(G11:H11:I11)</f>
        <v>0.75</v>
      </c>
      <c r="K11" s="34">
        <f>I11/D11</f>
        <v>1</v>
      </c>
      <c r="L11" s="132" t="s">
        <v>291</v>
      </c>
      <c r="M11" s="293" t="s">
        <v>12</v>
      </c>
      <c r="N11" s="287"/>
      <c r="O11" s="44"/>
      <c r="P11" s="336"/>
      <c r="Q11" s="445"/>
      <c r="R11" s="445"/>
      <c r="S11" s="445"/>
      <c r="T11" s="445"/>
      <c r="U11" s="445"/>
      <c r="V11" s="445"/>
      <c r="W11" s="445"/>
      <c r="X11" s="445"/>
      <c r="Y11" s="445"/>
      <c r="Z11" s="445"/>
      <c r="AA11" s="445"/>
      <c r="AB11" s="445"/>
      <c r="AC11" s="445"/>
      <c r="AD11" s="445"/>
      <c r="AE11" s="445"/>
      <c r="AF11" s="445"/>
      <c r="AG11" s="445"/>
      <c r="AH11" s="445"/>
      <c r="AI11" s="445"/>
      <c r="AJ11" s="445"/>
      <c r="AK11" s="288"/>
      <c r="AL11" s="288"/>
      <c r="AM11" s="288"/>
      <c r="AN11" s="288"/>
      <c r="AO11" s="288"/>
    </row>
    <row r="12" spans="1:41" s="31" customFormat="1" ht="16.5" thickBot="1" x14ac:dyDescent="0.3">
      <c r="A12" s="23" t="s">
        <v>18</v>
      </c>
      <c r="B12" s="36"/>
      <c r="C12" s="54"/>
      <c r="D12" s="54"/>
      <c r="E12" s="54"/>
      <c r="F12" s="54"/>
      <c r="G12" s="184"/>
      <c r="H12" s="184"/>
      <c r="I12" s="184"/>
      <c r="J12" s="142"/>
      <c r="K12" s="201"/>
      <c r="L12" s="131"/>
      <c r="M12" s="281"/>
      <c r="N12" s="307" t="s">
        <v>455</v>
      </c>
      <c r="O12" s="104" t="s">
        <v>455</v>
      </c>
      <c r="P12" s="403">
        <v>0</v>
      </c>
      <c r="Q12" s="445"/>
      <c r="R12" s="445"/>
      <c r="S12" s="445"/>
      <c r="T12" s="445"/>
      <c r="U12" s="445"/>
      <c r="V12" s="445"/>
      <c r="W12" s="445"/>
      <c r="X12" s="445"/>
      <c r="Y12" s="445"/>
      <c r="Z12" s="445"/>
      <c r="AA12" s="445"/>
      <c r="AB12" s="445"/>
      <c r="AC12" s="445"/>
      <c r="AD12" s="445"/>
      <c r="AE12" s="445"/>
      <c r="AF12" s="445"/>
      <c r="AG12" s="445"/>
      <c r="AH12" s="445"/>
      <c r="AI12" s="445"/>
      <c r="AJ12" s="445"/>
      <c r="AK12" s="288"/>
      <c r="AL12" s="288"/>
      <c r="AM12" s="288"/>
      <c r="AN12" s="288"/>
      <c r="AO12" s="288"/>
    </row>
    <row r="13" spans="1:41" s="31" customFormat="1" ht="60.75" customHeight="1" x14ac:dyDescent="0.25">
      <c r="A13" s="26"/>
      <c r="B13" s="48" t="s">
        <v>284</v>
      </c>
      <c r="C13" s="48" t="s">
        <v>21</v>
      </c>
      <c r="D13" s="221">
        <v>0.25</v>
      </c>
      <c r="E13" s="236" t="s">
        <v>364</v>
      </c>
      <c r="F13" s="221">
        <v>1</v>
      </c>
      <c r="G13" s="60">
        <v>0.25</v>
      </c>
      <c r="H13" s="60">
        <v>0.25</v>
      </c>
      <c r="I13" s="34">
        <v>0.25</v>
      </c>
      <c r="J13" s="35">
        <f>SUM(G13:H13:I13)</f>
        <v>0.75</v>
      </c>
      <c r="K13" s="34">
        <f>I13/D13</f>
        <v>1</v>
      </c>
      <c r="L13" s="135" t="s">
        <v>292</v>
      </c>
      <c r="M13" s="294" t="s">
        <v>13</v>
      </c>
      <c r="N13" s="287"/>
      <c r="O13" s="44"/>
      <c r="P13" s="336"/>
      <c r="Q13" s="445"/>
      <c r="R13" s="445"/>
      <c r="S13" s="445"/>
      <c r="T13" s="445"/>
      <c r="U13" s="445"/>
      <c r="V13" s="445"/>
      <c r="W13" s="445"/>
      <c r="X13" s="445"/>
      <c r="Y13" s="445"/>
      <c r="Z13" s="445"/>
      <c r="AA13" s="445"/>
      <c r="AB13" s="445"/>
      <c r="AC13" s="445"/>
      <c r="AD13" s="445"/>
      <c r="AE13" s="445"/>
      <c r="AF13" s="445"/>
      <c r="AG13" s="445"/>
      <c r="AH13" s="445"/>
      <c r="AI13" s="445"/>
      <c r="AJ13" s="445"/>
      <c r="AK13" s="288"/>
      <c r="AL13" s="288"/>
      <c r="AM13" s="288"/>
      <c r="AN13" s="288"/>
      <c r="AO13" s="288"/>
    </row>
    <row r="14" spans="1:41" s="44" customFormat="1" ht="50.25" customHeight="1" x14ac:dyDescent="0.25">
      <c r="A14" s="22"/>
      <c r="B14" s="116" t="s">
        <v>22</v>
      </c>
      <c r="C14" s="47">
        <v>0</v>
      </c>
      <c r="D14" s="73">
        <v>6</v>
      </c>
      <c r="E14" s="234" t="s">
        <v>365</v>
      </c>
      <c r="F14" s="73">
        <v>12</v>
      </c>
      <c r="G14" s="237">
        <v>0</v>
      </c>
      <c r="H14" s="237">
        <v>0</v>
      </c>
      <c r="I14" s="237">
        <v>0</v>
      </c>
      <c r="J14" s="237">
        <v>0</v>
      </c>
      <c r="K14" s="82">
        <f>I14/D14</f>
        <v>0</v>
      </c>
      <c r="L14" s="83"/>
      <c r="M14" s="295" t="s">
        <v>260</v>
      </c>
      <c r="N14" s="287"/>
      <c r="Q14" s="445"/>
      <c r="R14" s="445"/>
      <c r="S14" s="445"/>
      <c r="T14" s="445"/>
      <c r="U14" s="445"/>
      <c r="V14" s="445"/>
      <c r="W14" s="445"/>
      <c r="X14" s="445"/>
      <c r="Y14" s="445"/>
      <c r="Z14" s="445"/>
      <c r="AA14" s="445"/>
      <c r="AB14" s="445"/>
      <c r="AC14" s="445"/>
      <c r="AD14" s="445"/>
      <c r="AE14" s="445"/>
      <c r="AF14" s="445"/>
      <c r="AG14" s="445"/>
      <c r="AH14" s="445"/>
      <c r="AI14" s="445"/>
      <c r="AJ14" s="445"/>
      <c r="AK14" s="302"/>
      <c r="AL14" s="287"/>
      <c r="AM14" s="287"/>
      <c r="AN14" s="287"/>
      <c r="AO14" s="287"/>
    </row>
    <row r="15" spans="1:41" s="69" customFormat="1" ht="27" customHeight="1" x14ac:dyDescent="0.25">
      <c r="A15" s="79"/>
      <c r="B15" s="68"/>
      <c r="C15" s="68"/>
      <c r="D15" s="173"/>
      <c r="E15" s="173"/>
      <c r="F15" s="173"/>
      <c r="G15" s="159"/>
      <c r="H15" s="70"/>
      <c r="I15" s="159"/>
      <c r="J15" s="80"/>
      <c r="K15" s="171"/>
      <c r="L15" s="71"/>
      <c r="M15" s="312"/>
      <c r="N15" s="287"/>
      <c r="O15" s="323"/>
      <c r="P15" s="459"/>
      <c r="Q15" s="445"/>
      <c r="R15" s="445"/>
      <c r="S15" s="445"/>
      <c r="T15" s="445"/>
      <c r="U15" s="445"/>
      <c r="V15" s="445"/>
      <c r="W15" s="445"/>
      <c r="X15" s="445"/>
      <c r="Y15" s="445"/>
      <c r="Z15" s="445"/>
      <c r="AA15" s="445"/>
      <c r="AB15" s="445"/>
      <c r="AC15" s="445"/>
      <c r="AD15" s="445"/>
      <c r="AE15" s="445"/>
      <c r="AF15" s="445"/>
      <c r="AG15" s="445"/>
      <c r="AH15" s="445"/>
      <c r="AI15" s="445"/>
      <c r="AJ15" s="445"/>
      <c r="AK15" s="288"/>
      <c r="AL15" s="288"/>
      <c r="AM15" s="288"/>
      <c r="AN15" s="288"/>
      <c r="AO15" s="288"/>
    </row>
    <row r="16" spans="1:41" ht="18.75" customHeight="1" x14ac:dyDescent="0.25">
      <c r="A16" s="468" t="s">
        <v>23</v>
      </c>
      <c r="B16" s="466"/>
      <c r="C16" s="466"/>
      <c r="D16" s="164"/>
      <c r="E16" s="228"/>
      <c r="F16" s="228"/>
      <c r="G16" s="139"/>
      <c r="H16" s="137"/>
      <c r="I16" s="137"/>
      <c r="J16" s="150"/>
      <c r="K16" s="150"/>
      <c r="L16" s="138"/>
      <c r="M16" s="311"/>
      <c r="N16" s="287"/>
      <c r="O16" s="322"/>
      <c r="P16" s="458"/>
    </row>
    <row r="17" spans="1:41" ht="18.75" customHeight="1" x14ac:dyDescent="0.25">
      <c r="A17" s="466" t="s">
        <v>24</v>
      </c>
      <c r="B17" s="466"/>
      <c r="C17" s="53"/>
      <c r="D17" s="53"/>
      <c r="E17" s="53"/>
      <c r="F17" s="53"/>
      <c r="G17" s="185"/>
      <c r="H17" s="185"/>
      <c r="I17" s="185"/>
      <c r="J17" s="151"/>
      <c r="K17" s="151"/>
      <c r="L17" s="138"/>
      <c r="M17" s="311"/>
      <c r="N17" s="307" t="s">
        <v>455</v>
      </c>
      <c r="O17" s="104" t="s">
        <v>455</v>
      </c>
      <c r="P17" s="431">
        <v>0</v>
      </c>
    </row>
    <row r="18" spans="1:41" ht="18.75" customHeight="1" x14ac:dyDescent="0.25">
      <c r="A18" s="28" t="s">
        <v>4</v>
      </c>
      <c r="B18" s="28"/>
      <c r="C18" s="53"/>
      <c r="D18" s="53"/>
      <c r="E18" s="53"/>
      <c r="F18" s="53"/>
      <c r="G18" s="139"/>
      <c r="H18" s="137"/>
      <c r="I18" s="137"/>
      <c r="J18" s="140"/>
      <c r="K18" s="140"/>
      <c r="L18" s="138"/>
      <c r="M18" s="311"/>
      <c r="N18" s="287"/>
      <c r="O18" s="322"/>
      <c r="P18" s="322"/>
    </row>
    <row r="19" spans="1:41" s="31" customFormat="1" ht="15.75" x14ac:dyDescent="0.25">
      <c r="A19" s="20" t="s">
        <v>25</v>
      </c>
      <c r="B19" s="37"/>
      <c r="C19" s="55"/>
      <c r="D19" s="55"/>
      <c r="E19" s="55"/>
      <c r="F19" s="55"/>
      <c r="G19" s="142"/>
      <c r="H19" s="142"/>
      <c r="I19" s="142"/>
      <c r="J19" s="142"/>
      <c r="K19" s="142"/>
      <c r="L19" s="91"/>
      <c r="M19" s="280"/>
      <c r="N19" s="307" t="s">
        <v>455</v>
      </c>
      <c r="O19" s="104" t="s">
        <v>455</v>
      </c>
      <c r="P19" s="431">
        <v>0</v>
      </c>
      <c r="Q19" s="445"/>
      <c r="R19" s="445"/>
      <c r="S19" s="445"/>
      <c r="T19" s="445"/>
      <c r="U19" s="445"/>
      <c r="V19" s="445"/>
      <c r="W19" s="445"/>
      <c r="X19" s="445"/>
      <c r="Y19" s="445"/>
      <c r="Z19" s="445"/>
      <c r="AA19" s="445"/>
      <c r="AB19" s="445"/>
      <c r="AC19" s="445"/>
      <c r="AD19" s="445"/>
      <c r="AE19" s="445"/>
      <c r="AF19" s="445"/>
      <c r="AG19" s="445"/>
      <c r="AH19" s="445"/>
      <c r="AI19" s="445"/>
      <c r="AJ19" s="445"/>
      <c r="AK19" s="288"/>
      <c r="AL19" s="288"/>
      <c r="AM19" s="288"/>
      <c r="AN19" s="288"/>
      <c r="AO19" s="288"/>
    </row>
    <row r="20" spans="1:41" s="31" customFormat="1" ht="129" customHeight="1" x14ac:dyDescent="0.25">
      <c r="A20" s="15"/>
      <c r="B20" s="96" t="s">
        <v>27</v>
      </c>
      <c r="C20" s="73" t="s">
        <v>26</v>
      </c>
      <c r="D20" s="73">
        <v>1000</v>
      </c>
      <c r="E20" s="236" t="s">
        <v>366</v>
      </c>
      <c r="F20" s="73">
        <v>4000</v>
      </c>
      <c r="G20" s="240">
        <v>1000</v>
      </c>
      <c r="H20" s="240">
        <v>1000</v>
      </c>
      <c r="I20" s="240">
        <v>1000</v>
      </c>
      <c r="J20" s="239">
        <f>SUM(G20:I20)</f>
        <v>3000</v>
      </c>
      <c r="K20" s="34">
        <f>1000/1000</f>
        <v>1</v>
      </c>
      <c r="L20" s="143" t="s">
        <v>320</v>
      </c>
      <c r="M20" s="313" t="s">
        <v>11</v>
      </c>
      <c r="N20" s="306"/>
      <c r="O20" s="44"/>
      <c r="P20" s="336"/>
      <c r="Q20" s="445"/>
      <c r="R20" s="445"/>
      <c r="S20" s="445"/>
      <c r="T20" s="445"/>
      <c r="U20" s="445"/>
      <c r="V20" s="445"/>
      <c r="W20" s="445"/>
      <c r="X20" s="445"/>
      <c r="Y20" s="445"/>
      <c r="Z20" s="445"/>
      <c r="AA20" s="445"/>
      <c r="AB20" s="445"/>
      <c r="AC20" s="445"/>
      <c r="AD20" s="445"/>
      <c r="AE20" s="445"/>
      <c r="AF20" s="445"/>
      <c r="AG20" s="445"/>
      <c r="AH20" s="445"/>
      <c r="AI20" s="445"/>
      <c r="AJ20" s="445"/>
      <c r="AK20" s="288"/>
      <c r="AL20" s="288"/>
      <c r="AM20" s="288"/>
      <c r="AN20" s="288"/>
      <c r="AO20" s="288"/>
    </row>
    <row r="21" spans="1:41" s="31" customFormat="1" ht="15.75" x14ac:dyDescent="0.25">
      <c r="A21" s="20" t="s">
        <v>28</v>
      </c>
      <c r="B21" s="37"/>
      <c r="C21" s="55"/>
      <c r="D21" s="55"/>
      <c r="E21" s="55"/>
      <c r="F21" s="55"/>
      <c r="G21" s="142"/>
      <c r="H21" s="142"/>
      <c r="I21" s="142"/>
      <c r="J21" s="142"/>
      <c r="K21" s="142"/>
      <c r="L21" s="91"/>
      <c r="M21" s="280"/>
      <c r="N21" s="307" t="s">
        <v>455</v>
      </c>
      <c r="O21" s="104" t="s">
        <v>455</v>
      </c>
      <c r="P21" s="431">
        <v>0</v>
      </c>
      <c r="Q21" s="445"/>
      <c r="R21" s="445"/>
      <c r="S21" s="445"/>
      <c r="T21" s="445"/>
      <c r="U21" s="445"/>
      <c r="V21" s="445"/>
      <c r="W21" s="445"/>
      <c r="X21" s="445"/>
      <c r="Y21" s="445"/>
      <c r="Z21" s="445"/>
      <c r="AA21" s="445"/>
      <c r="AB21" s="445"/>
      <c r="AC21" s="445"/>
      <c r="AD21" s="445"/>
      <c r="AE21" s="445"/>
      <c r="AF21" s="445"/>
      <c r="AG21" s="445"/>
      <c r="AH21" s="445"/>
      <c r="AI21" s="445"/>
      <c r="AJ21" s="445"/>
      <c r="AK21" s="288"/>
      <c r="AL21" s="288"/>
      <c r="AM21" s="288"/>
      <c r="AN21" s="288"/>
      <c r="AO21" s="288"/>
    </row>
    <row r="22" spans="1:41" s="31" customFormat="1" ht="115.5" customHeight="1" x14ac:dyDescent="0.25">
      <c r="A22" s="15"/>
      <c r="B22" s="116" t="s">
        <v>30</v>
      </c>
      <c r="C22" s="48" t="s">
        <v>29</v>
      </c>
      <c r="D22" s="177">
        <v>100</v>
      </c>
      <c r="E22" s="236" t="s">
        <v>367</v>
      </c>
      <c r="F22" s="177">
        <v>400</v>
      </c>
      <c r="G22" s="240">
        <v>100</v>
      </c>
      <c r="H22" s="240">
        <v>100</v>
      </c>
      <c r="I22" s="240">
        <v>121</v>
      </c>
      <c r="J22" s="239">
        <f>SUM(G22:I22)</f>
        <v>321</v>
      </c>
      <c r="K22" s="213">
        <v>1</v>
      </c>
      <c r="L22" s="143" t="s">
        <v>293</v>
      </c>
      <c r="M22" s="313" t="s">
        <v>11</v>
      </c>
      <c r="N22" s="287"/>
      <c r="O22" s="44"/>
      <c r="P22" s="336"/>
      <c r="Q22" s="445"/>
      <c r="R22" s="445"/>
      <c r="S22" s="445"/>
      <c r="T22" s="445"/>
      <c r="U22" s="445"/>
      <c r="V22" s="445"/>
      <c r="W22" s="445"/>
      <c r="X22" s="445"/>
      <c r="Y22" s="445"/>
      <c r="Z22" s="445"/>
      <c r="AA22" s="445"/>
      <c r="AB22" s="445"/>
      <c r="AC22" s="445"/>
      <c r="AD22" s="445"/>
      <c r="AE22" s="445"/>
      <c r="AF22" s="445"/>
      <c r="AG22" s="445"/>
      <c r="AH22" s="445"/>
      <c r="AI22" s="445"/>
      <c r="AJ22" s="445"/>
      <c r="AK22" s="288"/>
      <c r="AL22" s="288"/>
      <c r="AM22" s="288"/>
      <c r="AN22" s="288"/>
      <c r="AO22" s="288"/>
    </row>
    <row r="23" spans="1:41" s="31" customFormat="1" ht="15.75" x14ac:dyDescent="0.25">
      <c r="A23" s="20" t="s">
        <v>31</v>
      </c>
      <c r="B23" s="37"/>
      <c r="C23" s="92"/>
      <c r="D23" s="92"/>
      <c r="E23" s="92"/>
      <c r="F23" s="92"/>
      <c r="G23" s="155"/>
      <c r="H23" s="155"/>
      <c r="I23" s="155"/>
      <c r="J23" s="142"/>
      <c r="K23" s="142"/>
      <c r="L23" s="91"/>
      <c r="M23" s="280"/>
      <c r="N23" s="307" t="s">
        <v>455</v>
      </c>
      <c r="O23" s="104" t="s">
        <v>455</v>
      </c>
      <c r="P23" s="431">
        <v>0</v>
      </c>
      <c r="Q23" s="445"/>
      <c r="R23" s="445"/>
      <c r="S23" s="445"/>
      <c r="T23" s="445"/>
      <c r="U23" s="445"/>
      <c r="V23" s="445"/>
      <c r="W23" s="445"/>
      <c r="X23" s="445"/>
      <c r="Y23" s="445"/>
      <c r="Z23" s="445"/>
      <c r="AA23" s="445"/>
      <c r="AB23" s="445"/>
      <c r="AC23" s="445"/>
      <c r="AD23" s="445"/>
      <c r="AE23" s="445"/>
      <c r="AF23" s="445"/>
      <c r="AG23" s="445"/>
      <c r="AH23" s="445"/>
      <c r="AI23" s="445"/>
      <c r="AJ23" s="445"/>
      <c r="AK23" s="288"/>
      <c r="AL23" s="288"/>
      <c r="AM23" s="288"/>
      <c r="AN23" s="288"/>
      <c r="AO23" s="288"/>
    </row>
    <row r="24" spans="1:41" s="31" customFormat="1" ht="115.5" customHeight="1" thickBot="1" x14ac:dyDescent="0.3">
      <c r="A24" s="15"/>
      <c r="B24" s="116" t="s">
        <v>32</v>
      </c>
      <c r="C24" s="98">
        <v>0</v>
      </c>
      <c r="D24" s="98">
        <v>6</v>
      </c>
      <c r="E24" s="128" t="s">
        <v>369</v>
      </c>
      <c r="F24" s="98">
        <v>12</v>
      </c>
      <c r="G24" s="238">
        <v>0</v>
      </c>
      <c r="H24" s="238">
        <v>0</v>
      </c>
      <c r="I24" s="238">
        <v>0</v>
      </c>
      <c r="J24" s="241">
        <v>0</v>
      </c>
      <c r="K24" s="50">
        <v>0</v>
      </c>
      <c r="L24" s="141"/>
      <c r="M24" s="313" t="s">
        <v>11</v>
      </c>
      <c r="N24" s="306"/>
      <c r="O24" s="44"/>
      <c r="P24" s="336"/>
      <c r="Q24" s="445"/>
      <c r="R24" s="445"/>
      <c r="S24" s="445"/>
      <c r="T24" s="445"/>
      <c r="U24" s="445"/>
      <c r="V24" s="445"/>
      <c r="W24" s="445"/>
      <c r="X24" s="445"/>
      <c r="Y24" s="445"/>
      <c r="Z24" s="445"/>
      <c r="AA24" s="445"/>
      <c r="AB24" s="445"/>
      <c r="AC24" s="445"/>
      <c r="AD24" s="445"/>
      <c r="AE24" s="445"/>
      <c r="AF24" s="445"/>
      <c r="AG24" s="445"/>
      <c r="AH24" s="445"/>
      <c r="AI24" s="445"/>
      <c r="AJ24" s="445"/>
      <c r="AK24" s="288"/>
      <c r="AL24" s="288"/>
      <c r="AM24" s="288"/>
      <c r="AN24" s="288"/>
      <c r="AO24" s="288"/>
    </row>
    <row r="25" spans="1:41" s="31" customFormat="1" ht="16.5" thickBot="1" x14ac:dyDescent="0.3">
      <c r="A25" s="20" t="s">
        <v>33</v>
      </c>
      <c r="B25" s="37"/>
      <c r="C25" s="55"/>
      <c r="D25" s="55"/>
      <c r="E25" s="55"/>
      <c r="F25" s="55"/>
      <c r="G25" s="155"/>
      <c r="H25" s="155"/>
      <c r="I25" s="155"/>
      <c r="J25" s="142"/>
      <c r="K25" s="200"/>
      <c r="L25" s="37"/>
      <c r="M25" s="15"/>
      <c r="N25" s="307" t="s">
        <v>455</v>
      </c>
      <c r="O25" s="104" t="s">
        <v>455</v>
      </c>
      <c r="P25" s="431">
        <v>0</v>
      </c>
      <c r="Q25" s="445"/>
      <c r="R25" s="445"/>
      <c r="S25" s="445"/>
      <c r="T25" s="445"/>
      <c r="U25" s="445"/>
      <c r="V25" s="445"/>
      <c r="W25" s="445"/>
      <c r="X25" s="445"/>
      <c r="Y25" s="445"/>
      <c r="Z25" s="445"/>
      <c r="AA25" s="445"/>
      <c r="AB25" s="445"/>
      <c r="AC25" s="445"/>
      <c r="AD25" s="445"/>
      <c r="AE25" s="445"/>
      <c r="AF25" s="445"/>
      <c r="AG25" s="445"/>
      <c r="AH25" s="445"/>
      <c r="AI25" s="445"/>
      <c r="AJ25" s="445"/>
      <c r="AK25" s="288"/>
      <c r="AL25" s="288"/>
      <c r="AM25" s="288"/>
      <c r="AN25" s="288"/>
      <c r="AO25" s="288"/>
    </row>
    <row r="26" spans="1:41" s="31" customFormat="1" ht="114.75" customHeight="1" thickBot="1" x14ac:dyDescent="0.3">
      <c r="A26" s="15"/>
      <c r="B26" s="116" t="s">
        <v>34</v>
      </c>
      <c r="C26" s="73">
        <v>0</v>
      </c>
      <c r="D26" s="73">
        <v>6</v>
      </c>
      <c r="E26" s="128" t="s">
        <v>368</v>
      </c>
      <c r="F26" s="73">
        <v>12</v>
      </c>
      <c r="G26" s="238">
        <v>0</v>
      </c>
      <c r="H26" s="238">
        <v>0</v>
      </c>
      <c r="I26" s="238">
        <v>7</v>
      </c>
      <c r="J26" s="242">
        <f>SUM(G26:I26)</f>
        <v>7</v>
      </c>
      <c r="K26" s="34">
        <f>6/D26</f>
        <v>1</v>
      </c>
      <c r="L26" s="63" t="s">
        <v>294</v>
      </c>
      <c r="M26" s="296" t="s">
        <v>11</v>
      </c>
      <c r="N26" s="287"/>
      <c r="O26" s="44"/>
      <c r="P26" s="336"/>
      <c r="Q26" s="445"/>
      <c r="R26" s="445"/>
      <c r="S26" s="445"/>
      <c r="T26" s="445"/>
      <c r="U26" s="445"/>
      <c r="V26" s="445"/>
      <c r="W26" s="445"/>
      <c r="X26" s="445"/>
      <c r="Y26" s="445"/>
      <c r="Z26" s="445"/>
      <c r="AA26" s="445"/>
      <c r="AB26" s="445"/>
      <c r="AC26" s="445"/>
      <c r="AD26" s="445"/>
      <c r="AE26" s="445"/>
      <c r="AF26" s="445"/>
      <c r="AG26" s="445"/>
      <c r="AH26" s="445"/>
      <c r="AI26" s="445"/>
      <c r="AJ26" s="445"/>
      <c r="AK26" s="288"/>
      <c r="AL26" s="288"/>
      <c r="AM26" s="288"/>
      <c r="AN26" s="288"/>
      <c r="AO26" s="288"/>
    </row>
    <row r="27" spans="1:41" ht="26.25" customHeight="1" x14ac:dyDescent="0.25">
      <c r="A27" s="466" t="s">
        <v>35</v>
      </c>
      <c r="B27" s="466"/>
      <c r="C27" s="149"/>
      <c r="D27" s="149"/>
      <c r="E27" s="149"/>
      <c r="F27" s="149"/>
      <c r="G27" s="152"/>
      <c r="H27" s="186"/>
      <c r="I27" s="152"/>
      <c r="J27" s="150"/>
      <c r="K27" s="199"/>
      <c r="L27" s="6"/>
      <c r="M27" s="78"/>
      <c r="N27" s="307" t="s">
        <v>455</v>
      </c>
      <c r="O27" s="104" t="s">
        <v>455</v>
      </c>
      <c r="P27" s="431">
        <v>0</v>
      </c>
    </row>
    <row r="28" spans="1:41" ht="18.75" customHeight="1" x14ac:dyDescent="0.25">
      <c r="A28" s="466" t="s">
        <v>4</v>
      </c>
      <c r="B28" s="466"/>
      <c r="C28" s="466"/>
      <c r="D28" s="466"/>
      <c r="E28" s="466"/>
      <c r="F28" s="466"/>
      <c r="G28" s="466"/>
      <c r="H28" s="466"/>
      <c r="I28" s="466"/>
      <c r="J28" s="466"/>
      <c r="K28" s="466"/>
      <c r="L28" s="466"/>
      <c r="M28" s="466"/>
      <c r="N28" s="466"/>
      <c r="O28" s="466"/>
      <c r="P28" s="466"/>
    </row>
    <row r="29" spans="1:41" s="40" customFormat="1" ht="18.75" customHeight="1" x14ac:dyDescent="0.25">
      <c r="A29" s="477" t="s">
        <v>36</v>
      </c>
      <c r="B29" s="477"/>
      <c r="C29" s="145"/>
      <c r="D29" s="145"/>
      <c r="E29" s="145"/>
      <c r="F29" s="145"/>
      <c r="G29" s="155"/>
      <c r="H29" s="155"/>
      <c r="I29" s="155"/>
      <c r="J29" s="142"/>
      <c r="K29" s="142"/>
      <c r="L29" s="146"/>
      <c r="M29" s="314"/>
      <c r="N29" s="307" t="s">
        <v>455</v>
      </c>
      <c r="O29" s="104" t="s">
        <v>455</v>
      </c>
      <c r="P29" s="431">
        <v>0</v>
      </c>
      <c r="Q29" s="332"/>
      <c r="R29" s="332"/>
      <c r="S29" s="332"/>
      <c r="T29" s="332"/>
      <c r="U29" s="332"/>
      <c r="V29" s="332"/>
      <c r="W29" s="332"/>
      <c r="X29" s="332"/>
      <c r="Y29" s="332"/>
      <c r="Z29" s="332"/>
      <c r="AA29" s="332"/>
      <c r="AB29" s="332"/>
      <c r="AC29" s="332"/>
      <c r="AD29" s="332"/>
      <c r="AE29" s="332"/>
      <c r="AF29" s="332"/>
      <c r="AG29" s="332"/>
      <c r="AH29" s="332"/>
      <c r="AI29" s="332"/>
      <c r="AJ29" s="332"/>
      <c r="AK29" s="33"/>
      <c r="AL29" s="33"/>
      <c r="AM29" s="33"/>
      <c r="AN29" s="33"/>
      <c r="AO29" s="33"/>
    </row>
    <row r="30" spans="1:41" s="31" customFormat="1" ht="93.75" customHeight="1" x14ac:dyDescent="0.25">
      <c r="A30" s="77"/>
      <c r="B30" s="118" t="s">
        <v>280</v>
      </c>
      <c r="C30" s="144">
        <v>0</v>
      </c>
      <c r="D30" s="144">
        <v>800</v>
      </c>
      <c r="E30" s="128" t="s">
        <v>370</v>
      </c>
      <c r="F30" s="144">
        <v>2000</v>
      </c>
      <c r="G30" s="144">
        <v>0</v>
      </c>
      <c r="H30" s="144">
        <v>700</v>
      </c>
      <c r="I30" s="144">
        <v>800</v>
      </c>
      <c r="J30" s="243">
        <f>SUM(G30:I30)</f>
        <v>1500</v>
      </c>
      <c r="K30" s="171">
        <f>800/D30</f>
        <v>1</v>
      </c>
      <c r="L30" s="143" t="s">
        <v>360</v>
      </c>
      <c r="M30" s="313" t="s">
        <v>11</v>
      </c>
      <c r="N30" s="306"/>
      <c r="O30" s="44"/>
      <c r="P30" s="336"/>
      <c r="Q30" s="445"/>
      <c r="R30" s="445"/>
      <c r="S30" s="445"/>
      <c r="T30" s="445"/>
      <c r="U30" s="445"/>
      <c r="V30" s="445"/>
      <c r="W30" s="445"/>
      <c r="X30" s="445"/>
      <c r="Y30" s="445"/>
      <c r="Z30" s="445"/>
      <c r="AA30" s="445"/>
      <c r="AB30" s="445"/>
      <c r="AC30" s="445"/>
      <c r="AD30" s="445"/>
      <c r="AE30" s="445"/>
      <c r="AF30" s="445"/>
      <c r="AG30" s="445"/>
      <c r="AH30" s="445"/>
      <c r="AI30" s="445"/>
      <c r="AJ30" s="445"/>
      <c r="AK30" s="288"/>
      <c r="AL30" s="288"/>
      <c r="AM30" s="288"/>
      <c r="AN30" s="288"/>
      <c r="AO30" s="288"/>
    </row>
    <row r="31" spans="1:41" s="31" customFormat="1" ht="15.75" x14ac:dyDescent="0.25">
      <c r="A31" s="20" t="s">
        <v>37</v>
      </c>
      <c r="B31" s="37"/>
      <c r="C31" s="92"/>
      <c r="D31" s="92"/>
      <c r="E31" s="92"/>
      <c r="F31" s="92"/>
      <c r="G31" s="155"/>
      <c r="H31" s="155"/>
      <c r="I31" s="155"/>
      <c r="J31" s="142"/>
      <c r="K31" s="142"/>
      <c r="L31" s="91"/>
      <c r="M31" s="280"/>
      <c r="N31" s="307" t="s">
        <v>455</v>
      </c>
      <c r="O31" s="104" t="s">
        <v>455</v>
      </c>
      <c r="P31" s="431">
        <v>0</v>
      </c>
      <c r="Q31" s="445"/>
      <c r="R31" s="445"/>
      <c r="S31" s="445"/>
      <c r="T31" s="445"/>
      <c r="U31" s="445"/>
      <c r="V31" s="445"/>
      <c r="W31" s="445"/>
      <c r="X31" s="445"/>
      <c r="Y31" s="445"/>
      <c r="Z31" s="445"/>
      <c r="AA31" s="445"/>
      <c r="AB31" s="445"/>
      <c r="AC31" s="445"/>
      <c r="AD31" s="445"/>
      <c r="AE31" s="445"/>
      <c r="AF31" s="445"/>
      <c r="AG31" s="445"/>
      <c r="AH31" s="445"/>
      <c r="AI31" s="445"/>
      <c r="AJ31" s="445"/>
      <c r="AK31" s="288"/>
      <c r="AL31" s="288"/>
      <c r="AM31" s="288"/>
      <c r="AN31" s="288"/>
      <c r="AO31" s="288"/>
    </row>
    <row r="32" spans="1:41" s="31" customFormat="1" ht="75.75" customHeight="1" x14ac:dyDescent="0.25">
      <c r="A32" s="25"/>
      <c r="B32" s="116" t="s">
        <v>262</v>
      </c>
      <c r="C32" s="98">
        <v>0</v>
      </c>
      <c r="D32" s="174">
        <v>0.25</v>
      </c>
      <c r="E32" s="128" t="s">
        <v>371</v>
      </c>
      <c r="F32" s="174">
        <v>1</v>
      </c>
      <c r="G32" s="82">
        <v>0</v>
      </c>
      <c r="H32" s="82">
        <v>0</v>
      </c>
      <c r="I32" s="82">
        <v>0.25</v>
      </c>
      <c r="J32" s="50">
        <f>SUM(G32:I32)</f>
        <v>0.25</v>
      </c>
      <c r="K32" s="198">
        <f>25%/D32</f>
        <v>1</v>
      </c>
      <c r="L32" s="214" t="s">
        <v>305</v>
      </c>
      <c r="M32" s="315" t="s">
        <v>244</v>
      </c>
      <c r="N32" s="287"/>
      <c r="O32" s="44"/>
      <c r="P32" s="336"/>
      <c r="Q32" s="445"/>
      <c r="R32" s="445"/>
      <c r="S32" s="445"/>
      <c r="T32" s="445"/>
      <c r="U32" s="445"/>
      <c r="V32" s="445"/>
      <c r="W32" s="445"/>
      <c r="X32" s="445"/>
      <c r="Y32" s="445"/>
      <c r="Z32" s="445"/>
      <c r="AA32" s="445"/>
      <c r="AB32" s="445"/>
      <c r="AC32" s="445"/>
      <c r="AD32" s="445"/>
      <c r="AE32" s="445"/>
      <c r="AF32" s="445"/>
      <c r="AG32" s="445"/>
      <c r="AH32" s="445"/>
      <c r="AI32" s="445"/>
      <c r="AJ32" s="445"/>
      <c r="AK32" s="288"/>
      <c r="AL32" s="288"/>
      <c r="AM32" s="288"/>
      <c r="AN32" s="288"/>
      <c r="AO32" s="288"/>
    </row>
    <row r="33" spans="1:41" ht="18.75" customHeight="1" x14ac:dyDescent="0.25">
      <c r="A33" s="470" t="s">
        <v>38</v>
      </c>
      <c r="B33" s="467"/>
      <c r="C33" s="467"/>
      <c r="D33" s="467"/>
      <c r="E33" s="467"/>
      <c r="F33" s="467"/>
      <c r="G33" s="467"/>
      <c r="H33" s="467"/>
      <c r="I33" s="467"/>
      <c r="J33" s="467"/>
      <c r="K33" s="467"/>
      <c r="L33" s="467"/>
      <c r="M33" s="467"/>
      <c r="N33" s="467"/>
      <c r="O33" s="467"/>
      <c r="P33" s="467"/>
    </row>
    <row r="34" spans="1:41" ht="18.75" customHeight="1" x14ac:dyDescent="0.25">
      <c r="A34" s="466" t="s">
        <v>39</v>
      </c>
      <c r="B34" s="466"/>
      <c r="C34" s="53"/>
      <c r="D34" s="53"/>
      <c r="E34" s="53"/>
      <c r="F34" s="53"/>
      <c r="G34" s="152"/>
      <c r="H34" s="152"/>
      <c r="I34" s="216"/>
      <c r="J34" s="151"/>
      <c r="K34" s="199"/>
      <c r="L34" s="215"/>
      <c r="M34" s="78"/>
      <c r="N34" s="307" t="s">
        <v>455</v>
      </c>
      <c r="O34" s="104" t="s">
        <v>455</v>
      </c>
      <c r="P34" s="431">
        <v>0</v>
      </c>
    </row>
    <row r="35" spans="1:41" ht="18.75" customHeight="1" x14ac:dyDescent="0.25">
      <c r="A35" s="466" t="s">
        <v>4</v>
      </c>
      <c r="B35" s="466"/>
      <c r="C35" s="466"/>
      <c r="D35" s="466"/>
      <c r="E35" s="466"/>
      <c r="F35" s="466"/>
      <c r="G35" s="466"/>
      <c r="H35" s="466"/>
      <c r="I35" s="466"/>
      <c r="J35" s="466"/>
      <c r="K35" s="466"/>
      <c r="L35" s="466"/>
      <c r="M35" s="466"/>
      <c r="N35" s="466"/>
      <c r="O35" s="466"/>
      <c r="P35" s="466"/>
    </row>
    <row r="36" spans="1:41" s="31" customFormat="1" ht="15.75" customHeight="1" x14ac:dyDescent="0.25">
      <c r="A36" s="474" t="s">
        <v>40</v>
      </c>
      <c r="B36" s="475"/>
      <c r="C36" s="475"/>
      <c r="D36" s="475"/>
      <c r="E36" s="475"/>
      <c r="F36" s="475"/>
      <c r="G36" s="475"/>
      <c r="H36" s="475"/>
      <c r="I36" s="475"/>
      <c r="J36" s="475"/>
      <c r="K36" s="475"/>
      <c r="L36" s="475"/>
      <c r="M36" s="475"/>
      <c r="N36" s="475"/>
      <c r="O36" s="475"/>
      <c r="P36" s="475"/>
      <c r="Q36" s="445"/>
      <c r="R36" s="445"/>
      <c r="S36" s="445"/>
      <c r="T36" s="445"/>
      <c r="U36" s="445"/>
      <c r="V36" s="445"/>
      <c r="W36" s="445"/>
      <c r="X36" s="445"/>
      <c r="Y36" s="445"/>
      <c r="Z36" s="445"/>
      <c r="AA36" s="445"/>
      <c r="AB36" s="445"/>
      <c r="AC36" s="445"/>
      <c r="AD36" s="445"/>
      <c r="AE36" s="445"/>
      <c r="AF36" s="445"/>
      <c r="AG36" s="445"/>
      <c r="AH36" s="445"/>
      <c r="AI36" s="445"/>
      <c r="AJ36" s="445"/>
      <c r="AK36" s="288"/>
      <c r="AL36" s="288"/>
      <c r="AM36" s="288"/>
      <c r="AN36" s="288"/>
      <c r="AO36" s="288"/>
    </row>
    <row r="37" spans="1:41" s="31" customFormat="1" ht="66" customHeight="1" x14ac:dyDescent="0.25">
      <c r="A37" s="13"/>
      <c r="B37" s="127" t="s">
        <v>41</v>
      </c>
      <c r="C37" s="47" t="s">
        <v>42</v>
      </c>
      <c r="D37" s="73">
        <v>15</v>
      </c>
      <c r="E37" s="128" t="s">
        <v>372</v>
      </c>
      <c r="F37" s="73">
        <v>60</v>
      </c>
      <c r="G37" s="144">
        <v>15</v>
      </c>
      <c r="H37" s="144">
        <v>15</v>
      </c>
      <c r="I37" s="144">
        <v>15</v>
      </c>
      <c r="J37" s="242">
        <f>SUM(G37:I37)</f>
        <v>45</v>
      </c>
      <c r="K37" s="171">
        <f>15/D37</f>
        <v>1</v>
      </c>
      <c r="L37" s="218" t="s">
        <v>322</v>
      </c>
      <c r="M37" s="313" t="s">
        <v>7</v>
      </c>
      <c r="N37" s="306"/>
      <c r="O37" s="44"/>
      <c r="P37" s="336"/>
      <c r="Q37" s="445"/>
      <c r="R37" s="445"/>
      <c r="S37" s="445"/>
      <c r="T37" s="445"/>
      <c r="U37" s="445"/>
      <c r="V37" s="445"/>
      <c r="W37" s="445"/>
      <c r="X37" s="445"/>
      <c r="Y37" s="445"/>
      <c r="Z37" s="445"/>
      <c r="AA37" s="445"/>
      <c r="AB37" s="445"/>
      <c r="AC37" s="445"/>
      <c r="AD37" s="445"/>
      <c r="AE37" s="445"/>
      <c r="AF37" s="445"/>
      <c r="AG37" s="445"/>
      <c r="AH37" s="445"/>
      <c r="AI37" s="445"/>
      <c r="AJ37" s="445"/>
      <c r="AK37" s="288"/>
      <c r="AL37" s="288"/>
      <c r="AM37" s="288"/>
      <c r="AN37" s="288"/>
      <c r="AO37" s="288"/>
    </row>
    <row r="38" spans="1:41" s="31" customFormat="1" ht="30" x14ac:dyDescent="0.25">
      <c r="A38" s="41" t="s">
        <v>43</v>
      </c>
      <c r="B38" s="36"/>
      <c r="C38" s="54"/>
      <c r="D38" s="54"/>
      <c r="E38" s="54"/>
      <c r="F38" s="54"/>
      <c r="G38" s="155"/>
      <c r="H38" s="155"/>
      <c r="I38" s="155"/>
      <c r="J38" s="142"/>
      <c r="K38" s="201"/>
      <c r="L38" s="36"/>
      <c r="M38" s="281"/>
      <c r="N38" s="328" t="s">
        <v>453</v>
      </c>
      <c r="O38" s="44" t="s">
        <v>454</v>
      </c>
      <c r="P38" s="461">
        <v>195000000</v>
      </c>
      <c r="Q38" s="445"/>
      <c r="R38" s="445"/>
      <c r="S38" s="445"/>
      <c r="T38" s="445"/>
      <c r="U38" s="445"/>
      <c r="V38" s="445"/>
      <c r="W38" s="445"/>
      <c r="X38" s="445"/>
      <c r="Y38" s="445"/>
      <c r="Z38" s="445"/>
      <c r="AA38" s="445"/>
      <c r="AB38" s="445"/>
      <c r="AC38" s="445"/>
      <c r="AD38" s="445"/>
      <c r="AE38" s="445"/>
      <c r="AF38" s="445"/>
      <c r="AG38" s="445"/>
      <c r="AH38" s="445"/>
      <c r="AI38" s="445"/>
      <c r="AJ38" s="445"/>
      <c r="AK38" s="288"/>
      <c r="AL38" s="288"/>
      <c r="AM38" s="288"/>
      <c r="AN38" s="288"/>
      <c r="AO38" s="288"/>
    </row>
    <row r="39" spans="1:41" s="31" customFormat="1" ht="57.75" customHeight="1" x14ac:dyDescent="0.25">
      <c r="A39" s="13"/>
      <c r="B39" s="127" t="s">
        <v>44</v>
      </c>
      <c r="C39" s="95">
        <v>0</v>
      </c>
      <c r="D39" s="86">
        <v>50</v>
      </c>
      <c r="E39" s="244" t="s">
        <v>373</v>
      </c>
      <c r="F39" s="95">
        <v>200</v>
      </c>
      <c r="G39" s="73">
        <v>50</v>
      </c>
      <c r="H39" s="73">
        <v>60</v>
      </c>
      <c r="I39" s="73">
        <v>100</v>
      </c>
      <c r="J39" s="247">
        <f>SUM(G39:I39)</f>
        <v>210</v>
      </c>
      <c r="K39" s="50">
        <f>50/D39</f>
        <v>1</v>
      </c>
      <c r="L39" s="218" t="s">
        <v>353</v>
      </c>
      <c r="M39" s="298" t="s">
        <v>7</v>
      </c>
      <c r="N39" s="460"/>
      <c r="O39" s="44"/>
      <c r="P39" s="336"/>
      <c r="Q39" s="445"/>
      <c r="R39" s="445"/>
      <c r="S39" s="445"/>
      <c r="T39" s="445"/>
      <c r="U39" s="445"/>
      <c r="V39" s="445"/>
      <c r="W39" s="445"/>
      <c r="X39" s="445"/>
      <c r="Y39" s="445"/>
      <c r="Z39" s="445"/>
      <c r="AA39" s="445"/>
      <c r="AB39" s="445"/>
      <c r="AC39" s="445"/>
      <c r="AD39" s="445"/>
      <c r="AE39" s="445"/>
      <c r="AF39" s="445"/>
      <c r="AG39" s="445"/>
      <c r="AH39" s="445"/>
      <c r="AI39" s="445"/>
      <c r="AJ39" s="445"/>
      <c r="AK39" s="288"/>
      <c r="AL39" s="288"/>
      <c r="AM39" s="288"/>
      <c r="AN39" s="288"/>
      <c r="AO39" s="288"/>
    </row>
    <row r="40" spans="1:41" s="31" customFormat="1" ht="72.75" customHeight="1" x14ac:dyDescent="0.25">
      <c r="A40" s="22"/>
      <c r="B40" s="116" t="s">
        <v>45</v>
      </c>
      <c r="C40" s="47" t="s">
        <v>46</v>
      </c>
      <c r="D40" s="86">
        <v>2</v>
      </c>
      <c r="E40" s="245" t="s">
        <v>374</v>
      </c>
      <c r="F40" s="73">
        <v>8</v>
      </c>
      <c r="G40" s="73">
        <v>2</v>
      </c>
      <c r="H40" s="73">
        <v>2</v>
      </c>
      <c r="I40" s="73">
        <v>2</v>
      </c>
      <c r="J40" s="247">
        <f t="shared" ref="J40:J44" si="0">SUM(G40:I40)</f>
        <v>6</v>
      </c>
      <c r="K40" s="50">
        <f>2/D40</f>
        <v>1</v>
      </c>
      <c r="L40" s="87" t="s">
        <v>354</v>
      </c>
      <c r="M40" s="298" t="s">
        <v>7</v>
      </c>
      <c r="N40" s="460"/>
      <c r="O40" s="44"/>
      <c r="P40" s="336"/>
      <c r="Q40" s="445"/>
      <c r="R40" s="445"/>
      <c r="S40" s="445"/>
      <c r="T40" s="445"/>
      <c r="U40" s="445"/>
      <c r="V40" s="445"/>
      <c r="W40" s="445"/>
      <c r="X40" s="445"/>
      <c r="Y40" s="445"/>
      <c r="Z40" s="445"/>
      <c r="AA40" s="445"/>
      <c r="AB40" s="445"/>
      <c r="AC40" s="445"/>
      <c r="AD40" s="445"/>
      <c r="AE40" s="445"/>
      <c r="AF40" s="445"/>
      <c r="AG40" s="445"/>
      <c r="AH40" s="445"/>
      <c r="AI40" s="445"/>
      <c r="AJ40" s="445"/>
      <c r="AK40" s="288"/>
      <c r="AL40" s="288"/>
      <c r="AM40" s="288"/>
      <c r="AN40" s="288"/>
      <c r="AO40" s="288"/>
    </row>
    <row r="41" spans="1:41" s="31" customFormat="1" ht="72" customHeight="1" x14ac:dyDescent="0.25">
      <c r="A41" s="22"/>
      <c r="B41" s="116" t="s">
        <v>47</v>
      </c>
      <c r="C41" s="113" t="s">
        <v>48</v>
      </c>
      <c r="D41" s="86">
        <v>6</v>
      </c>
      <c r="E41" s="128" t="s">
        <v>375</v>
      </c>
      <c r="F41" s="246">
        <v>24</v>
      </c>
      <c r="G41" s="73">
        <v>6</v>
      </c>
      <c r="H41" s="73">
        <v>6</v>
      </c>
      <c r="I41" s="73">
        <v>6</v>
      </c>
      <c r="J41" s="247">
        <f t="shared" si="0"/>
        <v>18</v>
      </c>
      <c r="K41" s="50">
        <f>6/D41</f>
        <v>1</v>
      </c>
      <c r="L41" s="87" t="s">
        <v>355</v>
      </c>
      <c r="M41" s="298" t="s">
        <v>7</v>
      </c>
      <c r="N41" s="287"/>
      <c r="O41" s="44"/>
      <c r="P41" s="336"/>
      <c r="Q41" s="445"/>
      <c r="R41" s="445"/>
      <c r="S41" s="445"/>
      <c r="T41" s="445"/>
      <c r="U41" s="445"/>
      <c r="V41" s="445"/>
      <c r="W41" s="445"/>
      <c r="X41" s="445"/>
      <c r="Y41" s="445"/>
      <c r="Z41" s="445"/>
      <c r="AA41" s="445"/>
      <c r="AB41" s="445"/>
      <c r="AC41" s="445"/>
      <c r="AD41" s="445"/>
      <c r="AE41" s="445"/>
      <c r="AF41" s="445"/>
      <c r="AG41" s="445"/>
      <c r="AH41" s="445"/>
      <c r="AI41" s="445"/>
      <c r="AJ41" s="445"/>
      <c r="AK41" s="288"/>
      <c r="AL41" s="288"/>
      <c r="AM41" s="288"/>
      <c r="AN41" s="288"/>
      <c r="AO41" s="288"/>
    </row>
    <row r="42" spans="1:41" s="31" customFormat="1" ht="108" customHeight="1" x14ac:dyDescent="0.25">
      <c r="A42" s="22"/>
      <c r="B42" s="116" t="s">
        <v>49</v>
      </c>
      <c r="C42" s="47" t="s">
        <v>50</v>
      </c>
      <c r="D42" s="86">
        <v>600</v>
      </c>
      <c r="E42" s="128" t="s">
        <v>376</v>
      </c>
      <c r="F42" s="73">
        <v>2400</v>
      </c>
      <c r="G42" s="73">
        <v>600</v>
      </c>
      <c r="H42" s="73">
        <v>600</v>
      </c>
      <c r="I42" s="73">
        <v>300</v>
      </c>
      <c r="J42" s="247">
        <f t="shared" si="0"/>
        <v>1500</v>
      </c>
      <c r="K42" s="50">
        <f>300/D42</f>
        <v>0.5</v>
      </c>
      <c r="L42" s="87" t="s">
        <v>357</v>
      </c>
      <c r="M42" s="298" t="s">
        <v>7</v>
      </c>
      <c r="N42" s="306"/>
      <c r="O42" s="44"/>
      <c r="P42" s="336"/>
      <c r="Q42" s="445"/>
      <c r="R42" s="445"/>
      <c r="S42" s="445"/>
      <c r="T42" s="445"/>
      <c r="U42" s="445"/>
      <c r="V42" s="445"/>
      <c r="W42" s="445"/>
      <c r="X42" s="445"/>
      <c r="Y42" s="445"/>
      <c r="Z42" s="445"/>
      <c r="AA42" s="445"/>
      <c r="AB42" s="445"/>
      <c r="AC42" s="445"/>
      <c r="AD42" s="445"/>
      <c r="AE42" s="445"/>
      <c r="AF42" s="445"/>
      <c r="AG42" s="445"/>
      <c r="AH42" s="445"/>
      <c r="AI42" s="445"/>
      <c r="AJ42" s="445"/>
      <c r="AK42" s="288"/>
      <c r="AL42" s="288"/>
      <c r="AM42" s="288"/>
      <c r="AN42" s="288"/>
      <c r="AO42" s="288"/>
    </row>
    <row r="43" spans="1:41" s="31" customFormat="1" ht="60.75" customHeight="1" x14ac:dyDescent="0.25">
      <c r="A43" s="22"/>
      <c r="B43" s="116" t="s">
        <v>51</v>
      </c>
      <c r="C43" s="73">
        <v>0</v>
      </c>
      <c r="D43" s="86">
        <v>2</v>
      </c>
      <c r="E43" s="128" t="s">
        <v>377</v>
      </c>
      <c r="F43" s="73">
        <v>8</v>
      </c>
      <c r="G43" s="73">
        <v>1</v>
      </c>
      <c r="H43" s="73">
        <v>3</v>
      </c>
      <c r="I43" s="73">
        <v>2</v>
      </c>
      <c r="J43" s="247">
        <f t="shared" si="0"/>
        <v>6</v>
      </c>
      <c r="K43" s="82">
        <f>2/D43</f>
        <v>1</v>
      </c>
      <c r="L43" s="87" t="s">
        <v>323</v>
      </c>
      <c r="M43" s="298" t="s">
        <v>7</v>
      </c>
      <c r="N43" s="306"/>
      <c r="O43" s="44"/>
      <c r="P43" s="336"/>
      <c r="Q43" s="445"/>
      <c r="R43" s="445"/>
      <c r="S43" s="445"/>
      <c r="T43" s="445"/>
      <c r="U43" s="445"/>
      <c r="V43" s="445"/>
      <c r="W43" s="445"/>
      <c r="X43" s="445"/>
      <c r="Y43" s="445"/>
      <c r="Z43" s="445"/>
      <c r="AA43" s="445"/>
      <c r="AB43" s="445"/>
      <c r="AC43" s="445"/>
      <c r="AD43" s="445"/>
      <c r="AE43" s="445"/>
      <c r="AF43" s="445"/>
      <c r="AG43" s="445"/>
      <c r="AH43" s="445"/>
      <c r="AI43" s="445"/>
      <c r="AJ43" s="445"/>
      <c r="AK43" s="288"/>
      <c r="AL43" s="288"/>
      <c r="AM43" s="288"/>
      <c r="AN43" s="288"/>
      <c r="AO43" s="288"/>
    </row>
    <row r="44" spans="1:41" s="31" customFormat="1" ht="70.5" customHeight="1" x14ac:dyDescent="0.25">
      <c r="A44" s="22"/>
      <c r="B44" s="116" t="s">
        <v>52</v>
      </c>
      <c r="C44" s="47" t="s">
        <v>53</v>
      </c>
      <c r="D44" s="86">
        <v>100</v>
      </c>
      <c r="E44" s="128" t="s">
        <v>378</v>
      </c>
      <c r="F44" s="73">
        <v>700</v>
      </c>
      <c r="G44" s="73">
        <v>250</v>
      </c>
      <c r="H44" s="73">
        <v>250</v>
      </c>
      <c r="I44" s="73">
        <v>100</v>
      </c>
      <c r="J44" s="247">
        <f t="shared" si="0"/>
        <v>600</v>
      </c>
      <c r="K44" s="50">
        <f>100/D44</f>
        <v>1</v>
      </c>
      <c r="L44" s="217" t="s">
        <v>352</v>
      </c>
      <c r="M44" s="316" t="s">
        <v>7</v>
      </c>
      <c r="N44" s="289"/>
      <c r="O44" s="44"/>
      <c r="P44" s="336"/>
      <c r="Q44" s="445"/>
      <c r="R44" s="445"/>
      <c r="S44" s="445"/>
      <c r="T44" s="445"/>
      <c r="U44" s="445"/>
      <c r="V44" s="445"/>
      <c r="W44" s="445"/>
      <c r="X44" s="445"/>
      <c r="Y44" s="445"/>
      <c r="Z44" s="445"/>
      <c r="AA44" s="445"/>
      <c r="AB44" s="445"/>
      <c r="AC44" s="445"/>
      <c r="AD44" s="445"/>
      <c r="AE44" s="445"/>
      <c r="AF44" s="445"/>
      <c r="AG44" s="445"/>
      <c r="AH44" s="445"/>
      <c r="AI44" s="445"/>
      <c r="AJ44" s="445"/>
      <c r="AK44" s="288"/>
      <c r="AL44" s="288"/>
      <c r="AM44" s="288"/>
      <c r="AN44" s="288"/>
      <c r="AO44" s="288"/>
    </row>
    <row r="45" spans="1:41" ht="18.75" customHeight="1" x14ac:dyDescent="0.25">
      <c r="A45" s="466" t="s">
        <v>54</v>
      </c>
      <c r="B45" s="466"/>
      <c r="C45" s="466"/>
      <c r="D45" s="466"/>
      <c r="E45" s="466"/>
      <c r="F45" s="466"/>
      <c r="G45" s="466"/>
      <c r="H45" s="466"/>
      <c r="I45" s="466"/>
      <c r="J45" s="466"/>
      <c r="K45" s="466"/>
      <c r="L45" s="466"/>
      <c r="M45" s="466"/>
      <c r="N45" s="466"/>
      <c r="O45" s="466"/>
      <c r="P45" s="466"/>
    </row>
    <row r="46" spans="1:41" ht="18.75" customHeight="1" x14ac:dyDescent="0.25">
      <c r="A46" s="480" t="s">
        <v>55</v>
      </c>
      <c r="B46" s="480"/>
      <c r="C46" s="480"/>
      <c r="D46" s="165"/>
      <c r="E46" s="230"/>
      <c r="F46" s="230"/>
      <c r="G46" s="152"/>
      <c r="H46" s="152"/>
      <c r="I46" s="152"/>
      <c r="J46" s="151"/>
      <c r="K46" s="151"/>
      <c r="L46" s="138"/>
      <c r="M46" s="311"/>
      <c r="N46" s="327" t="s">
        <v>453</v>
      </c>
      <c r="O46" s="44" t="s">
        <v>454</v>
      </c>
      <c r="P46" s="461">
        <f>P48</f>
        <v>775000000</v>
      </c>
    </row>
    <row r="47" spans="1:41" ht="18.75" customHeight="1" x14ac:dyDescent="0.25">
      <c r="A47" s="466" t="s">
        <v>4</v>
      </c>
      <c r="B47" s="466"/>
      <c r="C47" s="466"/>
      <c r="D47" s="466"/>
      <c r="E47" s="466"/>
      <c r="F47" s="466"/>
      <c r="G47" s="466"/>
      <c r="H47" s="466"/>
      <c r="I47" s="466"/>
      <c r="J47" s="466"/>
      <c r="K47" s="466"/>
      <c r="L47" s="466"/>
      <c r="M47" s="466"/>
      <c r="N47" s="466"/>
      <c r="O47" s="466"/>
      <c r="P47" s="466"/>
    </row>
    <row r="48" spans="1:41" s="31" customFormat="1" ht="30" x14ac:dyDescent="0.25">
      <c r="A48" s="471" t="s">
        <v>261</v>
      </c>
      <c r="B48" s="472"/>
      <c r="C48" s="473"/>
      <c r="D48" s="166"/>
      <c r="E48" s="231"/>
      <c r="F48" s="231"/>
      <c r="G48" s="155"/>
      <c r="H48" s="155"/>
      <c r="I48" s="155"/>
      <c r="J48" s="142"/>
      <c r="K48" s="202"/>
      <c r="L48" s="38"/>
      <c r="M48" s="14"/>
      <c r="N48" s="327" t="s">
        <v>453</v>
      </c>
      <c r="O48" s="44" t="s">
        <v>454</v>
      </c>
      <c r="P48" s="461">
        <v>775000000</v>
      </c>
      <c r="Q48" s="445"/>
      <c r="R48" s="445"/>
      <c r="S48" s="445"/>
      <c r="T48" s="445"/>
      <c r="U48" s="445"/>
      <c r="V48" s="445"/>
      <c r="W48" s="445"/>
      <c r="X48" s="445"/>
      <c r="Y48" s="445"/>
      <c r="Z48" s="445"/>
      <c r="AA48" s="445"/>
      <c r="AB48" s="445"/>
      <c r="AC48" s="445"/>
      <c r="AD48" s="445"/>
      <c r="AE48" s="445"/>
      <c r="AF48" s="445"/>
      <c r="AG48" s="445"/>
      <c r="AH48" s="445"/>
      <c r="AI48" s="445"/>
      <c r="AJ48" s="445"/>
      <c r="AK48" s="288"/>
      <c r="AL48" s="288"/>
      <c r="AM48" s="288"/>
      <c r="AN48" s="288"/>
      <c r="AO48" s="288"/>
    </row>
    <row r="49" spans="1:41" s="31" customFormat="1" ht="213.75" customHeight="1" x14ac:dyDescent="0.25">
      <c r="A49" s="13"/>
      <c r="B49" s="47" t="s">
        <v>56</v>
      </c>
      <c r="C49" s="104" t="s">
        <v>57</v>
      </c>
      <c r="D49" s="175">
        <v>1000</v>
      </c>
      <c r="E49" s="128" t="s">
        <v>379</v>
      </c>
      <c r="F49" s="175">
        <v>4000</v>
      </c>
      <c r="G49" s="73">
        <v>1000</v>
      </c>
      <c r="H49" s="73">
        <v>1011</v>
      </c>
      <c r="I49" s="73">
        <v>1184</v>
      </c>
      <c r="J49" s="247">
        <f t="shared" ref="J49:J50" si="1">SUM(G49:I49)</f>
        <v>3195</v>
      </c>
      <c r="K49" s="35">
        <f>1000/D49</f>
        <v>1</v>
      </c>
      <c r="L49" s="119" t="s">
        <v>348</v>
      </c>
      <c r="M49" s="298" t="s">
        <v>7</v>
      </c>
      <c r="N49" s="289"/>
      <c r="O49" s="44"/>
      <c r="P49" s="336"/>
      <c r="Q49" s="445"/>
      <c r="R49" s="445"/>
      <c r="S49" s="445"/>
      <c r="T49" s="445"/>
      <c r="U49" s="445"/>
      <c r="V49" s="445"/>
      <c r="W49" s="445"/>
      <c r="X49" s="445"/>
      <c r="Y49" s="445"/>
      <c r="Z49" s="445"/>
      <c r="AA49" s="445"/>
      <c r="AB49" s="445"/>
      <c r="AC49" s="445"/>
      <c r="AD49" s="445"/>
      <c r="AE49" s="445"/>
      <c r="AF49" s="445"/>
      <c r="AG49" s="445"/>
      <c r="AH49" s="445"/>
      <c r="AI49" s="445"/>
      <c r="AJ49" s="445"/>
      <c r="AK49" s="288"/>
      <c r="AL49" s="288"/>
      <c r="AM49" s="288"/>
      <c r="AN49" s="288"/>
      <c r="AO49" s="288"/>
    </row>
    <row r="50" spans="1:41" s="31" customFormat="1" ht="123" customHeight="1" x14ac:dyDescent="0.25">
      <c r="A50" s="13"/>
      <c r="B50" s="47" t="s">
        <v>58</v>
      </c>
      <c r="C50" s="47" t="s">
        <v>59</v>
      </c>
      <c r="D50" s="175">
        <v>200</v>
      </c>
      <c r="E50" s="128" t="s">
        <v>380</v>
      </c>
      <c r="F50" s="73">
        <v>800</v>
      </c>
      <c r="G50" s="73">
        <v>169</v>
      </c>
      <c r="H50" s="73">
        <v>300</v>
      </c>
      <c r="I50" s="73">
        <v>200</v>
      </c>
      <c r="J50" s="247">
        <f t="shared" si="1"/>
        <v>669</v>
      </c>
      <c r="K50" s="35">
        <f>200/D50</f>
        <v>1</v>
      </c>
      <c r="L50" s="120" t="s">
        <v>349</v>
      </c>
      <c r="M50" s="298" t="s">
        <v>7</v>
      </c>
      <c r="N50" s="289"/>
      <c r="O50" s="44"/>
      <c r="P50" s="336"/>
      <c r="Q50" s="445"/>
      <c r="R50" s="445"/>
      <c r="S50" s="445"/>
      <c r="T50" s="445"/>
      <c r="U50" s="445"/>
      <c r="V50" s="445"/>
      <c r="W50" s="445"/>
      <c r="X50" s="445"/>
      <c r="Y50" s="445"/>
      <c r="Z50" s="445"/>
      <c r="AA50" s="445"/>
      <c r="AB50" s="445"/>
      <c r="AC50" s="445"/>
      <c r="AD50" s="445"/>
      <c r="AE50" s="445"/>
      <c r="AF50" s="445"/>
      <c r="AG50" s="445"/>
      <c r="AH50" s="445"/>
      <c r="AI50" s="445"/>
      <c r="AJ50" s="445"/>
      <c r="AK50" s="288"/>
      <c r="AL50" s="288"/>
      <c r="AM50" s="288"/>
      <c r="AN50" s="288"/>
      <c r="AO50" s="288"/>
    </row>
    <row r="51" spans="1:41" ht="18.75" customHeight="1" x14ac:dyDescent="0.25">
      <c r="A51" s="466" t="s">
        <v>60</v>
      </c>
      <c r="B51" s="466"/>
      <c r="C51" s="53"/>
      <c r="D51" s="53"/>
      <c r="E51" s="53"/>
      <c r="F51" s="53"/>
      <c r="G51" s="152"/>
      <c r="H51" s="152"/>
      <c r="I51" s="152"/>
      <c r="J51" s="151"/>
      <c r="K51" s="199"/>
      <c r="L51" s="6"/>
      <c r="M51" s="78"/>
      <c r="N51" s="307" t="s">
        <v>455</v>
      </c>
      <c r="O51" s="104" t="s">
        <v>455</v>
      </c>
      <c r="P51" s="431">
        <v>0</v>
      </c>
    </row>
    <row r="52" spans="1:41" ht="18.75" customHeight="1" x14ac:dyDescent="0.25">
      <c r="A52" s="466" t="s">
        <v>4</v>
      </c>
      <c r="B52" s="466"/>
      <c r="C52" s="466"/>
      <c r="D52" s="466"/>
      <c r="E52" s="466"/>
      <c r="F52" s="466"/>
      <c r="G52" s="466"/>
      <c r="H52" s="466"/>
      <c r="I52" s="466"/>
      <c r="J52" s="466"/>
      <c r="K52" s="466"/>
      <c r="L52" s="466"/>
      <c r="M52" s="466"/>
      <c r="N52" s="466"/>
      <c r="O52" s="466"/>
      <c r="P52" s="466"/>
    </row>
    <row r="53" spans="1:41" s="31" customFormat="1" ht="16.5" thickBot="1" x14ac:dyDescent="0.3">
      <c r="A53" s="23" t="s">
        <v>61</v>
      </c>
      <c r="B53" s="37"/>
      <c r="C53" s="55"/>
      <c r="D53" s="55"/>
      <c r="E53" s="55"/>
      <c r="F53" s="55"/>
      <c r="G53" s="155"/>
      <c r="H53" s="155"/>
      <c r="I53" s="155"/>
      <c r="J53" s="142"/>
      <c r="K53" s="200"/>
      <c r="L53" s="37"/>
      <c r="M53" s="15"/>
      <c r="N53" s="307" t="s">
        <v>455</v>
      </c>
      <c r="O53" s="104" t="s">
        <v>455</v>
      </c>
      <c r="P53" s="431">
        <v>0</v>
      </c>
      <c r="Q53" s="445"/>
      <c r="R53" s="445"/>
      <c r="S53" s="445"/>
      <c r="T53" s="445"/>
      <c r="U53" s="445"/>
      <c r="V53" s="445"/>
      <c r="W53" s="445"/>
      <c r="X53" s="445"/>
      <c r="Y53" s="445"/>
      <c r="Z53" s="445"/>
      <c r="AA53" s="445"/>
      <c r="AB53" s="445"/>
      <c r="AC53" s="445"/>
      <c r="AD53" s="445"/>
      <c r="AE53" s="445"/>
      <c r="AF53" s="445"/>
      <c r="AG53" s="445"/>
      <c r="AH53" s="445"/>
      <c r="AI53" s="445"/>
      <c r="AJ53" s="445"/>
      <c r="AK53" s="288"/>
      <c r="AL53" s="288"/>
      <c r="AM53" s="288"/>
      <c r="AN53" s="288"/>
      <c r="AO53" s="288"/>
    </row>
    <row r="54" spans="1:41" s="287" customFormat="1" ht="67.5" customHeight="1" thickBot="1" x14ac:dyDescent="0.3">
      <c r="A54" s="282"/>
      <c r="B54" s="283" t="s">
        <v>62</v>
      </c>
      <c r="C54" s="284" t="s">
        <v>63</v>
      </c>
      <c r="D54" s="285">
        <v>1</v>
      </c>
      <c r="E54" s="128" t="s">
        <v>381</v>
      </c>
      <c r="F54" s="285">
        <v>4</v>
      </c>
      <c r="G54" s="285">
        <v>1</v>
      </c>
      <c r="H54" s="285">
        <v>1</v>
      </c>
      <c r="I54" s="285">
        <v>0</v>
      </c>
      <c r="J54" s="247">
        <f t="shared" ref="J54" si="2">SUM(G54:I54)</f>
        <v>2</v>
      </c>
      <c r="K54" s="35">
        <f>0/D54</f>
        <v>0</v>
      </c>
      <c r="L54" s="286" t="s">
        <v>287</v>
      </c>
      <c r="M54" s="317" t="s">
        <v>267</v>
      </c>
      <c r="N54" s="306"/>
      <c r="P54" s="447"/>
      <c r="Q54" s="445"/>
      <c r="R54" s="445"/>
      <c r="S54" s="445"/>
      <c r="T54" s="445"/>
      <c r="U54" s="445"/>
      <c r="V54" s="445"/>
      <c r="W54" s="445"/>
      <c r="X54" s="445"/>
      <c r="Y54" s="445"/>
      <c r="Z54" s="445"/>
      <c r="AA54" s="445"/>
      <c r="AB54" s="445"/>
      <c r="AC54" s="445"/>
      <c r="AD54" s="445"/>
      <c r="AE54" s="445"/>
      <c r="AF54" s="445"/>
      <c r="AG54" s="445"/>
      <c r="AH54" s="445"/>
      <c r="AI54" s="445"/>
      <c r="AJ54" s="445"/>
      <c r="AK54" s="302"/>
    </row>
    <row r="55" spans="1:41" ht="31.5" customHeight="1" x14ac:dyDescent="0.25">
      <c r="A55" s="467" t="s">
        <v>64</v>
      </c>
      <c r="B55" s="467"/>
      <c r="C55" s="467"/>
      <c r="D55" s="467"/>
      <c r="E55" s="467"/>
      <c r="F55" s="467"/>
      <c r="G55" s="467"/>
      <c r="H55" s="467"/>
      <c r="I55" s="467"/>
      <c r="J55" s="467"/>
      <c r="K55" s="467"/>
      <c r="L55" s="467"/>
      <c r="M55" s="467"/>
      <c r="N55" s="467"/>
      <c r="O55" s="467"/>
      <c r="P55" s="467"/>
    </row>
    <row r="56" spans="1:41" ht="30.75" customHeight="1" x14ac:dyDescent="0.25">
      <c r="A56" s="466" t="s">
        <v>65</v>
      </c>
      <c r="B56" s="466"/>
      <c r="C56" s="466"/>
      <c r="D56" s="164"/>
      <c r="E56" s="228"/>
      <c r="F56" s="228"/>
      <c r="G56" s="152"/>
      <c r="H56" s="152"/>
      <c r="I56" s="188"/>
      <c r="J56" s="152"/>
      <c r="K56" s="220"/>
      <c r="L56" s="6"/>
      <c r="M56" s="78"/>
      <c r="N56" s="307" t="s">
        <v>455</v>
      </c>
      <c r="O56" s="104" t="s">
        <v>455</v>
      </c>
      <c r="P56" s="431">
        <v>0</v>
      </c>
    </row>
    <row r="57" spans="1:41" ht="18.75" customHeight="1" x14ac:dyDescent="0.25">
      <c r="A57" s="466" t="s">
        <v>4</v>
      </c>
      <c r="B57" s="466"/>
      <c r="C57" s="466"/>
      <c r="D57" s="466"/>
      <c r="E57" s="466"/>
      <c r="F57" s="466"/>
      <c r="G57" s="466"/>
      <c r="H57" s="466"/>
      <c r="I57" s="466"/>
      <c r="J57" s="466"/>
      <c r="K57" s="466"/>
      <c r="L57" s="466"/>
      <c r="M57" s="466"/>
      <c r="N57" s="466"/>
      <c r="O57" s="466"/>
      <c r="P57" s="466"/>
    </row>
    <row r="58" spans="1:41" s="31" customFormat="1" ht="16.5" thickBot="1" x14ac:dyDescent="0.3">
      <c r="A58" s="45" t="s">
        <v>66</v>
      </c>
      <c r="B58" s="46"/>
      <c r="C58" s="58"/>
      <c r="D58" s="58"/>
      <c r="E58" s="58"/>
      <c r="F58" s="58"/>
      <c r="G58" s="155"/>
      <c r="H58" s="155"/>
      <c r="I58" s="187"/>
      <c r="J58" s="142"/>
      <c r="K58" s="222"/>
      <c r="L58" s="46"/>
      <c r="M58" s="318"/>
      <c r="N58" s="307" t="s">
        <v>455</v>
      </c>
      <c r="O58" s="104" t="s">
        <v>455</v>
      </c>
      <c r="P58" s="431">
        <v>0</v>
      </c>
      <c r="Q58" s="445"/>
      <c r="R58" s="445"/>
      <c r="S58" s="445"/>
      <c r="T58" s="445"/>
      <c r="U58" s="445"/>
      <c r="V58" s="445"/>
      <c r="W58" s="445"/>
      <c r="X58" s="445"/>
      <c r="Y58" s="445"/>
      <c r="Z58" s="445"/>
      <c r="AA58" s="445"/>
      <c r="AB58" s="445"/>
      <c r="AC58" s="445"/>
      <c r="AD58" s="445"/>
      <c r="AE58" s="445"/>
      <c r="AF58" s="445"/>
      <c r="AG58" s="445"/>
      <c r="AH58" s="445"/>
      <c r="AI58" s="445"/>
      <c r="AJ58" s="445"/>
      <c r="AK58" s="288"/>
      <c r="AL58" s="288"/>
      <c r="AM58" s="288"/>
      <c r="AN58" s="288"/>
      <c r="AO58" s="288"/>
    </row>
    <row r="59" spans="1:41" s="67" customFormat="1" ht="105.75" customHeight="1" thickBot="1" x14ac:dyDescent="0.3">
      <c r="A59" s="64"/>
      <c r="B59" s="121" t="s">
        <v>67</v>
      </c>
      <c r="C59" s="65">
        <v>0</v>
      </c>
      <c r="D59" s="248">
        <v>0.25</v>
      </c>
      <c r="E59" s="128" t="s">
        <v>382</v>
      </c>
      <c r="F59" s="249">
        <v>1</v>
      </c>
      <c r="G59" s="82">
        <v>0.25</v>
      </c>
      <c r="H59" s="82">
        <v>0.25</v>
      </c>
      <c r="I59" s="82">
        <v>0.25</v>
      </c>
      <c r="J59" s="50">
        <f>SUM(G59:I59)</f>
        <v>0.75</v>
      </c>
      <c r="K59" s="189">
        <f>25%/D59</f>
        <v>1</v>
      </c>
      <c r="L59" s="66" t="s">
        <v>350</v>
      </c>
      <c r="M59" s="319" t="s">
        <v>268</v>
      </c>
      <c r="N59" s="306"/>
      <c r="O59" s="32"/>
      <c r="P59" s="301"/>
      <c r="Q59" s="445"/>
      <c r="R59" s="445"/>
      <c r="S59" s="445"/>
      <c r="T59" s="445"/>
      <c r="U59" s="445"/>
      <c r="V59" s="445"/>
      <c r="W59" s="445"/>
      <c r="X59" s="445"/>
      <c r="Y59" s="445"/>
      <c r="Z59" s="445"/>
      <c r="AA59" s="445"/>
      <c r="AB59" s="445"/>
      <c r="AC59" s="445"/>
      <c r="AD59" s="445"/>
      <c r="AE59" s="445"/>
      <c r="AF59" s="445"/>
      <c r="AG59" s="445"/>
      <c r="AH59" s="445"/>
      <c r="AI59" s="445"/>
      <c r="AJ59" s="445"/>
      <c r="AK59" s="288"/>
      <c r="AL59" s="288"/>
      <c r="AM59" s="288"/>
      <c r="AN59" s="288"/>
      <c r="AO59" s="288"/>
    </row>
    <row r="60" spans="1:41" ht="18.75" customHeight="1" x14ac:dyDescent="0.25">
      <c r="A60" s="467" t="s">
        <v>68</v>
      </c>
      <c r="B60" s="467"/>
      <c r="C60" s="467"/>
      <c r="D60" s="467"/>
      <c r="E60" s="467"/>
      <c r="F60" s="467"/>
      <c r="G60" s="467"/>
      <c r="H60" s="467"/>
      <c r="I60" s="467"/>
      <c r="J60" s="467"/>
      <c r="K60" s="467"/>
      <c r="L60" s="467"/>
      <c r="M60" s="467"/>
      <c r="N60" s="467"/>
      <c r="O60" s="467"/>
      <c r="P60" s="467"/>
    </row>
    <row r="61" spans="1:41" ht="31.5" customHeight="1" x14ac:dyDescent="0.25">
      <c r="A61" s="466" t="s">
        <v>69</v>
      </c>
      <c r="B61" s="466"/>
      <c r="C61" s="466"/>
      <c r="D61" s="164"/>
      <c r="E61" s="228"/>
      <c r="F61" s="228"/>
      <c r="G61" s="152"/>
      <c r="H61" s="152"/>
      <c r="I61" s="152"/>
      <c r="J61" s="151"/>
      <c r="K61" s="199"/>
      <c r="L61" s="6"/>
      <c r="M61" s="78"/>
      <c r="N61" s="307" t="s">
        <v>453</v>
      </c>
      <c r="O61" s="104" t="s">
        <v>454</v>
      </c>
      <c r="P61" s="431">
        <f>P69</f>
        <v>75000000</v>
      </c>
    </row>
    <row r="62" spans="1:41" ht="18.75" customHeight="1" x14ac:dyDescent="0.25">
      <c r="A62" s="466" t="s">
        <v>4</v>
      </c>
      <c r="B62" s="466"/>
      <c r="C62" s="466"/>
      <c r="D62" s="466"/>
      <c r="E62" s="466"/>
      <c r="F62" s="466"/>
      <c r="G62" s="466"/>
      <c r="H62" s="466"/>
      <c r="I62" s="466"/>
      <c r="J62" s="466"/>
      <c r="K62" s="466"/>
      <c r="L62" s="466"/>
      <c r="M62" s="466"/>
      <c r="N62" s="466"/>
      <c r="O62" s="466"/>
      <c r="P62" s="466"/>
    </row>
    <row r="63" spans="1:41" s="31" customFormat="1" ht="16.5" thickBot="1" x14ac:dyDescent="0.3">
      <c r="A63" s="21" t="s">
        <v>70</v>
      </c>
      <c r="B63" s="36"/>
      <c r="C63" s="54"/>
      <c r="D63" s="54"/>
      <c r="E63" s="54"/>
      <c r="F63" s="54"/>
      <c r="G63" s="155"/>
      <c r="H63" s="155"/>
      <c r="I63" s="187"/>
      <c r="J63" s="142"/>
      <c r="K63" s="201"/>
      <c r="L63" s="36"/>
      <c r="M63" s="281"/>
      <c r="N63" s="307" t="s">
        <v>455</v>
      </c>
      <c r="O63" s="104" t="s">
        <v>455</v>
      </c>
      <c r="P63" s="431">
        <v>0</v>
      </c>
      <c r="Q63" s="445"/>
      <c r="R63" s="445"/>
      <c r="S63" s="445"/>
      <c r="T63" s="445"/>
      <c r="U63" s="445"/>
      <c r="V63" s="445"/>
      <c r="W63" s="445"/>
      <c r="X63" s="445"/>
      <c r="Y63" s="445"/>
      <c r="Z63" s="445"/>
      <c r="AA63" s="445"/>
      <c r="AB63" s="445"/>
      <c r="AC63" s="445"/>
      <c r="AD63" s="445"/>
      <c r="AE63" s="445"/>
      <c r="AF63" s="445"/>
      <c r="AG63" s="445"/>
      <c r="AH63" s="445"/>
      <c r="AI63" s="445"/>
      <c r="AJ63" s="445"/>
      <c r="AK63" s="288"/>
      <c r="AL63" s="288"/>
      <c r="AM63" s="288"/>
      <c r="AN63" s="288"/>
      <c r="AO63" s="288"/>
    </row>
    <row r="64" spans="1:41" s="31" customFormat="1" ht="99.75" customHeight="1" thickBot="1" x14ac:dyDescent="0.3">
      <c r="A64" s="13"/>
      <c r="B64" s="116" t="s">
        <v>71</v>
      </c>
      <c r="C64" s="42" t="s">
        <v>72</v>
      </c>
      <c r="D64" s="73">
        <v>6</v>
      </c>
      <c r="E64" s="128" t="s">
        <v>383</v>
      </c>
      <c r="F64" s="73">
        <v>20</v>
      </c>
      <c r="G64" s="73">
        <v>5</v>
      </c>
      <c r="H64" s="73">
        <v>5</v>
      </c>
      <c r="I64" s="73">
        <v>6</v>
      </c>
      <c r="J64" s="247">
        <f t="shared" ref="J64" si="3">SUM(G64:I64)</f>
        <v>16</v>
      </c>
      <c r="K64" s="189">
        <f>6/D64</f>
        <v>1</v>
      </c>
      <c r="L64" s="162" t="s">
        <v>351</v>
      </c>
      <c r="M64" s="319" t="s">
        <v>9</v>
      </c>
      <c r="N64" s="306"/>
      <c r="O64" s="44"/>
      <c r="P64" s="336"/>
      <c r="Q64" s="445"/>
      <c r="R64" s="445"/>
      <c r="S64" s="445"/>
      <c r="T64" s="445"/>
      <c r="U64" s="445"/>
      <c r="V64" s="445"/>
      <c r="W64" s="445"/>
      <c r="X64" s="445"/>
      <c r="Y64" s="445"/>
      <c r="Z64" s="445"/>
      <c r="AA64" s="445"/>
      <c r="AB64" s="445"/>
      <c r="AC64" s="445"/>
      <c r="AD64" s="445"/>
      <c r="AE64" s="445"/>
      <c r="AF64" s="445"/>
      <c r="AG64" s="445"/>
      <c r="AH64" s="445"/>
      <c r="AI64" s="445"/>
      <c r="AJ64" s="445"/>
      <c r="AK64" s="288"/>
      <c r="AL64" s="288"/>
      <c r="AM64" s="288"/>
      <c r="AN64" s="288"/>
      <c r="AO64" s="288"/>
    </row>
    <row r="65" spans="1:41" s="31" customFormat="1" ht="15.75" x14ac:dyDescent="0.25">
      <c r="A65" s="21" t="s">
        <v>73</v>
      </c>
      <c r="B65" s="36"/>
      <c r="C65" s="55"/>
      <c r="D65" s="55"/>
      <c r="E65" s="55"/>
      <c r="F65" s="55"/>
      <c r="G65" s="155"/>
      <c r="H65" s="155"/>
      <c r="I65" s="155"/>
      <c r="J65" s="142"/>
      <c r="K65" s="200"/>
      <c r="L65" s="37"/>
      <c r="M65" s="15"/>
      <c r="N65" s="307" t="s">
        <v>455</v>
      </c>
      <c r="O65" s="104" t="s">
        <v>455</v>
      </c>
      <c r="P65" s="431">
        <v>0</v>
      </c>
      <c r="Q65" s="445"/>
      <c r="R65" s="445"/>
      <c r="S65" s="445"/>
      <c r="T65" s="445"/>
      <c r="U65" s="445"/>
      <c r="V65" s="445"/>
      <c r="W65" s="445"/>
      <c r="X65" s="445"/>
      <c r="Y65" s="445"/>
      <c r="Z65" s="445"/>
      <c r="AA65" s="445"/>
      <c r="AB65" s="445"/>
      <c r="AC65" s="445"/>
      <c r="AD65" s="445"/>
      <c r="AE65" s="445"/>
      <c r="AF65" s="445"/>
      <c r="AG65" s="445"/>
      <c r="AH65" s="445"/>
      <c r="AI65" s="445"/>
      <c r="AJ65" s="445"/>
      <c r="AK65" s="288"/>
      <c r="AL65" s="288"/>
      <c r="AM65" s="288"/>
      <c r="AN65" s="288"/>
      <c r="AO65" s="288"/>
    </row>
    <row r="66" spans="1:41" s="31" customFormat="1" ht="67.5" customHeight="1" x14ac:dyDescent="0.25">
      <c r="A66" s="22"/>
      <c r="B66" s="47" t="s">
        <v>74</v>
      </c>
      <c r="C66" s="96" t="s">
        <v>75</v>
      </c>
      <c r="D66" s="251">
        <v>750</v>
      </c>
      <c r="E66" s="245" t="s">
        <v>384</v>
      </c>
      <c r="F66" s="73">
        <v>750</v>
      </c>
      <c r="G66" s="73">
        <v>750</v>
      </c>
      <c r="H66" s="73">
        <v>750</v>
      </c>
      <c r="I66" s="247">
        <f t="shared" ref="I66" si="4">SUM(F66:H66)</f>
        <v>2250</v>
      </c>
      <c r="J66" s="241">
        <f>SUM(G66:I66)</f>
        <v>3750</v>
      </c>
      <c r="K66" s="82">
        <f>750/D66</f>
        <v>1</v>
      </c>
      <c r="L66" s="97" t="s">
        <v>324</v>
      </c>
      <c r="M66" s="301" t="s">
        <v>245</v>
      </c>
      <c r="N66" s="287"/>
      <c r="O66" s="44"/>
      <c r="P66" s="336"/>
      <c r="Q66" s="445"/>
      <c r="R66" s="445"/>
      <c r="S66" s="445"/>
      <c r="T66" s="445"/>
      <c r="U66" s="445"/>
      <c r="V66" s="445"/>
      <c r="W66" s="445"/>
      <c r="X66" s="445"/>
      <c r="Y66" s="445"/>
      <c r="Z66" s="445"/>
      <c r="AA66" s="445"/>
      <c r="AB66" s="445"/>
      <c r="AC66" s="445"/>
      <c r="AD66" s="445"/>
      <c r="AE66" s="445"/>
      <c r="AF66" s="445"/>
      <c r="AG66" s="445"/>
      <c r="AH66" s="445"/>
      <c r="AI66" s="445"/>
      <c r="AJ66" s="445"/>
      <c r="AK66" s="288"/>
      <c r="AL66" s="288"/>
      <c r="AM66" s="288"/>
      <c r="AN66" s="288"/>
      <c r="AO66" s="288"/>
    </row>
    <row r="67" spans="1:41" s="31" customFormat="1" ht="16.5" thickBot="1" x14ac:dyDescent="0.3">
      <c r="A67" s="45" t="s">
        <v>76</v>
      </c>
      <c r="B67" s="46"/>
      <c r="C67" s="58"/>
      <c r="D67" s="58"/>
      <c r="E67" s="58"/>
      <c r="F67" s="58"/>
      <c r="G67" s="155"/>
      <c r="H67" s="155"/>
      <c r="I67" s="155"/>
      <c r="J67" s="142"/>
      <c r="K67" s="222"/>
      <c r="L67" s="46"/>
      <c r="M67" s="318"/>
      <c r="N67" s="307" t="s">
        <v>455</v>
      </c>
      <c r="O67" s="104" t="s">
        <v>455</v>
      </c>
      <c r="P67" s="431">
        <v>0</v>
      </c>
      <c r="Q67" s="445"/>
      <c r="R67" s="445"/>
      <c r="S67" s="445"/>
      <c r="T67" s="445"/>
      <c r="U67" s="445"/>
      <c r="V67" s="445"/>
      <c r="W67" s="445"/>
      <c r="X67" s="445"/>
      <c r="Y67" s="445"/>
      <c r="Z67" s="445"/>
      <c r="AA67" s="445"/>
      <c r="AB67" s="445"/>
      <c r="AC67" s="445"/>
      <c r="AD67" s="445"/>
      <c r="AE67" s="445"/>
      <c r="AF67" s="445"/>
      <c r="AG67" s="445"/>
      <c r="AH67" s="445"/>
      <c r="AI67" s="445"/>
      <c r="AJ67" s="445"/>
      <c r="AK67" s="288"/>
      <c r="AL67" s="288"/>
      <c r="AM67" s="288"/>
      <c r="AN67" s="288"/>
      <c r="AO67" s="288"/>
    </row>
    <row r="68" spans="1:41" s="31" customFormat="1" ht="77.25" customHeight="1" thickBot="1" x14ac:dyDescent="0.3">
      <c r="A68" s="13"/>
      <c r="B68" s="105" t="s">
        <v>77</v>
      </c>
      <c r="C68" s="42">
        <v>9</v>
      </c>
      <c r="D68" s="73">
        <v>4</v>
      </c>
      <c r="E68" s="250" t="s">
        <v>385</v>
      </c>
      <c r="F68" s="73">
        <v>12</v>
      </c>
      <c r="G68" s="73">
        <v>3</v>
      </c>
      <c r="H68" s="73">
        <v>3</v>
      </c>
      <c r="I68" s="73">
        <v>2</v>
      </c>
      <c r="J68" s="247">
        <f t="shared" ref="J68" si="5">SUM(G68:I68)</f>
        <v>8</v>
      </c>
      <c r="K68" s="189">
        <f>2/D68</f>
        <v>0.5</v>
      </c>
      <c r="L68" s="123" t="s">
        <v>288</v>
      </c>
      <c r="M68" s="301" t="s">
        <v>7</v>
      </c>
      <c r="N68" s="287"/>
      <c r="O68" s="44"/>
      <c r="P68" s="336"/>
      <c r="Q68" s="445"/>
      <c r="R68" s="445"/>
      <c r="S68" s="445"/>
      <c r="T68" s="445"/>
      <c r="U68" s="445"/>
      <c r="V68" s="445"/>
      <c r="W68" s="445"/>
      <c r="X68" s="445"/>
      <c r="Y68" s="445"/>
      <c r="Z68" s="445"/>
      <c r="AA68" s="445"/>
      <c r="AB68" s="445"/>
      <c r="AC68" s="445"/>
      <c r="AD68" s="445"/>
      <c r="AE68" s="445"/>
      <c r="AF68" s="445"/>
      <c r="AG68" s="445"/>
      <c r="AH68" s="445"/>
      <c r="AI68" s="445"/>
      <c r="AJ68" s="445"/>
      <c r="AK68" s="288"/>
      <c r="AL68" s="288"/>
      <c r="AM68" s="288"/>
      <c r="AN68" s="288"/>
      <c r="AO68" s="288"/>
    </row>
    <row r="69" spans="1:41" s="31" customFormat="1" ht="30" x14ac:dyDescent="0.25">
      <c r="A69" s="21" t="s">
        <v>78</v>
      </c>
      <c r="B69" s="36"/>
      <c r="C69" s="54"/>
      <c r="D69" s="54"/>
      <c r="E69" s="54"/>
      <c r="F69" s="54"/>
      <c r="G69" s="155"/>
      <c r="H69" s="155"/>
      <c r="I69" s="155"/>
      <c r="J69" s="142"/>
      <c r="K69" s="201"/>
      <c r="L69" s="36"/>
      <c r="M69" s="281"/>
      <c r="N69" s="328" t="s">
        <v>453</v>
      </c>
      <c r="O69" s="44" t="s">
        <v>454</v>
      </c>
      <c r="P69" s="461">
        <v>75000000</v>
      </c>
      <c r="Q69" s="445"/>
      <c r="R69" s="445"/>
      <c r="S69" s="445"/>
      <c r="T69" s="445"/>
      <c r="U69" s="445"/>
      <c r="V69" s="445"/>
      <c r="W69" s="445"/>
      <c r="X69" s="445"/>
      <c r="Y69" s="445"/>
      <c r="Z69" s="445"/>
      <c r="AA69" s="445"/>
      <c r="AB69" s="445"/>
      <c r="AC69" s="445"/>
      <c r="AD69" s="445"/>
      <c r="AE69" s="445"/>
      <c r="AF69" s="445"/>
      <c r="AG69" s="445"/>
      <c r="AH69" s="445"/>
      <c r="AI69" s="445"/>
      <c r="AJ69" s="445"/>
      <c r="AK69" s="288"/>
      <c r="AL69" s="288"/>
      <c r="AM69" s="288"/>
      <c r="AN69" s="288"/>
      <c r="AO69" s="288"/>
    </row>
    <row r="70" spans="1:41" s="31" customFormat="1" ht="135.75" customHeight="1" x14ac:dyDescent="0.25">
      <c r="A70" s="13"/>
      <c r="B70" s="106" t="s">
        <v>79</v>
      </c>
      <c r="C70" s="105" t="s">
        <v>80</v>
      </c>
      <c r="D70" s="225">
        <v>250</v>
      </c>
      <c r="E70" s="250" t="s">
        <v>386</v>
      </c>
      <c r="F70" s="73">
        <v>1000</v>
      </c>
      <c r="G70" s="73">
        <v>250</v>
      </c>
      <c r="H70" s="73">
        <v>250</v>
      </c>
      <c r="I70" s="73">
        <v>250</v>
      </c>
      <c r="J70" s="247">
        <f t="shared" ref="J70" si="6">SUM(G70:I70)</f>
        <v>750</v>
      </c>
      <c r="K70" s="35">
        <f>250/D70</f>
        <v>1</v>
      </c>
      <c r="L70" s="120" t="s">
        <v>356</v>
      </c>
      <c r="M70" s="320" t="s">
        <v>7</v>
      </c>
      <c r="N70" s="289"/>
      <c r="O70" s="44"/>
      <c r="P70" s="336"/>
      <c r="Q70" s="445"/>
      <c r="R70" s="445"/>
      <c r="S70" s="445"/>
      <c r="T70" s="445"/>
      <c r="U70" s="445"/>
      <c r="V70" s="445"/>
      <c r="W70" s="445"/>
      <c r="X70" s="445"/>
      <c r="Y70" s="445"/>
      <c r="Z70" s="445"/>
      <c r="AA70" s="445"/>
      <c r="AB70" s="445"/>
      <c r="AC70" s="445"/>
      <c r="AD70" s="445"/>
      <c r="AE70" s="445"/>
      <c r="AF70" s="445"/>
      <c r="AG70" s="445"/>
      <c r="AH70" s="445"/>
      <c r="AI70" s="445"/>
      <c r="AJ70" s="445"/>
      <c r="AK70" s="288"/>
      <c r="AL70" s="288"/>
      <c r="AM70" s="288"/>
      <c r="AN70" s="288"/>
      <c r="AO70" s="288"/>
    </row>
    <row r="71" spans="1:41" ht="18.75" customHeight="1" x14ac:dyDescent="0.25">
      <c r="A71" s="466" t="s">
        <v>459</v>
      </c>
      <c r="B71" s="466"/>
      <c r="C71" s="466"/>
      <c r="D71" s="466"/>
      <c r="E71" s="466"/>
      <c r="F71" s="466"/>
      <c r="G71" s="466"/>
      <c r="H71" s="466"/>
      <c r="I71" s="466"/>
      <c r="J71" s="466"/>
      <c r="K71" s="466"/>
      <c r="L71" s="466"/>
      <c r="M71" s="466"/>
      <c r="N71" s="466"/>
      <c r="O71" s="466"/>
      <c r="P71" s="466"/>
    </row>
    <row r="72" spans="1:41" ht="18.75" customHeight="1" x14ac:dyDescent="0.25">
      <c r="A72" s="466" t="s">
        <v>460</v>
      </c>
      <c r="B72" s="466"/>
      <c r="C72" s="466"/>
      <c r="D72" s="164"/>
      <c r="E72" s="228"/>
      <c r="F72" s="228"/>
      <c r="G72" s="152"/>
      <c r="H72" s="152"/>
      <c r="I72" s="152"/>
      <c r="J72" s="151"/>
      <c r="K72" s="199"/>
      <c r="L72" s="6"/>
      <c r="M72" s="78"/>
      <c r="N72" s="328" t="s">
        <v>453</v>
      </c>
      <c r="O72" s="44" t="s">
        <v>454</v>
      </c>
      <c r="P72" s="461">
        <v>200000000</v>
      </c>
    </row>
    <row r="73" spans="1:41" ht="18.75" customHeight="1" x14ac:dyDescent="0.25">
      <c r="A73" s="75" t="s">
        <v>4</v>
      </c>
      <c r="B73" s="75"/>
      <c r="C73" s="53"/>
      <c r="D73" s="53"/>
      <c r="E73" s="53"/>
      <c r="F73" s="53"/>
      <c r="G73" s="76"/>
      <c r="H73" s="7"/>
      <c r="I73" s="7"/>
      <c r="J73" s="18"/>
      <c r="K73" s="18"/>
      <c r="L73" s="6"/>
      <c r="M73" s="78"/>
      <c r="N73" s="287"/>
      <c r="O73" s="322"/>
      <c r="P73" s="458"/>
    </row>
    <row r="74" spans="1:41" s="31" customFormat="1" ht="30" x14ac:dyDescent="0.25">
      <c r="A74" s="45" t="s">
        <v>81</v>
      </c>
      <c r="B74" s="46"/>
      <c r="C74" s="58"/>
      <c r="D74" s="58"/>
      <c r="E74" s="58"/>
      <c r="F74" s="58"/>
      <c r="G74" s="155"/>
      <c r="H74" s="155"/>
      <c r="I74" s="155"/>
      <c r="J74" s="142"/>
      <c r="K74" s="222"/>
      <c r="L74" s="46"/>
      <c r="M74" s="318"/>
      <c r="N74" s="328" t="s">
        <v>453</v>
      </c>
      <c r="O74" s="44" t="s">
        <v>454</v>
      </c>
      <c r="P74" s="461">
        <v>200000000</v>
      </c>
      <c r="Q74" s="445"/>
      <c r="R74" s="445"/>
      <c r="S74" s="445"/>
      <c r="T74" s="445"/>
      <c r="U74" s="445"/>
      <c r="V74" s="445"/>
      <c r="W74" s="445"/>
      <c r="X74" s="445"/>
      <c r="Y74" s="445"/>
      <c r="Z74" s="445"/>
      <c r="AA74" s="445"/>
      <c r="AB74" s="445"/>
      <c r="AC74" s="445"/>
      <c r="AD74" s="445"/>
      <c r="AE74" s="445"/>
      <c r="AF74" s="445"/>
      <c r="AG74" s="445"/>
      <c r="AH74" s="445"/>
      <c r="AI74" s="445"/>
      <c r="AJ74" s="445"/>
      <c r="AK74" s="288"/>
      <c r="AL74" s="288"/>
      <c r="AM74" s="288"/>
      <c r="AN74" s="288"/>
      <c r="AO74" s="288"/>
    </row>
    <row r="75" spans="1:41" s="31" customFormat="1" ht="143.25" customHeight="1" x14ac:dyDescent="0.25">
      <c r="A75" s="13"/>
      <c r="B75" s="48" t="s">
        <v>82</v>
      </c>
      <c r="C75" s="107" t="s">
        <v>83</v>
      </c>
      <c r="D75" s="253">
        <v>200</v>
      </c>
      <c r="E75" s="128" t="s">
        <v>387</v>
      </c>
      <c r="F75" s="252">
        <v>800</v>
      </c>
      <c r="G75" s="73">
        <v>195</v>
      </c>
      <c r="H75" s="73">
        <v>245</v>
      </c>
      <c r="I75" s="73">
        <v>250</v>
      </c>
      <c r="J75" s="247">
        <f t="shared" ref="J75" si="7">SUM(G75:I75)</f>
        <v>690</v>
      </c>
      <c r="K75" s="34">
        <f>200/D75</f>
        <v>1</v>
      </c>
      <c r="L75" s="124" t="s">
        <v>319</v>
      </c>
      <c r="M75" s="320" t="s">
        <v>7</v>
      </c>
      <c r="N75" s="289"/>
      <c r="O75" s="44"/>
      <c r="P75" s="336"/>
      <c r="Q75" s="445"/>
      <c r="R75" s="445"/>
      <c r="S75" s="445"/>
      <c r="T75" s="445"/>
      <c r="U75" s="445"/>
      <c r="V75" s="445"/>
      <c r="W75" s="445"/>
      <c r="X75" s="445"/>
      <c r="Y75" s="445"/>
      <c r="Z75" s="445"/>
      <c r="AA75" s="445"/>
      <c r="AB75" s="445"/>
      <c r="AC75" s="445"/>
      <c r="AD75" s="445"/>
      <c r="AE75" s="445"/>
      <c r="AF75" s="445"/>
      <c r="AG75" s="445"/>
      <c r="AH75" s="445"/>
      <c r="AI75" s="445"/>
      <c r="AJ75" s="445"/>
      <c r="AK75" s="288"/>
      <c r="AL75" s="288"/>
      <c r="AM75" s="288"/>
      <c r="AN75" s="288"/>
      <c r="AO75" s="288"/>
    </row>
    <row r="76" spans="1:41" s="44" customFormat="1" ht="15.75" x14ac:dyDescent="0.25">
      <c r="A76" s="90" t="s">
        <v>84</v>
      </c>
      <c r="B76" s="91"/>
      <c r="C76" s="92"/>
      <c r="D76" s="92"/>
      <c r="E76" s="92"/>
      <c r="F76" s="92"/>
      <c r="G76" s="155"/>
      <c r="H76" s="155"/>
      <c r="I76" s="155"/>
      <c r="J76" s="155"/>
      <c r="K76" s="155"/>
      <c r="L76" s="91"/>
      <c r="M76" s="280"/>
      <c r="N76" s="307" t="s">
        <v>455</v>
      </c>
      <c r="O76" s="104" t="s">
        <v>455</v>
      </c>
      <c r="P76" s="431">
        <v>0</v>
      </c>
      <c r="Q76" s="445"/>
      <c r="R76" s="445"/>
      <c r="S76" s="445"/>
      <c r="T76" s="445"/>
      <c r="U76" s="445"/>
      <c r="V76" s="445"/>
      <c r="W76" s="445"/>
      <c r="X76" s="445"/>
      <c r="Y76" s="445"/>
      <c r="Z76" s="445"/>
      <c r="AA76" s="445"/>
      <c r="AB76" s="445"/>
      <c r="AC76" s="445"/>
      <c r="AD76" s="445"/>
      <c r="AE76" s="445"/>
      <c r="AF76" s="445"/>
      <c r="AG76" s="445"/>
      <c r="AH76" s="445"/>
      <c r="AI76" s="445"/>
      <c r="AJ76" s="445"/>
      <c r="AK76" s="302"/>
      <c r="AL76" s="287"/>
      <c r="AM76" s="287"/>
      <c r="AN76" s="287"/>
      <c r="AO76" s="287"/>
    </row>
    <row r="77" spans="1:41" s="31" customFormat="1" ht="132.75" customHeight="1" x14ac:dyDescent="0.25">
      <c r="A77" s="84"/>
      <c r="B77" s="88" t="s">
        <v>85</v>
      </c>
      <c r="C77" s="108" t="s">
        <v>86</v>
      </c>
      <c r="D77" s="254">
        <v>297</v>
      </c>
      <c r="E77" s="128" t="s">
        <v>388</v>
      </c>
      <c r="F77" s="252">
        <v>800</v>
      </c>
      <c r="G77" s="73">
        <v>183</v>
      </c>
      <c r="H77" s="73">
        <v>120</v>
      </c>
      <c r="I77" s="73">
        <v>270</v>
      </c>
      <c r="J77" s="247">
        <f t="shared" ref="J77" si="8">SUM(G77:I77)</f>
        <v>573</v>
      </c>
      <c r="K77" s="208">
        <f>270/D77</f>
        <v>0.90909090909090906</v>
      </c>
      <c r="L77" s="125" t="s">
        <v>338</v>
      </c>
      <c r="M77" s="320" t="s">
        <v>7</v>
      </c>
      <c r="N77" s="306"/>
      <c r="O77" s="44"/>
      <c r="P77" s="336"/>
      <c r="Q77" s="445"/>
      <c r="R77" s="445"/>
      <c r="S77" s="445"/>
      <c r="T77" s="445"/>
      <c r="U77" s="445"/>
      <c r="V77" s="445"/>
      <c r="W77" s="445"/>
      <c r="X77" s="445"/>
      <c r="Y77" s="445"/>
      <c r="Z77" s="445"/>
      <c r="AA77" s="445"/>
      <c r="AB77" s="445"/>
      <c r="AC77" s="445"/>
      <c r="AD77" s="445"/>
      <c r="AE77" s="445"/>
      <c r="AF77" s="445"/>
      <c r="AG77" s="445"/>
      <c r="AH77" s="445"/>
      <c r="AI77" s="445"/>
      <c r="AJ77" s="445"/>
      <c r="AK77" s="288"/>
      <c r="AL77" s="288"/>
      <c r="AM77" s="288"/>
      <c r="AN77" s="288"/>
      <c r="AO77" s="288"/>
    </row>
    <row r="78" spans="1:41" s="44" customFormat="1" ht="15.75" x14ac:dyDescent="0.25">
      <c r="A78" s="90" t="s">
        <v>87</v>
      </c>
      <c r="B78" s="91"/>
      <c r="C78" s="92"/>
      <c r="D78" s="92"/>
      <c r="E78" s="92"/>
      <c r="F78" s="92"/>
      <c r="G78" s="155"/>
      <c r="H78" s="155"/>
      <c r="I78" s="155"/>
      <c r="J78" s="155"/>
      <c r="K78" s="155"/>
      <c r="L78" s="91"/>
      <c r="M78" s="280"/>
      <c r="N78" s="307" t="s">
        <v>455</v>
      </c>
      <c r="O78" s="104" t="s">
        <v>455</v>
      </c>
      <c r="P78" s="431">
        <v>0</v>
      </c>
      <c r="Q78" s="445"/>
      <c r="R78" s="445"/>
      <c r="S78" s="445"/>
      <c r="T78" s="445"/>
      <c r="U78" s="445"/>
      <c r="V78" s="445"/>
      <c r="W78" s="445"/>
      <c r="X78" s="445"/>
      <c r="Y78" s="445"/>
      <c r="Z78" s="445"/>
      <c r="AA78" s="445"/>
      <c r="AB78" s="445"/>
      <c r="AC78" s="445"/>
      <c r="AD78" s="445"/>
      <c r="AE78" s="445"/>
      <c r="AF78" s="445"/>
      <c r="AG78" s="445"/>
      <c r="AH78" s="445"/>
      <c r="AI78" s="445"/>
      <c r="AJ78" s="445"/>
      <c r="AK78" s="302"/>
      <c r="AL78" s="287"/>
      <c r="AM78" s="287"/>
      <c r="AN78" s="287"/>
      <c r="AO78" s="287"/>
    </row>
    <row r="79" spans="1:41" s="31" customFormat="1" ht="44.25" customHeight="1" x14ac:dyDescent="0.25">
      <c r="A79" s="84"/>
      <c r="B79" s="88" t="s">
        <v>88</v>
      </c>
      <c r="C79" s="98">
        <v>0</v>
      </c>
      <c r="D79" s="98">
        <v>2</v>
      </c>
      <c r="E79" s="245" t="s">
        <v>389</v>
      </c>
      <c r="F79" s="252">
        <v>3</v>
      </c>
      <c r="G79" s="73">
        <v>0</v>
      </c>
      <c r="H79" s="73">
        <v>0</v>
      </c>
      <c r="I79" s="73">
        <v>0</v>
      </c>
      <c r="J79" s="247">
        <f t="shared" ref="J79" si="9">SUM(G79:I79)</f>
        <v>0</v>
      </c>
      <c r="K79" s="172">
        <f>I79/D79</f>
        <v>0</v>
      </c>
      <c r="L79" s="89"/>
      <c r="M79" s="321"/>
      <c r="N79" s="306"/>
      <c r="O79" s="44"/>
      <c r="P79" s="336"/>
      <c r="Q79" s="445"/>
      <c r="R79" s="445"/>
      <c r="S79" s="445"/>
      <c r="T79" s="445"/>
      <c r="U79" s="445"/>
      <c r="V79" s="445"/>
      <c r="W79" s="445"/>
      <c r="X79" s="445"/>
      <c r="Y79" s="445"/>
      <c r="Z79" s="445"/>
      <c r="AA79" s="445"/>
      <c r="AB79" s="445"/>
      <c r="AC79" s="445"/>
      <c r="AD79" s="445"/>
      <c r="AE79" s="445"/>
      <c r="AF79" s="445"/>
      <c r="AG79" s="445"/>
      <c r="AH79" s="445"/>
      <c r="AI79" s="445"/>
      <c r="AJ79" s="445"/>
      <c r="AK79" s="288"/>
      <c r="AL79" s="288"/>
      <c r="AM79" s="288"/>
      <c r="AN79" s="288"/>
      <c r="AO79" s="288"/>
    </row>
    <row r="80" spans="1:41" ht="18.75" customHeight="1" x14ac:dyDescent="0.25">
      <c r="A80" s="466" t="s">
        <v>89</v>
      </c>
      <c r="B80" s="466"/>
      <c r="C80" s="466"/>
      <c r="D80" s="466"/>
      <c r="E80" s="466"/>
      <c r="F80" s="466"/>
      <c r="G80" s="466"/>
      <c r="H80" s="466"/>
      <c r="I80" s="466"/>
      <c r="J80" s="466"/>
      <c r="K80" s="466"/>
      <c r="L80" s="466"/>
      <c r="M80" s="466"/>
      <c r="N80" s="466"/>
      <c r="O80" s="466"/>
      <c r="P80" s="466"/>
    </row>
    <row r="81" spans="1:41" ht="29.25" customHeight="1" x14ac:dyDescent="0.25">
      <c r="A81" s="466" t="s">
        <v>90</v>
      </c>
      <c r="B81" s="466"/>
      <c r="C81" s="466"/>
      <c r="D81" s="164"/>
      <c r="E81" s="228"/>
      <c r="F81" s="228"/>
      <c r="G81" s="152"/>
      <c r="H81" s="152"/>
      <c r="I81" s="152"/>
      <c r="J81" s="278"/>
      <c r="K81" s="170"/>
      <c r="L81" s="6"/>
      <c r="M81" s="78"/>
      <c r="N81" s="327" t="s">
        <v>453</v>
      </c>
      <c r="O81" s="322" t="s">
        <v>454</v>
      </c>
      <c r="P81" s="462">
        <f>P83+P85</f>
        <v>380000000</v>
      </c>
      <c r="R81" s="463"/>
    </row>
    <row r="82" spans="1:41" ht="18.75" customHeight="1" x14ac:dyDescent="0.25">
      <c r="A82" s="466" t="s">
        <v>4</v>
      </c>
      <c r="B82" s="466"/>
      <c r="C82" s="466"/>
      <c r="D82" s="466"/>
      <c r="E82" s="466"/>
      <c r="F82" s="466"/>
      <c r="G82" s="466"/>
      <c r="H82" s="466"/>
      <c r="I82" s="466"/>
      <c r="J82" s="466"/>
      <c r="K82" s="466"/>
      <c r="L82" s="466"/>
      <c r="M82" s="466"/>
      <c r="N82" s="466"/>
      <c r="O82" s="466"/>
      <c r="P82" s="466"/>
    </row>
    <row r="83" spans="1:41" s="31" customFormat="1" ht="15.75" x14ac:dyDescent="0.25">
      <c r="A83" s="21" t="s">
        <v>91</v>
      </c>
      <c r="B83" s="36"/>
      <c r="C83" s="54"/>
      <c r="D83" s="54"/>
      <c r="E83" s="54"/>
      <c r="F83" s="54"/>
      <c r="G83" s="155"/>
      <c r="H83" s="155"/>
      <c r="I83" s="155"/>
      <c r="J83" s="202"/>
      <c r="K83" s="142"/>
      <c r="L83" s="36"/>
      <c r="M83" s="281"/>
      <c r="N83" s="307" t="s">
        <v>455</v>
      </c>
      <c r="O83" s="104" t="s">
        <v>455</v>
      </c>
      <c r="P83" s="431">
        <v>190000000</v>
      </c>
      <c r="Q83" s="445"/>
      <c r="R83" s="445"/>
      <c r="S83" s="445"/>
      <c r="T83" s="445"/>
      <c r="U83" s="445"/>
      <c r="V83" s="445"/>
      <c r="W83" s="445"/>
      <c r="X83" s="445"/>
      <c r="Y83" s="445"/>
      <c r="Z83" s="445"/>
      <c r="AA83" s="445"/>
      <c r="AB83" s="445"/>
      <c r="AC83" s="445"/>
      <c r="AD83" s="445"/>
      <c r="AE83" s="445"/>
      <c r="AF83" s="445"/>
      <c r="AG83" s="445"/>
      <c r="AH83" s="445"/>
      <c r="AI83" s="445"/>
      <c r="AJ83" s="445"/>
      <c r="AK83" s="288"/>
      <c r="AL83" s="288"/>
      <c r="AM83" s="288"/>
      <c r="AN83" s="288"/>
      <c r="AO83" s="288"/>
    </row>
    <row r="84" spans="1:41" s="31" customFormat="1" ht="91.5" customHeight="1" x14ac:dyDescent="0.25">
      <c r="A84" s="13"/>
      <c r="B84" s="105" t="s">
        <v>92</v>
      </c>
      <c r="C84" s="100">
        <v>0</v>
      </c>
      <c r="D84" s="73">
        <v>530</v>
      </c>
      <c r="E84" s="245" t="s">
        <v>390</v>
      </c>
      <c r="F84" s="255">
        <v>1600</v>
      </c>
      <c r="G84" s="73">
        <v>550</v>
      </c>
      <c r="H84" s="73">
        <v>120</v>
      </c>
      <c r="I84" s="73">
        <v>580</v>
      </c>
      <c r="J84" s="247">
        <f t="shared" ref="J84" si="10">SUM(G84:I84)</f>
        <v>1250</v>
      </c>
      <c r="K84" s="189">
        <f>530/D84</f>
        <v>1</v>
      </c>
      <c r="L84" s="109" t="s">
        <v>346</v>
      </c>
      <c r="M84" s="301" t="s">
        <v>7</v>
      </c>
      <c r="N84" s="336"/>
      <c r="O84" s="44"/>
      <c r="P84" s="336"/>
      <c r="Q84" s="445"/>
      <c r="R84" s="445"/>
      <c r="S84" s="445"/>
      <c r="T84" s="445"/>
      <c r="U84" s="445"/>
      <c r="V84" s="445"/>
      <c r="W84" s="445"/>
      <c r="X84" s="445"/>
      <c r="Y84" s="445"/>
      <c r="Z84" s="445"/>
      <c r="AA84" s="445"/>
      <c r="AB84" s="445"/>
      <c r="AC84" s="445"/>
      <c r="AD84" s="445"/>
      <c r="AE84" s="445"/>
      <c r="AF84" s="445"/>
      <c r="AG84" s="445"/>
      <c r="AH84" s="445"/>
      <c r="AI84" s="445"/>
      <c r="AJ84" s="445"/>
      <c r="AK84" s="288"/>
      <c r="AL84" s="288"/>
      <c r="AM84" s="288"/>
      <c r="AN84" s="288"/>
      <c r="AO84" s="288"/>
    </row>
    <row r="85" spans="1:41" s="31" customFormat="1" ht="15.75" x14ac:dyDescent="0.25">
      <c r="A85" s="21" t="s">
        <v>93</v>
      </c>
      <c r="B85" s="36"/>
      <c r="C85" s="99"/>
      <c r="D85" s="99"/>
      <c r="E85" s="99"/>
      <c r="F85" s="99"/>
      <c r="G85" s="155"/>
      <c r="H85" s="155"/>
      <c r="I85" s="155"/>
      <c r="J85" s="142"/>
      <c r="K85" s="201"/>
      <c r="L85" s="36"/>
      <c r="M85" s="281"/>
      <c r="N85" s="307" t="s">
        <v>455</v>
      </c>
      <c r="O85" s="104" t="s">
        <v>455</v>
      </c>
      <c r="P85" s="431">
        <v>190000000</v>
      </c>
      <c r="Q85" s="445"/>
      <c r="R85" s="445"/>
      <c r="S85" s="445"/>
      <c r="T85" s="445"/>
      <c r="U85" s="445"/>
      <c r="V85" s="445"/>
      <c r="W85" s="445"/>
      <c r="X85" s="445"/>
      <c r="Y85" s="445"/>
      <c r="Z85" s="445"/>
      <c r="AA85" s="445"/>
      <c r="AB85" s="445"/>
      <c r="AC85" s="445"/>
      <c r="AD85" s="445"/>
      <c r="AE85" s="445"/>
      <c r="AF85" s="445"/>
      <c r="AG85" s="445"/>
      <c r="AH85" s="445"/>
      <c r="AI85" s="445"/>
      <c r="AJ85" s="445"/>
      <c r="AK85" s="288"/>
      <c r="AL85" s="288"/>
      <c r="AM85" s="288"/>
      <c r="AN85" s="288"/>
      <c r="AO85" s="288"/>
    </row>
    <row r="86" spans="1:41" s="31" customFormat="1" ht="120.75" customHeight="1" x14ac:dyDescent="0.25">
      <c r="A86" s="13"/>
      <c r="B86" s="47" t="s">
        <v>94</v>
      </c>
      <c r="C86" s="100">
        <v>0</v>
      </c>
      <c r="D86" s="73">
        <v>570</v>
      </c>
      <c r="E86" s="245" t="s">
        <v>391</v>
      </c>
      <c r="F86" s="256">
        <v>1600</v>
      </c>
      <c r="G86" s="73">
        <v>0</v>
      </c>
      <c r="H86" s="73">
        <v>468</v>
      </c>
      <c r="I86" s="73">
        <v>860</v>
      </c>
      <c r="J86" s="247">
        <f t="shared" ref="J86" si="11">SUM(G86:I86)</f>
        <v>1328</v>
      </c>
      <c r="K86" s="50">
        <f>570/D86</f>
        <v>1</v>
      </c>
      <c r="L86" s="115" t="s">
        <v>347</v>
      </c>
      <c r="M86" s="301" t="s">
        <v>7</v>
      </c>
      <c r="N86" s="336"/>
      <c r="O86" s="44"/>
      <c r="P86" s="336"/>
      <c r="Q86" s="445"/>
      <c r="R86" s="445"/>
      <c r="S86" s="445"/>
      <c r="T86" s="445"/>
      <c r="U86" s="445"/>
      <c r="V86" s="445"/>
      <c r="W86" s="445"/>
      <c r="X86" s="445"/>
      <c r="Y86" s="445"/>
      <c r="Z86" s="445"/>
      <c r="AA86" s="445"/>
      <c r="AB86" s="445"/>
      <c r="AC86" s="445"/>
      <c r="AD86" s="445"/>
      <c r="AE86" s="445"/>
      <c r="AF86" s="445"/>
      <c r="AG86" s="445"/>
      <c r="AH86" s="445"/>
      <c r="AI86" s="445"/>
      <c r="AJ86" s="445"/>
      <c r="AK86" s="288"/>
      <c r="AL86" s="288"/>
      <c r="AM86" s="288"/>
      <c r="AN86" s="288"/>
      <c r="AO86" s="288"/>
    </row>
    <row r="87" spans="1:41" ht="26.25" customHeight="1" x14ac:dyDescent="0.25">
      <c r="A87" s="466" t="s">
        <v>96</v>
      </c>
      <c r="B87" s="466"/>
      <c r="C87" s="466"/>
      <c r="D87" s="466"/>
      <c r="E87" s="466"/>
      <c r="F87" s="466"/>
      <c r="G87" s="466"/>
      <c r="H87" s="466"/>
      <c r="I87" s="466"/>
      <c r="J87" s="466"/>
      <c r="K87" s="466"/>
      <c r="L87" s="466"/>
      <c r="M87" s="466"/>
      <c r="N87" s="466"/>
      <c r="O87" s="466"/>
      <c r="P87" s="466"/>
    </row>
    <row r="88" spans="1:41" ht="18.75" customHeight="1" x14ac:dyDescent="0.25">
      <c r="A88" s="466" t="s">
        <v>95</v>
      </c>
      <c r="B88" s="466"/>
      <c r="C88" s="466"/>
      <c r="D88" s="164"/>
      <c r="E88" s="228"/>
      <c r="F88" s="228"/>
      <c r="G88" s="152"/>
      <c r="H88" s="152"/>
      <c r="I88" s="152"/>
      <c r="J88" s="278"/>
      <c r="K88" s="151"/>
      <c r="L88" s="6"/>
      <c r="M88" s="78"/>
      <c r="N88" s="307" t="s">
        <v>455</v>
      </c>
      <c r="O88" s="104" t="s">
        <v>455</v>
      </c>
      <c r="P88" s="431">
        <f>P93</f>
        <v>385000000</v>
      </c>
    </row>
    <row r="89" spans="1:41" ht="18.75" customHeight="1" x14ac:dyDescent="0.25">
      <c r="A89" s="466" t="s">
        <v>4</v>
      </c>
      <c r="B89" s="466"/>
      <c r="C89" s="466"/>
      <c r="D89" s="466"/>
      <c r="E89" s="466"/>
      <c r="F89" s="466"/>
      <c r="G89" s="466"/>
      <c r="H89" s="466"/>
      <c r="I89" s="466"/>
      <c r="J89" s="466"/>
      <c r="K89" s="466"/>
      <c r="L89" s="466"/>
      <c r="M89" s="466"/>
      <c r="N89" s="466"/>
      <c r="O89" s="466"/>
      <c r="P89" s="466"/>
    </row>
    <row r="90" spans="1:41" s="31" customFormat="1" ht="15.75" x14ac:dyDescent="0.25">
      <c r="A90" s="41" t="s">
        <v>5</v>
      </c>
      <c r="B90" s="36"/>
      <c r="C90" s="54"/>
      <c r="D90" s="54"/>
      <c r="E90" s="54"/>
      <c r="F90" s="54"/>
      <c r="G90" s="155"/>
      <c r="H90" s="155"/>
      <c r="I90" s="155"/>
      <c r="J90" s="142"/>
      <c r="K90" s="142"/>
      <c r="L90" s="36"/>
      <c r="M90" s="281"/>
      <c r="N90" s="307" t="s">
        <v>455</v>
      </c>
      <c r="O90" s="104" t="s">
        <v>455</v>
      </c>
      <c r="P90" s="431">
        <v>0</v>
      </c>
      <c r="Q90" s="445"/>
      <c r="R90" s="445"/>
      <c r="S90" s="445"/>
      <c r="T90" s="445"/>
      <c r="U90" s="445"/>
      <c r="V90" s="445"/>
      <c r="W90" s="445"/>
      <c r="X90" s="445"/>
      <c r="Y90" s="445"/>
      <c r="Z90" s="445"/>
      <c r="AA90" s="445"/>
      <c r="AB90" s="445"/>
      <c r="AC90" s="445"/>
      <c r="AD90" s="445"/>
      <c r="AE90" s="445"/>
      <c r="AF90" s="445"/>
      <c r="AG90" s="445"/>
      <c r="AH90" s="445"/>
      <c r="AI90" s="445"/>
      <c r="AJ90" s="445"/>
      <c r="AK90" s="288"/>
      <c r="AL90" s="288"/>
      <c r="AM90" s="288"/>
      <c r="AN90" s="288"/>
      <c r="AO90" s="288"/>
    </row>
    <row r="91" spans="1:41" s="31" customFormat="1" ht="95.25" customHeight="1" x14ac:dyDescent="0.25">
      <c r="A91" s="13"/>
      <c r="B91" s="47" t="s">
        <v>97</v>
      </c>
      <c r="C91" s="47" t="s">
        <v>99</v>
      </c>
      <c r="D91" s="73">
        <v>1</v>
      </c>
      <c r="E91" s="245" t="s">
        <v>392</v>
      </c>
      <c r="F91" s="73">
        <v>4</v>
      </c>
      <c r="G91" s="73">
        <v>2</v>
      </c>
      <c r="H91" s="73">
        <v>0</v>
      </c>
      <c r="I91" s="73">
        <v>1</v>
      </c>
      <c r="J91" s="247">
        <f t="shared" ref="J91" si="12">SUM(G91:I91)</f>
        <v>3</v>
      </c>
      <c r="K91" s="82">
        <f>1/1</f>
        <v>1</v>
      </c>
      <c r="L91" s="101" t="s">
        <v>317</v>
      </c>
      <c r="M91" s="301" t="s">
        <v>7</v>
      </c>
      <c r="N91" s="306"/>
      <c r="O91" s="44"/>
      <c r="P91" s="336"/>
      <c r="Q91" s="445"/>
      <c r="R91" s="445"/>
      <c r="S91" s="445"/>
      <c r="T91" s="445"/>
      <c r="U91" s="445"/>
      <c r="V91" s="445"/>
      <c r="W91" s="445"/>
      <c r="X91" s="445"/>
      <c r="Y91" s="445"/>
      <c r="Z91" s="445"/>
      <c r="AA91" s="445"/>
      <c r="AB91" s="445"/>
      <c r="AC91" s="445"/>
      <c r="AD91" s="445"/>
      <c r="AE91" s="445"/>
      <c r="AF91" s="445"/>
      <c r="AG91" s="445"/>
      <c r="AH91" s="445"/>
      <c r="AI91" s="445"/>
      <c r="AJ91" s="445"/>
      <c r="AK91" s="288"/>
      <c r="AL91" s="288"/>
      <c r="AM91" s="288"/>
      <c r="AN91" s="288"/>
      <c r="AO91" s="288"/>
    </row>
    <row r="92" spans="1:41" s="31" customFormat="1" ht="51.75" customHeight="1" x14ac:dyDescent="0.25">
      <c r="A92" s="13"/>
      <c r="B92" s="47" t="s">
        <v>98</v>
      </c>
      <c r="C92" s="42" t="s">
        <v>100</v>
      </c>
      <c r="D92" s="257">
        <v>0.25</v>
      </c>
      <c r="E92" s="245" t="s">
        <v>393</v>
      </c>
      <c r="F92" s="249">
        <v>1</v>
      </c>
      <c r="G92" s="82">
        <v>0.25</v>
      </c>
      <c r="H92" s="82">
        <v>0.25</v>
      </c>
      <c r="I92" s="82">
        <v>0.25</v>
      </c>
      <c r="J92" s="50">
        <f>SUM(G92:I92)</f>
        <v>0.75</v>
      </c>
      <c r="K92" s="50">
        <f>25%/D92</f>
        <v>1</v>
      </c>
      <c r="L92" s="101" t="s">
        <v>295</v>
      </c>
      <c r="M92" s="301" t="s">
        <v>10</v>
      </c>
      <c r="N92" s="306"/>
      <c r="O92" s="44"/>
      <c r="P92" s="336"/>
      <c r="Q92" s="445"/>
      <c r="R92" s="445"/>
      <c r="S92" s="445"/>
      <c r="T92" s="445"/>
      <c r="U92" s="445"/>
      <c r="V92" s="445"/>
      <c r="W92" s="445"/>
      <c r="X92" s="445"/>
      <c r="Y92" s="445"/>
      <c r="Z92" s="445"/>
      <c r="AA92" s="445"/>
      <c r="AB92" s="445"/>
      <c r="AC92" s="445"/>
      <c r="AD92" s="445"/>
      <c r="AE92" s="445"/>
      <c r="AF92" s="445"/>
      <c r="AG92" s="445"/>
      <c r="AH92" s="445"/>
      <c r="AI92" s="445"/>
      <c r="AJ92" s="445"/>
      <c r="AK92" s="288"/>
      <c r="AL92" s="288"/>
      <c r="AM92" s="288"/>
      <c r="AN92" s="288"/>
      <c r="AO92" s="288"/>
    </row>
    <row r="93" spans="1:41" s="31" customFormat="1" ht="45" customHeight="1" x14ac:dyDescent="0.25">
      <c r="A93" s="41" t="s">
        <v>6</v>
      </c>
      <c r="B93" s="36"/>
      <c r="C93" s="54"/>
      <c r="D93" s="54"/>
      <c r="E93" s="54"/>
      <c r="F93" s="54"/>
      <c r="G93" s="155"/>
      <c r="H93" s="155"/>
      <c r="I93" s="155"/>
      <c r="J93" s="142"/>
      <c r="K93" s="201"/>
      <c r="L93" s="91"/>
      <c r="M93" s="281"/>
      <c r="N93" s="329" t="s">
        <v>453</v>
      </c>
      <c r="O93" s="330" t="s">
        <v>454</v>
      </c>
      <c r="P93" s="337">
        <v>385000000</v>
      </c>
      <c r="Q93" s="445"/>
      <c r="R93" s="445"/>
      <c r="S93" s="445"/>
      <c r="T93" s="445"/>
      <c r="U93" s="445"/>
      <c r="V93" s="445"/>
      <c r="W93" s="445"/>
      <c r="X93" s="445"/>
      <c r="Y93" s="445"/>
      <c r="Z93" s="445"/>
      <c r="AA93" s="445"/>
      <c r="AB93" s="445"/>
      <c r="AC93" s="445"/>
      <c r="AD93" s="445"/>
      <c r="AE93" s="445"/>
      <c r="AF93" s="445"/>
      <c r="AG93" s="445"/>
      <c r="AH93" s="445"/>
      <c r="AI93" s="445"/>
      <c r="AJ93" s="445"/>
      <c r="AK93" s="288"/>
      <c r="AL93" s="288"/>
      <c r="AM93" s="288"/>
      <c r="AN93" s="288"/>
      <c r="AO93" s="288"/>
    </row>
    <row r="94" spans="1:41" s="31" customFormat="1" ht="144.75" customHeight="1" x14ac:dyDescent="0.25">
      <c r="A94" s="13"/>
      <c r="B94" s="47" t="s">
        <v>101</v>
      </c>
      <c r="C94" s="47" t="s">
        <v>102</v>
      </c>
      <c r="D94" s="73">
        <v>210</v>
      </c>
      <c r="E94" s="245" t="s">
        <v>394</v>
      </c>
      <c r="F94" s="73">
        <v>1000</v>
      </c>
      <c r="G94" s="73">
        <v>210</v>
      </c>
      <c r="H94" s="73">
        <v>380</v>
      </c>
      <c r="I94" s="73">
        <v>500</v>
      </c>
      <c r="J94" s="247">
        <f t="shared" ref="J94" si="13">SUM(G94:I94)</f>
        <v>1090</v>
      </c>
      <c r="K94" s="82">
        <f>210/D94</f>
        <v>1</v>
      </c>
      <c r="L94" s="115" t="s">
        <v>325</v>
      </c>
      <c r="M94" s="301" t="s">
        <v>7</v>
      </c>
      <c r="N94" s="289"/>
      <c r="O94" s="44"/>
      <c r="P94" s="336"/>
      <c r="Q94" s="445"/>
      <c r="R94" s="445"/>
      <c r="S94" s="445"/>
      <c r="T94" s="445"/>
      <c r="U94" s="445"/>
      <c r="V94" s="445"/>
      <c r="W94" s="445"/>
      <c r="X94" s="445"/>
      <c r="Y94" s="445"/>
      <c r="Z94" s="445"/>
      <c r="AA94" s="445"/>
      <c r="AB94" s="445"/>
      <c r="AC94" s="445"/>
      <c r="AD94" s="445"/>
      <c r="AE94" s="445"/>
      <c r="AF94" s="445"/>
      <c r="AG94" s="445"/>
      <c r="AH94" s="445"/>
      <c r="AI94" s="445"/>
      <c r="AJ94" s="445"/>
      <c r="AK94" s="288"/>
      <c r="AL94" s="288"/>
      <c r="AM94" s="288"/>
      <c r="AN94" s="288"/>
      <c r="AO94" s="288"/>
    </row>
    <row r="95" spans="1:41" s="31" customFormat="1" ht="30" x14ac:dyDescent="0.25">
      <c r="A95" s="41" t="s">
        <v>103</v>
      </c>
      <c r="B95" s="36"/>
      <c r="C95" s="54"/>
      <c r="D95" s="54"/>
      <c r="E95" s="54"/>
      <c r="F95" s="54"/>
      <c r="G95" s="155"/>
      <c r="H95" s="155"/>
      <c r="I95" s="155"/>
      <c r="J95" s="142"/>
      <c r="K95" s="201"/>
      <c r="L95" s="91"/>
      <c r="M95" s="281"/>
      <c r="N95" s="327" t="s">
        <v>453</v>
      </c>
      <c r="O95" s="44" t="s">
        <v>454</v>
      </c>
      <c r="P95" s="461">
        <v>750000000</v>
      </c>
      <c r="Q95" s="445"/>
      <c r="R95" s="445"/>
      <c r="S95" s="445"/>
      <c r="T95" s="445"/>
      <c r="U95" s="445"/>
      <c r="V95" s="445"/>
      <c r="W95" s="445"/>
      <c r="X95" s="445"/>
      <c r="Y95" s="445"/>
      <c r="Z95" s="445"/>
      <c r="AA95" s="445"/>
      <c r="AB95" s="445"/>
      <c r="AC95" s="445"/>
      <c r="AD95" s="445"/>
      <c r="AE95" s="445"/>
      <c r="AF95" s="445"/>
      <c r="AG95" s="445"/>
      <c r="AH95" s="445"/>
      <c r="AI95" s="445"/>
      <c r="AJ95" s="445"/>
      <c r="AK95" s="288"/>
      <c r="AL95" s="288"/>
      <c r="AM95" s="288"/>
      <c r="AN95" s="288"/>
      <c r="AO95" s="288"/>
    </row>
    <row r="96" spans="1:41" s="31" customFormat="1" ht="64.5" customHeight="1" x14ac:dyDescent="0.25">
      <c r="A96" s="13"/>
      <c r="B96" s="47" t="s">
        <v>104</v>
      </c>
      <c r="C96" s="73">
        <v>0</v>
      </c>
      <c r="D96" s="73">
        <v>50</v>
      </c>
      <c r="E96" s="245" t="s">
        <v>395</v>
      </c>
      <c r="F96" s="73">
        <v>100</v>
      </c>
      <c r="G96" s="73">
        <v>0</v>
      </c>
      <c r="H96" s="73">
        <v>0</v>
      </c>
      <c r="I96" s="73">
        <v>150</v>
      </c>
      <c r="J96" s="247">
        <f t="shared" ref="J96" si="14">SUM(G96:I96)</f>
        <v>150</v>
      </c>
      <c r="K96" s="82">
        <f>50/D96</f>
        <v>1</v>
      </c>
      <c r="L96" s="219" t="s">
        <v>358</v>
      </c>
      <c r="M96" s="301" t="s">
        <v>7</v>
      </c>
      <c r="N96" s="289"/>
      <c r="O96" s="44"/>
      <c r="P96" s="336"/>
      <c r="Q96" s="445"/>
      <c r="R96" s="445"/>
      <c r="S96" s="445"/>
      <c r="T96" s="445"/>
      <c r="U96" s="445"/>
      <c r="V96" s="445"/>
      <c r="W96" s="445"/>
      <c r="X96" s="445"/>
      <c r="Y96" s="445"/>
      <c r="Z96" s="445"/>
      <c r="AA96" s="445"/>
      <c r="AB96" s="445"/>
      <c r="AC96" s="445"/>
      <c r="AD96" s="445"/>
      <c r="AE96" s="445"/>
      <c r="AF96" s="445"/>
      <c r="AG96" s="445"/>
      <c r="AH96" s="445"/>
      <c r="AI96" s="445"/>
      <c r="AJ96" s="445"/>
      <c r="AK96" s="288"/>
      <c r="AL96" s="288"/>
      <c r="AM96" s="288"/>
      <c r="AN96" s="288"/>
      <c r="AO96" s="288"/>
    </row>
    <row r="97" spans="1:41" ht="18.75" customHeight="1" x14ac:dyDescent="0.25">
      <c r="A97" s="466" t="s">
        <v>105</v>
      </c>
      <c r="B97" s="466"/>
      <c r="C97" s="466"/>
      <c r="D97" s="466"/>
      <c r="E97" s="466"/>
      <c r="F97" s="466"/>
      <c r="G97" s="466"/>
      <c r="H97" s="466"/>
      <c r="I97" s="466"/>
      <c r="J97" s="466"/>
      <c r="K97" s="466"/>
      <c r="L97" s="466"/>
      <c r="M97" s="466"/>
      <c r="N97" s="466"/>
      <c r="O97" s="466"/>
      <c r="P97" s="466"/>
    </row>
    <row r="98" spans="1:41" ht="29.25" customHeight="1" x14ac:dyDescent="0.25">
      <c r="A98" s="149" t="s">
        <v>106</v>
      </c>
      <c r="B98" s="149"/>
      <c r="C98" s="149"/>
      <c r="D98" s="290"/>
      <c r="E98" s="290"/>
      <c r="F98" s="290"/>
      <c r="G98" s="152"/>
      <c r="H98" s="152"/>
      <c r="I98" s="152"/>
      <c r="J98" s="278"/>
      <c r="K98" s="151"/>
      <c r="L98" s="6"/>
      <c r="M98" s="78"/>
      <c r="N98" s="327" t="s">
        <v>453</v>
      </c>
      <c r="O98" s="44" t="s">
        <v>454</v>
      </c>
      <c r="P98" s="309">
        <v>67840000</v>
      </c>
    </row>
    <row r="99" spans="1:41" ht="18.75" customHeight="1" x14ac:dyDescent="0.25">
      <c r="A99" s="466" t="s">
        <v>4</v>
      </c>
      <c r="B99" s="466"/>
      <c r="C99" s="466"/>
      <c r="D99" s="466"/>
      <c r="E99" s="466"/>
      <c r="F99" s="466"/>
      <c r="G99" s="466"/>
      <c r="H99" s="466"/>
      <c r="I99" s="466"/>
      <c r="J99" s="466"/>
      <c r="K99" s="466"/>
      <c r="L99" s="466"/>
      <c r="M99" s="466"/>
      <c r="N99" s="466"/>
      <c r="O99" s="466"/>
      <c r="P99" s="466"/>
    </row>
    <row r="100" spans="1:41" s="31" customFormat="1" ht="30" x14ac:dyDescent="0.25">
      <c r="A100" s="41" t="s">
        <v>107</v>
      </c>
      <c r="B100" s="36"/>
      <c r="C100" s="54"/>
      <c r="D100" s="54"/>
      <c r="E100" s="54"/>
      <c r="F100" s="54"/>
      <c r="G100" s="155"/>
      <c r="H100" s="155"/>
      <c r="I100" s="155"/>
      <c r="J100" s="202"/>
      <c r="K100" s="142"/>
      <c r="L100" s="36"/>
      <c r="M100" s="281"/>
      <c r="N100" s="327" t="s">
        <v>453</v>
      </c>
      <c r="O100" s="44" t="s">
        <v>454</v>
      </c>
      <c r="P100" s="309">
        <v>67840000</v>
      </c>
      <c r="Q100" s="445"/>
      <c r="R100" s="445"/>
      <c r="S100" s="445"/>
      <c r="T100" s="445"/>
      <c r="U100" s="445"/>
      <c r="V100" s="445"/>
      <c r="W100" s="445"/>
      <c r="X100" s="445"/>
      <c r="Y100" s="445"/>
      <c r="Z100" s="445"/>
      <c r="AA100" s="445"/>
      <c r="AB100" s="445"/>
      <c r="AC100" s="445"/>
      <c r="AD100" s="445"/>
      <c r="AE100" s="445"/>
      <c r="AF100" s="445"/>
      <c r="AG100" s="445"/>
      <c r="AH100" s="445"/>
      <c r="AI100" s="445"/>
      <c r="AJ100" s="445"/>
      <c r="AK100" s="288"/>
      <c r="AL100" s="288"/>
      <c r="AM100" s="288"/>
      <c r="AN100" s="288"/>
      <c r="AO100" s="288"/>
    </row>
    <row r="101" spans="1:41" s="31" customFormat="1" ht="131.25" customHeight="1" x14ac:dyDescent="0.25">
      <c r="A101" s="13"/>
      <c r="B101" s="116" t="s">
        <v>108</v>
      </c>
      <c r="C101" s="73">
        <v>0</v>
      </c>
      <c r="D101" s="73">
        <v>100</v>
      </c>
      <c r="E101" s="245" t="s">
        <v>396</v>
      </c>
      <c r="F101" s="73">
        <v>400</v>
      </c>
      <c r="G101" s="247">
        <v>100</v>
      </c>
      <c r="H101" s="247">
        <v>100</v>
      </c>
      <c r="I101" s="247">
        <v>165</v>
      </c>
      <c r="J101" s="247">
        <f>SUM(G101:I101)</f>
        <v>365</v>
      </c>
      <c r="K101" s="82">
        <f>100/D101</f>
        <v>1</v>
      </c>
      <c r="L101" s="115" t="s">
        <v>321</v>
      </c>
      <c r="M101" s="301" t="s">
        <v>7</v>
      </c>
      <c r="N101" s="289"/>
      <c r="O101" s="44"/>
      <c r="P101" s="336"/>
      <c r="Q101" s="445"/>
      <c r="R101" s="445"/>
      <c r="S101" s="445"/>
      <c r="T101" s="445"/>
      <c r="U101" s="445"/>
      <c r="V101" s="445"/>
      <c r="W101" s="445"/>
      <c r="X101" s="445"/>
      <c r="Y101" s="445"/>
      <c r="Z101" s="445"/>
      <c r="AA101" s="445"/>
      <c r="AB101" s="445"/>
      <c r="AC101" s="445"/>
      <c r="AD101" s="445"/>
      <c r="AE101" s="445"/>
      <c r="AF101" s="445"/>
      <c r="AG101" s="445"/>
      <c r="AH101" s="445"/>
      <c r="AI101" s="445"/>
      <c r="AJ101" s="445"/>
      <c r="AK101" s="288"/>
      <c r="AL101" s="288"/>
      <c r="AM101" s="288"/>
      <c r="AN101" s="288"/>
      <c r="AO101" s="288"/>
    </row>
    <row r="102" spans="1:41" ht="33" customHeight="1" x14ac:dyDescent="0.25">
      <c r="A102" s="466" t="s">
        <v>109</v>
      </c>
      <c r="B102" s="466"/>
      <c r="C102" s="466"/>
      <c r="D102" s="164"/>
      <c r="E102" s="228"/>
      <c r="F102" s="228"/>
      <c r="G102" s="152"/>
      <c r="H102" s="152"/>
      <c r="I102" s="152"/>
      <c r="J102" s="278"/>
      <c r="K102" s="151"/>
      <c r="L102" s="6"/>
      <c r="M102" s="78"/>
      <c r="N102" s="327" t="s">
        <v>453</v>
      </c>
      <c r="O102" s="44" t="s">
        <v>454</v>
      </c>
      <c r="P102" s="464">
        <f>P104</f>
        <v>73500000</v>
      </c>
    </row>
    <row r="103" spans="1:41" ht="18.75" customHeight="1" x14ac:dyDescent="0.25">
      <c r="A103" s="466" t="s">
        <v>4</v>
      </c>
      <c r="B103" s="466"/>
      <c r="C103" s="466"/>
      <c r="D103" s="466"/>
      <c r="E103" s="466"/>
      <c r="F103" s="466"/>
      <c r="G103" s="466"/>
      <c r="H103" s="466"/>
      <c r="I103" s="466"/>
      <c r="J103" s="466"/>
      <c r="K103" s="466"/>
      <c r="L103" s="466"/>
      <c r="M103" s="466"/>
      <c r="N103" s="466"/>
      <c r="O103" s="466"/>
      <c r="P103" s="466"/>
    </row>
    <row r="104" spans="1:41" s="31" customFormat="1" ht="30" x14ac:dyDescent="0.25">
      <c r="A104" s="41" t="s">
        <v>110</v>
      </c>
      <c r="B104" s="36"/>
      <c r="C104" s="54"/>
      <c r="D104" s="54"/>
      <c r="E104" s="54"/>
      <c r="F104" s="54"/>
      <c r="G104" s="155"/>
      <c r="H104" s="155"/>
      <c r="I104" s="155"/>
      <c r="J104" s="202"/>
      <c r="K104" s="142"/>
      <c r="L104" s="36"/>
      <c r="M104" s="281"/>
      <c r="N104" s="327" t="s">
        <v>453</v>
      </c>
      <c r="O104" s="44" t="s">
        <v>454</v>
      </c>
      <c r="P104" s="461">
        <v>73500000</v>
      </c>
      <c r="Q104" s="445"/>
      <c r="R104" s="445"/>
      <c r="S104" s="445"/>
      <c r="T104" s="445"/>
      <c r="U104" s="445"/>
      <c r="V104" s="445"/>
      <c r="W104" s="445"/>
      <c r="X104" s="445"/>
      <c r="Y104" s="445"/>
      <c r="Z104" s="445"/>
      <c r="AA104" s="445"/>
      <c r="AB104" s="445"/>
      <c r="AC104" s="445"/>
      <c r="AD104" s="445"/>
      <c r="AE104" s="445"/>
      <c r="AF104" s="445"/>
      <c r="AG104" s="445"/>
      <c r="AH104" s="445"/>
      <c r="AI104" s="445"/>
      <c r="AJ104" s="445"/>
      <c r="AK104" s="288"/>
      <c r="AL104" s="288"/>
      <c r="AM104" s="288"/>
      <c r="AN104" s="288"/>
      <c r="AO104" s="288"/>
    </row>
    <row r="105" spans="1:41" s="31" customFormat="1" ht="193.5" customHeight="1" x14ac:dyDescent="0.25">
      <c r="A105" s="13"/>
      <c r="B105" s="116" t="s">
        <v>111</v>
      </c>
      <c r="C105" s="47" t="s">
        <v>112</v>
      </c>
      <c r="D105" s="176">
        <v>80</v>
      </c>
      <c r="E105" s="245" t="s">
        <v>397</v>
      </c>
      <c r="F105" s="247">
        <v>75</v>
      </c>
      <c r="G105" s="247">
        <v>74</v>
      </c>
      <c r="H105" s="237">
        <v>95</v>
      </c>
      <c r="I105" s="247">
        <f>SUM(F105:H105)</f>
        <v>244</v>
      </c>
      <c r="J105" s="241">
        <f>SUM(G105:I105)</f>
        <v>413</v>
      </c>
      <c r="K105" s="82">
        <f>80/D105</f>
        <v>1</v>
      </c>
      <c r="L105" s="126" t="s">
        <v>316</v>
      </c>
      <c r="M105" s="301" t="s">
        <v>7</v>
      </c>
      <c r="N105" s="289"/>
      <c r="O105" s="44"/>
      <c r="P105" s="336"/>
      <c r="Q105" s="445"/>
      <c r="R105" s="445"/>
      <c r="S105" s="445"/>
      <c r="T105" s="445"/>
      <c r="U105" s="445"/>
      <c r="V105" s="445"/>
      <c r="W105" s="445"/>
      <c r="X105" s="445"/>
      <c r="Y105" s="445"/>
      <c r="Z105" s="445"/>
      <c r="AA105" s="445"/>
      <c r="AB105" s="445"/>
      <c r="AC105" s="445"/>
      <c r="AD105" s="445"/>
      <c r="AE105" s="445"/>
      <c r="AF105" s="445"/>
      <c r="AG105" s="445"/>
      <c r="AH105" s="445"/>
      <c r="AI105" s="445"/>
      <c r="AJ105" s="445"/>
      <c r="AK105" s="288"/>
      <c r="AL105" s="288"/>
      <c r="AM105" s="288"/>
      <c r="AN105" s="288"/>
      <c r="AO105" s="288"/>
    </row>
    <row r="106" spans="1:41" s="31" customFormat="1" ht="132" customHeight="1" x14ac:dyDescent="0.25">
      <c r="A106" s="13"/>
      <c r="B106" s="116" t="s">
        <v>264</v>
      </c>
      <c r="C106" s="105" t="s">
        <v>263</v>
      </c>
      <c r="D106" s="102">
        <v>0.25</v>
      </c>
      <c r="E106" s="245" t="s">
        <v>398</v>
      </c>
      <c r="F106" s="102">
        <v>1</v>
      </c>
      <c r="G106" s="102">
        <v>0.25</v>
      </c>
      <c r="H106" s="153">
        <v>0</v>
      </c>
      <c r="I106" s="50">
        <v>0.25</v>
      </c>
      <c r="J106" s="50">
        <f>SUM(G106:I106)</f>
        <v>0.5</v>
      </c>
      <c r="K106" s="82">
        <f>I106/D106</f>
        <v>1</v>
      </c>
      <c r="L106" s="126" t="s">
        <v>315</v>
      </c>
      <c r="M106" s="301" t="s">
        <v>7</v>
      </c>
      <c r="N106" s="306"/>
      <c r="O106" s="44"/>
      <c r="P106" s="336"/>
      <c r="Q106" s="445"/>
      <c r="R106" s="445"/>
      <c r="S106" s="445"/>
      <c r="T106" s="445"/>
      <c r="U106" s="445"/>
      <c r="V106" s="445"/>
      <c r="W106" s="445"/>
      <c r="X106" s="445"/>
      <c r="Y106" s="445"/>
      <c r="Z106" s="445"/>
      <c r="AA106" s="445"/>
      <c r="AB106" s="445"/>
      <c r="AC106" s="445"/>
      <c r="AD106" s="445"/>
      <c r="AE106" s="445"/>
      <c r="AF106" s="445"/>
      <c r="AG106" s="445"/>
      <c r="AH106" s="445"/>
      <c r="AI106" s="445"/>
      <c r="AJ106" s="445"/>
      <c r="AK106" s="288"/>
      <c r="AL106" s="288"/>
      <c r="AM106" s="288"/>
      <c r="AN106" s="288"/>
      <c r="AO106" s="288"/>
    </row>
    <row r="107" spans="1:41" s="31" customFormat="1" ht="121.5" customHeight="1" x14ac:dyDescent="0.25">
      <c r="A107" s="13"/>
      <c r="B107" s="47" t="s">
        <v>113</v>
      </c>
      <c r="C107" s="47">
        <v>0</v>
      </c>
      <c r="D107" s="102">
        <v>0.25</v>
      </c>
      <c r="E107" s="245" t="s">
        <v>399</v>
      </c>
      <c r="F107" s="102">
        <v>1</v>
      </c>
      <c r="G107" s="102">
        <v>0.25</v>
      </c>
      <c r="H107" s="82">
        <f>(25*25%)/25</f>
        <v>0.25</v>
      </c>
      <c r="I107" s="50">
        <v>0.25</v>
      </c>
      <c r="J107" s="50">
        <f>SUM(G107:I107)</f>
        <v>0.75</v>
      </c>
      <c r="K107" s="82">
        <f>I107/D107</f>
        <v>1</v>
      </c>
      <c r="L107" s="101" t="s">
        <v>296</v>
      </c>
      <c r="M107" s="301" t="s">
        <v>7</v>
      </c>
      <c r="N107" s="306"/>
      <c r="O107" s="44"/>
      <c r="P107" s="336"/>
      <c r="Q107" s="445"/>
      <c r="R107" s="445"/>
      <c r="S107" s="445"/>
      <c r="T107" s="445"/>
      <c r="U107" s="445"/>
      <c r="V107" s="445"/>
      <c r="W107" s="445"/>
      <c r="X107" s="445"/>
      <c r="Y107" s="445"/>
      <c r="Z107" s="445"/>
      <c r="AA107" s="445"/>
      <c r="AB107" s="445"/>
      <c r="AC107" s="445"/>
      <c r="AD107" s="445"/>
      <c r="AE107" s="445"/>
      <c r="AF107" s="445"/>
      <c r="AG107" s="445"/>
      <c r="AH107" s="445"/>
      <c r="AI107" s="445"/>
      <c r="AJ107" s="445"/>
      <c r="AK107" s="288"/>
      <c r="AL107" s="288"/>
      <c r="AM107" s="288"/>
      <c r="AN107" s="288"/>
      <c r="AO107" s="288"/>
    </row>
    <row r="108" spans="1:41" ht="18.75" customHeight="1" x14ac:dyDescent="0.25">
      <c r="A108" s="466" t="s">
        <v>114</v>
      </c>
      <c r="B108" s="466"/>
      <c r="C108" s="466"/>
      <c r="D108" s="466"/>
      <c r="E108" s="466"/>
      <c r="F108" s="466"/>
      <c r="G108" s="466"/>
      <c r="H108" s="466"/>
      <c r="I108" s="466"/>
      <c r="J108" s="466"/>
      <c r="K108" s="466"/>
      <c r="L108" s="466"/>
      <c r="M108" s="466"/>
      <c r="N108" s="466"/>
      <c r="O108" s="466"/>
      <c r="P108" s="466"/>
    </row>
    <row r="109" spans="1:41" ht="18.75" customHeight="1" x14ac:dyDescent="0.25">
      <c r="A109" s="466" t="s">
        <v>115</v>
      </c>
      <c r="B109" s="466"/>
      <c r="C109" s="466"/>
      <c r="D109" s="164"/>
      <c r="E109" s="228"/>
      <c r="F109" s="228"/>
      <c r="G109" s="152"/>
      <c r="H109" s="152"/>
      <c r="I109" s="152"/>
      <c r="J109" s="278"/>
      <c r="K109" s="151"/>
      <c r="L109" s="6"/>
      <c r="M109" s="78"/>
      <c r="N109" s="307" t="s">
        <v>455</v>
      </c>
      <c r="O109" s="104" t="s">
        <v>455</v>
      </c>
      <c r="P109" s="431">
        <v>0</v>
      </c>
    </row>
    <row r="110" spans="1:41" ht="18.75" customHeight="1" x14ac:dyDescent="0.25">
      <c r="A110" s="466" t="s">
        <v>4</v>
      </c>
      <c r="B110" s="466"/>
      <c r="C110" s="466"/>
      <c r="D110" s="466"/>
      <c r="E110" s="466"/>
      <c r="F110" s="466"/>
      <c r="G110" s="466"/>
      <c r="H110" s="466"/>
      <c r="I110" s="466"/>
      <c r="J110" s="466"/>
      <c r="K110" s="466"/>
      <c r="L110" s="466"/>
      <c r="M110" s="466"/>
      <c r="N110" s="466"/>
      <c r="O110" s="466"/>
      <c r="P110" s="466"/>
    </row>
    <row r="111" spans="1:41" s="31" customFormat="1" ht="15.75" x14ac:dyDescent="0.25">
      <c r="A111" s="41" t="s">
        <v>116</v>
      </c>
      <c r="B111" s="36"/>
      <c r="C111" s="54"/>
      <c r="D111" s="54"/>
      <c r="E111" s="54"/>
      <c r="F111" s="54"/>
      <c r="G111" s="155"/>
      <c r="H111" s="155"/>
      <c r="I111" s="155"/>
      <c r="J111" s="202"/>
      <c r="K111" s="142"/>
      <c r="L111" s="36"/>
      <c r="M111" s="281"/>
      <c r="N111" s="307" t="s">
        <v>455</v>
      </c>
      <c r="O111" s="104" t="s">
        <v>455</v>
      </c>
      <c r="P111" s="431">
        <v>0</v>
      </c>
      <c r="Q111" s="445"/>
      <c r="R111" s="445"/>
      <c r="S111" s="445"/>
      <c r="T111" s="445"/>
      <c r="U111" s="445"/>
      <c r="V111" s="445"/>
      <c r="W111" s="445"/>
      <c r="X111" s="445"/>
      <c r="Y111" s="445"/>
      <c r="Z111" s="445"/>
      <c r="AA111" s="445"/>
      <c r="AB111" s="445"/>
      <c r="AC111" s="445"/>
      <c r="AD111" s="445"/>
      <c r="AE111" s="445"/>
      <c r="AF111" s="445"/>
      <c r="AG111" s="445"/>
      <c r="AH111" s="445"/>
      <c r="AI111" s="445"/>
      <c r="AJ111" s="445"/>
      <c r="AK111" s="288"/>
      <c r="AL111" s="288"/>
      <c r="AM111" s="288"/>
      <c r="AN111" s="288"/>
      <c r="AO111" s="288"/>
    </row>
    <row r="112" spans="1:41" s="31" customFormat="1" ht="51.75" customHeight="1" x14ac:dyDescent="0.25">
      <c r="A112" s="13"/>
      <c r="B112" s="47" t="s">
        <v>117</v>
      </c>
      <c r="C112" s="47">
        <v>0</v>
      </c>
      <c r="D112" s="257">
        <v>0.25</v>
      </c>
      <c r="E112" s="245" t="s">
        <v>400</v>
      </c>
      <c r="F112" s="102">
        <v>1</v>
      </c>
      <c r="G112" s="82">
        <v>0</v>
      </c>
      <c r="H112" s="82">
        <v>0</v>
      </c>
      <c r="I112" s="82">
        <v>0</v>
      </c>
      <c r="J112" s="50">
        <v>0</v>
      </c>
      <c r="K112" s="82">
        <f>I112/D112</f>
        <v>0</v>
      </c>
      <c r="L112" s="72"/>
      <c r="M112" s="298" t="s">
        <v>265</v>
      </c>
      <c r="N112" s="306"/>
      <c r="O112" s="44"/>
      <c r="P112" s="336"/>
      <c r="Q112" s="445"/>
      <c r="R112" s="445"/>
      <c r="S112" s="445"/>
      <c r="T112" s="445"/>
      <c r="U112" s="445"/>
      <c r="V112" s="445"/>
      <c r="W112" s="445"/>
      <c r="X112" s="445"/>
      <c r="Y112" s="445"/>
      <c r="Z112" s="445"/>
      <c r="AA112" s="445"/>
      <c r="AB112" s="445"/>
      <c r="AC112" s="445"/>
      <c r="AD112" s="445"/>
      <c r="AE112" s="445"/>
      <c r="AF112" s="445"/>
      <c r="AG112" s="445"/>
      <c r="AH112" s="445"/>
      <c r="AI112" s="445"/>
      <c r="AJ112" s="445"/>
      <c r="AK112" s="288"/>
      <c r="AL112" s="288"/>
      <c r="AM112" s="288"/>
      <c r="AN112" s="288"/>
      <c r="AO112" s="288"/>
    </row>
    <row r="113" spans="1:41" s="31" customFormat="1" ht="15.75" x14ac:dyDescent="0.25">
      <c r="A113" s="41" t="s">
        <v>118</v>
      </c>
      <c r="B113" s="36"/>
      <c r="C113" s="54"/>
      <c r="D113" s="54"/>
      <c r="E113" s="54"/>
      <c r="F113" s="54"/>
      <c r="G113" s="155"/>
      <c r="H113" s="155"/>
      <c r="I113" s="155"/>
      <c r="J113" s="142"/>
      <c r="K113" s="201"/>
      <c r="L113" s="91"/>
      <c r="M113" s="281"/>
      <c r="N113" s="307" t="s">
        <v>455</v>
      </c>
      <c r="O113" s="104" t="s">
        <v>455</v>
      </c>
      <c r="P113" s="431">
        <v>0</v>
      </c>
      <c r="Q113" s="445"/>
      <c r="R113" s="445"/>
      <c r="S113" s="445"/>
      <c r="T113" s="445"/>
      <c r="U113" s="445"/>
      <c r="V113" s="445"/>
      <c r="W113" s="445"/>
      <c r="X113" s="445"/>
      <c r="Y113" s="445"/>
      <c r="Z113" s="445"/>
      <c r="AA113" s="445"/>
      <c r="AB113" s="445"/>
      <c r="AC113" s="445"/>
      <c r="AD113" s="445"/>
      <c r="AE113" s="445"/>
      <c r="AF113" s="445"/>
      <c r="AG113" s="445"/>
      <c r="AH113" s="445"/>
      <c r="AI113" s="445"/>
      <c r="AJ113" s="445"/>
      <c r="AK113" s="288"/>
      <c r="AL113" s="288"/>
      <c r="AM113" s="288"/>
      <c r="AN113" s="288"/>
      <c r="AO113" s="288"/>
    </row>
    <row r="114" spans="1:41" s="31" customFormat="1" ht="51.75" customHeight="1" x14ac:dyDescent="0.25">
      <c r="A114" s="13"/>
      <c r="B114" s="47" t="s">
        <v>119</v>
      </c>
      <c r="C114" s="47">
        <v>0</v>
      </c>
      <c r="D114" s="257">
        <v>0.25</v>
      </c>
      <c r="E114" s="245" t="s">
        <v>401</v>
      </c>
      <c r="F114" s="102">
        <v>1</v>
      </c>
      <c r="G114" s="82">
        <v>0</v>
      </c>
      <c r="H114" s="82">
        <v>0</v>
      </c>
      <c r="I114" s="82">
        <v>0</v>
      </c>
      <c r="J114" s="50">
        <v>0</v>
      </c>
      <c r="K114" s="82">
        <f>I114/D114</f>
        <v>0</v>
      </c>
      <c r="L114" s="72"/>
      <c r="M114" s="301" t="s">
        <v>7</v>
      </c>
      <c r="N114" s="306"/>
      <c r="O114" s="44"/>
      <c r="P114" s="336"/>
      <c r="Q114" s="445"/>
      <c r="R114" s="445"/>
      <c r="S114" s="445"/>
      <c r="T114" s="445"/>
      <c r="U114" s="445"/>
      <c r="V114" s="445"/>
      <c r="W114" s="445"/>
      <c r="X114" s="445"/>
      <c r="Y114" s="445"/>
      <c r="Z114" s="445"/>
      <c r="AA114" s="445"/>
      <c r="AB114" s="445"/>
      <c r="AC114" s="445"/>
      <c r="AD114" s="445"/>
      <c r="AE114" s="445"/>
      <c r="AF114" s="445"/>
      <c r="AG114" s="445"/>
      <c r="AH114" s="445"/>
      <c r="AI114" s="445"/>
      <c r="AJ114" s="445"/>
      <c r="AK114" s="288"/>
      <c r="AL114" s="288"/>
      <c r="AM114" s="288"/>
      <c r="AN114" s="288"/>
      <c r="AO114" s="288"/>
    </row>
    <row r="115" spans="1:41" ht="18.75" customHeight="1" x14ac:dyDescent="0.25">
      <c r="A115" s="466" t="s">
        <v>120</v>
      </c>
      <c r="B115" s="466"/>
      <c r="C115" s="466"/>
      <c r="D115" s="466"/>
      <c r="E115" s="466"/>
      <c r="F115" s="466"/>
      <c r="G115" s="466"/>
      <c r="H115" s="466"/>
      <c r="I115" s="466"/>
      <c r="J115" s="466"/>
      <c r="K115" s="466"/>
      <c r="L115" s="466"/>
      <c r="M115" s="466"/>
      <c r="N115" s="466"/>
      <c r="O115" s="466"/>
      <c r="P115" s="466"/>
    </row>
    <row r="116" spans="1:41" ht="18.75" customHeight="1" x14ac:dyDescent="0.25">
      <c r="A116" s="466" t="s">
        <v>121</v>
      </c>
      <c r="B116" s="466"/>
      <c r="C116" s="149"/>
      <c r="D116" s="149"/>
      <c r="E116" s="149"/>
      <c r="F116" s="149"/>
      <c r="G116" s="152"/>
      <c r="H116" s="152"/>
      <c r="I116" s="152"/>
      <c r="J116" s="151"/>
      <c r="K116" s="199"/>
      <c r="L116" s="207"/>
      <c r="M116" s="78"/>
      <c r="N116" s="307" t="s">
        <v>455</v>
      </c>
      <c r="O116" s="104" t="s">
        <v>455</v>
      </c>
      <c r="P116" s="431">
        <v>0</v>
      </c>
    </row>
    <row r="117" spans="1:41" ht="18.75" customHeight="1" x14ac:dyDescent="0.25">
      <c r="A117" s="466" t="s">
        <v>4</v>
      </c>
      <c r="B117" s="466"/>
      <c r="C117" s="466"/>
      <c r="D117" s="466"/>
      <c r="E117" s="466"/>
      <c r="F117" s="466"/>
      <c r="G117" s="466"/>
      <c r="H117" s="466"/>
      <c r="I117" s="466"/>
      <c r="J117" s="466"/>
      <c r="K117" s="466"/>
      <c r="L117" s="466"/>
      <c r="M117" s="466"/>
      <c r="N117" s="466"/>
      <c r="O117" s="466"/>
      <c r="P117" s="466"/>
    </row>
    <row r="118" spans="1:41" s="31" customFormat="1" ht="31.5" customHeight="1" x14ac:dyDescent="0.25">
      <c r="A118" s="476" t="s">
        <v>122</v>
      </c>
      <c r="B118" s="477"/>
      <c r="C118" s="477"/>
      <c r="D118" s="163"/>
      <c r="E118" s="229"/>
      <c r="F118" s="229"/>
      <c r="G118" s="155"/>
      <c r="H118" s="155"/>
      <c r="I118" s="155"/>
      <c r="J118" s="142"/>
      <c r="K118" s="201"/>
      <c r="L118" s="38"/>
      <c r="M118" s="281"/>
      <c r="N118" s="307" t="s">
        <v>455</v>
      </c>
      <c r="O118" s="104" t="s">
        <v>455</v>
      </c>
      <c r="P118" s="431">
        <v>0</v>
      </c>
      <c r="Q118" s="445"/>
      <c r="R118" s="445"/>
      <c r="S118" s="445"/>
      <c r="T118" s="445"/>
      <c r="U118" s="445"/>
      <c r="V118" s="445"/>
      <c r="W118" s="445"/>
      <c r="X118" s="445"/>
      <c r="Y118" s="445"/>
      <c r="Z118" s="445"/>
      <c r="AA118" s="445"/>
      <c r="AB118" s="445"/>
      <c r="AC118" s="445"/>
      <c r="AD118" s="445"/>
      <c r="AE118" s="445"/>
      <c r="AF118" s="445"/>
      <c r="AG118" s="445"/>
      <c r="AH118" s="445"/>
      <c r="AI118" s="445"/>
      <c r="AJ118" s="445"/>
      <c r="AK118" s="288"/>
      <c r="AL118" s="288"/>
      <c r="AM118" s="288"/>
      <c r="AN118" s="288"/>
      <c r="AO118" s="288"/>
    </row>
    <row r="119" spans="1:41" s="31" customFormat="1" ht="80.25" customHeight="1" x14ac:dyDescent="0.25">
      <c r="A119" s="13"/>
      <c r="B119" s="47" t="s">
        <v>123</v>
      </c>
      <c r="C119" s="47">
        <v>0</v>
      </c>
      <c r="D119" s="257">
        <v>0.25</v>
      </c>
      <c r="E119" s="250" t="s">
        <v>402</v>
      </c>
      <c r="F119" s="102">
        <v>1</v>
      </c>
      <c r="G119" s="82">
        <v>0</v>
      </c>
      <c r="H119" s="82">
        <v>0</v>
      </c>
      <c r="I119" s="82">
        <v>0</v>
      </c>
      <c r="J119" s="50">
        <v>0</v>
      </c>
      <c r="K119" s="82">
        <f>I119/D119</f>
        <v>0</v>
      </c>
      <c r="L119" s="72"/>
      <c r="M119" s="301"/>
      <c r="N119" s="306"/>
      <c r="O119" s="44"/>
      <c r="P119" s="336"/>
      <c r="Q119" s="445"/>
      <c r="R119" s="445"/>
      <c r="S119" s="445"/>
      <c r="T119" s="445"/>
      <c r="U119" s="445"/>
      <c r="V119" s="445"/>
      <c r="W119" s="445"/>
      <c r="X119" s="445"/>
      <c r="Y119" s="445"/>
      <c r="Z119" s="445"/>
      <c r="AA119" s="445"/>
      <c r="AB119" s="445"/>
      <c r="AC119" s="445"/>
      <c r="AD119" s="445"/>
      <c r="AE119" s="445"/>
      <c r="AF119" s="445"/>
      <c r="AG119" s="445"/>
      <c r="AH119" s="445"/>
      <c r="AI119" s="445"/>
      <c r="AJ119" s="445"/>
      <c r="AK119" s="288"/>
      <c r="AL119" s="288"/>
      <c r="AM119" s="288"/>
      <c r="AN119" s="288"/>
      <c r="AO119" s="288"/>
    </row>
    <row r="121" spans="1:41" x14ac:dyDescent="0.25">
      <c r="J121" s="103"/>
      <c r="K121" s="103"/>
    </row>
    <row r="124" spans="1:41" x14ac:dyDescent="0.25">
      <c r="I124" s="191" t="s">
        <v>301</v>
      </c>
      <c r="J124" s="192">
        <v>0.55800000000000005</v>
      </c>
    </row>
    <row r="125" spans="1:41" x14ac:dyDescent="0.25">
      <c r="I125" s="191" t="s">
        <v>302</v>
      </c>
      <c r="J125" s="212">
        <v>0.55300000000000005</v>
      </c>
    </row>
    <row r="126" spans="1:41" ht="15.75" thickBot="1" x14ac:dyDescent="0.3">
      <c r="I126" s="193" t="s">
        <v>303</v>
      </c>
      <c r="J126" s="192">
        <v>0.65</v>
      </c>
    </row>
    <row r="127" spans="1:41" ht="21.75" thickBot="1" x14ac:dyDescent="0.4">
      <c r="G127" s="196" t="s">
        <v>258</v>
      </c>
      <c r="H127" s="197"/>
      <c r="I127" s="194">
        <f>(J124+J125+J126)/3</f>
        <v>0.58700000000000008</v>
      </c>
      <c r="J127" s="195"/>
    </row>
  </sheetData>
  <mergeCells count="58">
    <mergeCell ref="L4:L5"/>
    <mergeCell ref="M4:M5"/>
    <mergeCell ref="N4:P4"/>
    <mergeCell ref="F4:F5"/>
    <mergeCell ref="G4:G5"/>
    <mergeCell ref="H4:H5"/>
    <mergeCell ref="I4:I5"/>
    <mergeCell ref="J4:J5"/>
    <mergeCell ref="A118:C118"/>
    <mergeCell ref="A2:L2"/>
    <mergeCell ref="A51:B51"/>
    <mergeCell ref="A17:B17"/>
    <mergeCell ref="A34:B34"/>
    <mergeCell ref="A8:C8"/>
    <mergeCell ref="A10:C10"/>
    <mergeCell ref="A16:C16"/>
    <mergeCell ref="A29:B29"/>
    <mergeCell ref="A46:C46"/>
    <mergeCell ref="A4:A5"/>
    <mergeCell ref="B4:B5"/>
    <mergeCell ref="C4:C5"/>
    <mergeCell ref="D4:D5"/>
    <mergeCell ref="E4:E5"/>
    <mergeCell ref="K4:K5"/>
    <mergeCell ref="A61:C61"/>
    <mergeCell ref="A72:C72"/>
    <mergeCell ref="A81:C81"/>
    <mergeCell ref="A35:P35"/>
    <mergeCell ref="A36:P36"/>
    <mergeCell ref="A45:P45"/>
    <mergeCell ref="A7:P7"/>
    <mergeCell ref="A28:P28"/>
    <mergeCell ref="A33:P33"/>
    <mergeCell ref="A116:B116"/>
    <mergeCell ref="A88:C88"/>
    <mergeCell ref="A102:C102"/>
    <mergeCell ref="A109:C109"/>
    <mergeCell ref="A89:P89"/>
    <mergeCell ref="A97:P97"/>
    <mergeCell ref="A99:P99"/>
    <mergeCell ref="A103:P103"/>
    <mergeCell ref="A108:P108"/>
    <mergeCell ref="A110:P110"/>
    <mergeCell ref="A115:P115"/>
    <mergeCell ref="A27:B27"/>
    <mergeCell ref="A48:C48"/>
    <mergeCell ref="A47:P47"/>
    <mergeCell ref="A52:P52"/>
    <mergeCell ref="A55:P55"/>
    <mergeCell ref="A57:P57"/>
    <mergeCell ref="A60:P60"/>
    <mergeCell ref="A56:C56"/>
    <mergeCell ref="A117:P117"/>
    <mergeCell ref="A62:P62"/>
    <mergeCell ref="A71:P71"/>
    <mergeCell ref="A80:P80"/>
    <mergeCell ref="A82:P82"/>
    <mergeCell ref="A87:P87"/>
  </mergeCells>
  <printOptions horizontalCentered="1" verticalCentered="1"/>
  <pageMargins left="0.70866141732283472" right="0.19685039370078741" top="0.74803149606299213" bottom="0.74803149606299213" header="0.31496062992125984" footer="0.31496062992125984"/>
  <pageSetup paperSize="5"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zoomScale="55" zoomScaleNormal="55" workbookViewId="0">
      <pane ySplit="6" topLeftCell="A7" activePane="bottomLeft" state="frozen"/>
      <selection pane="bottomLeft" activeCell="N11" sqref="N11:P11"/>
    </sheetView>
  </sheetViews>
  <sheetFormatPr baseColWidth="10" defaultRowHeight="15" x14ac:dyDescent="0.25"/>
  <cols>
    <col min="1" max="1" width="24.5703125" style="29" customWidth="1"/>
    <col min="2" max="2" width="38.7109375" style="29" customWidth="1"/>
    <col min="3" max="3" width="16" style="59" customWidth="1"/>
    <col min="4" max="4" width="17.28515625" style="59" customWidth="1"/>
    <col min="5" max="5" width="30.7109375" style="59" hidden="1" customWidth="1"/>
    <col min="6" max="6" width="25.7109375" style="59" hidden="1" customWidth="1"/>
    <col min="7" max="7" width="20.140625" style="29" hidden="1" customWidth="1"/>
    <col min="8" max="8" width="21.5703125" style="29" hidden="1" customWidth="1"/>
    <col min="9" max="9" width="20" style="29" hidden="1" customWidth="1"/>
    <col min="10" max="11" width="23.42578125" style="33" hidden="1" customWidth="1"/>
    <col min="12" max="12" width="46.42578125" style="29" hidden="1" customWidth="1"/>
    <col min="13" max="13" width="27.85546875" style="29" hidden="1" customWidth="1"/>
    <col min="14" max="14" width="23.7109375" style="33" customWidth="1"/>
    <col min="15" max="15" width="11.42578125" style="33"/>
    <col min="16" max="16" width="20.42578125" style="33" customWidth="1"/>
    <col min="17" max="17" width="11.42578125" style="33"/>
    <col min="18" max="26" width="11.42578125" style="332"/>
    <col min="27" max="37" width="11.42578125" style="338"/>
    <col min="38" max="16384" width="11.42578125" style="29"/>
  </cols>
  <sheetData>
    <row r="1" spans="1:37" x14ac:dyDescent="0.25">
      <c r="Q1" s="288"/>
    </row>
    <row r="2" spans="1:37" ht="32.25" customHeight="1" thickBot="1" x14ac:dyDescent="0.55000000000000004">
      <c r="A2" s="478" t="s">
        <v>14</v>
      </c>
      <c r="B2" s="478"/>
      <c r="C2" s="478"/>
      <c r="D2" s="478"/>
      <c r="E2" s="478"/>
      <c r="F2" s="478"/>
      <c r="G2" s="478"/>
      <c r="H2" s="478"/>
      <c r="I2" s="478"/>
      <c r="J2" s="478"/>
      <c r="K2" s="478"/>
      <c r="L2" s="478"/>
      <c r="M2" s="1"/>
    </row>
    <row r="3" spans="1:37" ht="44.25" customHeight="1" thickBot="1" x14ac:dyDescent="0.55000000000000004">
      <c r="A3" s="2"/>
      <c r="B3" s="62" t="s">
        <v>336</v>
      </c>
      <c r="C3" s="51"/>
      <c r="D3" s="51"/>
      <c r="E3" s="51"/>
      <c r="F3" s="51"/>
      <c r="G3" s="74"/>
      <c r="H3" s="10"/>
      <c r="I3" s="9"/>
      <c r="J3" s="16"/>
      <c r="K3" s="168"/>
      <c r="L3" s="1"/>
      <c r="M3" s="1"/>
    </row>
    <row r="4" spans="1:37" ht="89.25" customHeight="1" thickTop="1" x14ac:dyDescent="0.25">
      <c r="A4" s="481" t="s">
        <v>243</v>
      </c>
      <c r="B4" s="481" t="s">
        <v>0</v>
      </c>
      <c r="C4" s="481" t="s">
        <v>2</v>
      </c>
      <c r="D4" s="481" t="s">
        <v>304</v>
      </c>
      <c r="E4" s="481" t="s">
        <v>361</v>
      </c>
      <c r="F4" s="481" t="s">
        <v>403</v>
      </c>
      <c r="G4" s="490" t="s">
        <v>289</v>
      </c>
      <c r="H4" s="492" t="s">
        <v>290</v>
      </c>
      <c r="I4" s="494" t="s">
        <v>308</v>
      </c>
      <c r="J4" s="483" t="s">
        <v>306</v>
      </c>
      <c r="K4" s="483" t="s">
        <v>363</v>
      </c>
      <c r="L4" s="485" t="s">
        <v>3</v>
      </c>
      <c r="M4" s="485" t="s">
        <v>1</v>
      </c>
      <c r="N4" s="487" t="s">
        <v>447</v>
      </c>
      <c r="O4" s="488"/>
      <c r="P4" s="489"/>
    </row>
    <row r="5" spans="1:37" ht="49.5" customHeight="1" x14ac:dyDescent="0.25">
      <c r="A5" s="482"/>
      <c r="B5" s="482"/>
      <c r="C5" s="482"/>
      <c r="D5" s="482"/>
      <c r="E5" s="482"/>
      <c r="F5" s="482"/>
      <c r="G5" s="491"/>
      <c r="H5" s="493"/>
      <c r="I5" s="495"/>
      <c r="J5" s="484"/>
      <c r="K5" s="484"/>
      <c r="L5" s="486"/>
      <c r="M5" s="486"/>
      <c r="N5" s="303" t="s">
        <v>449</v>
      </c>
      <c r="O5" s="304" t="s">
        <v>450</v>
      </c>
      <c r="P5" s="305" t="s">
        <v>452</v>
      </c>
    </row>
    <row r="6" spans="1:37" ht="28.5" customHeight="1" x14ac:dyDescent="0.25">
      <c r="A6" s="496" t="s">
        <v>124</v>
      </c>
      <c r="B6" s="497"/>
      <c r="C6" s="497"/>
      <c r="D6" s="497"/>
      <c r="E6" s="52"/>
      <c r="F6" s="52"/>
      <c r="G6" s="4"/>
      <c r="H6" s="4"/>
      <c r="I6" s="4"/>
      <c r="J6" s="17"/>
      <c r="K6" s="17"/>
      <c r="L6" s="4"/>
      <c r="M6" s="4"/>
      <c r="N6" s="456" t="s">
        <v>453</v>
      </c>
      <c r="O6" s="453" t="s">
        <v>457</v>
      </c>
      <c r="P6" s="454">
        <f>P9+P20+P25+P30+P36+P43+P48+P54+P59+P72</f>
        <v>3130713551</v>
      </c>
    </row>
    <row r="7" spans="1:37" ht="30" x14ac:dyDescent="0.25">
      <c r="A7" s="498"/>
      <c r="B7" s="499"/>
      <c r="C7" s="499"/>
      <c r="D7" s="499"/>
      <c r="E7" s="52"/>
      <c r="F7" s="52"/>
      <c r="G7" s="4"/>
      <c r="H7" s="4"/>
      <c r="I7" s="4"/>
      <c r="J7" s="17"/>
      <c r="K7" s="17"/>
      <c r="L7" s="4"/>
      <c r="M7" s="4"/>
      <c r="N7" s="457" t="s">
        <v>458</v>
      </c>
      <c r="O7" s="453" t="s">
        <v>457</v>
      </c>
      <c r="P7" s="455">
        <v>100000000</v>
      </c>
    </row>
    <row r="8" spans="1:37" ht="18.75" customHeight="1" x14ac:dyDescent="0.25">
      <c r="A8" s="468" t="s">
        <v>125</v>
      </c>
      <c r="B8" s="466"/>
      <c r="C8" s="466"/>
      <c r="D8" s="466"/>
      <c r="E8" s="466"/>
      <c r="F8" s="466"/>
      <c r="G8" s="466"/>
      <c r="H8" s="466"/>
      <c r="I8" s="466"/>
      <c r="J8" s="466"/>
      <c r="K8" s="466"/>
      <c r="L8" s="466"/>
      <c r="M8" s="466"/>
      <c r="N8" s="466"/>
      <c r="O8" s="466"/>
      <c r="P8" s="469"/>
    </row>
    <row r="9" spans="1:37" ht="18.75" customHeight="1" x14ac:dyDescent="0.25">
      <c r="A9" s="466" t="s">
        <v>126</v>
      </c>
      <c r="B9" s="466"/>
      <c r="C9" s="466"/>
      <c r="D9" s="164"/>
      <c r="E9" s="232"/>
      <c r="F9" s="232"/>
      <c r="G9" s="150"/>
      <c r="H9" s="150"/>
      <c r="I9" s="150"/>
      <c r="J9" s="151"/>
      <c r="K9" s="199"/>
      <c r="L9" s="6"/>
      <c r="M9" s="78"/>
      <c r="N9" s="307" t="s">
        <v>455</v>
      </c>
      <c r="O9" s="104" t="s">
        <v>455</v>
      </c>
      <c r="P9" s="403">
        <v>0</v>
      </c>
    </row>
    <row r="10" spans="1:37" ht="18.75" customHeight="1" x14ac:dyDescent="0.25">
      <c r="A10" s="466" t="s">
        <v>4</v>
      </c>
      <c r="B10" s="466"/>
      <c r="C10" s="466"/>
      <c r="D10" s="466"/>
      <c r="E10" s="466"/>
      <c r="F10" s="466"/>
      <c r="G10" s="466"/>
      <c r="H10" s="466"/>
      <c r="I10" s="466"/>
      <c r="J10" s="466"/>
      <c r="K10" s="466"/>
      <c r="L10" s="466"/>
      <c r="M10" s="466"/>
      <c r="N10" s="466"/>
      <c r="O10" s="466"/>
      <c r="P10" s="469"/>
    </row>
    <row r="11" spans="1:37" ht="23.25" customHeight="1" x14ac:dyDescent="0.25">
      <c r="A11" s="503" t="s">
        <v>127</v>
      </c>
      <c r="B11" s="472"/>
      <c r="C11" s="472"/>
      <c r="D11" s="15"/>
      <c r="E11" s="15"/>
      <c r="F11" s="15"/>
      <c r="G11" s="147"/>
      <c r="H11" s="147"/>
      <c r="I11" s="147"/>
      <c r="J11" s="148"/>
      <c r="K11" s="148"/>
      <c r="L11" s="30"/>
      <c r="M11" s="292"/>
      <c r="N11" s="307" t="s">
        <v>455</v>
      </c>
      <c r="O11" s="104" t="s">
        <v>455</v>
      </c>
      <c r="P11" s="403">
        <v>0</v>
      </c>
    </row>
    <row r="12" spans="1:37" s="31" customFormat="1" ht="63.75" customHeight="1" x14ac:dyDescent="0.25">
      <c r="A12" s="11"/>
      <c r="B12" s="116" t="s">
        <v>266</v>
      </c>
      <c r="C12" s="47">
        <v>0</v>
      </c>
      <c r="D12" s="102">
        <v>0.25</v>
      </c>
      <c r="E12" s="245" t="s">
        <v>404</v>
      </c>
      <c r="F12" s="259">
        <v>1</v>
      </c>
      <c r="G12" s="81">
        <v>0</v>
      </c>
      <c r="H12" s="81">
        <v>0</v>
      </c>
      <c r="I12" s="82">
        <v>0.2</v>
      </c>
      <c r="J12" s="35">
        <f>SUM(G12:H12:I12)</f>
        <v>0.2</v>
      </c>
      <c r="K12" s="35">
        <f>I12/D12</f>
        <v>0.8</v>
      </c>
      <c r="L12" s="132" t="s">
        <v>297</v>
      </c>
      <c r="M12" s="293" t="s">
        <v>260</v>
      </c>
      <c r="N12" s="287"/>
      <c r="O12" s="287"/>
      <c r="P12" s="287"/>
      <c r="Q12" s="288"/>
      <c r="R12" s="445"/>
      <c r="S12" s="445"/>
      <c r="T12" s="445"/>
      <c r="U12" s="445"/>
      <c r="V12" s="445"/>
      <c r="W12" s="445"/>
      <c r="X12" s="445"/>
      <c r="Y12" s="445"/>
      <c r="Z12" s="445"/>
      <c r="AA12" s="333"/>
      <c r="AB12" s="333"/>
      <c r="AC12" s="333"/>
      <c r="AD12" s="333"/>
      <c r="AE12" s="333"/>
      <c r="AF12" s="333"/>
      <c r="AG12" s="333"/>
      <c r="AH12" s="333"/>
      <c r="AI12" s="333"/>
      <c r="AJ12" s="333"/>
      <c r="AK12" s="333"/>
    </row>
    <row r="13" spans="1:37" s="31" customFormat="1" ht="63.75" customHeight="1" x14ac:dyDescent="0.25">
      <c r="A13" s="11"/>
      <c r="B13" s="116" t="s">
        <v>272</v>
      </c>
      <c r="C13" s="47">
        <v>0</v>
      </c>
      <c r="D13" s="102">
        <v>0.25</v>
      </c>
      <c r="E13" s="245" t="s">
        <v>405</v>
      </c>
      <c r="F13" s="249">
        <v>1</v>
      </c>
      <c r="G13" s="60">
        <v>0</v>
      </c>
      <c r="H13" s="60">
        <v>0</v>
      </c>
      <c r="I13" s="260">
        <v>0.25</v>
      </c>
      <c r="J13" s="35">
        <f>SUM(G13:H13:I13)</f>
        <v>0.25</v>
      </c>
      <c r="K13" s="35">
        <f>I13/D13</f>
        <v>1</v>
      </c>
      <c r="L13" s="132" t="s">
        <v>343</v>
      </c>
      <c r="M13" s="293" t="s">
        <v>270</v>
      </c>
      <c r="N13" s="287"/>
      <c r="O13" s="287"/>
      <c r="P13" s="287"/>
      <c r="Q13" s="288"/>
      <c r="R13" s="445"/>
      <c r="S13" s="445"/>
      <c r="T13" s="445"/>
      <c r="U13" s="445"/>
      <c r="V13" s="445"/>
      <c r="W13" s="445"/>
      <c r="X13" s="445"/>
      <c r="Y13" s="445"/>
      <c r="Z13" s="445"/>
      <c r="AA13" s="333"/>
      <c r="AB13" s="333"/>
      <c r="AC13" s="333"/>
      <c r="AD13" s="333"/>
      <c r="AE13" s="333"/>
      <c r="AF13" s="333"/>
      <c r="AG13" s="333"/>
      <c r="AH13" s="333"/>
      <c r="AI13" s="333"/>
      <c r="AJ13" s="333"/>
      <c r="AK13" s="333"/>
    </row>
    <row r="14" spans="1:37" s="31" customFormat="1" ht="63.75" customHeight="1" x14ac:dyDescent="0.25">
      <c r="A14" s="11"/>
      <c r="B14" s="116" t="s">
        <v>273</v>
      </c>
      <c r="C14" s="47">
        <v>0</v>
      </c>
      <c r="D14" s="102">
        <v>0.25</v>
      </c>
      <c r="E14" s="245" t="s">
        <v>406</v>
      </c>
      <c r="F14" s="102">
        <v>0.8</v>
      </c>
      <c r="G14" s="156">
        <v>0</v>
      </c>
      <c r="H14" s="35">
        <v>0</v>
      </c>
      <c r="I14" s="35">
        <v>0.31</v>
      </c>
      <c r="J14" s="35">
        <f t="shared" ref="J14" si="0">SUM(G14:I14)</f>
        <v>0.31</v>
      </c>
      <c r="K14" s="35">
        <v>1</v>
      </c>
      <c r="L14" s="132" t="s">
        <v>344</v>
      </c>
      <c r="M14" s="293" t="s">
        <v>270</v>
      </c>
      <c r="N14" s="287"/>
      <c r="O14" s="287"/>
      <c r="P14" s="287"/>
      <c r="Q14" s="288"/>
      <c r="R14" s="445"/>
      <c r="S14" s="445"/>
      <c r="T14" s="445"/>
      <c r="U14" s="445"/>
      <c r="V14" s="445"/>
      <c r="W14" s="445"/>
      <c r="X14" s="445"/>
      <c r="Y14" s="445"/>
      <c r="Z14" s="445"/>
      <c r="AA14" s="333"/>
      <c r="AB14" s="333"/>
      <c r="AC14" s="333"/>
      <c r="AD14" s="333"/>
      <c r="AE14" s="333"/>
      <c r="AF14" s="333"/>
      <c r="AG14" s="333"/>
      <c r="AH14" s="333"/>
      <c r="AI14" s="333"/>
      <c r="AJ14" s="333"/>
      <c r="AK14" s="333"/>
    </row>
    <row r="15" spans="1:37" s="31" customFormat="1" ht="63.75" customHeight="1" x14ac:dyDescent="0.25">
      <c r="A15" s="11"/>
      <c r="B15" s="116" t="s">
        <v>274</v>
      </c>
      <c r="C15" s="47">
        <v>0</v>
      </c>
      <c r="D15" s="178">
        <v>2</v>
      </c>
      <c r="E15" s="245" t="s">
        <v>407</v>
      </c>
      <c r="F15" s="73">
        <v>3</v>
      </c>
      <c r="G15" s="237">
        <v>0</v>
      </c>
      <c r="H15" s="237">
        <v>0</v>
      </c>
      <c r="I15" s="237">
        <v>0</v>
      </c>
      <c r="J15" s="237">
        <v>0</v>
      </c>
      <c r="K15" s="35">
        <f>I15/D15</f>
        <v>0</v>
      </c>
      <c r="L15" s="12"/>
      <c r="M15" s="293" t="s">
        <v>271</v>
      </c>
      <c r="N15" s="287"/>
      <c r="O15" s="287"/>
      <c r="P15" s="287"/>
      <c r="Q15" s="288"/>
      <c r="R15" s="445"/>
      <c r="S15" s="445"/>
      <c r="T15" s="445"/>
      <c r="U15" s="445"/>
      <c r="V15" s="445"/>
      <c r="W15" s="445"/>
      <c r="X15" s="445"/>
      <c r="Y15" s="445"/>
      <c r="Z15" s="445"/>
      <c r="AA15" s="333"/>
      <c r="AB15" s="333"/>
      <c r="AC15" s="333"/>
      <c r="AD15" s="333"/>
      <c r="AE15" s="333"/>
      <c r="AF15" s="333"/>
      <c r="AG15" s="333"/>
      <c r="AH15" s="333"/>
      <c r="AI15" s="333"/>
      <c r="AJ15" s="333"/>
      <c r="AK15" s="333"/>
    </row>
    <row r="16" spans="1:37" s="31" customFormat="1" ht="16.5" thickBot="1" x14ac:dyDescent="0.3">
      <c r="A16" s="23" t="s">
        <v>128</v>
      </c>
      <c r="B16" s="36"/>
      <c r="C16" s="54"/>
      <c r="D16" s="55"/>
      <c r="E16" s="55"/>
      <c r="F16" s="55"/>
      <c r="G16" s="147"/>
      <c r="H16" s="148"/>
      <c r="I16" s="148"/>
      <c r="J16" s="223"/>
      <c r="K16" s="204"/>
      <c r="L16" s="36"/>
      <c r="M16" s="281"/>
      <c r="N16" s="307" t="s">
        <v>455</v>
      </c>
      <c r="O16" s="104" t="s">
        <v>455</v>
      </c>
      <c r="P16" s="403">
        <v>0</v>
      </c>
      <c r="Q16" s="288"/>
      <c r="R16" s="445"/>
      <c r="S16" s="445"/>
      <c r="T16" s="445"/>
      <c r="U16" s="445"/>
      <c r="V16" s="445"/>
      <c r="W16" s="445"/>
      <c r="X16" s="445"/>
      <c r="Y16" s="445"/>
      <c r="Z16" s="445"/>
      <c r="AA16" s="333"/>
      <c r="AB16" s="333"/>
      <c r="AC16" s="333"/>
      <c r="AD16" s="333"/>
      <c r="AE16" s="333"/>
      <c r="AF16" s="333"/>
      <c r="AG16" s="333"/>
      <c r="AH16" s="333"/>
      <c r="AI16" s="333"/>
      <c r="AJ16" s="333"/>
      <c r="AK16" s="333"/>
    </row>
    <row r="17" spans="1:37" s="31" customFormat="1" ht="196.5" customHeight="1" x14ac:dyDescent="0.25">
      <c r="A17" s="27"/>
      <c r="B17" s="127" t="s">
        <v>129</v>
      </c>
      <c r="C17" s="48" t="s">
        <v>130</v>
      </c>
      <c r="D17" s="177">
        <v>400</v>
      </c>
      <c r="E17" s="245" t="s">
        <v>408</v>
      </c>
      <c r="F17" s="73">
        <v>1400</v>
      </c>
      <c r="G17" s="237">
        <v>200</v>
      </c>
      <c r="H17" s="237">
        <v>551</v>
      </c>
      <c r="I17" s="237">
        <v>423</v>
      </c>
      <c r="J17" s="237">
        <f>SUM(G17:I17)</f>
        <v>1174</v>
      </c>
      <c r="K17" s="35">
        <f>400/D17</f>
        <v>1</v>
      </c>
      <c r="L17" s="129" t="s">
        <v>345</v>
      </c>
      <c r="M17" s="294" t="s">
        <v>247</v>
      </c>
      <c r="N17" s="287"/>
      <c r="O17" s="287"/>
      <c r="P17" s="287"/>
      <c r="Q17" s="288"/>
      <c r="R17" s="445"/>
      <c r="S17" s="445"/>
      <c r="T17" s="445"/>
      <c r="U17" s="445"/>
      <c r="V17" s="445"/>
      <c r="W17" s="445"/>
      <c r="X17" s="445"/>
      <c r="Y17" s="445"/>
      <c r="Z17" s="445"/>
      <c r="AA17" s="333"/>
      <c r="AB17" s="333"/>
      <c r="AC17" s="333"/>
      <c r="AD17" s="333"/>
      <c r="AE17" s="333"/>
      <c r="AF17" s="333"/>
      <c r="AG17" s="333"/>
      <c r="AH17" s="333"/>
      <c r="AI17" s="333"/>
      <c r="AJ17" s="333"/>
      <c r="AK17" s="333"/>
    </row>
    <row r="18" spans="1:37" s="31" customFormat="1" ht="15.75" x14ac:dyDescent="0.25">
      <c r="A18" s="23" t="s">
        <v>132</v>
      </c>
      <c r="B18" s="36"/>
      <c r="C18" s="54"/>
      <c r="D18" s="55"/>
      <c r="E18" s="55"/>
      <c r="F18" s="55"/>
      <c r="G18" s="147"/>
      <c r="H18" s="148"/>
      <c r="I18" s="148"/>
      <c r="J18" s="223"/>
      <c r="K18" s="204"/>
      <c r="L18" s="36"/>
      <c r="M18" s="281"/>
      <c r="N18" s="307" t="s">
        <v>455</v>
      </c>
      <c r="O18" s="104" t="s">
        <v>455</v>
      </c>
      <c r="P18" s="403">
        <v>0</v>
      </c>
      <c r="Q18" s="288"/>
      <c r="R18" s="445"/>
      <c r="S18" s="445"/>
      <c r="T18" s="445"/>
      <c r="U18" s="445"/>
      <c r="V18" s="445"/>
      <c r="W18" s="445"/>
      <c r="X18" s="445"/>
      <c r="Y18" s="445"/>
      <c r="Z18" s="445"/>
      <c r="AA18" s="333"/>
      <c r="AB18" s="333"/>
      <c r="AC18" s="333"/>
      <c r="AD18" s="333"/>
      <c r="AE18" s="333"/>
      <c r="AF18" s="333"/>
      <c r="AG18" s="333"/>
      <c r="AH18" s="333"/>
      <c r="AI18" s="333"/>
      <c r="AJ18" s="333"/>
      <c r="AK18" s="333"/>
    </row>
    <row r="19" spans="1:37" s="44" customFormat="1" ht="142.5" customHeight="1" x14ac:dyDescent="0.25">
      <c r="A19" s="22"/>
      <c r="B19" s="47" t="s">
        <v>131</v>
      </c>
      <c r="C19" s="47" t="s">
        <v>275</v>
      </c>
      <c r="D19" s="73">
        <v>153</v>
      </c>
      <c r="E19" s="245" t="s">
        <v>409</v>
      </c>
      <c r="F19" s="73">
        <v>600</v>
      </c>
      <c r="G19" s="237">
        <v>160</v>
      </c>
      <c r="H19" s="237">
        <v>137</v>
      </c>
      <c r="I19" s="237">
        <v>114</v>
      </c>
      <c r="J19" s="237">
        <f>SUM(G19:I19)</f>
        <v>411</v>
      </c>
      <c r="K19" s="154">
        <f>114/D19</f>
        <v>0.74509803921568629</v>
      </c>
      <c r="L19" s="128" t="s">
        <v>326</v>
      </c>
      <c r="M19" s="295" t="s">
        <v>247</v>
      </c>
      <c r="N19" s="287"/>
      <c r="O19" s="287"/>
      <c r="P19" s="287"/>
      <c r="Q19" s="445"/>
      <c r="R19" s="445"/>
      <c r="S19" s="445"/>
      <c r="T19" s="445"/>
      <c r="U19" s="445"/>
      <c r="V19" s="445"/>
      <c r="W19" s="445"/>
      <c r="X19" s="445"/>
      <c r="Y19" s="445"/>
      <c r="Z19" s="445"/>
      <c r="AA19" s="333"/>
      <c r="AB19" s="333"/>
      <c r="AC19" s="333"/>
      <c r="AD19" s="333"/>
      <c r="AE19" s="333"/>
      <c r="AF19" s="333"/>
      <c r="AG19" s="333"/>
      <c r="AH19" s="333"/>
      <c r="AI19" s="333"/>
      <c r="AJ19" s="333"/>
      <c r="AK19" s="333"/>
    </row>
    <row r="20" spans="1:37" ht="28.5" customHeight="1" x14ac:dyDescent="0.25">
      <c r="A20" s="466" t="s">
        <v>133</v>
      </c>
      <c r="B20" s="466"/>
      <c r="C20" s="53"/>
      <c r="D20" s="53"/>
      <c r="E20" s="53"/>
      <c r="F20" s="53"/>
      <c r="G20" s="150"/>
      <c r="H20" s="151"/>
      <c r="I20" s="160"/>
      <c r="J20" s="151"/>
      <c r="K20" s="199"/>
      <c r="L20" s="138"/>
      <c r="M20" s="78"/>
      <c r="N20" s="448" t="s">
        <v>453</v>
      </c>
      <c r="O20" s="344" t="s">
        <v>456</v>
      </c>
      <c r="P20" s="309">
        <v>117220000</v>
      </c>
    </row>
    <row r="21" spans="1:37" ht="18.75" customHeight="1" x14ac:dyDescent="0.25">
      <c r="A21" s="75" t="s">
        <v>4</v>
      </c>
      <c r="B21" s="75"/>
      <c r="C21" s="53"/>
      <c r="D21" s="53"/>
      <c r="E21" s="53"/>
      <c r="F21" s="53"/>
      <c r="G21" s="76"/>
      <c r="H21" s="76"/>
      <c r="I21" s="6"/>
      <c r="J21" s="18"/>
      <c r="K21" s="18"/>
      <c r="L21" s="6"/>
      <c r="M21" s="78"/>
      <c r="N21" s="306"/>
      <c r="O21" s="306"/>
      <c r="P21" s="306"/>
    </row>
    <row r="22" spans="1:37" s="31" customFormat="1" ht="30.75" thickBot="1" x14ac:dyDescent="0.3">
      <c r="A22" s="20" t="s">
        <v>134</v>
      </c>
      <c r="B22" s="37"/>
      <c r="C22" s="55"/>
      <c r="D22" s="55"/>
      <c r="E22" s="55"/>
      <c r="F22" s="55"/>
      <c r="G22" s="147"/>
      <c r="H22" s="148"/>
      <c r="I22" s="148"/>
      <c r="J22" s="223"/>
      <c r="K22" s="224"/>
      <c r="L22" s="37"/>
      <c r="M22" s="15"/>
      <c r="N22" s="448" t="s">
        <v>453</v>
      </c>
      <c r="O22" s="344" t="s">
        <v>456</v>
      </c>
      <c r="P22" s="309">
        <v>117220000</v>
      </c>
      <c r="Q22" s="288"/>
      <c r="R22" s="445"/>
      <c r="S22" s="445"/>
      <c r="T22" s="445"/>
      <c r="U22" s="445"/>
      <c r="V22" s="445"/>
      <c r="W22" s="445"/>
      <c r="X22" s="445"/>
      <c r="Y22" s="445"/>
      <c r="Z22" s="445"/>
      <c r="AA22" s="333"/>
      <c r="AB22" s="333"/>
      <c r="AC22" s="333"/>
      <c r="AD22" s="333"/>
      <c r="AE22" s="333"/>
      <c r="AF22" s="333"/>
      <c r="AG22" s="333"/>
      <c r="AH22" s="333"/>
      <c r="AI22" s="333"/>
      <c r="AJ22" s="333"/>
      <c r="AK22" s="333"/>
    </row>
    <row r="23" spans="1:37" s="31" customFormat="1" ht="151.5" customHeight="1" thickBot="1" x14ac:dyDescent="0.3">
      <c r="A23" s="15"/>
      <c r="B23" s="96" t="s">
        <v>135</v>
      </c>
      <c r="C23" s="73" t="s">
        <v>130</v>
      </c>
      <c r="D23" s="177">
        <v>41</v>
      </c>
      <c r="E23" s="245" t="s">
        <v>410</v>
      </c>
      <c r="F23" s="73">
        <v>120</v>
      </c>
      <c r="G23" s="237">
        <v>43</v>
      </c>
      <c r="H23" s="237">
        <v>36</v>
      </c>
      <c r="I23" s="237">
        <v>46</v>
      </c>
      <c r="J23" s="237">
        <f>SUM(G23:I23)</f>
        <v>125</v>
      </c>
      <c r="K23" s="189">
        <f>41/D23</f>
        <v>1</v>
      </c>
      <c r="L23" s="63" t="s">
        <v>331</v>
      </c>
      <c r="M23" s="295" t="s">
        <v>247</v>
      </c>
      <c r="N23" s="449"/>
      <c r="O23" s="344"/>
      <c r="P23" s="289"/>
      <c r="Q23" s="288"/>
      <c r="R23" s="445"/>
      <c r="S23" s="445"/>
      <c r="T23" s="445"/>
      <c r="U23" s="445"/>
      <c r="V23" s="445"/>
      <c r="W23" s="445"/>
      <c r="X23" s="445"/>
      <c r="Y23" s="445"/>
      <c r="Z23" s="445"/>
      <c r="AA23" s="333"/>
      <c r="AB23" s="333"/>
      <c r="AC23" s="333"/>
      <c r="AD23" s="333"/>
      <c r="AE23" s="333"/>
      <c r="AF23" s="333"/>
      <c r="AG23" s="333"/>
      <c r="AH23" s="333"/>
      <c r="AI23" s="333"/>
      <c r="AJ23" s="333"/>
      <c r="AK23" s="333"/>
    </row>
    <row r="24" spans="1:37" ht="18.75" customHeight="1" x14ac:dyDescent="0.25">
      <c r="A24" s="470" t="s">
        <v>136</v>
      </c>
      <c r="B24" s="467"/>
      <c r="C24" s="467"/>
      <c r="D24" s="467"/>
      <c r="E24" s="467"/>
      <c r="F24" s="467"/>
      <c r="G24" s="467"/>
      <c r="H24" s="467"/>
      <c r="I24" s="467"/>
      <c r="J24" s="467"/>
      <c r="K24" s="467"/>
      <c r="L24" s="467"/>
      <c r="M24" s="467"/>
      <c r="N24" s="467"/>
      <c r="O24" s="467"/>
      <c r="P24" s="500"/>
    </row>
    <row r="25" spans="1:37" ht="18.75" customHeight="1" x14ac:dyDescent="0.25">
      <c r="A25" s="466" t="s">
        <v>137</v>
      </c>
      <c r="B25" s="466"/>
      <c r="C25" s="53"/>
      <c r="D25" s="53"/>
      <c r="E25" s="53"/>
      <c r="F25" s="53"/>
      <c r="G25" s="150"/>
      <c r="H25" s="151"/>
      <c r="I25" s="160"/>
      <c r="J25" s="151"/>
      <c r="K25" s="199"/>
      <c r="L25" s="138"/>
      <c r="M25" s="78"/>
      <c r="N25" s="307" t="s">
        <v>455</v>
      </c>
      <c r="O25" s="104" t="s">
        <v>455</v>
      </c>
      <c r="P25" s="403">
        <v>0</v>
      </c>
    </row>
    <row r="26" spans="1:37" ht="18.75" customHeight="1" x14ac:dyDescent="0.25">
      <c r="A26" s="466" t="s">
        <v>4</v>
      </c>
      <c r="B26" s="466"/>
      <c r="C26" s="466"/>
      <c r="D26" s="466"/>
      <c r="E26" s="466"/>
      <c r="F26" s="466"/>
      <c r="G26" s="466"/>
      <c r="H26" s="466"/>
      <c r="I26" s="466"/>
      <c r="J26" s="466"/>
      <c r="K26" s="466"/>
      <c r="L26" s="466"/>
      <c r="M26" s="466"/>
      <c r="N26" s="466"/>
      <c r="O26" s="466"/>
      <c r="P26" s="469"/>
    </row>
    <row r="27" spans="1:37" s="31" customFormat="1" ht="16.5" customHeight="1" thickBot="1" x14ac:dyDescent="0.3">
      <c r="A27" s="501" t="s">
        <v>138</v>
      </c>
      <c r="B27" s="501"/>
      <c r="C27" s="501"/>
      <c r="D27" s="501"/>
      <c r="E27" s="501"/>
      <c r="F27" s="501"/>
      <c r="G27" s="501"/>
      <c r="H27" s="501"/>
      <c r="I27" s="501"/>
      <c r="J27" s="501"/>
      <c r="K27" s="501"/>
      <c r="L27" s="501"/>
      <c r="M27" s="501"/>
      <c r="N27" s="501"/>
      <c r="O27" s="501"/>
      <c r="P27" s="502"/>
      <c r="Q27" s="288"/>
      <c r="R27" s="445"/>
      <c r="S27" s="445"/>
      <c r="T27" s="445"/>
      <c r="U27" s="445"/>
      <c r="V27" s="445"/>
      <c r="W27" s="445"/>
      <c r="X27" s="445"/>
      <c r="Y27" s="445"/>
      <c r="Z27" s="445"/>
      <c r="AA27" s="333"/>
      <c r="AB27" s="333"/>
      <c r="AC27" s="333"/>
      <c r="AD27" s="333"/>
      <c r="AE27" s="333"/>
      <c r="AF27" s="333"/>
      <c r="AG27" s="333"/>
      <c r="AH27" s="333"/>
      <c r="AI27" s="333"/>
      <c r="AJ27" s="333"/>
      <c r="AK27" s="333"/>
    </row>
    <row r="28" spans="1:37" s="31" customFormat="1" ht="115.5" customHeight="1" thickBot="1" x14ac:dyDescent="0.3">
      <c r="A28" s="15"/>
      <c r="B28" s="116" t="s">
        <v>139</v>
      </c>
      <c r="C28" s="47" t="s">
        <v>140</v>
      </c>
      <c r="D28" s="261">
        <v>0</v>
      </c>
      <c r="E28" s="262" t="s">
        <v>412</v>
      </c>
      <c r="F28" s="73">
        <v>150</v>
      </c>
      <c r="G28" s="237">
        <v>50</v>
      </c>
      <c r="H28" s="237" t="s">
        <v>411</v>
      </c>
      <c r="I28" s="237" t="s">
        <v>411</v>
      </c>
      <c r="J28" s="237">
        <v>50</v>
      </c>
      <c r="K28" s="237" t="s">
        <v>411</v>
      </c>
      <c r="L28" s="61" t="s">
        <v>281</v>
      </c>
      <c r="M28" s="296" t="s">
        <v>276</v>
      </c>
      <c r="N28" s="287"/>
      <c r="O28" s="287"/>
      <c r="P28" s="287"/>
      <c r="Q28" s="288"/>
      <c r="R28" s="445"/>
      <c r="S28" s="445"/>
      <c r="T28" s="445"/>
      <c r="U28" s="445"/>
      <c r="V28" s="445"/>
      <c r="W28" s="445"/>
      <c r="X28" s="445"/>
      <c r="Y28" s="445"/>
      <c r="Z28" s="445"/>
      <c r="AA28" s="333"/>
      <c r="AB28" s="333"/>
      <c r="AC28" s="333"/>
      <c r="AD28" s="333"/>
      <c r="AE28" s="333"/>
      <c r="AF28" s="333"/>
      <c r="AG28" s="333"/>
      <c r="AH28" s="333"/>
      <c r="AI28" s="333"/>
      <c r="AJ28" s="333"/>
      <c r="AK28" s="333"/>
    </row>
    <row r="29" spans="1:37" ht="18.75" customHeight="1" x14ac:dyDescent="0.25">
      <c r="A29" s="470" t="s">
        <v>141</v>
      </c>
      <c r="B29" s="467"/>
      <c r="C29" s="467"/>
      <c r="D29" s="467"/>
      <c r="E29" s="467"/>
      <c r="F29" s="467"/>
      <c r="G29" s="467"/>
      <c r="H29" s="467"/>
      <c r="I29" s="467"/>
      <c r="J29" s="467"/>
      <c r="K29" s="467"/>
      <c r="L29" s="467"/>
      <c r="M29" s="467"/>
      <c r="N29" s="467"/>
      <c r="O29" s="467"/>
      <c r="P29" s="500"/>
    </row>
    <row r="30" spans="1:37" ht="33.75" customHeight="1" x14ac:dyDescent="0.25">
      <c r="A30" s="466" t="s">
        <v>142</v>
      </c>
      <c r="B30" s="466"/>
      <c r="C30" s="466"/>
      <c r="D30" s="164"/>
      <c r="E30" s="232"/>
      <c r="F30" s="232"/>
      <c r="G30" s="150"/>
      <c r="H30" s="150"/>
      <c r="I30" s="150"/>
      <c r="J30" s="151"/>
      <c r="K30" s="199"/>
      <c r="L30" s="6"/>
      <c r="M30" s="78"/>
      <c r="N30" s="328" t="s">
        <v>453</v>
      </c>
      <c r="O30" s="287" t="s">
        <v>454</v>
      </c>
      <c r="P30" s="309">
        <v>738530806</v>
      </c>
    </row>
    <row r="31" spans="1:37" ht="18.75" customHeight="1" x14ac:dyDescent="0.25">
      <c r="A31" s="75" t="s">
        <v>4</v>
      </c>
      <c r="B31" s="75"/>
      <c r="C31" s="53"/>
      <c r="D31" s="53"/>
      <c r="E31" s="53"/>
      <c r="F31" s="53"/>
      <c r="G31" s="76"/>
      <c r="H31" s="76"/>
      <c r="I31" s="6"/>
      <c r="J31" s="18"/>
      <c r="K31" s="18"/>
      <c r="L31" s="6"/>
      <c r="M31" s="78"/>
      <c r="N31" s="306"/>
      <c r="O31" s="306"/>
      <c r="P31" s="306"/>
    </row>
    <row r="32" spans="1:37" s="31" customFormat="1" ht="30.75" thickBot="1" x14ac:dyDescent="0.3">
      <c r="A32" s="20" t="s">
        <v>143</v>
      </c>
      <c r="B32" s="37"/>
      <c r="C32" s="55"/>
      <c r="D32" s="55"/>
      <c r="E32" s="55"/>
      <c r="F32" s="55"/>
      <c r="G32" s="147"/>
      <c r="H32" s="148"/>
      <c r="I32" s="148"/>
      <c r="J32" s="223"/>
      <c r="K32" s="204"/>
      <c r="L32" s="37"/>
      <c r="M32" s="15"/>
      <c r="N32" s="328" t="s">
        <v>453</v>
      </c>
      <c r="O32" s="287" t="s">
        <v>454</v>
      </c>
      <c r="P32" s="309">
        <v>738530806</v>
      </c>
      <c r="Q32" s="288"/>
      <c r="R32" s="445"/>
      <c r="S32" s="445"/>
      <c r="T32" s="445"/>
      <c r="U32" s="445"/>
      <c r="V32" s="445"/>
      <c r="W32" s="445"/>
      <c r="X32" s="445"/>
      <c r="Y32" s="445"/>
      <c r="Z32" s="445"/>
      <c r="AA32" s="333"/>
      <c r="AB32" s="333"/>
      <c r="AC32" s="333"/>
      <c r="AD32" s="333"/>
      <c r="AE32" s="333"/>
      <c r="AF32" s="333"/>
      <c r="AG32" s="333"/>
      <c r="AH32" s="333"/>
      <c r="AI32" s="333"/>
      <c r="AJ32" s="333"/>
      <c r="AK32" s="333"/>
    </row>
    <row r="33" spans="1:37" s="31" customFormat="1" ht="115.5" customHeight="1" thickBot="1" x14ac:dyDescent="0.3">
      <c r="A33" s="15"/>
      <c r="B33" s="116" t="s">
        <v>144</v>
      </c>
      <c r="C33" s="47" t="s">
        <v>145</v>
      </c>
      <c r="D33" s="177">
        <v>4</v>
      </c>
      <c r="E33" s="245" t="s">
        <v>413</v>
      </c>
      <c r="F33" s="73">
        <v>20</v>
      </c>
      <c r="G33" s="237">
        <v>7</v>
      </c>
      <c r="H33" s="237">
        <v>5</v>
      </c>
      <c r="I33" s="237">
        <v>4</v>
      </c>
      <c r="J33" s="237">
        <f>SUM(G33:I33)</f>
        <v>16</v>
      </c>
      <c r="K33" s="189">
        <f>4/D33</f>
        <v>1</v>
      </c>
      <c r="L33" s="263" t="s">
        <v>329</v>
      </c>
      <c r="M33" s="296" t="s">
        <v>279</v>
      </c>
      <c r="N33" s="289"/>
      <c r="O33" s="307"/>
      <c r="P33" s="308"/>
      <c r="Q33" s="288"/>
      <c r="R33" s="445"/>
      <c r="S33" s="445"/>
      <c r="T33" s="445"/>
      <c r="U33" s="445"/>
      <c r="V33" s="445"/>
      <c r="W33" s="445"/>
      <c r="X33" s="445"/>
      <c r="Y33" s="445"/>
      <c r="Z33" s="445"/>
      <c r="AA33" s="333"/>
      <c r="AB33" s="333"/>
      <c r="AC33" s="333"/>
      <c r="AD33" s="333"/>
      <c r="AE33" s="333"/>
      <c r="AF33" s="333"/>
      <c r="AG33" s="333"/>
      <c r="AH33" s="333"/>
      <c r="AI33" s="333"/>
      <c r="AJ33" s="333"/>
      <c r="AK33" s="333"/>
    </row>
    <row r="34" spans="1:37" s="31" customFormat="1" ht="16.5" customHeight="1" thickBot="1" x14ac:dyDescent="0.3">
      <c r="A34" s="450" t="s">
        <v>146</v>
      </c>
      <c r="B34" s="450"/>
      <c r="C34" s="450"/>
      <c r="D34" s="450"/>
      <c r="E34" s="450"/>
      <c r="F34" s="450"/>
      <c r="G34" s="450"/>
      <c r="H34" s="450"/>
      <c r="I34" s="450"/>
      <c r="J34" s="450"/>
      <c r="K34" s="450"/>
      <c r="L34" s="450"/>
      <c r="M34" s="450"/>
      <c r="N34" s="307" t="s">
        <v>455</v>
      </c>
      <c r="O34" s="104" t="s">
        <v>455</v>
      </c>
      <c r="P34" s="403">
        <v>0</v>
      </c>
      <c r="Q34" s="288"/>
      <c r="R34" s="445"/>
      <c r="S34" s="445"/>
      <c r="T34" s="445"/>
      <c r="U34" s="445"/>
      <c r="V34" s="445"/>
      <c r="W34" s="445"/>
      <c r="X34" s="445"/>
      <c r="Y34" s="445"/>
      <c r="Z34" s="445"/>
      <c r="AA34" s="333"/>
      <c r="AB34" s="333"/>
      <c r="AC34" s="333"/>
      <c r="AD34" s="333"/>
      <c r="AE34" s="333"/>
      <c r="AF34" s="333"/>
      <c r="AG34" s="333"/>
      <c r="AH34" s="333"/>
      <c r="AI34" s="333"/>
      <c r="AJ34" s="333"/>
      <c r="AK34" s="333"/>
    </row>
    <row r="35" spans="1:37" s="31" customFormat="1" ht="115.5" customHeight="1" thickBot="1" x14ac:dyDescent="0.3">
      <c r="A35" s="15"/>
      <c r="B35" s="116" t="s">
        <v>147</v>
      </c>
      <c r="C35" s="47" t="s">
        <v>148</v>
      </c>
      <c r="D35" s="177">
        <v>2</v>
      </c>
      <c r="E35" s="245" t="s">
        <v>414</v>
      </c>
      <c r="F35" s="73">
        <v>4</v>
      </c>
      <c r="G35" s="237">
        <v>1</v>
      </c>
      <c r="H35" s="237">
        <v>0</v>
      </c>
      <c r="I35" s="237">
        <v>2</v>
      </c>
      <c r="J35" s="237">
        <f>SUM(G35:I35)</f>
        <v>3</v>
      </c>
      <c r="K35" s="189">
        <f>I35/D35</f>
        <v>1</v>
      </c>
      <c r="L35" s="210" t="s">
        <v>249</v>
      </c>
      <c r="M35" s="296" t="s">
        <v>248</v>
      </c>
      <c r="N35" s="287"/>
      <c r="O35" s="287"/>
      <c r="P35" s="287"/>
      <c r="Q35" s="288"/>
      <c r="R35" s="445"/>
      <c r="S35" s="445"/>
      <c r="T35" s="445"/>
      <c r="U35" s="445"/>
      <c r="V35" s="445"/>
      <c r="W35" s="445"/>
      <c r="X35" s="445"/>
      <c r="Y35" s="445"/>
      <c r="Z35" s="445"/>
      <c r="AA35" s="333"/>
      <c r="AB35" s="333"/>
      <c r="AC35" s="333"/>
      <c r="AD35" s="333"/>
      <c r="AE35" s="333"/>
      <c r="AF35" s="333"/>
      <c r="AG35" s="333"/>
      <c r="AH35" s="333"/>
      <c r="AI35" s="333"/>
      <c r="AJ35" s="333"/>
      <c r="AK35" s="333"/>
    </row>
    <row r="36" spans="1:37" ht="30" customHeight="1" x14ac:dyDescent="0.25">
      <c r="A36" s="466" t="s">
        <v>149</v>
      </c>
      <c r="B36" s="466"/>
      <c r="C36" s="466"/>
      <c r="D36" s="164"/>
      <c r="E36" s="232"/>
      <c r="F36" s="232"/>
      <c r="G36" s="150"/>
      <c r="H36" s="150"/>
      <c r="I36" s="150"/>
      <c r="J36" s="151"/>
      <c r="K36" s="199"/>
      <c r="L36" s="6"/>
      <c r="M36" s="78"/>
      <c r="N36" s="328" t="s">
        <v>453</v>
      </c>
      <c r="O36" s="328" t="s">
        <v>454</v>
      </c>
      <c r="P36" s="452">
        <f>P38+P40</f>
        <v>70000000</v>
      </c>
    </row>
    <row r="37" spans="1:37" ht="18.75" customHeight="1" x14ac:dyDescent="0.25">
      <c r="A37" s="75" t="s">
        <v>4</v>
      </c>
      <c r="B37" s="75"/>
      <c r="C37" s="53"/>
      <c r="D37" s="53"/>
      <c r="E37" s="53"/>
      <c r="F37" s="53"/>
      <c r="G37" s="76"/>
      <c r="H37" s="76"/>
      <c r="I37" s="6"/>
      <c r="J37" s="18"/>
      <c r="K37" s="18"/>
      <c r="L37" s="6"/>
      <c r="M37" s="78"/>
      <c r="N37" s="306"/>
      <c r="O37" s="306"/>
      <c r="P37" s="306"/>
    </row>
    <row r="38" spans="1:37" s="40" customFormat="1" ht="18.75" customHeight="1" thickBot="1" x14ac:dyDescent="0.3">
      <c r="A38" s="477" t="s">
        <v>150</v>
      </c>
      <c r="B38" s="477"/>
      <c r="C38" s="56"/>
      <c r="D38" s="56"/>
      <c r="E38" s="56"/>
      <c r="F38" s="56"/>
      <c r="G38" s="147"/>
      <c r="H38" s="148"/>
      <c r="I38" s="148"/>
      <c r="J38" s="223"/>
      <c r="K38" s="204"/>
      <c r="L38" s="39"/>
      <c r="M38" s="297"/>
      <c r="N38" s="307" t="s">
        <v>455</v>
      </c>
      <c r="O38" s="104" t="s">
        <v>455</v>
      </c>
      <c r="P38" s="403">
        <v>0</v>
      </c>
      <c r="Q38" s="33"/>
      <c r="R38" s="332"/>
      <c r="S38" s="332"/>
      <c r="T38" s="332"/>
      <c r="U38" s="332"/>
      <c r="V38" s="332"/>
      <c r="W38" s="332"/>
      <c r="X38" s="332"/>
      <c r="Y38" s="332"/>
      <c r="Z38" s="332"/>
      <c r="AA38" s="444"/>
      <c r="AB38" s="444"/>
      <c r="AC38" s="444"/>
      <c r="AD38" s="444"/>
      <c r="AE38" s="444"/>
      <c r="AF38" s="444"/>
      <c r="AG38" s="444"/>
      <c r="AH38" s="444"/>
      <c r="AI38" s="444"/>
      <c r="AJ38" s="444"/>
      <c r="AK38" s="444"/>
    </row>
    <row r="39" spans="1:37" s="31" customFormat="1" ht="195.75" customHeight="1" thickBot="1" x14ac:dyDescent="0.3">
      <c r="A39" s="77"/>
      <c r="B39" s="116" t="s">
        <v>151</v>
      </c>
      <c r="C39" s="107" t="s">
        <v>152</v>
      </c>
      <c r="D39" s="253">
        <v>7</v>
      </c>
      <c r="E39" s="245" t="s">
        <v>415</v>
      </c>
      <c r="F39" s="73">
        <v>40</v>
      </c>
      <c r="G39" s="237">
        <v>18</v>
      </c>
      <c r="H39" s="237">
        <v>15</v>
      </c>
      <c r="I39" s="237">
        <v>7</v>
      </c>
      <c r="J39" s="237">
        <f>SUM(G39:I39)</f>
        <v>40</v>
      </c>
      <c r="K39" s="189">
        <f>7/D39</f>
        <v>1</v>
      </c>
      <c r="L39" s="61" t="s">
        <v>334</v>
      </c>
      <c r="M39" s="298" t="s">
        <v>269</v>
      </c>
      <c r="N39" s="287"/>
      <c r="O39" s="287"/>
      <c r="P39" s="287"/>
      <c r="Q39" s="288"/>
      <c r="R39" s="445"/>
      <c r="S39" s="445"/>
      <c r="T39" s="445"/>
      <c r="U39" s="445"/>
      <c r="V39" s="445"/>
      <c r="W39" s="445"/>
      <c r="X39" s="445"/>
      <c r="Y39" s="445"/>
      <c r="Z39" s="445"/>
      <c r="AA39" s="333"/>
      <c r="AB39" s="333"/>
      <c r="AC39" s="333"/>
      <c r="AD39" s="333"/>
      <c r="AE39" s="333"/>
      <c r="AF39" s="333"/>
      <c r="AG39" s="333"/>
      <c r="AH39" s="333"/>
      <c r="AI39" s="333"/>
      <c r="AJ39" s="333"/>
      <c r="AK39" s="333"/>
    </row>
    <row r="40" spans="1:37" s="31" customFormat="1" ht="30.75" thickBot="1" x14ac:dyDescent="0.3">
      <c r="A40" s="20" t="s">
        <v>153</v>
      </c>
      <c r="B40" s="130"/>
      <c r="C40" s="55"/>
      <c r="D40" s="55"/>
      <c r="E40" s="55"/>
      <c r="F40" s="55"/>
      <c r="G40" s="147"/>
      <c r="H40" s="147"/>
      <c r="I40" s="147"/>
      <c r="J40" s="223"/>
      <c r="K40" s="204"/>
      <c r="L40" s="37"/>
      <c r="M40" s="15"/>
      <c r="N40" s="329" t="s">
        <v>453</v>
      </c>
      <c r="O40" s="329" t="s">
        <v>454</v>
      </c>
      <c r="P40" s="451">
        <v>70000000</v>
      </c>
      <c r="Q40" s="288"/>
      <c r="R40" s="445"/>
      <c r="S40" s="445"/>
      <c r="T40" s="445"/>
      <c r="U40" s="445"/>
      <c r="V40" s="445"/>
      <c r="W40" s="445"/>
      <c r="X40" s="445"/>
      <c r="Y40" s="445"/>
      <c r="Z40" s="445"/>
      <c r="AA40" s="333"/>
      <c r="AB40" s="333"/>
      <c r="AC40" s="333"/>
      <c r="AD40" s="333"/>
      <c r="AE40" s="333"/>
      <c r="AF40" s="333"/>
      <c r="AG40" s="333"/>
      <c r="AH40" s="333"/>
      <c r="AI40" s="333"/>
      <c r="AJ40" s="333"/>
      <c r="AK40" s="333"/>
    </row>
    <row r="41" spans="1:37" s="31" customFormat="1" ht="170.25" customHeight="1" thickBot="1" x14ac:dyDescent="0.3">
      <c r="A41" s="77"/>
      <c r="B41" s="116" t="s">
        <v>277</v>
      </c>
      <c r="C41" s="504" t="s">
        <v>154</v>
      </c>
      <c r="D41" s="73">
        <v>4</v>
      </c>
      <c r="E41" s="245" t="s">
        <v>416</v>
      </c>
      <c r="F41" s="73">
        <v>20</v>
      </c>
      <c r="G41" s="237">
        <v>8</v>
      </c>
      <c r="H41" s="237">
        <v>8</v>
      </c>
      <c r="I41" s="237">
        <v>7</v>
      </c>
      <c r="J41" s="237">
        <f>SUM(G41:I41)</f>
        <v>23</v>
      </c>
      <c r="K41" s="189">
        <f>4/D41</f>
        <v>1</v>
      </c>
      <c r="L41" s="123" t="s">
        <v>332</v>
      </c>
      <c r="M41" s="296" t="s">
        <v>7</v>
      </c>
      <c r="N41" s="287"/>
      <c r="O41" s="287"/>
      <c r="P41" s="287"/>
      <c r="Q41" s="288"/>
      <c r="R41" s="445"/>
      <c r="S41" s="445"/>
      <c r="T41" s="445"/>
      <c r="U41" s="445"/>
      <c r="V41" s="445"/>
      <c r="W41" s="445"/>
      <c r="X41" s="445"/>
      <c r="Y41" s="445"/>
      <c r="Z41" s="445"/>
      <c r="AA41" s="333"/>
      <c r="AB41" s="333"/>
      <c r="AC41" s="333"/>
      <c r="AD41" s="333"/>
      <c r="AE41" s="333"/>
      <c r="AF41" s="333"/>
      <c r="AG41" s="333"/>
      <c r="AH41" s="333"/>
      <c r="AI41" s="333"/>
      <c r="AJ41" s="333"/>
      <c r="AK41" s="333"/>
    </row>
    <row r="42" spans="1:37" s="31" customFormat="1" ht="119.25" customHeight="1" thickBot="1" x14ac:dyDescent="0.3">
      <c r="A42" s="77"/>
      <c r="B42" s="116" t="s">
        <v>155</v>
      </c>
      <c r="C42" s="505"/>
      <c r="D42" s="144">
        <v>400</v>
      </c>
      <c r="E42" s="245" t="s">
        <v>417</v>
      </c>
      <c r="F42" s="144">
        <v>1600</v>
      </c>
      <c r="G42" s="237">
        <v>400</v>
      </c>
      <c r="H42" s="237">
        <v>400</v>
      </c>
      <c r="I42" s="237">
        <v>400</v>
      </c>
      <c r="J42" s="237">
        <f>SUM(G42:I42)</f>
        <v>1200</v>
      </c>
      <c r="K42" s="50">
        <f>400/D42</f>
        <v>1</v>
      </c>
      <c r="L42" s="203" t="s">
        <v>328</v>
      </c>
      <c r="M42" s="296" t="s">
        <v>7</v>
      </c>
      <c r="N42" s="287"/>
      <c r="O42" s="287"/>
      <c r="P42" s="287"/>
      <c r="Q42" s="288"/>
      <c r="R42" s="445"/>
      <c r="S42" s="445"/>
      <c r="T42" s="445"/>
      <c r="U42" s="445"/>
      <c r="V42" s="445"/>
      <c r="W42" s="445"/>
      <c r="X42" s="445"/>
      <c r="Y42" s="445"/>
      <c r="Z42" s="445"/>
      <c r="AA42" s="333"/>
      <c r="AB42" s="333"/>
      <c r="AC42" s="333"/>
      <c r="AD42" s="333"/>
      <c r="AE42" s="333"/>
      <c r="AF42" s="333"/>
      <c r="AG42" s="333"/>
      <c r="AH42" s="333"/>
      <c r="AI42" s="333"/>
      <c r="AJ42" s="333"/>
      <c r="AK42" s="333"/>
    </row>
    <row r="43" spans="1:37" ht="18.75" customHeight="1" x14ac:dyDescent="0.25">
      <c r="A43" s="466" t="s">
        <v>156</v>
      </c>
      <c r="B43" s="466"/>
      <c r="C43" s="53"/>
      <c r="D43" s="53"/>
      <c r="E43" s="53"/>
      <c r="F43" s="53"/>
      <c r="G43" s="150"/>
      <c r="H43" s="157"/>
      <c r="I43" s="151"/>
      <c r="J43" s="271"/>
      <c r="K43" s="272"/>
      <c r="L43" s="6"/>
      <c r="M43" s="78"/>
      <c r="N43" s="307" t="s">
        <v>455</v>
      </c>
      <c r="O43" s="104" t="s">
        <v>455</v>
      </c>
      <c r="P43" s="403">
        <v>0</v>
      </c>
    </row>
    <row r="44" spans="1:37" ht="18.75" customHeight="1" x14ac:dyDescent="0.25">
      <c r="A44" s="75" t="s">
        <v>4</v>
      </c>
      <c r="B44" s="75"/>
      <c r="C44" s="53"/>
      <c r="D44" s="53"/>
      <c r="E44" s="53"/>
      <c r="F44" s="53"/>
      <c r="G44" s="76"/>
      <c r="H44" s="76"/>
      <c r="I44" s="6"/>
      <c r="J44" s="18"/>
      <c r="K44" s="18"/>
      <c r="L44" s="6"/>
      <c r="M44" s="78"/>
      <c r="N44" s="306"/>
      <c r="O44" s="306"/>
      <c r="P44" s="306"/>
    </row>
    <row r="45" spans="1:37" s="40" customFormat="1" ht="18.75" customHeight="1" thickBot="1" x14ac:dyDescent="0.3">
      <c r="A45" s="477" t="s">
        <v>157</v>
      </c>
      <c r="B45" s="477"/>
      <c r="C45" s="56"/>
      <c r="D45" s="56"/>
      <c r="E45" s="56"/>
      <c r="F45" s="56"/>
      <c r="G45" s="147"/>
      <c r="H45" s="148"/>
      <c r="I45" s="142"/>
      <c r="J45" s="223"/>
      <c r="K45" s="204"/>
      <c r="L45" s="39"/>
      <c r="M45" s="297"/>
      <c r="N45" s="307" t="s">
        <v>455</v>
      </c>
      <c r="O45" s="104" t="s">
        <v>455</v>
      </c>
      <c r="P45" s="403">
        <v>0</v>
      </c>
      <c r="Q45" s="33"/>
      <c r="R45" s="332"/>
      <c r="S45" s="332"/>
      <c r="T45" s="332"/>
      <c r="U45" s="332"/>
      <c r="V45" s="332"/>
      <c r="W45" s="332"/>
      <c r="X45" s="332"/>
      <c r="Y45" s="332"/>
      <c r="Z45" s="332"/>
      <c r="AA45" s="444"/>
      <c r="AB45" s="444"/>
      <c r="AC45" s="444"/>
      <c r="AD45" s="444"/>
      <c r="AE45" s="444"/>
      <c r="AF45" s="444"/>
      <c r="AG45" s="444"/>
      <c r="AH45" s="444"/>
      <c r="AI45" s="444"/>
      <c r="AJ45" s="444"/>
      <c r="AK45" s="444"/>
    </row>
    <row r="46" spans="1:37" s="31" customFormat="1" ht="108" customHeight="1" thickBot="1" x14ac:dyDescent="0.3">
      <c r="A46" s="77"/>
      <c r="B46" s="116" t="s">
        <v>158</v>
      </c>
      <c r="C46" s="110" t="s">
        <v>278</v>
      </c>
      <c r="D46" s="225">
        <v>3</v>
      </c>
      <c r="E46" s="245" t="s">
        <v>418</v>
      </c>
      <c r="F46" s="225">
        <v>12</v>
      </c>
      <c r="G46" s="237">
        <v>3</v>
      </c>
      <c r="H46" s="237">
        <v>3</v>
      </c>
      <c r="I46" s="237">
        <v>2</v>
      </c>
      <c r="J46" s="237">
        <f>SUM(G46:I46)</f>
        <v>8</v>
      </c>
      <c r="K46" s="264">
        <f>2/D46</f>
        <v>0.66666666666666663</v>
      </c>
      <c r="L46" s="265" t="s">
        <v>333</v>
      </c>
      <c r="M46" s="298" t="s">
        <v>248</v>
      </c>
      <c r="N46" s="287"/>
      <c r="O46" s="287"/>
      <c r="P46" s="287"/>
      <c r="Q46" s="288"/>
      <c r="R46" s="445"/>
      <c r="S46" s="445"/>
      <c r="T46" s="445"/>
      <c r="U46" s="445"/>
      <c r="V46" s="445"/>
      <c r="W46" s="445"/>
      <c r="X46" s="445"/>
      <c r="Y46" s="445"/>
      <c r="Z46" s="445"/>
      <c r="AA46" s="333"/>
      <c r="AB46" s="333"/>
      <c r="AC46" s="333"/>
      <c r="AD46" s="333"/>
      <c r="AE46" s="333"/>
      <c r="AF46" s="333"/>
      <c r="AG46" s="333"/>
      <c r="AH46" s="333"/>
      <c r="AI46" s="333"/>
      <c r="AJ46" s="333"/>
      <c r="AK46" s="333"/>
    </row>
    <row r="47" spans="1:37" ht="18.75" customHeight="1" x14ac:dyDescent="0.25">
      <c r="A47" s="470" t="s">
        <v>159</v>
      </c>
      <c r="B47" s="467"/>
      <c r="C47" s="467"/>
      <c r="D47" s="467"/>
      <c r="E47" s="467"/>
      <c r="F47" s="467"/>
      <c r="G47" s="467"/>
      <c r="H47" s="467"/>
      <c r="I47" s="467"/>
      <c r="J47" s="467"/>
      <c r="K47" s="467"/>
      <c r="L47" s="467"/>
      <c r="M47" s="467"/>
      <c r="N47" s="467"/>
      <c r="O47" s="467"/>
      <c r="P47" s="500"/>
    </row>
    <row r="48" spans="1:37" ht="18.75" customHeight="1" x14ac:dyDescent="0.25">
      <c r="A48" s="466" t="s">
        <v>160</v>
      </c>
      <c r="B48" s="466"/>
      <c r="C48" s="53"/>
      <c r="D48" s="53"/>
      <c r="E48" s="53"/>
      <c r="F48" s="53"/>
      <c r="G48" s="150"/>
      <c r="H48" s="157"/>
      <c r="I48" s="151"/>
      <c r="J48" s="151"/>
      <c r="K48" s="199"/>
      <c r="L48" s="6"/>
      <c r="M48" s="78"/>
      <c r="N48" s="307" t="s">
        <v>455</v>
      </c>
      <c r="O48" s="104" t="s">
        <v>455</v>
      </c>
      <c r="P48" s="403">
        <v>0</v>
      </c>
    </row>
    <row r="49" spans="1:37" ht="18.75" customHeight="1" x14ac:dyDescent="0.25">
      <c r="A49" s="149" t="s">
        <v>4</v>
      </c>
      <c r="B49" s="149"/>
      <c r="C49" s="149"/>
      <c r="D49" s="149"/>
      <c r="E49" s="149"/>
      <c r="F49" s="149"/>
      <c r="G49" s="149"/>
      <c r="H49" s="149"/>
      <c r="I49" s="149"/>
      <c r="J49" s="149"/>
      <c r="K49" s="149"/>
      <c r="L49" s="149"/>
      <c r="M49" s="149"/>
      <c r="N49" s="149"/>
      <c r="O49" s="149"/>
      <c r="P49" s="331"/>
    </row>
    <row r="50" spans="1:37" s="31" customFormat="1" ht="15.75" x14ac:dyDescent="0.25">
      <c r="A50" s="41" t="s">
        <v>161</v>
      </c>
      <c r="B50" s="36"/>
      <c r="C50" s="54"/>
      <c r="D50" s="55"/>
      <c r="E50" s="55"/>
      <c r="F50" s="55"/>
      <c r="G50" s="147"/>
      <c r="H50" s="147"/>
      <c r="I50" s="147"/>
      <c r="J50" s="223"/>
      <c r="K50" s="204"/>
      <c r="L50" s="36"/>
      <c r="M50" s="281"/>
      <c r="N50" s="307" t="s">
        <v>455</v>
      </c>
      <c r="O50" s="104" t="s">
        <v>455</v>
      </c>
      <c r="P50" s="403">
        <v>0</v>
      </c>
      <c r="Q50" s="288"/>
      <c r="R50" s="445"/>
      <c r="S50" s="445"/>
      <c r="T50" s="445"/>
      <c r="U50" s="445"/>
      <c r="V50" s="445"/>
      <c r="W50" s="445"/>
      <c r="X50" s="445"/>
      <c r="Y50" s="445"/>
      <c r="Z50" s="445"/>
      <c r="AA50" s="333"/>
      <c r="AB50" s="333"/>
      <c r="AC50" s="333"/>
      <c r="AD50" s="333"/>
      <c r="AE50" s="333"/>
      <c r="AF50" s="333"/>
      <c r="AG50" s="333"/>
      <c r="AH50" s="333"/>
      <c r="AI50" s="333"/>
      <c r="AJ50" s="333"/>
      <c r="AK50" s="333"/>
    </row>
    <row r="51" spans="1:37" s="31" customFormat="1" ht="107.25" customHeight="1" x14ac:dyDescent="0.25">
      <c r="A51" s="13"/>
      <c r="B51" s="127" t="s">
        <v>162</v>
      </c>
      <c r="C51" s="47">
        <v>0</v>
      </c>
      <c r="D51" s="257">
        <v>0.25</v>
      </c>
      <c r="E51" s="245" t="s">
        <v>419</v>
      </c>
      <c r="F51" s="257">
        <v>1</v>
      </c>
      <c r="G51" s="102">
        <v>0</v>
      </c>
      <c r="H51" s="82">
        <v>0.25</v>
      </c>
      <c r="I51" s="102">
        <v>0.25</v>
      </c>
      <c r="J51" s="35">
        <f>SUM(G51:I51)</f>
        <v>0.5</v>
      </c>
      <c r="K51" s="190">
        <f>I51/D51</f>
        <v>1</v>
      </c>
      <c r="L51" s="126" t="s">
        <v>327</v>
      </c>
      <c r="M51" s="298" t="s">
        <v>250</v>
      </c>
      <c r="N51" s="287"/>
      <c r="O51" s="287"/>
      <c r="P51" s="287"/>
      <c r="Q51" s="288"/>
      <c r="R51" s="445"/>
      <c r="S51" s="445"/>
      <c r="T51" s="445"/>
      <c r="U51" s="445"/>
      <c r="V51" s="445"/>
      <c r="W51" s="445"/>
      <c r="X51" s="445"/>
      <c r="Y51" s="445"/>
      <c r="Z51" s="445"/>
      <c r="AA51" s="333"/>
      <c r="AB51" s="333"/>
      <c r="AC51" s="333"/>
      <c r="AD51" s="333"/>
      <c r="AE51" s="333"/>
      <c r="AF51" s="333"/>
      <c r="AG51" s="333"/>
      <c r="AH51" s="333"/>
      <c r="AI51" s="333"/>
      <c r="AJ51" s="333"/>
      <c r="AK51" s="333"/>
    </row>
    <row r="52" spans="1:37" s="31" customFormat="1" ht="57.75" customHeight="1" x14ac:dyDescent="0.25">
      <c r="A52" s="13"/>
      <c r="B52" s="116" t="s">
        <v>163</v>
      </c>
      <c r="C52" s="85">
        <v>0</v>
      </c>
      <c r="D52" s="266">
        <v>0.25</v>
      </c>
      <c r="E52" s="245" t="s">
        <v>420</v>
      </c>
      <c r="F52" s="257">
        <v>1</v>
      </c>
      <c r="G52" s="102">
        <v>0</v>
      </c>
      <c r="H52" s="82">
        <v>0</v>
      </c>
      <c r="I52" s="102">
        <v>0</v>
      </c>
      <c r="J52" s="50">
        <f>SUM(G52:I52)</f>
        <v>0</v>
      </c>
      <c r="K52" s="189">
        <f>I52/D52</f>
        <v>0</v>
      </c>
      <c r="L52" s="205"/>
      <c r="M52" s="298" t="s">
        <v>250</v>
      </c>
      <c r="N52" s="287"/>
      <c r="O52" s="287"/>
      <c r="P52" s="287"/>
      <c r="Q52" s="288"/>
      <c r="R52" s="445"/>
      <c r="S52" s="445"/>
      <c r="T52" s="445"/>
      <c r="U52" s="445"/>
      <c r="V52" s="445"/>
      <c r="W52" s="445"/>
      <c r="X52" s="445"/>
      <c r="Y52" s="445"/>
      <c r="Z52" s="445"/>
      <c r="AA52" s="333"/>
      <c r="AB52" s="333"/>
      <c r="AC52" s="333"/>
      <c r="AD52" s="333"/>
      <c r="AE52" s="333"/>
      <c r="AF52" s="333"/>
      <c r="AG52" s="333"/>
      <c r="AH52" s="333"/>
      <c r="AI52" s="333"/>
      <c r="AJ52" s="333"/>
      <c r="AK52" s="333"/>
    </row>
    <row r="53" spans="1:37" ht="18.75" customHeight="1" x14ac:dyDescent="0.25">
      <c r="A53" s="470" t="s">
        <v>164</v>
      </c>
      <c r="B53" s="467"/>
      <c r="C53" s="467"/>
      <c r="D53" s="467"/>
      <c r="E53" s="467"/>
      <c r="F53" s="467"/>
      <c r="G53" s="467"/>
      <c r="H53" s="467"/>
      <c r="I53" s="467"/>
      <c r="J53" s="467"/>
      <c r="K53" s="467"/>
      <c r="L53" s="467"/>
      <c r="M53" s="467"/>
      <c r="N53" s="467"/>
      <c r="O53" s="467"/>
      <c r="P53" s="500"/>
    </row>
    <row r="54" spans="1:37" ht="18.75" customHeight="1" x14ac:dyDescent="0.25">
      <c r="A54" s="466" t="s">
        <v>165</v>
      </c>
      <c r="B54" s="466"/>
      <c r="C54" s="466"/>
      <c r="D54" s="164"/>
      <c r="E54" s="232"/>
      <c r="F54" s="232"/>
      <c r="G54" s="150"/>
      <c r="H54" s="157"/>
      <c r="I54" s="151"/>
      <c r="J54" s="151"/>
      <c r="K54" s="199"/>
      <c r="L54" s="6"/>
      <c r="M54" s="78"/>
      <c r="N54" s="307" t="s">
        <v>455</v>
      </c>
      <c r="O54" s="104" t="s">
        <v>455</v>
      </c>
      <c r="P54" s="403">
        <v>0</v>
      </c>
    </row>
    <row r="55" spans="1:37" ht="18.75" customHeight="1" x14ac:dyDescent="0.25">
      <c r="A55" s="466" t="s">
        <v>4</v>
      </c>
      <c r="B55" s="466"/>
      <c r="C55" s="466"/>
      <c r="D55" s="466"/>
      <c r="E55" s="466"/>
      <c r="F55" s="466"/>
      <c r="G55" s="466"/>
      <c r="H55" s="466"/>
      <c r="I55" s="466"/>
      <c r="J55" s="466"/>
      <c r="K55" s="466"/>
      <c r="L55" s="466"/>
      <c r="M55" s="466"/>
      <c r="N55" s="466"/>
      <c r="O55" s="466"/>
      <c r="P55" s="469"/>
    </row>
    <row r="56" spans="1:37" s="31" customFormat="1" ht="15.75" x14ac:dyDescent="0.25">
      <c r="A56" s="41" t="s">
        <v>166</v>
      </c>
      <c r="B56" s="38"/>
      <c r="C56" s="57"/>
      <c r="D56" s="94"/>
      <c r="E56" s="94"/>
      <c r="F56" s="94"/>
      <c r="G56" s="147"/>
      <c r="H56" s="148"/>
      <c r="I56" s="148"/>
      <c r="J56" s="223"/>
      <c r="K56" s="275"/>
      <c r="L56" s="38"/>
      <c r="M56" s="14"/>
      <c r="N56" s="307" t="s">
        <v>455</v>
      </c>
      <c r="O56" s="104" t="s">
        <v>455</v>
      </c>
      <c r="P56" s="403">
        <v>0</v>
      </c>
      <c r="Q56" s="288"/>
      <c r="R56" s="445"/>
      <c r="S56" s="445"/>
      <c r="T56" s="445"/>
      <c r="U56" s="445"/>
      <c r="V56" s="445"/>
      <c r="W56" s="445"/>
      <c r="X56" s="445"/>
      <c r="Y56" s="445"/>
      <c r="Z56" s="445"/>
      <c r="AA56" s="333"/>
      <c r="AB56" s="333"/>
      <c r="AC56" s="333"/>
      <c r="AD56" s="333"/>
      <c r="AE56" s="333"/>
      <c r="AF56" s="333"/>
      <c r="AG56" s="333"/>
      <c r="AH56" s="333"/>
      <c r="AI56" s="333"/>
      <c r="AJ56" s="333"/>
      <c r="AK56" s="333"/>
    </row>
    <row r="57" spans="1:37" s="31" customFormat="1" ht="135.75" customHeight="1" x14ac:dyDescent="0.25">
      <c r="A57" s="13"/>
      <c r="B57" s="118" t="s">
        <v>167</v>
      </c>
      <c r="C57" s="105" t="s">
        <v>168</v>
      </c>
      <c r="D57" s="267">
        <v>0.25</v>
      </c>
      <c r="E57" s="245" t="s">
        <v>421</v>
      </c>
      <c r="F57" s="267">
        <v>1</v>
      </c>
      <c r="G57" s="158">
        <v>0.25</v>
      </c>
      <c r="H57" s="50">
        <v>0.25</v>
      </c>
      <c r="I57" s="50">
        <v>0.25</v>
      </c>
      <c r="J57" s="268">
        <f>SUM(G57:I57)</f>
        <v>0.75</v>
      </c>
      <c r="K57" s="269">
        <f>25%/D57</f>
        <v>1</v>
      </c>
      <c r="L57" s="206" t="s">
        <v>335</v>
      </c>
      <c r="M57" s="296" t="s">
        <v>8</v>
      </c>
      <c r="N57" s="287"/>
      <c r="O57" s="287"/>
      <c r="P57" s="287"/>
      <c r="Q57" s="288"/>
      <c r="R57" s="445"/>
      <c r="S57" s="445"/>
      <c r="T57" s="445"/>
      <c r="U57" s="445"/>
      <c r="V57" s="445"/>
      <c r="W57" s="445"/>
      <c r="X57" s="445"/>
      <c r="Y57" s="445"/>
      <c r="Z57" s="445"/>
      <c r="AA57" s="333"/>
      <c r="AB57" s="333"/>
      <c r="AC57" s="333"/>
      <c r="AD57" s="333"/>
      <c r="AE57" s="333"/>
      <c r="AF57" s="333"/>
      <c r="AG57" s="333"/>
      <c r="AH57" s="333"/>
      <c r="AI57" s="333"/>
      <c r="AJ57" s="333"/>
      <c r="AK57" s="333"/>
    </row>
    <row r="58" spans="1:37" ht="18.75" customHeight="1" x14ac:dyDescent="0.25">
      <c r="A58" s="470" t="s">
        <v>169</v>
      </c>
      <c r="B58" s="467"/>
      <c r="C58" s="467"/>
      <c r="D58" s="467"/>
      <c r="E58" s="467"/>
      <c r="F58" s="467"/>
      <c r="G58" s="467"/>
      <c r="H58" s="467"/>
      <c r="I58" s="467"/>
      <c r="J58" s="467"/>
      <c r="K58" s="467"/>
      <c r="L58" s="467"/>
      <c r="M58" s="467"/>
      <c r="N58" s="467"/>
      <c r="O58" s="467"/>
      <c r="P58" s="500"/>
    </row>
    <row r="59" spans="1:37" ht="27" customHeight="1" x14ac:dyDescent="0.25">
      <c r="A59" s="466" t="s">
        <v>170</v>
      </c>
      <c r="B59" s="466"/>
      <c r="C59" s="53"/>
      <c r="D59" s="53"/>
      <c r="E59" s="53"/>
      <c r="F59" s="53"/>
      <c r="G59" s="226"/>
      <c r="H59" s="157"/>
      <c r="I59" s="151"/>
      <c r="J59" s="151"/>
      <c r="K59" s="199"/>
      <c r="L59" s="138"/>
      <c r="M59" s="78"/>
      <c r="N59" s="329" t="s">
        <v>453</v>
      </c>
      <c r="O59" s="344" t="s">
        <v>457</v>
      </c>
      <c r="P59" s="325">
        <v>2114462745</v>
      </c>
    </row>
    <row r="60" spans="1:37" ht="18.75" customHeight="1" x14ac:dyDescent="0.25">
      <c r="A60" s="466" t="s">
        <v>4</v>
      </c>
      <c r="B60" s="466"/>
      <c r="C60" s="466"/>
      <c r="D60" s="466"/>
      <c r="E60" s="466"/>
      <c r="F60" s="466"/>
      <c r="G60" s="466"/>
      <c r="H60" s="466"/>
      <c r="I60" s="466"/>
      <c r="J60" s="466"/>
      <c r="K60" s="466"/>
      <c r="L60" s="466"/>
      <c r="M60" s="466"/>
      <c r="N60" s="466"/>
      <c r="O60" s="466"/>
      <c r="P60" s="469"/>
    </row>
    <row r="61" spans="1:37" s="31" customFormat="1" ht="30.75" thickBot="1" x14ac:dyDescent="0.3">
      <c r="A61" s="23" t="s">
        <v>171</v>
      </c>
      <c r="B61" s="37"/>
      <c r="C61" s="55"/>
      <c r="D61" s="55"/>
      <c r="E61" s="55"/>
      <c r="F61" s="55"/>
      <c r="G61" s="147"/>
      <c r="H61" s="148"/>
      <c r="I61" s="148"/>
      <c r="J61" s="223"/>
      <c r="K61" s="204"/>
      <c r="L61" s="37"/>
      <c r="M61" s="15"/>
      <c r="N61" s="329" t="s">
        <v>453</v>
      </c>
      <c r="O61" s="344" t="s">
        <v>457</v>
      </c>
      <c r="P61" s="325">
        <v>2114462745</v>
      </c>
      <c r="Q61" s="288"/>
      <c r="R61" s="445"/>
      <c r="S61" s="445"/>
      <c r="T61" s="445"/>
      <c r="U61" s="445"/>
      <c r="V61" s="445"/>
      <c r="W61" s="445"/>
      <c r="X61" s="445"/>
      <c r="Y61" s="445"/>
      <c r="Z61" s="445"/>
      <c r="AA61" s="333"/>
      <c r="AB61" s="333"/>
      <c r="AC61" s="333"/>
      <c r="AD61" s="333"/>
      <c r="AE61" s="333"/>
      <c r="AF61" s="333"/>
      <c r="AG61" s="333"/>
      <c r="AH61" s="333"/>
      <c r="AI61" s="333"/>
      <c r="AJ61" s="333"/>
      <c r="AK61" s="333"/>
    </row>
    <row r="62" spans="1:37" s="287" customFormat="1" ht="125.25" customHeight="1" thickBot="1" x14ac:dyDescent="0.3">
      <c r="A62" s="282"/>
      <c r="B62" s="283" t="s">
        <v>172</v>
      </c>
      <c r="C62" s="284" t="s">
        <v>173</v>
      </c>
      <c r="D62" s="284">
        <v>11397</v>
      </c>
      <c r="E62" s="245" t="s">
        <v>422</v>
      </c>
      <c r="F62" s="285">
        <v>40000</v>
      </c>
      <c r="G62" s="247">
        <v>9603</v>
      </c>
      <c r="H62" s="247">
        <v>9000</v>
      </c>
      <c r="I62" s="247">
        <v>14861.47</v>
      </c>
      <c r="J62" s="247">
        <f>SUM(G62:I62)</f>
        <v>33464.47</v>
      </c>
      <c r="K62" s="264">
        <v>1</v>
      </c>
      <c r="L62" s="263" t="s">
        <v>448</v>
      </c>
      <c r="M62" s="299" t="s">
        <v>8</v>
      </c>
      <c r="N62" s="310"/>
      <c r="Q62" s="443"/>
      <c r="R62" s="445"/>
      <c r="S62" s="445"/>
      <c r="T62" s="445"/>
      <c r="U62" s="445"/>
      <c r="V62" s="445"/>
      <c r="W62" s="445"/>
      <c r="X62" s="445"/>
      <c r="Y62" s="445"/>
      <c r="Z62" s="445"/>
      <c r="AA62" s="445"/>
      <c r="AB62" s="445"/>
      <c r="AC62" s="445"/>
      <c r="AD62" s="445"/>
      <c r="AE62" s="445"/>
      <c r="AF62" s="445"/>
      <c r="AG62" s="445"/>
      <c r="AH62" s="445"/>
      <c r="AI62" s="445"/>
      <c r="AJ62" s="445"/>
      <c r="AK62" s="445"/>
    </row>
    <row r="63" spans="1:37" ht="18.75" customHeight="1" x14ac:dyDescent="0.25">
      <c r="A63" s="467" t="s">
        <v>174</v>
      </c>
      <c r="B63" s="467"/>
      <c r="C63" s="467"/>
      <c r="D63" s="467"/>
      <c r="E63" s="467"/>
      <c r="F63" s="467"/>
      <c r="G63" s="467"/>
      <c r="H63" s="467"/>
      <c r="I63" s="467"/>
      <c r="J63" s="467"/>
      <c r="K63" s="467"/>
      <c r="L63" s="467"/>
      <c r="M63" s="467"/>
      <c r="N63" s="467"/>
      <c r="O63" s="467"/>
      <c r="P63" s="500"/>
    </row>
    <row r="64" spans="1:37" ht="39" customHeight="1" x14ac:dyDescent="0.25">
      <c r="A64" s="466" t="s">
        <v>175</v>
      </c>
      <c r="B64" s="466"/>
      <c r="C64" s="466"/>
      <c r="D64" s="164"/>
      <c r="E64" s="232"/>
      <c r="F64" s="232"/>
      <c r="G64" s="150"/>
      <c r="H64" s="157"/>
      <c r="I64" s="151"/>
      <c r="J64" s="151"/>
      <c r="K64" s="199"/>
      <c r="L64" s="6"/>
      <c r="M64" s="78"/>
      <c r="N64" s="328" t="s">
        <v>458</v>
      </c>
      <c r="O64" s="344" t="s">
        <v>457</v>
      </c>
      <c r="P64" s="326">
        <v>100000000</v>
      </c>
    </row>
    <row r="65" spans="1:37" ht="18.75" customHeight="1" x14ac:dyDescent="0.25">
      <c r="A65" s="466" t="s">
        <v>4</v>
      </c>
      <c r="B65" s="466"/>
      <c r="C65" s="466"/>
      <c r="D65" s="466"/>
      <c r="E65" s="466"/>
      <c r="F65" s="466"/>
      <c r="G65" s="466"/>
      <c r="H65" s="466"/>
      <c r="I65" s="466"/>
      <c r="J65" s="466"/>
      <c r="K65" s="466"/>
      <c r="L65" s="466"/>
      <c r="M65" s="466"/>
      <c r="N65" s="466"/>
      <c r="O65" s="466"/>
      <c r="P65" s="469"/>
    </row>
    <row r="66" spans="1:37" s="31" customFormat="1" ht="30" x14ac:dyDescent="0.25">
      <c r="A66" s="49" t="s">
        <v>176</v>
      </c>
      <c r="B66" s="43"/>
      <c r="C66" s="93"/>
      <c r="D66" s="93"/>
      <c r="E66" s="93"/>
      <c r="F66" s="93"/>
      <c r="G66" s="147"/>
      <c r="H66" s="147"/>
      <c r="I66" s="147"/>
      <c r="J66" s="147"/>
      <c r="K66" s="274"/>
      <c r="L66" s="43"/>
      <c r="M66" s="300"/>
      <c r="N66" s="328" t="s">
        <v>458</v>
      </c>
      <c r="O66" s="344" t="s">
        <v>457</v>
      </c>
      <c r="P66" s="326">
        <v>100000000</v>
      </c>
      <c r="Q66" s="288"/>
      <c r="R66" s="445"/>
      <c r="S66" s="445"/>
      <c r="T66" s="445"/>
      <c r="U66" s="445"/>
      <c r="V66" s="445"/>
      <c r="W66" s="445"/>
      <c r="X66" s="445"/>
      <c r="Y66" s="445"/>
      <c r="Z66" s="445"/>
      <c r="AA66" s="333"/>
      <c r="AB66" s="333"/>
      <c r="AC66" s="333"/>
      <c r="AD66" s="333"/>
      <c r="AE66" s="333"/>
      <c r="AF66" s="333"/>
      <c r="AG66" s="333"/>
      <c r="AH66" s="333"/>
      <c r="AI66" s="333"/>
      <c r="AJ66" s="333"/>
      <c r="AK66" s="333"/>
    </row>
    <row r="67" spans="1:37" s="32" customFormat="1" ht="125.25" customHeight="1" x14ac:dyDescent="0.25">
      <c r="A67" s="22"/>
      <c r="B67" s="65" t="s">
        <v>177</v>
      </c>
      <c r="C67" s="65" t="s">
        <v>178</v>
      </c>
      <c r="D67" s="182">
        <v>0</v>
      </c>
      <c r="E67" s="277" t="s">
        <v>444</v>
      </c>
      <c r="F67" s="182">
        <v>4000</v>
      </c>
      <c r="G67" s="237">
        <v>1500</v>
      </c>
      <c r="H67" s="237" t="s">
        <v>411</v>
      </c>
      <c r="I67" s="237" t="s">
        <v>411</v>
      </c>
      <c r="J67" s="237">
        <v>1500</v>
      </c>
      <c r="K67" s="269">
        <v>0</v>
      </c>
      <c r="L67" s="114" t="s">
        <v>282</v>
      </c>
      <c r="M67" s="301" t="s">
        <v>251</v>
      </c>
      <c r="N67" s="287"/>
      <c r="O67" s="287"/>
      <c r="P67" s="287"/>
      <c r="Q67" s="443"/>
      <c r="R67" s="445"/>
      <c r="S67" s="445"/>
      <c r="T67" s="445"/>
      <c r="U67" s="445"/>
      <c r="V67" s="445"/>
      <c r="W67" s="445"/>
      <c r="X67" s="445"/>
      <c r="Y67" s="445"/>
      <c r="Z67" s="445"/>
      <c r="AA67" s="446"/>
      <c r="AB67" s="446"/>
      <c r="AC67" s="446"/>
      <c r="AD67" s="446"/>
      <c r="AE67" s="446"/>
      <c r="AF67" s="446"/>
      <c r="AG67" s="446"/>
      <c r="AH67" s="446"/>
      <c r="AI67" s="446"/>
      <c r="AJ67" s="446"/>
      <c r="AK67" s="446"/>
    </row>
    <row r="68" spans="1:37" s="32" customFormat="1" ht="109.5" customHeight="1" x14ac:dyDescent="0.25">
      <c r="A68" s="22"/>
      <c r="B68" s="65" t="s">
        <v>179</v>
      </c>
      <c r="C68" s="65" t="s">
        <v>180</v>
      </c>
      <c r="D68" s="182">
        <v>0</v>
      </c>
      <c r="E68" s="277" t="s">
        <v>445</v>
      </c>
      <c r="F68" s="182" t="s">
        <v>426</v>
      </c>
      <c r="G68" s="182" t="s">
        <v>427</v>
      </c>
      <c r="H68" s="237" t="s">
        <v>411</v>
      </c>
      <c r="I68" s="237" t="s">
        <v>411</v>
      </c>
      <c r="J68" s="182" t="s">
        <v>427</v>
      </c>
      <c r="K68" s="269">
        <v>0</v>
      </c>
      <c r="L68" s="115" t="s">
        <v>285</v>
      </c>
      <c r="M68" s="301" t="s">
        <v>251</v>
      </c>
      <c r="N68" s="287"/>
      <c r="O68" s="287"/>
      <c r="P68" s="287"/>
      <c r="Q68" s="443"/>
      <c r="R68" s="445"/>
      <c r="S68" s="445"/>
      <c r="T68" s="445"/>
      <c r="U68" s="445"/>
      <c r="V68" s="445"/>
      <c r="W68" s="445"/>
      <c r="X68" s="445"/>
      <c r="Y68" s="445"/>
      <c r="Z68" s="445"/>
      <c r="AA68" s="446"/>
      <c r="AB68" s="446"/>
      <c r="AC68" s="446"/>
      <c r="AD68" s="446"/>
      <c r="AE68" s="446"/>
      <c r="AF68" s="446"/>
      <c r="AG68" s="446"/>
      <c r="AH68" s="446"/>
      <c r="AI68" s="446"/>
      <c r="AJ68" s="446"/>
      <c r="AK68" s="446"/>
    </row>
    <row r="69" spans="1:37" s="32" customFormat="1" ht="84.75" customHeight="1" x14ac:dyDescent="0.25">
      <c r="A69" s="22"/>
      <c r="B69" s="121" t="s">
        <v>181</v>
      </c>
      <c r="C69" s="65" t="s">
        <v>182</v>
      </c>
      <c r="D69" s="179">
        <v>10</v>
      </c>
      <c r="E69" s="245" t="s">
        <v>425</v>
      </c>
      <c r="F69" s="179">
        <v>40</v>
      </c>
      <c r="G69" s="237">
        <v>10</v>
      </c>
      <c r="H69" s="237">
        <v>10</v>
      </c>
      <c r="I69" s="237">
        <v>10</v>
      </c>
      <c r="J69" s="237">
        <f>SUM(G69:I69)</f>
        <v>30</v>
      </c>
      <c r="K69" s="35">
        <f>10/D69</f>
        <v>1</v>
      </c>
      <c r="L69" s="161" t="s">
        <v>330</v>
      </c>
      <c r="M69" s="301" t="s">
        <v>251</v>
      </c>
      <c r="N69" s="287"/>
      <c r="O69" s="287"/>
      <c r="P69" s="287"/>
      <c r="Q69" s="443"/>
      <c r="R69" s="445"/>
      <c r="S69" s="445"/>
      <c r="T69" s="445"/>
      <c r="U69" s="445"/>
      <c r="V69" s="445"/>
      <c r="W69" s="445"/>
      <c r="X69" s="445"/>
      <c r="Y69" s="445"/>
      <c r="Z69" s="445"/>
      <c r="AA69" s="446"/>
      <c r="AB69" s="446"/>
      <c r="AC69" s="446"/>
      <c r="AD69" s="446"/>
      <c r="AE69" s="446"/>
      <c r="AF69" s="446"/>
      <c r="AG69" s="446"/>
      <c r="AH69" s="446"/>
      <c r="AI69" s="446"/>
      <c r="AJ69" s="446"/>
      <c r="AK69" s="446"/>
    </row>
    <row r="70" spans="1:37" s="32" customFormat="1" ht="153" customHeight="1" x14ac:dyDescent="0.25">
      <c r="A70" s="22"/>
      <c r="B70" s="121" t="s">
        <v>183</v>
      </c>
      <c r="C70" s="117" t="s">
        <v>184</v>
      </c>
      <c r="D70" s="183">
        <v>0</v>
      </c>
      <c r="E70" s="277" t="s">
        <v>446</v>
      </c>
      <c r="F70" s="183">
        <v>200</v>
      </c>
      <c r="G70" s="237">
        <v>60</v>
      </c>
      <c r="H70" s="237" t="s">
        <v>411</v>
      </c>
      <c r="I70" s="237" t="s">
        <v>411</v>
      </c>
      <c r="J70" s="237">
        <v>60</v>
      </c>
      <c r="K70" s="269">
        <v>0</v>
      </c>
      <c r="L70" s="115" t="s">
        <v>283</v>
      </c>
      <c r="M70" s="301" t="s">
        <v>251</v>
      </c>
      <c r="N70" s="287"/>
      <c r="O70" s="287"/>
      <c r="P70" s="287"/>
      <c r="Q70" s="443"/>
      <c r="R70" s="445"/>
      <c r="S70" s="445"/>
      <c r="T70" s="445"/>
      <c r="U70" s="445"/>
      <c r="V70" s="445"/>
      <c r="W70" s="445"/>
      <c r="X70" s="445"/>
      <c r="Y70" s="445"/>
      <c r="Z70" s="445"/>
      <c r="AA70" s="446"/>
      <c r="AB70" s="446"/>
      <c r="AC70" s="446"/>
      <c r="AD70" s="446"/>
      <c r="AE70" s="446"/>
      <c r="AF70" s="446"/>
      <c r="AG70" s="446"/>
      <c r="AH70" s="446"/>
      <c r="AI70" s="446"/>
      <c r="AJ70" s="446"/>
      <c r="AK70" s="446"/>
    </row>
    <row r="71" spans="1:37" ht="18.75" customHeight="1" x14ac:dyDescent="0.25">
      <c r="A71" s="466" t="s">
        <v>185</v>
      </c>
      <c r="B71" s="466"/>
      <c r="C71" s="466"/>
      <c r="D71" s="466"/>
      <c r="E71" s="466"/>
      <c r="F71" s="466"/>
      <c r="G71" s="466"/>
      <c r="H71" s="466"/>
      <c r="I71" s="466"/>
      <c r="J71" s="466"/>
      <c r="K71" s="466"/>
      <c r="L71" s="466"/>
      <c r="M71" s="466"/>
      <c r="N71" s="466"/>
      <c r="O71" s="466"/>
      <c r="P71" s="469"/>
    </row>
    <row r="72" spans="1:37" ht="30" customHeight="1" x14ac:dyDescent="0.25">
      <c r="A72" s="466" t="s">
        <v>186</v>
      </c>
      <c r="B72" s="466"/>
      <c r="C72" s="469"/>
      <c r="D72" s="167"/>
      <c r="E72" s="233"/>
      <c r="F72" s="233"/>
      <c r="G72" s="150"/>
      <c r="H72" s="157"/>
      <c r="I72" s="151"/>
      <c r="J72" s="151"/>
      <c r="K72" s="199"/>
      <c r="L72" s="6"/>
      <c r="M72" s="78"/>
      <c r="N72" s="327" t="s">
        <v>453</v>
      </c>
      <c r="O72" s="344" t="s">
        <v>457</v>
      </c>
      <c r="P72" s="309">
        <f>P74</f>
        <v>90500000</v>
      </c>
    </row>
    <row r="73" spans="1:37" ht="18.75" customHeight="1" x14ac:dyDescent="0.25">
      <c r="A73" s="466" t="s">
        <v>4</v>
      </c>
      <c r="B73" s="466"/>
      <c r="C73" s="466"/>
      <c r="D73" s="466"/>
      <c r="E73" s="466"/>
      <c r="F73" s="466"/>
      <c r="G73" s="466"/>
      <c r="H73" s="466"/>
      <c r="I73" s="466"/>
      <c r="J73" s="466"/>
      <c r="K73" s="466"/>
      <c r="L73" s="466"/>
      <c r="M73" s="466"/>
      <c r="N73" s="466"/>
      <c r="O73" s="466"/>
      <c r="P73" s="469"/>
    </row>
    <row r="74" spans="1:37" s="31" customFormat="1" ht="30.75" thickBot="1" x14ac:dyDescent="0.3">
      <c r="A74" s="41" t="s">
        <v>187</v>
      </c>
      <c r="B74" s="36"/>
      <c r="C74" s="54"/>
      <c r="D74" s="227"/>
      <c r="E74" s="258"/>
      <c r="F74" s="92"/>
      <c r="G74" s="147"/>
      <c r="H74" s="147"/>
      <c r="I74" s="147"/>
      <c r="J74" s="147"/>
      <c r="K74" s="273"/>
      <c r="L74" s="36"/>
      <c r="M74" s="281"/>
      <c r="N74" s="327" t="s">
        <v>453</v>
      </c>
      <c r="O74" s="344" t="s">
        <v>457</v>
      </c>
      <c r="P74" s="309">
        <v>90500000</v>
      </c>
      <c r="Q74" s="288"/>
      <c r="R74" s="445"/>
      <c r="S74" s="445"/>
      <c r="T74" s="445"/>
      <c r="U74" s="445"/>
      <c r="V74" s="445"/>
      <c r="W74" s="445"/>
      <c r="X74" s="445"/>
      <c r="Y74" s="445"/>
      <c r="Z74" s="445"/>
      <c r="AA74" s="333"/>
      <c r="AB74" s="333"/>
      <c r="AC74" s="333"/>
      <c r="AD74" s="333"/>
      <c r="AE74" s="333"/>
      <c r="AF74" s="333"/>
      <c r="AG74" s="333"/>
      <c r="AH74" s="333"/>
      <c r="AI74" s="333"/>
      <c r="AJ74" s="333"/>
      <c r="AK74" s="333"/>
    </row>
    <row r="75" spans="1:37" s="31" customFormat="1" ht="145.5" customHeight="1" thickBot="1" x14ac:dyDescent="0.3">
      <c r="A75" s="13"/>
      <c r="B75" s="116" t="s">
        <v>188</v>
      </c>
      <c r="C75" s="42" t="s">
        <v>189</v>
      </c>
      <c r="D75" s="180">
        <v>2</v>
      </c>
      <c r="E75" s="245" t="s">
        <v>423</v>
      </c>
      <c r="F75" s="180">
        <v>10</v>
      </c>
      <c r="G75" s="237">
        <v>5</v>
      </c>
      <c r="H75" s="237">
        <v>1</v>
      </c>
      <c r="I75" s="237">
        <v>2</v>
      </c>
      <c r="J75" s="237">
        <f>SUM(G75:I75)</f>
        <v>8</v>
      </c>
      <c r="K75" s="209">
        <f>2/D75</f>
        <v>1</v>
      </c>
      <c r="L75" s="122" t="s">
        <v>359</v>
      </c>
      <c r="M75" s="301" t="s">
        <v>7</v>
      </c>
      <c r="N75" s="287"/>
      <c r="O75" s="287"/>
      <c r="P75" s="287"/>
      <c r="Q75" s="288"/>
      <c r="R75" s="445"/>
      <c r="S75" s="445"/>
      <c r="T75" s="445"/>
      <c r="U75" s="445"/>
      <c r="V75" s="445"/>
      <c r="W75" s="445"/>
      <c r="X75" s="445"/>
      <c r="Y75" s="445"/>
      <c r="Z75" s="445"/>
      <c r="AA75" s="333"/>
      <c r="AB75" s="333"/>
      <c r="AC75" s="333"/>
      <c r="AD75" s="333"/>
      <c r="AE75" s="333"/>
      <c r="AF75" s="333"/>
      <c r="AG75" s="333"/>
      <c r="AH75" s="333"/>
      <c r="AI75" s="333"/>
      <c r="AJ75" s="333"/>
      <c r="AK75" s="333"/>
    </row>
    <row r="76" spans="1:37" s="44" customFormat="1" ht="146.25" customHeight="1" thickBot="1" x14ac:dyDescent="0.3">
      <c r="A76" s="22"/>
      <c r="B76" s="116" t="s">
        <v>190</v>
      </c>
      <c r="C76" s="47">
        <v>0</v>
      </c>
      <c r="D76" s="102">
        <v>0.25</v>
      </c>
      <c r="E76" s="245" t="s">
        <v>424</v>
      </c>
      <c r="F76" s="102">
        <v>1</v>
      </c>
      <c r="G76" s="158">
        <v>0.25</v>
      </c>
      <c r="H76" s="50">
        <v>0.25</v>
      </c>
      <c r="I76" s="50">
        <v>0.25</v>
      </c>
      <c r="J76" s="268">
        <f>SUM(G76:I76)</f>
        <v>0.75</v>
      </c>
      <c r="K76" s="270">
        <f>I76/D76</f>
        <v>1</v>
      </c>
      <c r="L76" s="122" t="s">
        <v>339</v>
      </c>
      <c r="M76" s="301" t="s">
        <v>7</v>
      </c>
      <c r="N76" s="289"/>
      <c r="O76" s="287"/>
      <c r="P76" s="287"/>
      <c r="Q76" s="443"/>
      <c r="R76" s="445"/>
      <c r="S76" s="445"/>
      <c r="T76" s="445"/>
      <c r="U76" s="445"/>
      <c r="V76" s="445"/>
      <c r="W76" s="445"/>
      <c r="X76" s="445"/>
      <c r="Y76" s="445"/>
      <c r="Z76" s="445"/>
      <c r="AA76" s="333"/>
      <c r="AB76" s="333"/>
      <c r="AC76" s="333"/>
      <c r="AD76" s="333"/>
      <c r="AE76" s="333"/>
      <c r="AF76" s="333"/>
      <c r="AG76" s="333"/>
      <c r="AH76" s="333"/>
      <c r="AI76" s="333"/>
      <c r="AJ76" s="333"/>
      <c r="AK76" s="333"/>
    </row>
    <row r="78" spans="1:37" x14ac:dyDescent="0.25">
      <c r="J78" s="103">
        <f>(J8+J24+J29+J47+J53+J58+J63+J71)/8</f>
        <v>0</v>
      </c>
      <c r="K78" s="103"/>
    </row>
  </sheetData>
  <mergeCells count="46">
    <mergeCell ref="A45:B45"/>
    <mergeCell ref="A36:C36"/>
    <mergeCell ref="N4:P4"/>
    <mergeCell ref="A30:C30"/>
    <mergeCell ref="A38:B38"/>
    <mergeCell ref="C41:C42"/>
    <mergeCell ref="A43:B43"/>
    <mergeCell ref="M4:M5"/>
    <mergeCell ref="A2:L2"/>
    <mergeCell ref="A9:C9"/>
    <mergeCell ref="A20:B20"/>
    <mergeCell ref="A11:C11"/>
    <mergeCell ref="A4:A5"/>
    <mergeCell ref="B4:B5"/>
    <mergeCell ref="C4:C5"/>
    <mergeCell ref="D4:D5"/>
    <mergeCell ref="E4:E5"/>
    <mergeCell ref="F4:F5"/>
    <mergeCell ref="G4:G5"/>
    <mergeCell ref="J4:J5"/>
    <mergeCell ref="K4:K5"/>
    <mergeCell ref="L4:L5"/>
    <mergeCell ref="H4:H5"/>
    <mergeCell ref="I4:I5"/>
    <mergeCell ref="A64:C64"/>
    <mergeCell ref="A53:P53"/>
    <mergeCell ref="A55:P55"/>
    <mergeCell ref="A58:P58"/>
    <mergeCell ref="A60:P60"/>
    <mergeCell ref="A63:P63"/>
    <mergeCell ref="A65:P65"/>
    <mergeCell ref="A71:P71"/>
    <mergeCell ref="A73:P73"/>
    <mergeCell ref="A25:B25"/>
    <mergeCell ref="A6:D7"/>
    <mergeCell ref="A8:P8"/>
    <mergeCell ref="A10:P10"/>
    <mergeCell ref="A24:P24"/>
    <mergeCell ref="A26:P26"/>
    <mergeCell ref="A27:P27"/>
    <mergeCell ref="A29:P29"/>
    <mergeCell ref="A47:P47"/>
    <mergeCell ref="A72:C72"/>
    <mergeCell ref="A48:B48"/>
    <mergeCell ref="A54:C54"/>
    <mergeCell ref="A59:B59"/>
  </mergeCells>
  <printOptions horizontalCentered="1" verticalCentered="1"/>
  <pageMargins left="0.70866141732283472" right="0.19685039370078741" top="0.74803149606299213" bottom="0.74803149606299213" header="0.31496062992125984" footer="0.31496062992125984"/>
  <pageSetup paperSize="5"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V75"/>
  <sheetViews>
    <sheetView zoomScale="87" zoomScaleNormal="87" workbookViewId="0">
      <pane ySplit="6" topLeftCell="A7" activePane="bottomLeft" state="frozen"/>
      <selection pane="bottomLeft" activeCell="N10" sqref="N10:P10"/>
    </sheetView>
  </sheetViews>
  <sheetFormatPr baseColWidth="10" defaultRowHeight="15" x14ac:dyDescent="0.25"/>
  <cols>
    <col min="1" max="1" width="24.5703125" style="59" customWidth="1"/>
    <col min="2" max="2" width="38.7109375" style="59" customWidth="1"/>
    <col min="3" max="3" width="16" style="59" customWidth="1"/>
    <col min="4" max="4" width="17.42578125" style="59" customWidth="1"/>
    <col min="5" max="6" width="26.140625" style="59" hidden="1" customWidth="1"/>
    <col min="7" max="7" width="19.42578125" style="59" hidden="1" customWidth="1"/>
    <col min="8" max="8" width="20.140625" style="59" hidden="1" customWidth="1"/>
    <col min="9" max="9" width="19.85546875" style="59" hidden="1" customWidth="1"/>
    <col min="10" max="11" width="23.42578125" style="395" hidden="1" customWidth="1"/>
    <col min="12" max="12" width="46.42578125" style="59" hidden="1" customWidth="1"/>
    <col min="13" max="13" width="27.85546875" style="59" hidden="1" customWidth="1"/>
    <col min="14" max="14" width="23.7109375" style="395" customWidth="1"/>
    <col min="15" max="15" width="11.42578125" style="59"/>
    <col min="16" max="16" width="24.85546875" style="59" customWidth="1"/>
    <col min="17" max="74" width="11.42578125" style="396"/>
    <col min="75" max="16384" width="11.42578125" style="59"/>
  </cols>
  <sheetData>
    <row r="2" spans="1:74" ht="32.25" customHeight="1" thickBot="1" x14ac:dyDescent="0.3">
      <c r="A2" s="523" t="s">
        <v>14</v>
      </c>
      <c r="B2" s="523"/>
      <c r="C2" s="523"/>
      <c r="D2" s="523"/>
      <c r="E2" s="523"/>
      <c r="F2" s="523"/>
      <c r="G2" s="523"/>
      <c r="H2" s="523"/>
      <c r="I2" s="523"/>
      <c r="J2" s="523"/>
      <c r="K2" s="523"/>
      <c r="L2" s="523"/>
      <c r="M2" s="523"/>
    </row>
    <row r="3" spans="1:74" ht="44.25" customHeight="1" thickBot="1" x14ac:dyDescent="0.3">
      <c r="A3" s="51"/>
      <c r="B3" s="345" t="s">
        <v>336</v>
      </c>
      <c r="C3" s="51"/>
      <c r="D3" s="51"/>
      <c r="E3" s="51"/>
      <c r="F3" s="51"/>
      <c r="G3" s="346"/>
      <c r="H3" s="347"/>
      <c r="I3" s="348"/>
      <c r="J3" s="349"/>
      <c r="K3" s="350"/>
      <c r="L3" s="351"/>
      <c r="M3" s="351"/>
    </row>
    <row r="4" spans="1:74" ht="58.5" customHeight="1" thickTop="1" x14ac:dyDescent="0.25">
      <c r="A4" s="524" t="s">
        <v>243</v>
      </c>
      <c r="B4" s="524" t="s">
        <v>0</v>
      </c>
      <c r="C4" s="524" t="s">
        <v>2</v>
      </c>
      <c r="D4" s="524" t="s">
        <v>304</v>
      </c>
      <c r="E4" s="524" t="s">
        <v>361</v>
      </c>
      <c r="F4" s="524" t="s">
        <v>403</v>
      </c>
      <c r="G4" s="526" t="s">
        <v>289</v>
      </c>
      <c r="H4" s="528" t="s">
        <v>290</v>
      </c>
      <c r="I4" s="533" t="s">
        <v>308</v>
      </c>
      <c r="J4" s="535" t="s">
        <v>306</v>
      </c>
      <c r="K4" s="535" t="s">
        <v>363</v>
      </c>
      <c r="L4" s="537" t="s">
        <v>3</v>
      </c>
      <c r="M4" s="537" t="s">
        <v>1</v>
      </c>
      <c r="N4" s="530" t="s">
        <v>447</v>
      </c>
      <c r="O4" s="531"/>
      <c r="P4" s="532"/>
    </row>
    <row r="5" spans="1:74" ht="25.5" customHeight="1" x14ac:dyDescent="0.25">
      <c r="A5" s="525"/>
      <c r="B5" s="525"/>
      <c r="C5" s="525"/>
      <c r="D5" s="525"/>
      <c r="E5" s="525"/>
      <c r="F5" s="525"/>
      <c r="G5" s="527"/>
      <c r="H5" s="529"/>
      <c r="I5" s="534"/>
      <c r="J5" s="536"/>
      <c r="K5" s="536"/>
      <c r="L5" s="538"/>
      <c r="M5" s="538"/>
      <c r="N5" s="352" t="s">
        <v>449</v>
      </c>
      <c r="O5" s="353" t="s">
        <v>450</v>
      </c>
      <c r="P5" s="354" t="s">
        <v>452</v>
      </c>
    </row>
    <row r="6" spans="1:74" ht="34.5" customHeight="1" x14ac:dyDescent="0.25">
      <c r="A6" s="397" t="s">
        <v>191</v>
      </c>
      <c r="B6" s="52"/>
      <c r="C6" s="52"/>
      <c r="D6" s="52"/>
      <c r="E6" s="52"/>
      <c r="F6" s="52"/>
      <c r="G6" s="52"/>
      <c r="H6" s="52"/>
      <c r="I6" s="52"/>
      <c r="J6" s="398"/>
      <c r="K6" s="398"/>
      <c r="L6" s="52"/>
      <c r="M6" s="52"/>
      <c r="N6" s="355" t="s">
        <v>453</v>
      </c>
      <c r="O6" s="355" t="s">
        <v>454</v>
      </c>
      <c r="P6" s="356">
        <f>P8+P37</f>
        <v>180253200</v>
      </c>
    </row>
    <row r="7" spans="1:74" ht="18.75" customHeight="1" x14ac:dyDescent="0.25">
      <c r="A7" s="519" t="s">
        <v>192</v>
      </c>
      <c r="B7" s="507"/>
      <c r="C7" s="507"/>
      <c r="D7" s="507"/>
      <c r="E7" s="507"/>
      <c r="F7" s="507"/>
      <c r="G7" s="507"/>
      <c r="H7" s="507"/>
      <c r="I7" s="507"/>
      <c r="J7" s="507"/>
      <c r="K7" s="507"/>
      <c r="L7" s="507"/>
      <c r="M7" s="507"/>
      <c r="N7" s="507"/>
      <c r="O7" s="507"/>
      <c r="P7" s="520"/>
    </row>
    <row r="8" spans="1:74" ht="33.75" customHeight="1" x14ac:dyDescent="0.25">
      <c r="A8" s="507" t="s">
        <v>193</v>
      </c>
      <c r="B8" s="507"/>
      <c r="C8" s="507"/>
      <c r="D8" s="53"/>
      <c r="E8" s="53"/>
      <c r="F8" s="53"/>
      <c r="G8" s="399"/>
      <c r="H8" s="399"/>
      <c r="I8" s="399"/>
      <c r="J8" s="400"/>
      <c r="K8" s="401"/>
      <c r="L8" s="382"/>
      <c r="M8" s="53"/>
      <c r="N8" s="307" t="s">
        <v>453</v>
      </c>
      <c r="O8" s="307" t="s">
        <v>454</v>
      </c>
      <c r="P8" s="402">
        <f>P13</f>
        <v>100000000</v>
      </c>
    </row>
    <row r="9" spans="1:74" ht="33.75" customHeight="1" x14ac:dyDescent="0.25">
      <c r="A9" s="521" t="s">
        <v>4</v>
      </c>
      <c r="B9" s="521"/>
      <c r="C9" s="521"/>
      <c r="D9" s="521"/>
      <c r="E9" s="521"/>
      <c r="F9" s="521"/>
      <c r="G9" s="521"/>
      <c r="H9" s="521"/>
      <c r="I9" s="521"/>
      <c r="J9" s="521"/>
      <c r="K9" s="521"/>
      <c r="L9" s="521"/>
      <c r="M9" s="521"/>
      <c r="N9" s="521"/>
      <c r="O9" s="521"/>
      <c r="P9" s="522"/>
    </row>
    <row r="10" spans="1:74" ht="23.25" customHeight="1" x14ac:dyDescent="0.25">
      <c r="A10" s="509" t="s">
        <v>194</v>
      </c>
      <c r="B10" s="510"/>
      <c r="C10" s="510"/>
      <c r="D10" s="510"/>
      <c r="E10" s="510"/>
      <c r="F10" s="510"/>
      <c r="G10" s="510"/>
      <c r="H10" s="510"/>
      <c r="I10" s="510"/>
      <c r="J10" s="510"/>
      <c r="K10" s="510"/>
      <c r="L10" s="510"/>
      <c r="M10" s="511"/>
      <c r="N10" s="307" t="s">
        <v>455</v>
      </c>
      <c r="O10" s="104" t="s">
        <v>455</v>
      </c>
      <c r="P10" s="403">
        <v>0</v>
      </c>
    </row>
    <row r="11" spans="1:74" s="408" customFormat="1" ht="183" customHeight="1" x14ac:dyDescent="0.25">
      <c r="A11" s="404"/>
      <c r="B11" s="116" t="s">
        <v>195</v>
      </c>
      <c r="C11" s="47" t="s">
        <v>196</v>
      </c>
      <c r="D11" s="357">
        <v>7</v>
      </c>
      <c r="E11" s="245" t="s">
        <v>428</v>
      </c>
      <c r="F11" s="358">
        <v>70</v>
      </c>
      <c r="G11" s="359">
        <v>36</v>
      </c>
      <c r="H11" s="359">
        <v>27</v>
      </c>
      <c r="I11" s="359">
        <v>7</v>
      </c>
      <c r="J11" s="359">
        <f>SUM(G11:I11)</f>
        <v>70</v>
      </c>
      <c r="K11" s="360">
        <f>7/D11</f>
        <v>1</v>
      </c>
      <c r="L11" s="276" t="s">
        <v>298</v>
      </c>
      <c r="M11" s="361" t="s">
        <v>252</v>
      </c>
      <c r="N11" s="355"/>
      <c r="O11" s="405"/>
      <c r="P11" s="406"/>
      <c r="Q11" s="407"/>
      <c r="R11" s="407"/>
      <c r="S11" s="407"/>
      <c r="T11" s="407"/>
      <c r="U11" s="407"/>
      <c r="V11" s="407"/>
      <c r="W11" s="407"/>
      <c r="X11" s="407"/>
      <c r="Y11" s="407"/>
      <c r="Z11" s="407"/>
      <c r="AA11" s="407"/>
      <c r="AB11" s="407"/>
      <c r="AC11" s="407"/>
      <c r="AD11" s="407"/>
      <c r="AE11" s="407"/>
      <c r="AF11" s="407"/>
      <c r="AG11" s="407"/>
      <c r="AH11" s="407"/>
      <c r="AI11" s="407"/>
      <c r="AJ11" s="407"/>
      <c r="AK11" s="407"/>
      <c r="AL11" s="407"/>
      <c r="AM11" s="407"/>
      <c r="AN11" s="407"/>
      <c r="AO11" s="407"/>
      <c r="AP11" s="407"/>
      <c r="AQ11" s="407"/>
      <c r="AR11" s="407"/>
      <c r="AS11" s="407"/>
      <c r="AT11" s="407"/>
      <c r="AU11" s="407"/>
      <c r="AV11" s="407"/>
      <c r="AW11" s="407"/>
      <c r="AX11" s="407"/>
      <c r="AY11" s="407"/>
      <c r="AZ11" s="407"/>
      <c r="BA11" s="407"/>
      <c r="BB11" s="407"/>
      <c r="BC11" s="407"/>
      <c r="BD11" s="407"/>
      <c r="BE11" s="407"/>
      <c r="BF11" s="407"/>
      <c r="BG11" s="407"/>
      <c r="BH11" s="407"/>
      <c r="BI11" s="407"/>
      <c r="BJ11" s="407"/>
      <c r="BK11" s="407"/>
      <c r="BL11" s="407"/>
      <c r="BM11" s="407"/>
      <c r="BN11" s="407"/>
      <c r="BO11" s="407"/>
      <c r="BP11" s="407"/>
      <c r="BQ11" s="407"/>
      <c r="BR11" s="407"/>
      <c r="BS11" s="407"/>
      <c r="BT11" s="407"/>
      <c r="BU11" s="407"/>
      <c r="BV11" s="407"/>
    </row>
    <row r="12" spans="1:74" s="408" customFormat="1" ht="63.75" customHeight="1" x14ac:dyDescent="0.25">
      <c r="A12" s="404"/>
      <c r="B12" s="116" t="s">
        <v>197</v>
      </c>
      <c r="C12" s="47" t="s">
        <v>198</v>
      </c>
      <c r="D12" s="362">
        <v>30</v>
      </c>
      <c r="E12" s="245" t="s">
        <v>429</v>
      </c>
      <c r="F12" s="362">
        <v>60</v>
      </c>
      <c r="G12" s="359">
        <v>0</v>
      </c>
      <c r="H12" s="359">
        <v>0</v>
      </c>
      <c r="I12" s="359">
        <v>0</v>
      </c>
      <c r="J12" s="359">
        <f>SUM(G12:I12)</f>
        <v>0</v>
      </c>
      <c r="K12" s="360">
        <f>J12/D12</f>
        <v>0</v>
      </c>
      <c r="L12" s="132"/>
      <c r="M12" s="361" t="s">
        <v>246</v>
      </c>
      <c r="N12" s="355"/>
      <c r="O12" s="405"/>
      <c r="P12" s="406"/>
      <c r="Q12" s="407"/>
      <c r="R12" s="407"/>
      <c r="S12" s="407"/>
      <c r="T12" s="407"/>
      <c r="U12" s="407"/>
      <c r="V12" s="407"/>
      <c r="W12" s="407"/>
      <c r="X12" s="407"/>
      <c r="Y12" s="407"/>
      <c r="Z12" s="407"/>
      <c r="AA12" s="407"/>
      <c r="AB12" s="407"/>
      <c r="AC12" s="407"/>
      <c r="AD12" s="407"/>
      <c r="AE12" s="407"/>
      <c r="AF12" s="407"/>
      <c r="AG12" s="407"/>
      <c r="AH12" s="407"/>
      <c r="AI12" s="407"/>
      <c r="AJ12" s="407"/>
      <c r="AK12" s="407"/>
      <c r="AL12" s="407"/>
      <c r="AM12" s="407"/>
      <c r="AN12" s="407"/>
      <c r="AO12" s="407"/>
      <c r="AP12" s="407"/>
      <c r="AQ12" s="407"/>
      <c r="AR12" s="407"/>
      <c r="AS12" s="407"/>
      <c r="AT12" s="407"/>
      <c r="AU12" s="407"/>
      <c r="AV12" s="407"/>
      <c r="AW12" s="407"/>
      <c r="AX12" s="407"/>
      <c r="AY12" s="407"/>
      <c r="AZ12" s="407"/>
      <c r="BA12" s="407"/>
      <c r="BB12" s="407"/>
      <c r="BC12" s="407"/>
      <c r="BD12" s="407"/>
      <c r="BE12" s="407"/>
      <c r="BF12" s="407"/>
      <c r="BG12" s="407"/>
      <c r="BH12" s="407"/>
      <c r="BI12" s="407"/>
      <c r="BJ12" s="407"/>
      <c r="BK12" s="407"/>
      <c r="BL12" s="407"/>
      <c r="BM12" s="407"/>
      <c r="BN12" s="407"/>
      <c r="BO12" s="407"/>
      <c r="BP12" s="407"/>
      <c r="BQ12" s="407"/>
      <c r="BR12" s="407"/>
      <c r="BS12" s="407"/>
      <c r="BT12" s="407"/>
      <c r="BU12" s="407"/>
      <c r="BV12" s="407"/>
    </row>
    <row r="13" spans="1:74" s="408" customFormat="1" ht="30.75" thickBot="1" x14ac:dyDescent="0.3">
      <c r="A13" s="409" t="s">
        <v>199</v>
      </c>
      <c r="B13" s="55"/>
      <c r="C13" s="55"/>
      <c r="D13" s="55"/>
      <c r="E13" s="55"/>
      <c r="F13" s="55"/>
      <c r="G13" s="363"/>
      <c r="H13" s="363"/>
      <c r="I13" s="363"/>
      <c r="J13" s="364"/>
      <c r="K13" s="365"/>
      <c r="L13" s="410"/>
      <c r="M13" s="411"/>
      <c r="N13" s="366" t="s">
        <v>453</v>
      </c>
      <c r="O13" s="412" t="s">
        <v>454</v>
      </c>
      <c r="P13" s="413">
        <v>100000000</v>
      </c>
      <c r="Q13" s="407"/>
      <c r="R13" s="407"/>
      <c r="S13" s="407"/>
      <c r="T13" s="407"/>
      <c r="U13" s="407"/>
      <c r="V13" s="407"/>
      <c r="W13" s="407"/>
      <c r="X13" s="407"/>
      <c r="Y13" s="407"/>
      <c r="Z13" s="407"/>
      <c r="AA13" s="407"/>
      <c r="AB13" s="407"/>
      <c r="AC13" s="407"/>
      <c r="AD13" s="407"/>
      <c r="AE13" s="407"/>
      <c r="AF13" s="407"/>
      <c r="AG13" s="407"/>
      <c r="AH13" s="407"/>
      <c r="AI13" s="407"/>
      <c r="AJ13" s="407"/>
      <c r="AK13" s="407"/>
      <c r="AL13" s="407"/>
      <c r="AM13" s="407"/>
      <c r="AN13" s="407"/>
      <c r="AO13" s="407"/>
      <c r="AP13" s="407"/>
      <c r="AQ13" s="407"/>
      <c r="AR13" s="407"/>
      <c r="AS13" s="407"/>
      <c r="AT13" s="407"/>
      <c r="AU13" s="407"/>
      <c r="AV13" s="407"/>
      <c r="AW13" s="407"/>
      <c r="AX13" s="407"/>
      <c r="AY13" s="407"/>
      <c r="AZ13" s="407"/>
      <c r="BA13" s="407"/>
      <c r="BB13" s="407"/>
      <c r="BC13" s="407"/>
      <c r="BD13" s="407"/>
      <c r="BE13" s="407"/>
      <c r="BF13" s="407"/>
      <c r="BG13" s="407"/>
      <c r="BH13" s="407"/>
      <c r="BI13" s="407"/>
      <c r="BJ13" s="407"/>
      <c r="BK13" s="407"/>
      <c r="BL13" s="407"/>
      <c r="BM13" s="407"/>
      <c r="BN13" s="407"/>
      <c r="BO13" s="407"/>
      <c r="BP13" s="407"/>
      <c r="BQ13" s="407"/>
      <c r="BR13" s="407"/>
      <c r="BS13" s="407"/>
      <c r="BT13" s="407"/>
      <c r="BU13" s="407"/>
      <c r="BV13" s="407"/>
    </row>
    <row r="14" spans="1:74" s="408" customFormat="1" ht="145.5" customHeight="1" thickBot="1" x14ac:dyDescent="0.3">
      <c r="A14" s="414"/>
      <c r="B14" s="339" t="s">
        <v>200</v>
      </c>
      <c r="C14" s="340" t="s">
        <v>201</v>
      </c>
      <c r="D14" s="367">
        <v>7</v>
      </c>
      <c r="E14" s="341" t="s">
        <v>430</v>
      </c>
      <c r="F14" s="368">
        <v>28</v>
      </c>
      <c r="G14" s="369">
        <v>7</v>
      </c>
      <c r="H14" s="369">
        <v>7</v>
      </c>
      <c r="I14" s="369">
        <v>7</v>
      </c>
      <c r="J14" s="369">
        <f>SUM(G14:I14)</f>
        <v>21</v>
      </c>
      <c r="K14" s="370">
        <f>7/D14</f>
        <v>1</v>
      </c>
      <c r="L14" s="134" t="s">
        <v>299</v>
      </c>
      <c r="M14" s="371" t="s">
        <v>279</v>
      </c>
      <c r="N14" s="415"/>
      <c r="O14" s="416"/>
      <c r="P14" s="41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7"/>
      <c r="AT14" s="407"/>
      <c r="AU14" s="407"/>
      <c r="AV14" s="407"/>
      <c r="AW14" s="407"/>
      <c r="AX14" s="407"/>
      <c r="AY14" s="407"/>
      <c r="AZ14" s="407"/>
      <c r="BA14" s="407"/>
      <c r="BB14" s="407"/>
      <c r="BC14" s="407"/>
      <c r="BD14" s="407"/>
      <c r="BE14" s="407"/>
      <c r="BF14" s="407"/>
      <c r="BG14" s="407"/>
      <c r="BH14" s="407"/>
      <c r="BI14" s="407"/>
      <c r="BJ14" s="407"/>
      <c r="BK14" s="407"/>
      <c r="BL14" s="407"/>
      <c r="BM14" s="407"/>
      <c r="BN14" s="407"/>
      <c r="BO14" s="407"/>
      <c r="BP14" s="407"/>
      <c r="BQ14" s="407"/>
      <c r="BR14" s="407"/>
      <c r="BS14" s="407"/>
      <c r="BT14" s="407"/>
      <c r="BU14" s="407"/>
      <c r="BV14" s="407"/>
    </row>
    <row r="15" spans="1:74" s="408" customFormat="1" ht="108" customHeight="1" thickBot="1" x14ac:dyDescent="0.3">
      <c r="A15" s="418"/>
      <c r="B15" s="127" t="s">
        <v>202</v>
      </c>
      <c r="C15" s="111" t="s">
        <v>203</v>
      </c>
      <c r="D15" s="372">
        <v>100</v>
      </c>
      <c r="E15" s="245" t="s">
        <v>431</v>
      </c>
      <c r="F15" s="334">
        <v>400</v>
      </c>
      <c r="G15" s="359">
        <v>45</v>
      </c>
      <c r="H15" s="359">
        <v>155</v>
      </c>
      <c r="I15" s="359">
        <v>180</v>
      </c>
      <c r="J15" s="359">
        <f>SUM(G15:I15)</f>
        <v>380</v>
      </c>
      <c r="K15" s="373">
        <f>100/D15</f>
        <v>1</v>
      </c>
      <c r="L15" s="133" t="s">
        <v>337</v>
      </c>
      <c r="M15" s="374" t="s">
        <v>253</v>
      </c>
      <c r="N15" s="355"/>
      <c r="O15" s="405"/>
      <c r="P15" s="419"/>
      <c r="Q15" s="407"/>
      <c r="R15" s="407"/>
      <c r="S15" s="407"/>
      <c r="T15" s="407"/>
      <c r="U15" s="407"/>
      <c r="V15" s="407"/>
      <c r="W15" s="407"/>
      <c r="X15" s="407"/>
      <c r="Y15" s="407"/>
      <c r="Z15" s="407"/>
      <c r="AA15" s="407"/>
      <c r="AB15" s="407"/>
      <c r="AC15" s="407"/>
      <c r="AD15" s="407"/>
      <c r="AE15" s="407"/>
      <c r="AF15" s="407"/>
      <c r="AG15" s="407"/>
      <c r="AH15" s="407"/>
      <c r="AI15" s="407"/>
      <c r="AJ15" s="407"/>
      <c r="AK15" s="407"/>
      <c r="AL15" s="407"/>
      <c r="AM15" s="407"/>
      <c r="AN15" s="407"/>
      <c r="AO15" s="407"/>
      <c r="AP15" s="407"/>
      <c r="AQ15" s="407"/>
      <c r="AR15" s="407"/>
      <c r="AS15" s="407"/>
      <c r="AT15" s="407"/>
      <c r="AU15" s="407"/>
      <c r="AV15" s="407"/>
      <c r="AW15" s="407"/>
      <c r="AX15" s="407"/>
      <c r="AY15" s="407"/>
      <c r="AZ15" s="407"/>
      <c r="BA15" s="407"/>
      <c r="BB15" s="407"/>
      <c r="BC15" s="407"/>
      <c r="BD15" s="407"/>
      <c r="BE15" s="407"/>
      <c r="BF15" s="407"/>
      <c r="BG15" s="407"/>
      <c r="BH15" s="407"/>
      <c r="BI15" s="407"/>
      <c r="BJ15" s="407"/>
      <c r="BK15" s="407"/>
      <c r="BL15" s="407"/>
      <c r="BM15" s="407"/>
      <c r="BN15" s="407"/>
      <c r="BO15" s="407"/>
      <c r="BP15" s="407"/>
      <c r="BQ15" s="407"/>
      <c r="BR15" s="407"/>
      <c r="BS15" s="407"/>
      <c r="BT15" s="407"/>
      <c r="BU15" s="407"/>
      <c r="BV15" s="407"/>
    </row>
    <row r="16" spans="1:74" s="408" customFormat="1" ht="133.5" customHeight="1" x14ac:dyDescent="0.25">
      <c r="A16" s="418"/>
      <c r="B16" s="127" t="s">
        <v>204</v>
      </c>
      <c r="C16" s="111" t="s">
        <v>205</v>
      </c>
      <c r="D16" s="372">
        <v>200</v>
      </c>
      <c r="E16" s="245" t="s">
        <v>432</v>
      </c>
      <c r="F16" s="334">
        <v>800</v>
      </c>
      <c r="G16" s="359">
        <v>220</v>
      </c>
      <c r="H16" s="359">
        <v>200</v>
      </c>
      <c r="I16" s="359">
        <v>200</v>
      </c>
      <c r="J16" s="359">
        <f>SUM(G16:I16)</f>
        <v>620</v>
      </c>
      <c r="K16" s="373">
        <f>200/D16</f>
        <v>1</v>
      </c>
      <c r="L16" s="134" t="s">
        <v>342</v>
      </c>
      <c r="M16" s="374" t="s">
        <v>253</v>
      </c>
      <c r="N16" s="307"/>
      <c r="O16" s="104"/>
      <c r="P16" s="420"/>
      <c r="Q16" s="407"/>
      <c r="R16" s="407"/>
      <c r="S16" s="407"/>
      <c r="T16" s="407"/>
      <c r="U16" s="407"/>
      <c r="V16" s="407"/>
      <c r="W16" s="407"/>
      <c r="X16" s="407"/>
      <c r="Y16" s="407"/>
      <c r="Z16" s="407"/>
      <c r="AA16" s="407"/>
      <c r="AB16" s="407"/>
      <c r="AC16" s="407"/>
      <c r="AD16" s="407"/>
      <c r="AE16" s="407"/>
      <c r="AF16" s="407"/>
      <c r="AG16" s="407"/>
      <c r="AH16" s="407"/>
      <c r="AI16" s="407"/>
      <c r="AJ16" s="407"/>
      <c r="AK16" s="407"/>
      <c r="AL16" s="407"/>
      <c r="AM16" s="407"/>
      <c r="AN16" s="407"/>
      <c r="AO16" s="407"/>
      <c r="AP16" s="407"/>
      <c r="AQ16" s="407"/>
      <c r="AR16" s="407"/>
      <c r="AS16" s="407"/>
      <c r="AT16" s="407"/>
      <c r="AU16" s="407"/>
      <c r="AV16" s="407"/>
      <c r="AW16" s="407"/>
      <c r="AX16" s="407"/>
      <c r="AY16" s="407"/>
      <c r="AZ16" s="407"/>
      <c r="BA16" s="407"/>
      <c r="BB16" s="407"/>
      <c r="BC16" s="407"/>
      <c r="BD16" s="407"/>
      <c r="BE16" s="407"/>
      <c r="BF16" s="407"/>
      <c r="BG16" s="407"/>
      <c r="BH16" s="407"/>
      <c r="BI16" s="407"/>
      <c r="BJ16" s="407"/>
      <c r="BK16" s="407"/>
      <c r="BL16" s="407"/>
      <c r="BM16" s="407"/>
      <c r="BN16" s="407"/>
      <c r="BO16" s="407"/>
      <c r="BP16" s="407"/>
      <c r="BQ16" s="407"/>
      <c r="BR16" s="407"/>
      <c r="BS16" s="407"/>
      <c r="BT16" s="407"/>
      <c r="BU16" s="407"/>
      <c r="BV16" s="407"/>
    </row>
    <row r="17" spans="1:74" ht="18.75" customHeight="1" x14ac:dyDescent="0.25">
      <c r="A17" s="506" t="s">
        <v>206</v>
      </c>
      <c r="B17" s="507"/>
      <c r="C17" s="507"/>
      <c r="D17" s="507"/>
      <c r="E17" s="507"/>
      <c r="F17" s="507"/>
      <c r="G17" s="507"/>
      <c r="H17" s="507"/>
      <c r="I17" s="507"/>
      <c r="J17" s="507"/>
      <c r="K17" s="507"/>
      <c r="L17" s="507"/>
      <c r="M17" s="507"/>
      <c r="N17" s="507"/>
      <c r="O17" s="507"/>
      <c r="P17" s="508"/>
    </row>
    <row r="18" spans="1:74" ht="18.75" customHeight="1" x14ac:dyDescent="0.25">
      <c r="A18" s="506" t="s">
        <v>207</v>
      </c>
      <c r="B18" s="507"/>
      <c r="C18" s="507"/>
      <c r="D18" s="507"/>
      <c r="E18" s="507"/>
      <c r="F18" s="507"/>
      <c r="G18" s="507"/>
      <c r="H18" s="507"/>
      <c r="I18" s="507"/>
      <c r="J18" s="507"/>
      <c r="K18" s="507"/>
      <c r="L18" s="507"/>
      <c r="M18" s="507"/>
      <c r="N18" s="507"/>
      <c r="O18" s="507"/>
      <c r="P18" s="508"/>
    </row>
    <row r="19" spans="1:74" ht="18.75" customHeight="1" x14ac:dyDescent="0.25">
      <c r="A19" s="506" t="s">
        <v>4</v>
      </c>
      <c r="B19" s="507"/>
      <c r="C19" s="507"/>
      <c r="D19" s="507"/>
      <c r="E19" s="507"/>
      <c r="F19" s="507"/>
      <c r="G19" s="507"/>
      <c r="H19" s="507"/>
      <c r="I19" s="507"/>
      <c r="J19" s="507"/>
      <c r="K19" s="507"/>
      <c r="L19" s="507"/>
      <c r="M19" s="507"/>
      <c r="N19" s="507"/>
      <c r="O19" s="507"/>
      <c r="P19" s="508"/>
    </row>
    <row r="20" spans="1:74" s="408" customFormat="1" ht="15.75" customHeight="1" x14ac:dyDescent="0.25">
      <c r="A20" s="512" t="s">
        <v>208</v>
      </c>
      <c r="B20" s="513"/>
      <c r="C20" s="513"/>
      <c r="D20" s="513"/>
      <c r="E20" s="513"/>
      <c r="F20" s="513"/>
      <c r="G20" s="513"/>
      <c r="H20" s="513"/>
      <c r="I20" s="513"/>
      <c r="J20" s="513"/>
      <c r="K20" s="513"/>
      <c r="L20" s="513"/>
      <c r="M20" s="514"/>
      <c r="N20" s="307" t="s">
        <v>455</v>
      </c>
      <c r="O20" s="104" t="s">
        <v>455</v>
      </c>
      <c r="P20" s="403">
        <v>0</v>
      </c>
      <c r="Q20" s="407"/>
      <c r="R20" s="407"/>
      <c r="S20" s="407"/>
      <c r="T20" s="407"/>
      <c r="U20" s="407"/>
      <c r="V20" s="407"/>
      <c r="W20" s="407"/>
      <c r="X20" s="407"/>
      <c r="Y20" s="407"/>
      <c r="Z20" s="407"/>
      <c r="AA20" s="407"/>
      <c r="AB20" s="407"/>
      <c r="AC20" s="407"/>
      <c r="AD20" s="407"/>
      <c r="AE20" s="407"/>
      <c r="AF20" s="407"/>
      <c r="AG20" s="407"/>
      <c r="AH20" s="407"/>
      <c r="AI20" s="407"/>
      <c r="AJ20" s="407"/>
      <c r="AK20" s="407"/>
      <c r="AL20" s="407"/>
      <c r="AM20" s="407"/>
      <c r="AN20" s="407"/>
      <c r="AO20" s="407"/>
      <c r="AP20" s="407"/>
      <c r="AQ20" s="407"/>
      <c r="AR20" s="407"/>
      <c r="AS20" s="407"/>
      <c r="AT20" s="407"/>
      <c r="AU20" s="407"/>
      <c r="AV20" s="407"/>
      <c r="AW20" s="407"/>
      <c r="AX20" s="407"/>
      <c r="AY20" s="407"/>
      <c r="AZ20" s="407"/>
      <c r="BA20" s="407"/>
      <c r="BB20" s="407"/>
      <c r="BC20" s="407"/>
      <c r="BD20" s="407"/>
      <c r="BE20" s="407"/>
      <c r="BF20" s="407"/>
      <c r="BG20" s="407"/>
      <c r="BH20" s="407"/>
      <c r="BI20" s="407"/>
      <c r="BJ20" s="407"/>
      <c r="BK20" s="407"/>
      <c r="BL20" s="407"/>
      <c r="BM20" s="407"/>
      <c r="BN20" s="407"/>
      <c r="BO20" s="407"/>
      <c r="BP20" s="407"/>
      <c r="BQ20" s="407"/>
      <c r="BR20" s="407"/>
      <c r="BS20" s="407"/>
      <c r="BT20" s="407"/>
      <c r="BU20" s="407"/>
      <c r="BV20" s="407"/>
    </row>
    <row r="21" spans="1:74" s="405" customFormat="1" ht="50.25" customHeight="1" x14ac:dyDescent="0.25">
      <c r="A21" s="421"/>
      <c r="B21" s="116" t="s">
        <v>209</v>
      </c>
      <c r="C21" s="47">
        <v>0</v>
      </c>
      <c r="D21" s="375">
        <v>0.25</v>
      </c>
      <c r="E21" s="245" t="s">
        <v>433</v>
      </c>
      <c r="F21" s="376">
        <v>1</v>
      </c>
      <c r="G21" s="377">
        <v>0</v>
      </c>
      <c r="H21" s="377">
        <v>0.25</v>
      </c>
      <c r="I21" s="378">
        <v>0.25</v>
      </c>
      <c r="J21" s="360">
        <f>SUM(G21:H21:I21)</f>
        <v>0.5</v>
      </c>
      <c r="K21" s="422">
        <f>I21/D21</f>
        <v>1</v>
      </c>
      <c r="L21" s="128" t="s">
        <v>313</v>
      </c>
      <c r="M21" s="374" t="s">
        <v>254</v>
      </c>
      <c r="N21" s="355"/>
      <c r="P21" s="419"/>
      <c r="Q21" s="407"/>
      <c r="R21" s="407"/>
      <c r="S21" s="407"/>
      <c r="T21" s="407"/>
      <c r="U21" s="407"/>
      <c r="V21" s="407"/>
      <c r="W21" s="407"/>
      <c r="X21" s="407"/>
      <c r="Y21" s="407"/>
      <c r="Z21" s="407"/>
      <c r="AA21" s="407"/>
      <c r="AB21" s="407"/>
      <c r="AC21" s="407"/>
      <c r="AD21" s="407"/>
      <c r="AE21" s="407"/>
      <c r="AF21" s="407"/>
      <c r="AG21" s="407"/>
      <c r="AH21" s="407"/>
      <c r="AI21" s="407"/>
      <c r="AJ21" s="407"/>
      <c r="AK21" s="407"/>
      <c r="AL21" s="407"/>
      <c r="AM21" s="407"/>
      <c r="AN21" s="407"/>
      <c r="AO21" s="407"/>
      <c r="AP21" s="407"/>
      <c r="AQ21" s="407"/>
      <c r="AR21" s="407"/>
      <c r="AS21" s="407"/>
      <c r="AT21" s="407"/>
      <c r="AU21" s="407"/>
      <c r="AV21" s="407"/>
      <c r="AW21" s="407"/>
      <c r="AX21" s="407"/>
      <c r="AY21" s="407"/>
      <c r="AZ21" s="407"/>
      <c r="BA21" s="407"/>
      <c r="BB21" s="407"/>
      <c r="BC21" s="407"/>
      <c r="BD21" s="407"/>
      <c r="BE21" s="407"/>
      <c r="BF21" s="407"/>
      <c r="BG21" s="407"/>
      <c r="BH21" s="407"/>
      <c r="BI21" s="407"/>
      <c r="BJ21" s="407"/>
      <c r="BK21" s="407"/>
      <c r="BL21" s="407"/>
      <c r="BM21" s="407"/>
      <c r="BN21" s="407"/>
      <c r="BO21" s="407"/>
      <c r="BP21" s="407"/>
      <c r="BQ21" s="407"/>
      <c r="BR21" s="407"/>
      <c r="BS21" s="407"/>
      <c r="BT21" s="407"/>
      <c r="BU21" s="407"/>
      <c r="BV21" s="407"/>
    </row>
    <row r="22" spans="1:74" ht="18.75" customHeight="1" x14ac:dyDescent="0.25">
      <c r="A22" s="506" t="s">
        <v>210</v>
      </c>
      <c r="B22" s="507"/>
      <c r="C22" s="507"/>
      <c r="D22" s="507"/>
      <c r="E22" s="507"/>
      <c r="F22" s="507"/>
      <c r="G22" s="507"/>
      <c r="H22" s="507"/>
      <c r="I22" s="507"/>
      <c r="J22" s="507"/>
      <c r="K22" s="507"/>
      <c r="L22" s="507"/>
      <c r="M22" s="507"/>
      <c r="N22" s="507"/>
      <c r="O22" s="507"/>
      <c r="P22" s="508"/>
    </row>
    <row r="23" spans="1:74" ht="18.75" customHeight="1" x14ac:dyDescent="0.25">
      <c r="A23" s="379" t="s">
        <v>4</v>
      </c>
      <c r="B23" s="53"/>
      <c r="C23" s="53"/>
      <c r="D23" s="53"/>
      <c r="E23" s="53"/>
      <c r="F23" s="53"/>
      <c r="G23" s="53"/>
      <c r="H23" s="53"/>
      <c r="I23" s="53"/>
      <c r="J23" s="53"/>
      <c r="K23" s="53"/>
      <c r="L23" s="53"/>
      <c r="M23" s="53"/>
      <c r="N23" s="53"/>
      <c r="O23" s="53"/>
      <c r="P23" s="380"/>
      <c r="Y23" s="407"/>
    </row>
    <row r="24" spans="1:74" s="408" customFormat="1" ht="15.75" customHeight="1" x14ac:dyDescent="0.25">
      <c r="A24" s="512" t="s">
        <v>211</v>
      </c>
      <c r="B24" s="513"/>
      <c r="C24" s="513"/>
      <c r="D24" s="513"/>
      <c r="E24" s="513"/>
      <c r="F24" s="513"/>
      <c r="G24" s="513"/>
      <c r="H24" s="513"/>
      <c r="I24" s="513"/>
      <c r="J24" s="513"/>
      <c r="K24" s="513"/>
      <c r="L24" s="513"/>
      <c r="M24" s="514"/>
      <c r="N24" s="307" t="s">
        <v>455</v>
      </c>
      <c r="O24" s="104" t="s">
        <v>455</v>
      </c>
      <c r="P24" s="403">
        <v>0</v>
      </c>
      <c r="Q24" s="407"/>
      <c r="R24" s="407"/>
      <c r="S24" s="407"/>
      <c r="T24" s="407"/>
      <c r="U24" s="407"/>
      <c r="V24" s="407"/>
      <c r="W24" s="407"/>
      <c r="X24" s="407"/>
      <c r="Y24" s="407"/>
      <c r="Z24" s="407"/>
      <c r="AA24" s="407"/>
      <c r="AB24" s="407"/>
      <c r="AC24" s="407"/>
      <c r="AD24" s="407"/>
      <c r="AE24" s="407"/>
      <c r="AF24" s="407"/>
      <c r="AG24" s="407"/>
      <c r="AH24" s="407"/>
      <c r="AI24" s="407"/>
      <c r="AJ24" s="407"/>
      <c r="AK24" s="407"/>
      <c r="AL24" s="407"/>
      <c r="AM24" s="407"/>
      <c r="AN24" s="407"/>
      <c r="AO24" s="407"/>
      <c r="AP24" s="407"/>
      <c r="AQ24" s="407"/>
      <c r="AR24" s="407"/>
      <c r="AS24" s="407"/>
      <c r="AT24" s="407"/>
      <c r="AU24" s="407"/>
      <c r="AV24" s="407"/>
      <c r="AW24" s="407"/>
      <c r="AX24" s="407"/>
      <c r="AY24" s="407"/>
      <c r="AZ24" s="407"/>
      <c r="BA24" s="407"/>
      <c r="BB24" s="407"/>
      <c r="BC24" s="407"/>
      <c r="BD24" s="407"/>
      <c r="BE24" s="407"/>
      <c r="BF24" s="407"/>
      <c r="BG24" s="407"/>
      <c r="BH24" s="407"/>
      <c r="BI24" s="407"/>
      <c r="BJ24" s="407"/>
      <c r="BK24" s="407"/>
      <c r="BL24" s="407"/>
      <c r="BM24" s="407"/>
      <c r="BN24" s="407"/>
      <c r="BO24" s="407"/>
      <c r="BP24" s="407"/>
      <c r="BQ24" s="407"/>
      <c r="BR24" s="407"/>
      <c r="BS24" s="407"/>
      <c r="BT24" s="407"/>
      <c r="BU24" s="407"/>
      <c r="BV24" s="407"/>
    </row>
    <row r="25" spans="1:74" s="408" customFormat="1" ht="129" customHeight="1" x14ac:dyDescent="0.25">
      <c r="A25" s="423"/>
      <c r="B25" s="116" t="s">
        <v>212</v>
      </c>
      <c r="C25" s="334">
        <v>0</v>
      </c>
      <c r="D25" s="334">
        <v>2</v>
      </c>
      <c r="E25" s="245" t="s">
        <v>434</v>
      </c>
      <c r="F25" s="334">
        <v>4</v>
      </c>
      <c r="G25" s="359">
        <v>2</v>
      </c>
      <c r="H25" s="359">
        <v>2</v>
      </c>
      <c r="I25" s="359">
        <v>4</v>
      </c>
      <c r="J25" s="359">
        <f>SUM(G25:I25)</f>
        <v>8</v>
      </c>
      <c r="K25" s="422">
        <f>2/D25</f>
        <v>1</v>
      </c>
      <c r="L25" s="128" t="s">
        <v>314</v>
      </c>
      <c r="M25" s="324" t="s">
        <v>253</v>
      </c>
      <c r="N25" s="307"/>
      <c r="O25" s="405"/>
      <c r="P25" s="419"/>
      <c r="Q25" s="407"/>
      <c r="R25" s="407"/>
      <c r="S25" s="407"/>
      <c r="T25" s="407"/>
      <c r="U25" s="407"/>
      <c r="V25" s="407"/>
      <c r="W25" s="407"/>
      <c r="X25" s="407"/>
      <c r="Y25" s="407"/>
      <c r="Z25" s="407"/>
      <c r="AA25" s="407"/>
      <c r="AB25" s="407"/>
      <c r="AC25" s="407"/>
      <c r="AD25" s="407"/>
      <c r="AE25" s="407"/>
      <c r="AF25" s="407"/>
      <c r="AG25" s="407"/>
      <c r="AH25" s="407"/>
      <c r="AI25" s="407"/>
      <c r="AJ25" s="407"/>
      <c r="AK25" s="407"/>
      <c r="AL25" s="407"/>
      <c r="AM25" s="407"/>
      <c r="AN25" s="407"/>
      <c r="AO25" s="407"/>
      <c r="AP25" s="407"/>
      <c r="AQ25" s="407"/>
      <c r="AR25" s="407"/>
      <c r="AS25" s="407"/>
      <c r="AT25" s="407"/>
      <c r="AU25" s="407"/>
      <c r="AV25" s="407"/>
      <c r="AW25" s="407"/>
      <c r="AX25" s="407"/>
      <c r="AY25" s="407"/>
      <c r="AZ25" s="407"/>
      <c r="BA25" s="407"/>
      <c r="BB25" s="407"/>
      <c r="BC25" s="407"/>
      <c r="BD25" s="407"/>
      <c r="BE25" s="407"/>
      <c r="BF25" s="407"/>
      <c r="BG25" s="407"/>
      <c r="BH25" s="407"/>
      <c r="BI25" s="407"/>
      <c r="BJ25" s="407"/>
      <c r="BK25" s="407"/>
      <c r="BL25" s="407"/>
      <c r="BM25" s="407"/>
      <c r="BN25" s="407"/>
      <c r="BO25" s="407"/>
      <c r="BP25" s="407"/>
      <c r="BQ25" s="407"/>
      <c r="BR25" s="407"/>
      <c r="BS25" s="407"/>
      <c r="BT25" s="407"/>
      <c r="BU25" s="407"/>
      <c r="BV25" s="407"/>
    </row>
    <row r="26" spans="1:74" ht="18.75" customHeight="1" x14ac:dyDescent="0.25">
      <c r="A26" s="506" t="s">
        <v>213</v>
      </c>
      <c r="B26" s="507"/>
      <c r="C26" s="507"/>
      <c r="D26" s="507"/>
      <c r="E26" s="507"/>
      <c r="F26" s="507"/>
      <c r="G26" s="507"/>
      <c r="H26" s="507"/>
      <c r="I26" s="507"/>
      <c r="J26" s="507"/>
      <c r="K26" s="507"/>
      <c r="L26" s="507"/>
      <c r="M26" s="507"/>
      <c r="N26" s="507"/>
      <c r="O26" s="507"/>
      <c r="P26" s="508"/>
    </row>
    <row r="27" spans="1:74" ht="18.75" customHeight="1" x14ac:dyDescent="0.25">
      <c r="A27" s="506" t="s">
        <v>214</v>
      </c>
      <c r="B27" s="507"/>
      <c r="C27" s="507"/>
      <c r="D27" s="507"/>
      <c r="E27" s="507"/>
      <c r="F27" s="507"/>
      <c r="G27" s="507"/>
      <c r="H27" s="507"/>
      <c r="I27" s="507"/>
      <c r="J27" s="507"/>
      <c r="K27" s="507"/>
      <c r="L27" s="507"/>
      <c r="M27" s="507"/>
      <c r="N27" s="507"/>
      <c r="O27" s="507"/>
      <c r="P27" s="508"/>
    </row>
    <row r="28" spans="1:74" ht="18.75" customHeight="1" x14ac:dyDescent="0.25">
      <c r="A28" s="381" t="s">
        <v>4</v>
      </c>
      <c r="B28" s="382"/>
      <c r="C28" s="382"/>
      <c r="D28" s="382"/>
      <c r="E28" s="382"/>
      <c r="F28" s="382"/>
      <c r="G28" s="382"/>
      <c r="H28" s="382"/>
      <c r="I28" s="382"/>
      <c r="J28" s="382"/>
      <c r="K28" s="382"/>
      <c r="L28" s="382"/>
      <c r="M28" s="382"/>
      <c r="N28" s="382"/>
      <c r="O28" s="382"/>
      <c r="P28" s="383"/>
    </row>
    <row r="29" spans="1:74" s="408" customFormat="1" ht="16.5" customHeight="1" thickBot="1" x14ac:dyDescent="0.3">
      <c r="A29" s="515" t="s">
        <v>215</v>
      </c>
      <c r="B29" s="510"/>
      <c r="C29" s="510"/>
      <c r="D29" s="510"/>
      <c r="E29" s="510"/>
      <c r="F29" s="510"/>
      <c r="G29" s="510"/>
      <c r="H29" s="510"/>
      <c r="I29" s="510"/>
      <c r="J29" s="510"/>
      <c r="K29" s="510"/>
      <c r="L29" s="510"/>
      <c r="M29" s="511"/>
      <c r="N29" s="307" t="s">
        <v>455</v>
      </c>
      <c r="O29" s="104" t="s">
        <v>455</v>
      </c>
      <c r="P29" s="403">
        <v>0</v>
      </c>
      <c r="Q29" s="407"/>
      <c r="R29" s="407"/>
      <c r="S29" s="407"/>
      <c r="T29" s="407"/>
      <c r="U29" s="407"/>
      <c r="V29" s="407"/>
      <c r="W29" s="407"/>
      <c r="X29" s="407"/>
      <c r="Y29" s="407"/>
      <c r="Z29" s="407"/>
      <c r="AA29" s="407"/>
      <c r="AB29" s="407"/>
      <c r="AC29" s="407"/>
      <c r="AD29" s="407"/>
      <c r="AE29" s="407"/>
      <c r="AF29" s="407"/>
      <c r="AG29" s="407"/>
      <c r="AH29" s="407"/>
      <c r="AI29" s="407"/>
      <c r="AJ29" s="407"/>
      <c r="AK29" s="407"/>
      <c r="AL29" s="407"/>
      <c r="AM29" s="407"/>
      <c r="AN29" s="407"/>
      <c r="AO29" s="407"/>
      <c r="AP29" s="407"/>
      <c r="AQ29" s="407"/>
      <c r="AR29" s="407"/>
      <c r="AS29" s="407"/>
      <c r="AT29" s="407"/>
      <c r="AU29" s="407"/>
      <c r="AV29" s="407"/>
      <c r="AW29" s="407"/>
      <c r="AX29" s="407"/>
      <c r="AY29" s="407"/>
      <c r="AZ29" s="407"/>
      <c r="BA29" s="407"/>
      <c r="BB29" s="407"/>
      <c r="BC29" s="407"/>
      <c r="BD29" s="407"/>
      <c r="BE29" s="407"/>
      <c r="BF29" s="407"/>
      <c r="BG29" s="407"/>
      <c r="BH29" s="407"/>
      <c r="BI29" s="407"/>
      <c r="BJ29" s="407"/>
      <c r="BK29" s="407"/>
      <c r="BL29" s="407"/>
      <c r="BM29" s="407"/>
      <c r="BN29" s="407"/>
      <c r="BO29" s="407"/>
      <c r="BP29" s="407"/>
      <c r="BQ29" s="407"/>
      <c r="BR29" s="407"/>
      <c r="BS29" s="407"/>
      <c r="BT29" s="407"/>
      <c r="BU29" s="407"/>
      <c r="BV29" s="407"/>
    </row>
    <row r="30" spans="1:74" s="408" customFormat="1" ht="123" customHeight="1" thickBot="1" x14ac:dyDescent="0.3">
      <c r="A30" s="423"/>
      <c r="B30" s="116" t="s">
        <v>218</v>
      </c>
      <c r="C30" s="47" t="s">
        <v>216</v>
      </c>
      <c r="D30" s="334">
        <v>4</v>
      </c>
      <c r="E30" s="245" t="s">
        <v>435</v>
      </c>
      <c r="F30" s="334">
        <v>12</v>
      </c>
      <c r="G30" s="359">
        <v>4</v>
      </c>
      <c r="H30" s="359">
        <v>4</v>
      </c>
      <c r="I30" s="359">
        <v>4</v>
      </c>
      <c r="J30" s="359">
        <f>SUM(G30:I30)</f>
        <v>12</v>
      </c>
      <c r="K30" s="424">
        <f>4/D30</f>
        <v>1</v>
      </c>
      <c r="L30" s="63" t="s">
        <v>312</v>
      </c>
      <c r="M30" s="324" t="s">
        <v>248</v>
      </c>
      <c r="N30" s="307"/>
      <c r="O30" s="405"/>
      <c r="P30" s="419"/>
      <c r="Q30" s="407"/>
      <c r="R30" s="407"/>
      <c r="S30" s="407"/>
      <c r="T30" s="407"/>
      <c r="U30" s="407"/>
      <c r="V30" s="407"/>
      <c r="W30" s="407"/>
      <c r="X30" s="407"/>
      <c r="Y30" s="407"/>
      <c r="Z30" s="407"/>
      <c r="AA30" s="407"/>
      <c r="AB30" s="407"/>
      <c r="AC30" s="407"/>
      <c r="AD30" s="407"/>
      <c r="AE30" s="407"/>
      <c r="AF30" s="407"/>
      <c r="AG30" s="407"/>
      <c r="AH30" s="407"/>
      <c r="AI30" s="407"/>
      <c r="AJ30" s="407"/>
      <c r="AK30" s="407"/>
      <c r="AL30" s="407"/>
      <c r="AM30" s="407"/>
      <c r="AN30" s="407"/>
      <c r="AO30" s="407"/>
      <c r="AP30" s="407"/>
      <c r="AQ30" s="407"/>
      <c r="AR30" s="407"/>
      <c r="AS30" s="407"/>
      <c r="AT30" s="407"/>
      <c r="AU30" s="407"/>
      <c r="AV30" s="407"/>
      <c r="AW30" s="407"/>
      <c r="AX30" s="407"/>
      <c r="AY30" s="407"/>
      <c r="AZ30" s="407"/>
      <c r="BA30" s="407"/>
      <c r="BB30" s="407"/>
      <c r="BC30" s="407"/>
      <c r="BD30" s="407"/>
      <c r="BE30" s="407"/>
      <c r="BF30" s="407"/>
      <c r="BG30" s="407"/>
      <c r="BH30" s="407"/>
      <c r="BI30" s="407"/>
      <c r="BJ30" s="407"/>
      <c r="BK30" s="407"/>
      <c r="BL30" s="407"/>
      <c r="BM30" s="407"/>
      <c r="BN30" s="407"/>
      <c r="BO30" s="407"/>
      <c r="BP30" s="407"/>
      <c r="BQ30" s="407"/>
      <c r="BR30" s="407"/>
      <c r="BS30" s="407"/>
      <c r="BT30" s="407"/>
      <c r="BU30" s="407"/>
      <c r="BV30" s="407"/>
    </row>
    <row r="31" spans="1:74" s="408" customFormat="1" ht="139.5" customHeight="1" thickBot="1" x14ac:dyDescent="0.3">
      <c r="A31" s="423"/>
      <c r="B31" s="116" t="s">
        <v>217</v>
      </c>
      <c r="C31" s="112" t="s">
        <v>219</v>
      </c>
      <c r="D31" s="384">
        <v>10</v>
      </c>
      <c r="E31" s="245" t="s">
        <v>436</v>
      </c>
      <c r="F31" s="334">
        <v>80</v>
      </c>
      <c r="G31" s="359">
        <v>50</v>
      </c>
      <c r="H31" s="359">
        <v>10</v>
      </c>
      <c r="I31" s="359">
        <v>10</v>
      </c>
      <c r="J31" s="359">
        <f>SUM(G31:I31)</f>
        <v>70</v>
      </c>
      <c r="K31" s="425">
        <f>10/D31</f>
        <v>1</v>
      </c>
      <c r="L31" s="63" t="s">
        <v>311</v>
      </c>
      <c r="M31" s="324" t="s">
        <v>248</v>
      </c>
      <c r="N31" s="355"/>
      <c r="O31" s="405"/>
      <c r="P31" s="419"/>
      <c r="Q31" s="407"/>
      <c r="R31" s="407"/>
      <c r="S31" s="407"/>
      <c r="T31" s="407"/>
      <c r="U31" s="407"/>
      <c r="V31" s="407"/>
      <c r="W31" s="407"/>
      <c r="X31" s="407"/>
      <c r="Y31" s="407"/>
      <c r="Z31" s="407"/>
      <c r="AA31" s="407"/>
      <c r="AB31" s="407"/>
      <c r="AC31" s="407"/>
      <c r="AD31" s="407"/>
      <c r="AE31" s="407"/>
      <c r="AF31" s="407"/>
      <c r="AG31" s="407"/>
      <c r="AH31" s="407"/>
      <c r="AI31" s="407"/>
      <c r="AJ31" s="407"/>
      <c r="AK31" s="407"/>
      <c r="AL31" s="407"/>
      <c r="AM31" s="407"/>
      <c r="AN31" s="407"/>
      <c r="AO31" s="407"/>
      <c r="AP31" s="407"/>
      <c r="AQ31" s="407"/>
      <c r="AR31" s="407"/>
      <c r="AS31" s="407"/>
      <c r="AT31" s="407"/>
      <c r="AU31" s="407"/>
      <c r="AV31" s="407"/>
      <c r="AW31" s="407"/>
      <c r="AX31" s="407"/>
      <c r="AY31" s="407"/>
      <c r="AZ31" s="407"/>
      <c r="BA31" s="407"/>
      <c r="BB31" s="407"/>
      <c r="BC31" s="407"/>
      <c r="BD31" s="407"/>
      <c r="BE31" s="407"/>
      <c r="BF31" s="407"/>
      <c r="BG31" s="407"/>
      <c r="BH31" s="407"/>
      <c r="BI31" s="407"/>
      <c r="BJ31" s="407"/>
      <c r="BK31" s="407"/>
      <c r="BL31" s="407"/>
      <c r="BM31" s="407"/>
      <c r="BN31" s="407"/>
      <c r="BO31" s="407"/>
      <c r="BP31" s="407"/>
      <c r="BQ31" s="407"/>
      <c r="BR31" s="407"/>
      <c r="BS31" s="407"/>
      <c r="BT31" s="407"/>
      <c r="BU31" s="407"/>
      <c r="BV31" s="407"/>
    </row>
    <row r="32" spans="1:74" ht="18.75" customHeight="1" x14ac:dyDescent="0.25">
      <c r="A32" s="516" t="s">
        <v>220</v>
      </c>
      <c r="B32" s="517"/>
      <c r="C32" s="517"/>
      <c r="D32" s="517"/>
      <c r="E32" s="517"/>
      <c r="F32" s="517"/>
      <c r="G32" s="517"/>
      <c r="H32" s="517"/>
      <c r="I32" s="517"/>
      <c r="J32" s="517"/>
      <c r="K32" s="517"/>
      <c r="L32" s="517"/>
      <c r="M32" s="517"/>
      <c r="N32" s="517"/>
      <c r="O32" s="517"/>
      <c r="P32" s="518"/>
    </row>
    <row r="33" spans="1:74" ht="18.75" customHeight="1" x14ac:dyDescent="0.25">
      <c r="A33" s="516" t="s">
        <v>4</v>
      </c>
      <c r="B33" s="517"/>
      <c r="C33" s="517"/>
      <c r="D33" s="517"/>
      <c r="E33" s="517"/>
      <c r="F33" s="517"/>
      <c r="G33" s="517"/>
      <c r="H33" s="517"/>
      <c r="I33" s="517"/>
      <c r="J33" s="517"/>
      <c r="K33" s="517"/>
      <c r="L33" s="517"/>
      <c r="M33" s="517"/>
      <c r="N33" s="517"/>
      <c r="O33" s="517"/>
      <c r="P33" s="518"/>
    </row>
    <row r="34" spans="1:74" s="408" customFormat="1" ht="16.5" customHeight="1" thickBot="1" x14ac:dyDescent="0.3">
      <c r="A34" s="426" t="s">
        <v>221</v>
      </c>
      <c r="B34" s="427"/>
      <c r="C34" s="427"/>
      <c r="D34" s="427"/>
      <c r="E34" s="427"/>
      <c r="F34" s="427"/>
      <c r="G34" s="427"/>
      <c r="H34" s="427"/>
      <c r="I34" s="427"/>
      <c r="J34" s="427"/>
      <c r="K34" s="427"/>
      <c r="L34" s="427"/>
      <c r="M34" s="428"/>
      <c r="N34" s="307" t="s">
        <v>455</v>
      </c>
      <c r="O34" s="104" t="s">
        <v>455</v>
      </c>
      <c r="P34" s="403">
        <v>0</v>
      </c>
      <c r="Q34" s="407"/>
      <c r="R34" s="407"/>
      <c r="S34" s="407"/>
      <c r="T34" s="407"/>
      <c r="U34" s="407"/>
      <c r="V34" s="407"/>
      <c r="W34" s="407"/>
      <c r="X34" s="407"/>
      <c r="Y34" s="407"/>
      <c r="Z34" s="407"/>
      <c r="AA34" s="407"/>
      <c r="AB34" s="407"/>
      <c r="AC34" s="407"/>
      <c r="AD34" s="407"/>
      <c r="AE34" s="407"/>
      <c r="AF34" s="407"/>
      <c r="AG34" s="407"/>
      <c r="AH34" s="407"/>
      <c r="AI34" s="407"/>
      <c r="AJ34" s="407"/>
      <c r="AK34" s="407"/>
      <c r="AL34" s="407"/>
      <c r="AM34" s="407"/>
      <c r="AN34" s="407"/>
      <c r="AO34" s="407"/>
      <c r="AP34" s="407"/>
      <c r="AQ34" s="407"/>
      <c r="AR34" s="407"/>
      <c r="AS34" s="407"/>
      <c r="AT34" s="407"/>
      <c r="AU34" s="407"/>
      <c r="AV34" s="407"/>
      <c r="AW34" s="407"/>
      <c r="AX34" s="407"/>
      <c r="AY34" s="407"/>
      <c r="AZ34" s="407"/>
      <c r="BA34" s="407"/>
      <c r="BB34" s="407"/>
      <c r="BC34" s="407"/>
      <c r="BD34" s="407"/>
      <c r="BE34" s="407"/>
      <c r="BF34" s="407"/>
      <c r="BG34" s="407"/>
      <c r="BH34" s="407"/>
      <c r="BI34" s="407"/>
      <c r="BJ34" s="407"/>
      <c r="BK34" s="407"/>
      <c r="BL34" s="407"/>
      <c r="BM34" s="407"/>
      <c r="BN34" s="407"/>
      <c r="BO34" s="407"/>
      <c r="BP34" s="407"/>
      <c r="BQ34" s="407"/>
      <c r="BR34" s="407"/>
      <c r="BS34" s="407"/>
      <c r="BT34" s="407"/>
      <c r="BU34" s="407"/>
      <c r="BV34" s="407"/>
    </row>
    <row r="35" spans="1:74" s="408" customFormat="1" ht="183.75" customHeight="1" thickBot="1" x14ac:dyDescent="0.3">
      <c r="A35" s="423"/>
      <c r="B35" s="116" t="s">
        <v>222</v>
      </c>
      <c r="C35" s="47" t="s">
        <v>223</v>
      </c>
      <c r="D35" s="334">
        <v>12</v>
      </c>
      <c r="E35" s="245" t="s">
        <v>437</v>
      </c>
      <c r="F35" s="334">
        <v>32</v>
      </c>
      <c r="G35" s="359">
        <v>7</v>
      </c>
      <c r="H35" s="359">
        <v>3</v>
      </c>
      <c r="I35" s="359">
        <v>8</v>
      </c>
      <c r="J35" s="359">
        <f>SUM(G35:I35)</f>
        <v>18</v>
      </c>
      <c r="K35" s="373">
        <f>8/D35</f>
        <v>0.66666666666666663</v>
      </c>
      <c r="L35" s="203" t="s">
        <v>318</v>
      </c>
      <c r="M35" s="324" t="s">
        <v>253</v>
      </c>
      <c r="N35" s="307"/>
      <c r="O35" s="405"/>
      <c r="P35" s="419"/>
      <c r="Q35" s="407"/>
      <c r="R35" s="407"/>
      <c r="S35" s="407"/>
      <c r="T35" s="407"/>
      <c r="U35" s="407"/>
      <c r="V35" s="407"/>
      <c r="W35" s="407"/>
      <c r="X35" s="407"/>
      <c r="Y35" s="407"/>
      <c r="Z35" s="407"/>
      <c r="AA35" s="407"/>
      <c r="AB35" s="407"/>
      <c r="AC35" s="407"/>
      <c r="AD35" s="407"/>
      <c r="AE35" s="407"/>
      <c r="AF35" s="407"/>
      <c r="AG35" s="407"/>
      <c r="AH35" s="407"/>
      <c r="AI35" s="407"/>
      <c r="AJ35" s="407"/>
      <c r="AK35" s="407"/>
      <c r="AL35" s="407"/>
      <c r="AM35" s="407"/>
      <c r="AN35" s="407"/>
      <c r="AO35" s="407"/>
      <c r="AP35" s="407"/>
      <c r="AQ35" s="407"/>
      <c r="AR35" s="407"/>
      <c r="AS35" s="407"/>
      <c r="AT35" s="407"/>
      <c r="AU35" s="407"/>
      <c r="AV35" s="407"/>
      <c r="AW35" s="407"/>
      <c r="AX35" s="407"/>
      <c r="AY35" s="407"/>
      <c r="AZ35" s="407"/>
      <c r="BA35" s="407"/>
      <c r="BB35" s="407"/>
      <c r="BC35" s="407"/>
      <c r="BD35" s="407"/>
      <c r="BE35" s="407"/>
      <c r="BF35" s="407"/>
      <c r="BG35" s="407"/>
      <c r="BH35" s="407"/>
      <c r="BI35" s="407"/>
      <c r="BJ35" s="407"/>
      <c r="BK35" s="407"/>
      <c r="BL35" s="407"/>
      <c r="BM35" s="407"/>
      <c r="BN35" s="407"/>
      <c r="BO35" s="407"/>
      <c r="BP35" s="407"/>
      <c r="BQ35" s="407"/>
      <c r="BR35" s="407"/>
      <c r="BS35" s="407"/>
      <c r="BT35" s="407"/>
      <c r="BU35" s="407"/>
      <c r="BV35" s="407"/>
    </row>
    <row r="36" spans="1:74" ht="27" customHeight="1" x14ac:dyDescent="0.25">
      <c r="A36" s="516" t="s">
        <v>224</v>
      </c>
      <c r="B36" s="517"/>
      <c r="C36" s="517"/>
      <c r="D36" s="517"/>
      <c r="E36" s="517"/>
      <c r="F36" s="517"/>
      <c r="G36" s="517"/>
      <c r="H36" s="517"/>
      <c r="I36" s="517"/>
      <c r="J36" s="517"/>
      <c r="K36" s="517"/>
      <c r="L36" s="517"/>
      <c r="M36" s="517"/>
      <c r="N36" s="517"/>
      <c r="O36" s="517"/>
      <c r="P36" s="518"/>
    </row>
    <row r="37" spans="1:74" ht="33.75" customHeight="1" x14ac:dyDescent="0.25">
      <c r="A37" s="506" t="s">
        <v>225</v>
      </c>
      <c r="B37" s="507"/>
      <c r="C37" s="507"/>
      <c r="D37" s="53"/>
      <c r="E37" s="53"/>
      <c r="F37" s="53"/>
      <c r="G37" s="399"/>
      <c r="H37" s="399"/>
      <c r="I37" s="399"/>
      <c r="J37" s="400"/>
      <c r="K37" s="401"/>
      <c r="L37" s="382"/>
      <c r="M37" s="53"/>
      <c r="N37" s="307" t="s">
        <v>453</v>
      </c>
      <c r="O37" s="104" t="s">
        <v>454</v>
      </c>
      <c r="P37" s="429">
        <f>P39+P44</f>
        <v>80253200</v>
      </c>
    </row>
    <row r="38" spans="1:74" ht="18.75" customHeight="1" x14ac:dyDescent="0.25">
      <c r="A38" s="379" t="s">
        <v>4</v>
      </c>
      <c r="B38" s="53"/>
      <c r="C38" s="53"/>
      <c r="D38" s="53"/>
      <c r="E38" s="53"/>
      <c r="F38" s="53"/>
      <c r="G38" s="53"/>
      <c r="H38" s="53"/>
      <c r="I38" s="53"/>
      <c r="J38" s="53"/>
      <c r="K38" s="53"/>
      <c r="L38" s="53"/>
      <c r="M38" s="53"/>
      <c r="N38" s="53"/>
      <c r="O38" s="53"/>
      <c r="P38" s="380"/>
    </row>
    <row r="39" spans="1:74" s="408" customFormat="1" ht="30.75" thickBot="1" x14ac:dyDescent="0.3">
      <c r="A39" s="515" t="s">
        <v>226</v>
      </c>
      <c r="B39" s="510"/>
      <c r="C39" s="510"/>
      <c r="D39" s="510"/>
      <c r="E39" s="510"/>
      <c r="F39" s="510"/>
      <c r="G39" s="510"/>
      <c r="H39" s="510"/>
      <c r="I39" s="510"/>
      <c r="J39" s="510"/>
      <c r="K39" s="510"/>
      <c r="L39" s="510"/>
      <c r="M39" s="511"/>
      <c r="N39" s="307" t="s">
        <v>453</v>
      </c>
      <c r="O39" s="104" t="s">
        <v>454</v>
      </c>
      <c r="P39" s="430">
        <v>25000000</v>
      </c>
      <c r="Q39" s="407"/>
      <c r="R39" s="407"/>
      <c r="S39" s="407"/>
      <c r="T39" s="407"/>
      <c r="U39" s="407"/>
      <c r="V39" s="407"/>
      <c r="W39" s="407"/>
      <c r="X39" s="407"/>
      <c r="Y39" s="407"/>
      <c r="Z39" s="407"/>
      <c r="AA39" s="407"/>
      <c r="AB39" s="407"/>
      <c r="AC39" s="407"/>
      <c r="AD39" s="407"/>
      <c r="AE39" s="407"/>
      <c r="AF39" s="407"/>
      <c r="AG39" s="407"/>
      <c r="AH39" s="407"/>
      <c r="AI39" s="407"/>
      <c r="AJ39" s="407"/>
      <c r="AK39" s="407"/>
      <c r="AL39" s="407"/>
      <c r="AM39" s="407"/>
      <c r="AN39" s="407"/>
      <c r="AO39" s="407"/>
      <c r="AP39" s="407"/>
      <c r="AQ39" s="407"/>
      <c r="AR39" s="407"/>
      <c r="AS39" s="407"/>
      <c r="AT39" s="407"/>
      <c r="AU39" s="407"/>
      <c r="AV39" s="407"/>
      <c r="AW39" s="407"/>
      <c r="AX39" s="407"/>
      <c r="AY39" s="407"/>
      <c r="AZ39" s="407"/>
      <c r="BA39" s="407"/>
      <c r="BB39" s="407"/>
      <c r="BC39" s="407"/>
      <c r="BD39" s="407"/>
      <c r="BE39" s="407"/>
      <c r="BF39" s="407"/>
      <c r="BG39" s="407"/>
      <c r="BH39" s="407"/>
      <c r="BI39" s="407"/>
      <c r="BJ39" s="407"/>
      <c r="BK39" s="407"/>
      <c r="BL39" s="407"/>
      <c r="BM39" s="407"/>
      <c r="BN39" s="407"/>
      <c r="BO39" s="407"/>
      <c r="BP39" s="407"/>
      <c r="BQ39" s="407"/>
      <c r="BR39" s="407"/>
      <c r="BS39" s="407"/>
      <c r="BT39" s="407"/>
      <c r="BU39" s="407"/>
      <c r="BV39" s="407"/>
    </row>
    <row r="40" spans="1:74" s="408" customFormat="1" ht="115.5" customHeight="1" thickBot="1" x14ac:dyDescent="0.3">
      <c r="A40" s="423"/>
      <c r="B40" s="116" t="s">
        <v>227</v>
      </c>
      <c r="C40" s="47" t="s">
        <v>228</v>
      </c>
      <c r="D40" s="375">
        <v>0.25</v>
      </c>
      <c r="E40" s="245" t="s">
        <v>438</v>
      </c>
      <c r="F40" s="375">
        <v>1</v>
      </c>
      <c r="G40" s="377">
        <v>0</v>
      </c>
      <c r="H40" s="378">
        <v>0</v>
      </c>
      <c r="I40" s="385">
        <v>1</v>
      </c>
      <c r="J40" s="422">
        <f t="shared" ref="J40" si="0">SUM(G40:I40)</f>
        <v>1</v>
      </c>
      <c r="K40" s="425">
        <v>1</v>
      </c>
      <c r="L40" s="63" t="s">
        <v>310</v>
      </c>
      <c r="M40" s="324" t="s">
        <v>255</v>
      </c>
      <c r="N40" s="431"/>
      <c r="O40" s="405"/>
      <c r="P40" s="419"/>
      <c r="Q40" s="407"/>
      <c r="R40" s="407"/>
      <c r="S40" s="407"/>
      <c r="T40" s="407"/>
      <c r="U40" s="407"/>
      <c r="V40" s="407"/>
      <c r="W40" s="407"/>
      <c r="X40" s="407"/>
      <c r="Y40" s="407"/>
      <c r="Z40" s="407"/>
      <c r="AA40" s="407"/>
      <c r="AB40" s="407"/>
      <c r="AC40" s="407"/>
      <c r="AD40" s="407"/>
      <c r="AE40" s="407"/>
      <c r="AF40" s="407"/>
      <c r="AG40" s="407"/>
      <c r="AH40" s="407"/>
      <c r="AI40" s="407"/>
      <c r="AJ40" s="407"/>
      <c r="AK40" s="407"/>
      <c r="AL40" s="407"/>
      <c r="AM40" s="407"/>
      <c r="AN40" s="407"/>
      <c r="AO40" s="407"/>
      <c r="AP40" s="407"/>
      <c r="AQ40" s="407"/>
      <c r="AR40" s="407"/>
      <c r="AS40" s="407"/>
      <c r="AT40" s="407"/>
      <c r="AU40" s="407"/>
      <c r="AV40" s="407"/>
      <c r="AW40" s="407"/>
      <c r="AX40" s="407"/>
      <c r="AY40" s="407"/>
      <c r="AZ40" s="407"/>
      <c r="BA40" s="407"/>
      <c r="BB40" s="407"/>
      <c r="BC40" s="407"/>
      <c r="BD40" s="407"/>
      <c r="BE40" s="407"/>
      <c r="BF40" s="407"/>
      <c r="BG40" s="407"/>
      <c r="BH40" s="407"/>
      <c r="BI40" s="407"/>
      <c r="BJ40" s="407"/>
      <c r="BK40" s="407"/>
      <c r="BL40" s="407"/>
      <c r="BM40" s="407"/>
      <c r="BN40" s="407"/>
      <c r="BO40" s="407"/>
      <c r="BP40" s="407"/>
      <c r="BQ40" s="407"/>
      <c r="BR40" s="407"/>
      <c r="BS40" s="407"/>
      <c r="BT40" s="407"/>
      <c r="BU40" s="407"/>
      <c r="BV40" s="407"/>
    </row>
    <row r="41" spans="1:74" s="395" customFormat="1" ht="27" customHeight="1" thickBot="1" x14ac:dyDescent="0.3">
      <c r="A41" s="515" t="s">
        <v>229</v>
      </c>
      <c r="B41" s="510"/>
      <c r="C41" s="510"/>
      <c r="D41" s="510"/>
      <c r="E41" s="510"/>
      <c r="F41" s="510"/>
      <c r="G41" s="510"/>
      <c r="H41" s="510"/>
      <c r="I41" s="510"/>
      <c r="J41" s="510"/>
      <c r="K41" s="510"/>
      <c r="L41" s="510"/>
      <c r="M41" s="511"/>
      <c r="N41" s="307" t="s">
        <v>455</v>
      </c>
      <c r="O41" s="104" t="s">
        <v>455</v>
      </c>
      <c r="P41" s="403">
        <v>0</v>
      </c>
      <c r="Q41" s="432"/>
      <c r="R41" s="432"/>
      <c r="S41" s="432"/>
      <c r="T41" s="432"/>
      <c r="U41" s="432"/>
      <c r="V41" s="432"/>
      <c r="W41" s="432"/>
      <c r="X41" s="432"/>
      <c r="Y41" s="432"/>
      <c r="Z41" s="432"/>
      <c r="AA41" s="432"/>
      <c r="AB41" s="432"/>
      <c r="AC41" s="432"/>
      <c r="AD41" s="432"/>
      <c r="AE41" s="432"/>
      <c r="AF41" s="432"/>
      <c r="AG41" s="432"/>
      <c r="AH41" s="432"/>
      <c r="AI41" s="432"/>
      <c r="AJ41" s="432"/>
      <c r="AK41" s="432"/>
      <c r="AL41" s="432"/>
      <c r="AM41" s="432"/>
      <c r="AN41" s="432"/>
      <c r="AO41" s="432"/>
      <c r="AP41" s="432"/>
      <c r="AQ41" s="432"/>
      <c r="AR41" s="432"/>
      <c r="AS41" s="432"/>
      <c r="AT41" s="432"/>
      <c r="AU41" s="432"/>
      <c r="AV41" s="432"/>
      <c r="AW41" s="432"/>
      <c r="AX41" s="432"/>
      <c r="AY41" s="432"/>
      <c r="AZ41" s="432"/>
      <c r="BA41" s="432"/>
      <c r="BB41" s="432"/>
      <c r="BC41" s="432"/>
      <c r="BD41" s="432"/>
      <c r="BE41" s="432"/>
      <c r="BF41" s="432"/>
      <c r="BG41" s="432"/>
      <c r="BH41" s="432"/>
      <c r="BI41" s="432"/>
      <c r="BJ41" s="432"/>
      <c r="BK41" s="432"/>
      <c r="BL41" s="432"/>
      <c r="BM41" s="432"/>
      <c r="BN41" s="432"/>
      <c r="BO41" s="432"/>
      <c r="BP41" s="432"/>
      <c r="BQ41" s="432"/>
      <c r="BR41" s="432"/>
      <c r="BS41" s="432"/>
      <c r="BT41" s="432"/>
      <c r="BU41" s="432"/>
      <c r="BV41" s="432"/>
    </row>
    <row r="42" spans="1:74" s="408" customFormat="1" ht="124.5" customHeight="1" thickBot="1" x14ac:dyDescent="0.3">
      <c r="A42" s="418"/>
      <c r="B42" s="116" t="s">
        <v>230</v>
      </c>
      <c r="C42" s="291" t="s">
        <v>231</v>
      </c>
      <c r="D42" s="291">
        <v>50</v>
      </c>
      <c r="E42" s="245" t="s">
        <v>439</v>
      </c>
      <c r="F42" s="334">
        <v>200</v>
      </c>
      <c r="G42" s="359">
        <v>74</v>
      </c>
      <c r="H42" s="359">
        <v>52</v>
      </c>
      <c r="I42" s="359">
        <v>70</v>
      </c>
      <c r="J42" s="359">
        <f>SUM(G42:I42)</f>
        <v>196</v>
      </c>
      <c r="K42" s="386">
        <f>50/D42</f>
        <v>1</v>
      </c>
      <c r="L42" s="210" t="s">
        <v>340</v>
      </c>
      <c r="M42" s="387" t="s">
        <v>256</v>
      </c>
      <c r="N42" s="307"/>
      <c r="O42" s="405"/>
      <c r="P42" s="419"/>
      <c r="Q42" s="407"/>
      <c r="R42" s="407"/>
      <c r="S42" s="407"/>
      <c r="T42" s="407"/>
      <c r="U42" s="407"/>
      <c r="V42" s="407"/>
      <c r="W42" s="407"/>
      <c r="X42" s="407"/>
      <c r="Y42" s="407"/>
      <c r="Z42" s="407"/>
      <c r="AA42" s="407"/>
      <c r="AB42" s="407"/>
      <c r="AC42" s="407"/>
      <c r="AD42" s="407"/>
      <c r="AE42" s="407"/>
      <c r="AF42" s="407"/>
      <c r="AG42" s="407"/>
      <c r="AH42" s="407"/>
      <c r="AI42" s="407"/>
      <c r="AJ42" s="407"/>
      <c r="AK42" s="407"/>
      <c r="AL42" s="407"/>
      <c r="AM42" s="407"/>
      <c r="AN42" s="407"/>
      <c r="AO42" s="407"/>
      <c r="AP42" s="407"/>
      <c r="AQ42" s="407"/>
      <c r="AR42" s="407"/>
      <c r="AS42" s="407"/>
      <c r="AT42" s="407"/>
      <c r="AU42" s="407"/>
      <c r="AV42" s="407"/>
      <c r="AW42" s="407"/>
      <c r="AX42" s="407"/>
      <c r="AY42" s="407"/>
      <c r="AZ42" s="407"/>
      <c r="BA42" s="407"/>
      <c r="BB42" s="407"/>
      <c r="BC42" s="407"/>
      <c r="BD42" s="407"/>
      <c r="BE42" s="407"/>
      <c r="BF42" s="407"/>
      <c r="BG42" s="407"/>
      <c r="BH42" s="407"/>
      <c r="BI42" s="407"/>
      <c r="BJ42" s="407"/>
      <c r="BK42" s="407"/>
      <c r="BL42" s="407"/>
      <c r="BM42" s="407"/>
      <c r="BN42" s="407"/>
      <c r="BO42" s="407"/>
      <c r="BP42" s="407"/>
      <c r="BQ42" s="407"/>
      <c r="BR42" s="407"/>
      <c r="BS42" s="407"/>
      <c r="BT42" s="407"/>
      <c r="BU42" s="407"/>
      <c r="BV42" s="407"/>
    </row>
    <row r="43" spans="1:74" s="408" customFormat="1" ht="159" customHeight="1" thickBot="1" x14ac:dyDescent="0.3">
      <c r="A43" s="418"/>
      <c r="B43" s="116" t="s">
        <v>232</v>
      </c>
      <c r="C43" s="107" t="s">
        <v>233</v>
      </c>
      <c r="D43" s="388">
        <v>64</v>
      </c>
      <c r="E43" s="245" t="s">
        <v>440</v>
      </c>
      <c r="F43" s="334">
        <v>200</v>
      </c>
      <c r="G43" s="359">
        <v>61</v>
      </c>
      <c r="H43" s="359">
        <v>75</v>
      </c>
      <c r="I43" s="359">
        <v>64</v>
      </c>
      <c r="J43" s="359">
        <f>SUM(G43:I43)</f>
        <v>200</v>
      </c>
      <c r="K43" s="389">
        <f>64/D43</f>
        <v>1</v>
      </c>
      <c r="L43" s="211" t="s">
        <v>341</v>
      </c>
      <c r="M43" s="324" t="s">
        <v>256</v>
      </c>
      <c r="N43" s="307"/>
      <c r="O43" s="405"/>
      <c r="P43" s="419"/>
      <c r="Q43" s="407"/>
      <c r="R43" s="407"/>
      <c r="S43" s="407"/>
      <c r="T43" s="407"/>
      <c r="U43" s="407"/>
      <c r="V43" s="407"/>
      <c r="W43" s="407"/>
      <c r="X43" s="407"/>
      <c r="Y43" s="407"/>
      <c r="Z43" s="407"/>
      <c r="AA43" s="407"/>
      <c r="AB43" s="407"/>
      <c r="AC43" s="407"/>
      <c r="AD43" s="407"/>
      <c r="AE43" s="407"/>
      <c r="AF43" s="407"/>
      <c r="AG43" s="407"/>
      <c r="AH43" s="407"/>
      <c r="AI43" s="407"/>
      <c r="AJ43" s="407"/>
      <c r="AK43" s="407"/>
      <c r="AL43" s="407"/>
      <c r="AM43" s="407"/>
      <c r="AN43" s="407"/>
      <c r="AO43" s="407"/>
      <c r="AP43" s="407"/>
      <c r="AQ43" s="407"/>
      <c r="AR43" s="407"/>
      <c r="AS43" s="407"/>
      <c r="AT43" s="407"/>
      <c r="AU43" s="407"/>
      <c r="AV43" s="407"/>
      <c r="AW43" s="407"/>
      <c r="AX43" s="407"/>
      <c r="AY43" s="407"/>
      <c r="AZ43" s="407"/>
      <c r="BA43" s="407"/>
      <c r="BB43" s="407"/>
      <c r="BC43" s="407"/>
      <c r="BD43" s="407"/>
      <c r="BE43" s="407"/>
      <c r="BF43" s="407"/>
      <c r="BG43" s="407"/>
      <c r="BH43" s="407"/>
      <c r="BI43" s="407"/>
      <c r="BJ43" s="407"/>
      <c r="BK43" s="407"/>
      <c r="BL43" s="407"/>
      <c r="BM43" s="407"/>
      <c r="BN43" s="407"/>
      <c r="BO43" s="407"/>
      <c r="BP43" s="407"/>
      <c r="BQ43" s="407"/>
      <c r="BR43" s="407"/>
      <c r="BS43" s="407"/>
      <c r="BT43" s="407"/>
      <c r="BU43" s="407"/>
      <c r="BV43" s="407"/>
    </row>
    <row r="44" spans="1:74" s="395" customFormat="1" ht="28.5" customHeight="1" thickBot="1" x14ac:dyDescent="0.3">
      <c r="A44" s="515" t="s">
        <v>234</v>
      </c>
      <c r="B44" s="510"/>
      <c r="C44" s="510"/>
      <c r="D44" s="510"/>
      <c r="E44" s="510"/>
      <c r="F44" s="510"/>
      <c r="G44" s="510"/>
      <c r="H44" s="510"/>
      <c r="I44" s="510"/>
      <c r="J44" s="510"/>
      <c r="K44" s="510"/>
      <c r="L44" s="510"/>
      <c r="M44" s="511"/>
      <c r="N44" s="307" t="s">
        <v>453</v>
      </c>
      <c r="O44" s="307" t="s">
        <v>454</v>
      </c>
      <c r="P44" s="433">
        <v>55253200</v>
      </c>
      <c r="Q44" s="432"/>
      <c r="R44" s="432"/>
      <c r="S44" s="432"/>
      <c r="T44" s="432"/>
      <c r="U44" s="432"/>
      <c r="V44" s="432"/>
      <c r="W44" s="432"/>
      <c r="X44" s="432"/>
      <c r="Y44" s="432"/>
      <c r="Z44" s="432"/>
      <c r="AA44" s="432"/>
      <c r="AB44" s="432"/>
      <c r="AC44" s="432"/>
      <c r="AD44" s="432"/>
      <c r="AE44" s="432"/>
      <c r="AF44" s="432"/>
      <c r="AG44" s="432"/>
      <c r="AH44" s="432"/>
      <c r="AI44" s="432"/>
      <c r="AJ44" s="432"/>
      <c r="AK44" s="432"/>
      <c r="AL44" s="432"/>
      <c r="AM44" s="432"/>
      <c r="AN44" s="432"/>
      <c r="AO44" s="432"/>
      <c r="AP44" s="432"/>
      <c r="AQ44" s="432"/>
      <c r="AR44" s="432"/>
      <c r="AS44" s="432"/>
      <c r="AT44" s="432"/>
      <c r="AU44" s="432"/>
      <c r="AV44" s="432"/>
      <c r="AW44" s="432"/>
      <c r="AX44" s="432"/>
      <c r="AY44" s="432"/>
      <c r="AZ44" s="432"/>
      <c r="BA44" s="432"/>
      <c r="BB44" s="432"/>
      <c r="BC44" s="432"/>
      <c r="BD44" s="432"/>
      <c r="BE44" s="432"/>
      <c r="BF44" s="432"/>
      <c r="BG44" s="432"/>
      <c r="BH44" s="432"/>
      <c r="BI44" s="432"/>
      <c r="BJ44" s="432"/>
      <c r="BK44" s="432"/>
      <c r="BL44" s="432"/>
      <c r="BM44" s="432"/>
      <c r="BN44" s="432"/>
      <c r="BO44" s="432"/>
      <c r="BP44" s="432"/>
      <c r="BQ44" s="432"/>
      <c r="BR44" s="432"/>
      <c r="BS44" s="432"/>
      <c r="BT44" s="432"/>
      <c r="BU44" s="432"/>
      <c r="BV44" s="432"/>
    </row>
    <row r="45" spans="1:74" s="408" customFormat="1" ht="118.5" customHeight="1" thickBot="1" x14ac:dyDescent="0.3">
      <c r="A45" s="418"/>
      <c r="B45" s="116" t="s">
        <v>235</v>
      </c>
      <c r="C45" s="291" t="s">
        <v>236</v>
      </c>
      <c r="D45" s="181">
        <v>0.25</v>
      </c>
      <c r="E45" s="245" t="s">
        <v>441</v>
      </c>
      <c r="F45" s="181">
        <v>1</v>
      </c>
      <c r="G45" s="377">
        <v>0.25</v>
      </c>
      <c r="H45" s="378">
        <v>0.25</v>
      </c>
      <c r="I45" s="385">
        <v>0.25</v>
      </c>
      <c r="J45" s="360">
        <f t="shared" ref="J45" si="1">SUM(G45:I45)</f>
        <v>0.75</v>
      </c>
      <c r="K45" s="389">
        <f>I45/D45</f>
        <v>1</v>
      </c>
      <c r="L45" s="63" t="s">
        <v>309</v>
      </c>
      <c r="M45" s="387" t="s">
        <v>257</v>
      </c>
      <c r="N45" s="431"/>
      <c r="O45" s="405"/>
      <c r="P45" s="419"/>
      <c r="Q45" s="407"/>
      <c r="R45" s="407"/>
      <c r="S45" s="407"/>
      <c r="T45" s="407"/>
      <c r="U45" s="407"/>
      <c r="V45" s="407"/>
      <c r="W45" s="407"/>
      <c r="X45" s="407"/>
      <c r="Y45" s="407"/>
      <c r="Z45" s="407"/>
      <c r="AA45" s="407"/>
      <c r="AB45" s="407"/>
      <c r="AC45" s="407"/>
      <c r="AD45" s="407"/>
      <c r="AE45" s="407"/>
      <c r="AF45" s="407"/>
      <c r="AG45" s="407"/>
      <c r="AH45" s="407"/>
      <c r="AI45" s="407"/>
      <c r="AJ45" s="407"/>
      <c r="AK45" s="407"/>
      <c r="AL45" s="407"/>
      <c r="AM45" s="407"/>
      <c r="AN45" s="407"/>
      <c r="AO45" s="407"/>
      <c r="AP45" s="407"/>
      <c r="AQ45" s="407"/>
      <c r="AR45" s="407"/>
      <c r="AS45" s="407"/>
      <c r="AT45" s="407"/>
      <c r="AU45" s="407"/>
      <c r="AV45" s="407"/>
      <c r="AW45" s="407"/>
      <c r="AX45" s="407"/>
      <c r="AY45" s="407"/>
      <c r="AZ45" s="407"/>
      <c r="BA45" s="407"/>
      <c r="BB45" s="407"/>
      <c r="BC45" s="407"/>
      <c r="BD45" s="407"/>
      <c r="BE45" s="407"/>
      <c r="BF45" s="407"/>
      <c r="BG45" s="407"/>
      <c r="BH45" s="407"/>
      <c r="BI45" s="407"/>
      <c r="BJ45" s="407"/>
      <c r="BK45" s="407"/>
      <c r="BL45" s="407"/>
      <c r="BM45" s="407"/>
      <c r="BN45" s="407"/>
      <c r="BO45" s="407"/>
      <c r="BP45" s="407"/>
      <c r="BQ45" s="407"/>
      <c r="BR45" s="407"/>
      <c r="BS45" s="407"/>
      <c r="BT45" s="407"/>
      <c r="BU45" s="407"/>
      <c r="BV45" s="407"/>
    </row>
    <row r="46" spans="1:74" s="408" customFormat="1" ht="22.5" customHeight="1" x14ac:dyDescent="0.25">
      <c r="A46" s="515" t="s">
        <v>237</v>
      </c>
      <c r="B46" s="510"/>
      <c r="C46" s="510"/>
      <c r="D46" s="510"/>
      <c r="E46" s="510"/>
      <c r="F46" s="510"/>
      <c r="G46" s="510"/>
      <c r="H46" s="510"/>
      <c r="I46" s="510"/>
      <c r="J46" s="510"/>
      <c r="K46" s="510"/>
      <c r="L46" s="510"/>
      <c r="M46" s="511"/>
      <c r="N46" s="307" t="s">
        <v>455</v>
      </c>
      <c r="O46" s="104" t="s">
        <v>455</v>
      </c>
      <c r="P46" s="403">
        <v>0</v>
      </c>
      <c r="Q46" s="407"/>
      <c r="R46" s="407"/>
      <c r="S46" s="407"/>
      <c r="T46" s="407"/>
      <c r="U46" s="407"/>
      <c r="V46" s="407"/>
      <c r="W46" s="407"/>
      <c r="X46" s="407"/>
      <c r="Y46" s="407"/>
      <c r="Z46" s="407"/>
      <c r="AA46" s="407"/>
      <c r="AB46" s="407"/>
      <c r="AC46" s="407"/>
      <c r="AD46" s="407"/>
      <c r="AE46" s="407"/>
      <c r="AF46" s="407"/>
      <c r="AG46" s="407"/>
      <c r="AH46" s="407"/>
      <c r="AI46" s="407"/>
      <c r="AJ46" s="407"/>
      <c r="AK46" s="407"/>
      <c r="AL46" s="407"/>
      <c r="AM46" s="407"/>
      <c r="AN46" s="407"/>
      <c r="AO46" s="407"/>
      <c r="AP46" s="407"/>
      <c r="AQ46" s="407"/>
      <c r="AR46" s="407"/>
      <c r="AS46" s="407"/>
      <c r="AT46" s="407"/>
      <c r="AU46" s="407"/>
      <c r="AV46" s="407"/>
      <c r="AW46" s="407"/>
      <c r="AX46" s="407"/>
      <c r="AY46" s="407"/>
      <c r="AZ46" s="407"/>
      <c r="BA46" s="407"/>
      <c r="BB46" s="407"/>
      <c r="BC46" s="407"/>
      <c r="BD46" s="407"/>
      <c r="BE46" s="407"/>
      <c r="BF46" s="407"/>
      <c r="BG46" s="407"/>
      <c r="BH46" s="407"/>
      <c r="BI46" s="407"/>
      <c r="BJ46" s="407"/>
      <c r="BK46" s="407"/>
      <c r="BL46" s="407"/>
      <c r="BM46" s="407"/>
      <c r="BN46" s="407"/>
      <c r="BO46" s="407"/>
      <c r="BP46" s="407"/>
      <c r="BQ46" s="407"/>
      <c r="BR46" s="407"/>
      <c r="BS46" s="407"/>
      <c r="BT46" s="407"/>
      <c r="BU46" s="407"/>
      <c r="BV46" s="407"/>
    </row>
    <row r="47" spans="1:74" s="408" customFormat="1" ht="108" customHeight="1" x14ac:dyDescent="0.25">
      <c r="A47" s="423"/>
      <c r="B47" s="116" t="s">
        <v>238</v>
      </c>
      <c r="C47" s="105" t="s">
        <v>239</v>
      </c>
      <c r="D47" s="110">
        <v>30</v>
      </c>
      <c r="E47" s="245" t="s">
        <v>442</v>
      </c>
      <c r="F47" s="334">
        <v>60</v>
      </c>
      <c r="G47" s="359">
        <v>0</v>
      </c>
      <c r="H47" s="359">
        <v>5</v>
      </c>
      <c r="I47" s="359">
        <v>38</v>
      </c>
      <c r="J47" s="359">
        <f>SUM(G47:I47)</f>
        <v>43</v>
      </c>
      <c r="K47" s="390">
        <f>30/D47</f>
        <v>1</v>
      </c>
      <c r="L47" s="434" t="s">
        <v>307</v>
      </c>
      <c r="M47" s="391" t="s">
        <v>257</v>
      </c>
      <c r="N47" s="307"/>
      <c r="O47" s="405"/>
      <c r="P47" s="419"/>
      <c r="Q47" s="407"/>
      <c r="R47" s="407"/>
      <c r="S47" s="407"/>
      <c r="T47" s="407"/>
      <c r="U47" s="407"/>
      <c r="V47" s="407"/>
      <c r="W47" s="407"/>
      <c r="X47" s="407"/>
      <c r="Y47" s="407"/>
      <c r="Z47" s="407"/>
      <c r="AA47" s="407"/>
      <c r="AB47" s="407"/>
      <c r="AC47" s="407"/>
      <c r="AD47" s="407"/>
      <c r="AE47" s="407"/>
      <c r="AF47" s="407"/>
      <c r="AG47" s="407"/>
      <c r="AH47" s="407"/>
      <c r="AI47" s="407"/>
      <c r="AJ47" s="407"/>
      <c r="AK47" s="407"/>
      <c r="AL47" s="407"/>
      <c r="AM47" s="407"/>
      <c r="AN47" s="407"/>
      <c r="AO47" s="407"/>
      <c r="AP47" s="407"/>
      <c r="AQ47" s="407"/>
      <c r="AR47" s="407"/>
      <c r="AS47" s="407"/>
      <c r="AT47" s="407"/>
      <c r="AU47" s="407"/>
      <c r="AV47" s="407"/>
      <c r="AW47" s="407"/>
      <c r="AX47" s="407"/>
      <c r="AY47" s="407"/>
      <c r="AZ47" s="407"/>
      <c r="BA47" s="407"/>
      <c r="BB47" s="407"/>
      <c r="BC47" s="407"/>
      <c r="BD47" s="407"/>
      <c r="BE47" s="407"/>
      <c r="BF47" s="407"/>
      <c r="BG47" s="407"/>
      <c r="BH47" s="407"/>
      <c r="BI47" s="407"/>
      <c r="BJ47" s="407"/>
      <c r="BK47" s="407"/>
      <c r="BL47" s="407"/>
      <c r="BM47" s="407"/>
      <c r="BN47" s="407"/>
      <c r="BO47" s="407"/>
      <c r="BP47" s="407"/>
      <c r="BQ47" s="407"/>
      <c r="BR47" s="407"/>
      <c r="BS47" s="407"/>
      <c r="BT47" s="407"/>
      <c r="BU47" s="407"/>
      <c r="BV47" s="407"/>
    </row>
    <row r="48" spans="1:74" ht="18.75" customHeight="1" x14ac:dyDescent="0.25">
      <c r="A48" s="516" t="s">
        <v>240</v>
      </c>
      <c r="B48" s="517"/>
      <c r="C48" s="517"/>
      <c r="D48" s="517"/>
      <c r="E48" s="517"/>
      <c r="F48" s="517"/>
      <c r="G48" s="517"/>
      <c r="H48" s="517"/>
      <c r="I48" s="517"/>
      <c r="J48" s="517"/>
      <c r="K48" s="517"/>
      <c r="L48" s="517"/>
      <c r="M48" s="517"/>
      <c r="N48" s="517"/>
      <c r="O48" s="517"/>
      <c r="P48" s="518"/>
    </row>
    <row r="49" spans="1:74" ht="18.75" customHeight="1" x14ac:dyDescent="0.25">
      <c r="A49" s="506" t="s">
        <v>241</v>
      </c>
      <c r="B49" s="507"/>
      <c r="C49" s="507"/>
      <c r="D49" s="507"/>
      <c r="E49" s="507"/>
      <c r="F49" s="507"/>
      <c r="G49" s="507"/>
      <c r="H49" s="507"/>
      <c r="I49" s="507"/>
      <c r="J49" s="507"/>
      <c r="K49" s="507"/>
      <c r="L49" s="507"/>
      <c r="M49" s="507"/>
      <c r="N49" s="507"/>
      <c r="O49" s="507"/>
      <c r="P49" s="508"/>
    </row>
    <row r="50" spans="1:74" ht="18.75" customHeight="1" x14ac:dyDescent="0.25">
      <c r="A50" s="506" t="s">
        <v>4</v>
      </c>
      <c r="B50" s="507"/>
      <c r="C50" s="507"/>
      <c r="D50" s="507"/>
      <c r="E50" s="507"/>
      <c r="F50" s="507"/>
      <c r="G50" s="507"/>
      <c r="H50" s="507"/>
      <c r="I50" s="507"/>
      <c r="J50" s="507"/>
      <c r="K50" s="507"/>
      <c r="L50" s="507"/>
      <c r="M50" s="507"/>
      <c r="N50" s="507"/>
      <c r="O50" s="507"/>
      <c r="P50" s="508"/>
    </row>
    <row r="51" spans="1:74" s="408" customFormat="1" ht="30.75" customHeight="1" x14ac:dyDescent="0.25">
      <c r="A51" s="515" t="s">
        <v>242</v>
      </c>
      <c r="B51" s="510"/>
      <c r="C51" s="510"/>
      <c r="D51" s="510"/>
      <c r="E51" s="510"/>
      <c r="F51" s="510"/>
      <c r="G51" s="510"/>
      <c r="H51" s="510"/>
      <c r="I51" s="510"/>
      <c r="J51" s="510"/>
      <c r="K51" s="510"/>
      <c r="L51" s="510"/>
      <c r="M51" s="511"/>
      <c r="N51" s="307" t="s">
        <v>455</v>
      </c>
      <c r="O51" s="104" t="s">
        <v>455</v>
      </c>
      <c r="P51" s="403">
        <v>0</v>
      </c>
      <c r="Q51" s="407"/>
      <c r="R51" s="407"/>
      <c r="S51" s="407"/>
      <c r="T51" s="407"/>
      <c r="U51" s="407"/>
      <c r="V51" s="407"/>
      <c r="W51" s="407"/>
      <c r="X51" s="407"/>
      <c r="Y51" s="407"/>
      <c r="Z51" s="407"/>
      <c r="AA51" s="407"/>
      <c r="AB51" s="407"/>
      <c r="AC51" s="407"/>
      <c r="AD51" s="407"/>
      <c r="AE51" s="407"/>
      <c r="AF51" s="407"/>
      <c r="AG51" s="407"/>
      <c r="AH51" s="407"/>
      <c r="AI51" s="407"/>
      <c r="AJ51" s="407"/>
      <c r="AK51" s="407"/>
      <c r="AL51" s="407"/>
      <c r="AM51" s="407"/>
      <c r="AN51" s="407"/>
      <c r="AO51" s="407"/>
      <c r="AP51" s="407"/>
      <c r="AQ51" s="407"/>
      <c r="AR51" s="407"/>
      <c r="AS51" s="407"/>
      <c r="AT51" s="407"/>
      <c r="AU51" s="407"/>
      <c r="AV51" s="407"/>
      <c r="AW51" s="407"/>
      <c r="AX51" s="407"/>
      <c r="AY51" s="407"/>
      <c r="AZ51" s="407"/>
      <c r="BA51" s="407"/>
      <c r="BB51" s="407"/>
      <c r="BC51" s="407"/>
      <c r="BD51" s="407"/>
      <c r="BE51" s="407"/>
      <c r="BF51" s="407"/>
      <c r="BG51" s="407"/>
      <c r="BH51" s="407"/>
      <c r="BI51" s="407"/>
      <c r="BJ51" s="407"/>
      <c r="BK51" s="407"/>
      <c r="BL51" s="407"/>
      <c r="BM51" s="407"/>
      <c r="BN51" s="407"/>
      <c r="BO51" s="407"/>
      <c r="BP51" s="407"/>
      <c r="BQ51" s="407"/>
      <c r="BR51" s="407"/>
      <c r="BS51" s="407"/>
      <c r="BT51" s="407"/>
      <c r="BU51" s="407"/>
      <c r="BV51" s="407"/>
    </row>
    <row r="52" spans="1:74" s="407" customFormat="1" ht="78" customHeight="1" thickBot="1" x14ac:dyDescent="0.3">
      <c r="A52" s="435"/>
      <c r="B52" s="342" t="s">
        <v>286</v>
      </c>
      <c r="C52" s="392">
        <v>0</v>
      </c>
      <c r="D52" s="392">
        <v>2</v>
      </c>
      <c r="E52" s="343" t="s">
        <v>443</v>
      </c>
      <c r="F52" s="392">
        <v>8</v>
      </c>
      <c r="G52" s="393">
        <v>2</v>
      </c>
      <c r="H52" s="393">
        <v>2</v>
      </c>
      <c r="I52" s="393">
        <v>1</v>
      </c>
      <c r="J52" s="393">
        <f>SUM(G52:I52)</f>
        <v>5</v>
      </c>
      <c r="K52" s="441">
        <v>0.87</v>
      </c>
      <c r="L52" s="442" t="s">
        <v>300</v>
      </c>
      <c r="M52" s="394" t="s">
        <v>260</v>
      </c>
      <c r="N52" s="436"/>
      <c r="O52" s="437"/>
      <c r="P52" s="438"/>
    </row>
    <row r="54" spans="1:74" x14ac:dyDescent="0.25">
      <c r="J54" s="439">
        <f>(J7+J17+J26+J36+J48)/5</f>
        <v>0</v>
      </c>
      <c r="K54" s="439"/>
    </row>
    <row r="55" spans="1:74" x14ac:dyDescent="0.25">
      <c r="N55" s="440"/>
    </row>
    <row r="56" spans="1:74" x14ac:dyDescent="0.25">
      <c r="N56" s="440"/>
    </row>
    <row r="60" spans="1:74" x14ac:dyDescent="0.25">
      <c r="N60" s="440"/>
    </row>
    <row r="61" spans="1:74" x14ac:dyDescent="0.25">
      <c r="N61" s="355"/>
    </row>
    <row r="65" spans="6:14" x14ac:dyDescent="0.25">
      <c r="N65" s="440"/>
    </row>
    <row r="66" spans="6:14" x14ac:dyDescent="0.25">
      <c r="N66" s="355"/>
    </row>
    <row r="67" spans="6:14" x14ac:dyDescent="0.25">
      <c r="N67" s="355"/>
    </row>
    <row r="68" spans="6:14" x14ac:dyDescent="0.25">
      <c r="N68" s="355"/>
    </row>
    <row r="69" spans="6:14" x14ac:dyDescent="0.25">
      <c r="N69" s="355"/>
    </row>
    <row r="73" spans="6:14" x14ac:dyDescent="0.25">
      <c r="N73" s="440"/>
    </row>
    <row r="74" spans="6:14" x14ac:dyDescent="0.25">
      <c r="F74" s="279"/>
      <c r="N74" s="440"/>
    </row>
    <row r="75" spans="6:14" x14ac:dyDescent="0.25">
      <c r="N75" s="355"/>
    </row>
  </sheetData>
  <mergeCells count="40">
    <mergeCell ref="N4:P4"/>
    <mergeCell ref="I4:I5"/>
    <mergeCell ref="J4:J5"/>
    <mergeCell ref="K4:K5"/>
    <mergeCell ref="L4:L5"/>
    <mergeCell ref="M4:M5"/>
    <mergeCell ref="A2:M2"/>
    <mergeCell ref="A8:C8"/>
    <mergeCell ref="A4:A5"/>
    <mergeCell ref="B4:B5"/>
    <mergeCell ref="C4:C5"/>
    <mergeCell ref="D4:D5"/>
    <mergeCell ref="E4:E5"/>
    <mergeCell ref="F4:F5"/>
    <mergeCell ref="G4:G5"/>
    <mergeCell ref="H4:H5"/>
    <mergeCell ref="A7:P7"/>
    <mergeCell ref="A9:P9"/>
    <mergeCell ref="A17:P17"/>
    <mergeCell ref="A18:P18"/>
    <mergeCell ref="A37:C37"/>
    <mergeCell ref="A27:P27"/>
    <mergeCell ref="A32:P32"/>
    <mergeCell ref="A33:P33"/>
    <mergeCell ref="A36:P36"/>
    <mergeCell ref="A51:M51"/>
    <mergeCell ref="A48:P48"/>
    <mergeCell ref="A49:P49"/>
    <mergeCell ref="A19:P19"/>
    <mergeCell ref="A22:P22"/>
    <mergeCell ref="A26:P26"/>
    <mergeCell ref="A50:P50"/>
    <mergeCell ref="A10:M10"/>
    <mergeCell ref="A20:M20"/>
    <mergeCell ref="A24:M24"/>
    <mergeCell ref="A29:M29"/>
    <mergeCell ref="A39:M39"/>
    <mergeCell ref="A41:M41"/>
    <mergeCell ref="A44:M44"/>
    <mergeCell ref="A46:M46"/>
  </mergeCells>
  <printOptions horizontalCentered="1" verticalCentered="1"/>
  <pageMargins left="0.70866141732283472" right="0.19685039370078741" top="0.74803149606299213" bottom="0.74803149606299213" header="0.31496062992125984" footer="0.31496062992125984"/>
  <pageSetup paperSize="5"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OBJ. 1</vt:lpstr>
      <vt:lpstr>OBJ. 2 </vt:lpstr>
      <vt:lpstr>OBJ. 3</vt:lpstr>
    </vt:vector>
  </TitlesOfParts>
  <Company>Secretaría Planeación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luvelasquez</dc:creator>
  <cp:lastModifiedBy>ester  garcia turizo</cp:lastModifiedBy>
  <cp:lastPrinted>2019-01-04T01:52:39Z</cp:lastPrinted>
  <dcterms:created xsi:type="dcterms:W3CDTF">2012-07-11T17:11:40Z</dcterms:created>
  <dcterms:modified xsi:type="dcterms:W3CDTF">2019-01-31T16:59:00Z</dcterms:modified>
</cp:coreProperties>
</file>