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luzma\OneDrive\Documentos\SEGUIMIENTOS  PLAN DE ACCION A JUNIO 30 DE 2021\"/>
    </mc:Choice>
  </mc:AlternateContent>
  <xr:revisionPtr revIDLastSave="0" documentId="8_{58F1DC3B-3017-417B-9E4A-54BBFB3215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CLUY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3" i="1" l="1"/>
  <c r="AM12" i="1"/>
  <c r="AL12" i="1"/>
  <c r="X4" i="1"/>
  <c r="Y3" i="1" s="1"/>
  <c r="Y12" i="1" s="1"/>
  <c r="X3" i="1"/>
  <c r="X5" i="1"/>
  <c r="X6" i="1"/>
  <c r="X7" i="1"/>
  <c r="X8" i="1"/>
  <c r="X9" i="1"/>
  <c r="X10" i="1"/>
  <c r="P9" i="1"/>
  <c r="O9" i="1"/>
  <c r="P7" i="1"/>
  <c r="O7" i="1" l="1"/>
  <c r="P3" i="1"/>
  <c r="P13" i="1" s="1"/>
  <c r="K3" i="1"/>
  <c r="O3" i="1" s="1"/>
  <c r="O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J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AL CUATRIENIO</t>
        </r>
      </text>
    </comment>
  </commentList>
</comments>
</file>

<file path=xl/sharedStrings.xml><?xml version="1.0" encoding="utf-8"?>
<sst xmlns="http://schemas.openxmlformats.org/spreadsheetml/2006/main" count="92" uniqueCount="80">
  <si>
    <t>PILAR</t>
  </si>
  <si>
    <t>LINEA ESTRATEGICA</t>
  </si>
  <si>
    <t>Indicador de Bienestar</t>
  </si>
  <si>
    <t>Línea Base 2019</t>
  </si>
  <si>
    <t>Meta de Bienestar 2020-2023</t>
  </si>
  <si>
    <t xml:space="preserve">PROGRAMA </t>
  </si>
  <si>
    <t>Indicador de Producto</t>
  </si>
  <si>
    <t>Descripción de la Meta Producto 2020-2023</t>
  </si>
  <si>
    <t>Valor Absoluto de la Meta Producto 2020-2023</t>
  </si>
  <si>
    <t>PROYECTO</t>
  </si>
  <si>
    <t>Código de proyecto BPIM</t>
  </si>
  <si>
    <t>Objetivo del Proyecto</t>
  </si>
  <si>
    <t>Actividades de Proyecto</t>
  </si>
  <si>
    <t>Valor Absoluto de la Actividad del  Proyecto 2020-2023</t>
  </si>
  <si>
    <t xml:space="preserve">Dependencia Responsable </t>
  </si>
  <si>
    <t>Nombre del Responable</t>
  </si>
  <si>
    <t>Fuente de Financiación</t>
  </si>
  <si>
    <t>Apropiación Definitiva
(en pesos)</t>
  </si>
  <si>
    <t>Rubro Presupuestal</t>
  </si>
  <si>
    <t>Código Presupuestal</t>
  </si>
  <si>
    <t>CARTAGENA INCLUYENTE</t>
  </si>
  <si>
    <t>% de Egresados oficiales beneficiados con becas para educación superior anualmente.</t>
  </si>
  <si>
    <t>8.8%
Fuente: Oficina Asesora de Educación Superior SED, 2019.</t>
  </si>
  <si>
    <t>Incrementar a 13% los Egresados oficiales beneficiados con becas para educación superior</t>
  </si>
  <si>
    <t>Programa: Por una Educación Post secundaria Distrital</t>
  </si>
  <si>
    <t>2516
Fuente: ETCAR 2020</t>
  </si>
  <si>
    <t>Nuevos Programas Técnicos en oficios tradicionales Escuela Taller de Cartagena</t>
  </si>
  <si>
    <t>7
Fuente: ETCAR 2020</t>
  </si>
  <si>
    <t>Ampliar a 10 programas  técnicos en oficios tradicionales</t>
  </si>
  <si>
    <t>Porcentaje de egresados que se incorporan  a las necesidades del sector productivo</t>
  </si>
  <si>
    <t>80%
( de 200 egresados)
Fuente: ETCAR 2020</t>
  </si>
  <si>
    <t xml:space="preserve">Incrementar a 85% la vinculación laboral egresados de los distintos programas </t>
  </si>
  <si>
    <t>Implementacion del programa de formacion integral Escuela Taller Cartagena de Indias del Distrito de Cartagena</t>
  </si>
  <si>
    <t>Impartir formación para el trabajo y desarrollo humano a 1250 jóvenes en riesgo del Distrito de Cartagena entre 2020 y 2023.</t>
  </si>
  <si>
    <t>No. de jóvenes certificados en programas técnicos laborales y complementarios   asociados a los oficios de conservación del patrimonio</t>
  </si>
  <si>
    <t xml:space="preserve">Escuela Taller Cartagena de Indias </t>
  </si>
  <si>
    <t>02-001-06-20-02-02-09-01</t>
  </si>
  <si>
    <t xml:space="preserve">Certificar 1.250 nuevos  jóvenes en programas técnicos laborales  y complementarios asociados a los oficios de conservación del patrimonio </t>
  </si>
  <si>
    <t xml:space="preserve">Implementacion del programa de formacion integral Escuela Taller Cartagena de Indias del Distrito de Cartagena-DESPACHO DEL ALCALDE </t>
  </si>
  <si>
    <t>Ingresos Corrientes de Libre Destinación</t>
  </si>
  <si>
    <t>Observación
Relación de Evidencias</t>
  </si>
  <si>
    <t>81% (162 egresados)</t>
  </si>
  <si>
    <t>PROGRAMACIÓN META A 2021</t>
  </si>
  <si>
    <t>FORMATO PLAN DE ACCIÓN
DEPENDENCIA: ESCUELA TALLER CARTAGENA DE INDIAS
VIGENCIA 2021</t>
  </si>
  <si>
    <t xml:space="preserve"> CULTURA DE LA FORMACIÓN “Con la Educación para Todos y Todas Salvamos Juntos a Cartagena”</t>
  </si>
  <si>
    <t>Dotar y mantener los talleres de preparación de los alumnos.</t>
  </si>
  <si>
    <t>Contratar los profesionales y tecnicos requeridos para la ejecucion del proyecto de formacion</t>
  </si>
  <si>
    <t xml:space="preserve">Rafael Cuesta Castro 
Director General (E) </t>
  </si>
  <si>
    <t>Entregar informe final de Gestión</t>
  </si>
  <si>
    <t>Gestionar Alianzas Estrategicas con las Empresas del Sector con el fin de lograr la participación en Ferias y Formación para el Empleo</t>
  </si>
  <si>
    <t>Formular y entregar documento "Programa de Formación" (Pensum) para ser presentado ante la S.E.D para su aprobación</t>
  </si>
  <si>
    <t>Lograr la resolución y actualización del PEI como aprobación del Programa presentado</t>
  </si>
  <si>
    <t>Entregar informes de gestión acerca de la atención de los egresados y su gestión laboral</t>
  </si>
  <si>
    <t>REPORTE META PRODUCTO 
A 31 DE MARZO DE 2021</t>
  </si>
  <si>
    <t>Ejecutar procesos de compra y suministros de los beneficios entregado a los aprendices (material de practica, alimentacion, poliza, epp y uniformes)</t>
  </si>
  <si>
    <t>A la fecha no se han iniciado estas actividades, según cronograma se estaran realizando en el segundo semestre.</t>
  </si>
  <si>
    <t>REPORTE META PRODUCTO ABRIL 01
A 30 DE JUNIO DE 2021</t>
  </si>
  <si>
    <t>REPORTE EJECUCIÓN PRESUPUESTAL DE LA DEPENDENCIA A 30 DE JUNIO DE 2021</t>
  </si>
  <si>
    <t>ACUMULADO META PRODUCTO 
JUL- DIC 2020</t>
  </si>
  <si>
    <t>CRONOGRAMA PROGRAMADO (DIAS)</t>
  </si>
  <si>
    <t>CRONOGRAMA EJECUTADO (DIAS)</t>
  </si>
  <si>
    <t>BENEFICIARIOS PROGRAMADOS</t>
  </si>
  <si>
    <t>BENEFICIARIOS CUBIERTOS</t>
  </si>
  <si>
    <t>ASIGNACIÓN PRESUPUESTAL DE LA DEPENDENCIA A 30 DE JUNIO DE 2021</t>
  </si>
  <si>
    <t>REPORTE ACTIVIDADES DE PROYECTO 
A 30 DE JUNIO DE 2021</t>
  </si>
  <si>
    <t>N/A</t>
  </si>
  <si>
    <t>Para este periodo se suman las siguientes nuevas alianzas estrategicas para nuestros egresados: 
Con el Ejercito Nacional, Distrito Militar 14 - acompañamiento para definir situacion militar de egresados y se hace extensiva a los aprendices en formación.
Con la Corporación Universitaria Rafael Nuñez - I Feria Virtual Empresarial
Con Eurolacas - capacitación en buenas practicas de aplicacion de acabados para madera.
Con el SENA - Curso de trabajo Seguro en Alturas Alturas y Pedagogia Basica.
Adicional se iniciaron acercamientos con entidades publicas y privadas para la gestion laboral de nuestros egresados. A la fecha se han vinculado laboralmente 44 egresados.
Evidencias:
https://drive.google.com/drive/folders/1aifEoWBNTsxGKs-bsln6RhWr1H7zNOsn?usp=sharing</t>
  </si>
  <si>
    <t>A la fecha se estan atendiendo (189) aprendices; se adelanta un proceso de seleccion de un nuevo grupo de beneficiarios que completaran la meta programada y seran financiados con los recursos de reincorporacion. 
Con relacion al personal de formacion se ha contratado el 65% del equipo tecnico y profesional para la ejecución del proyecto, el resto de personal ingresara para apoyar la atencion del nuevo grupo de aprendices.
El proceso de Poliza y alimentos ya se adjudicaron, los otros procesos de compras de suministros, materiales, dotaciones y epp se estan desarrollando.  Se completo la entrega de dotacion de uniformes con es Stock que tiene la Escuela al proimer grupo de aprendices.
Evidencias: 
https://drive.google.com/drive/folders/1_VpG11k1zHBTZrs4dvxWnSB2VJHvmeoj?usp=sharing
https://www.contratos.gov.co/consultas/detalleProceso.do?numConstancia=21-13-11765579&amp;g-recaptcha-response=03AGdBq262C9Y02bGw0J-4vPidai2Pa-YYFp31tgd3T4BLMqMfadkrvNYiii84LFRF_g38CJ-rvmKdfyA6QIZNF1A4cA1RA3w6rnNh_VmmNHoirVTYwneQhaMJryU5UlOReM9MC2Vml4ILW93oYPmb9OB3Suei1FfmhoFCCvXg3mJ-nVADDWZi9DMwOexnWJHl1kgUk6kU5KiDLmDya6gwZ4SOYNbR-ZWhruuWJTsR28wDjPXEFUFOcEPehh0BFcFHjJKa6Ry323ZPqBSpIuxzB8w8BTM_sOmvYTB1dzYcMqGeXDbTHsUxMxkAqBOAwomSQ2QmkLpWBeZcHFMpdzrxxyr53TAWMThQktmcR9YCZGx-XTb86od3uvXw43JY0jPDnel1qaW32qapMycNojJf5dRyCs7dmc8d35rGPKyiGDlMGN_u-xaM3yy7WbpPbdlQMrcgYGGx4rK3OA56izU1_h2P_3wPpLJJ5w</t>
  </si>
  <si>
    <t>AVANCE META PRODUCTO AL AÑO</t>
  </si>
  <si>
    <t>AVANCE META PRODUCTO AL CUATRIENIO</t>
  </si>
  <si>
    <t>5% (170 de 200)</t>
  </si>
  <si>
    <t>AVANCE PROGRAMA AL AÑO</t>
  </si>
  <si>
    <t>AVANCE PROGRAMA AL CUATRIENIO</t>
  </si>
  <si>
    <t>REPORTE ACTIVIDADES DE PROYECTO 
A 31 DE MARZO DE 2021</t>
  </si>
  <si>
    <t>AVANCE ACTIVIDAD SEGÚN PLANEACIÓN</t>
  </si>
  <si>
    <t>AVANCE PROYECTO SEGÚN PLANEACIÓN</t>
  </si>
  <si>
    <t>AVANCE PLAN DE ACCION ESCUELA TALLER A JUNIO 30 DE 2021</t>
  </si>
  <si>
    <t>ASIGNACIÓN PRESUPUESTAL SEGÚN PREDIS A JUNIO 30 DE 2021</t>
  </si>
  <si>
    <t>EJECUCIÓN PRESUPUESTAL SEGÚN PREDIS A JUNIO 30 DE 2021</t>
  </si>
  <si>
    <t>EJECUCIÓN PRESUPUESTAL ESCUELA TALLER DE CARTAGENA A JUNIO 30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</si>
</sst>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_-&quot;$&quot;* #,##0_-;\-&quot;$&quot;* #,##0_-;_-&quot;$&quot;* &quot;-&quot;_-;_-@_-"/>
    <numFmt numFmtId="166" formatCode="0;[Red]0"/>
    <numFmt numFmtId="167" formatCode="_-&quot;$&quot;\ * #,##0_-;\-&quot;$&quot;\ * #,##0_-;_-&quot;$&quot;\ * &quot;-&quot;??_-;_-@_-"/>
  </numFmts>
  <fonts count="2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72"/>
      <color rgb="FF00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14"/>
      <color rgb="FF000000"/>
      <name val="Arial Narrow"/>
      <family val="2"/>
    </font>
    <font>
      <sz val="14"/>
      <name val="Arial Narrow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2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FF0000"/>
      <name val="Arial"/>
      <family val="2"/>
    </font>
    <font>
      <b/>
      <sz val="14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 applyFill="1"/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5" fontId="6" fillId="0" borderId="10" xfId="1" applyFont="1" applyFill="1" applyBorder="1" applyAlignment="1">
      <alignment horizontal="center" vertical="center" wrapText="1"/>
    </xf>
    <xf numFmtId="165" fontId="4" fillId="0" borderId="0" xfId="1" applyFont="1" applyFill="1" applyAlignment="1">
      <alignment horizontal="center" vertical="center"/>
    </xf>
    <xf numFmtId="1" fontId="4" fillId="0" borderId="13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9" fillId="0" borderId="13" xfId="1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" fontId="4" fillId="0" borderId="18" xfId="1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166" fontId="16" fillId="2" borderId="10" xfId="0" applyNumberFormat="1" applyFont="1" applyFill="1" applyBorder="1" applyAlignment="1">
      <alignment horizontal="center" vertical="center" wrapText="1"/>
    </xf>
    <xf numFmtId="1" fontId="10" fillId="0" borderId="18" xfId="1" applyNumberFormat="1" applyFont="1" applyFill="1" applyBorder="1" applyAlignment="1">
      <alignment horizontal="center" vertical="center"/>
    </xf>
    <xf numFmtId="1" fontId="10" fillId="0" borderId="13" xfId="1" applyNumberFormat="1" applyFont="1" applyFill="1" applyBorder="1" applyAlignment="1">
      <alignment horizontal="center" vertical="center"/>
    </xf>
    <xf numFmtId="1" fontId="17" fillId="0" borderId="13" xfId="1" applyNumberFormat="1" applyFont="1" applyFill="1" applyBorder="1" applyAlignment="1">
      <alignment horizontal="center" vertical="center" wrapText="1"/>
    </xf>
    <xf numFmtId="1" fontId="10" fillId="0" borderId="13" xfId="1" applyNumberFormat="1" applyFont="1" applyFill="1" applyBorder="1" applyAlignment="1">
      <alignment horizontal="center" vertical="center" wrapText="1"/>
    </xf>
    <xf numFmtId="1" fontId="4" fillId="0" borderId="13" xfId="1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" fontId="11" fillId="0" borderId="13" xfId="1" applyNumberFormat="1" applyFont="1" applyFill="1" applyBorder="1" applyAlignment="1">
      <alignment horizontal="center" vertical="center"/>
    </xf>
    <xf numFmtId="167" fontId="4" fillId="0" borderId="0" xfId="0" applyNumberFormat="1" applyFont="1" applyFill="1"/>
    <xf numFmtId="165" fontId="4" fillId="0" borderId="0" xfId="0" applyNumberFormat="1" applyFont="1" applyFill="1"/>
    <xf numFmtId="9" fontId="4" fillId="0" borderId="0" xfId="2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1" fontId="4" fillId="0" borderId="24" xfId="1" applyNumberFormat="1" applyFont="1" applyFill="1" applyBorder="1" applyAlignment="1">
      <alignment horizontal="center" vertical="center"/>
    </xf>
    <xf numFmtId="1" fontId="10" fillId="0" borderId="24" xfId="1" applyNumberFormat="1" applyFont="1" applyFill="1" applyBorder="1" applyAlignment="1">
      <alignment horizontal="center" vertical="center"/>
    </xf>
    <xf numFmtId="1" fontId="19" fillId="0" borderId="13" xfId="1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10" fontId="21" fillId="0" borderId="28" xfId="0" applyNumberFormat="1" applyFont="1" applyBorder="1" applyAlignment="1">
      <alignment horizontal="center" vertical="center"/>
    </xf>
    <xf numFmtId="0" fontId="4" fillId="0" borderId="0" xfId="0" applyFont="1"/>
    <xf numFmtId="10" fontId="21" fillId="0" borderId="29" xfId="0" applyNumberFormat="1" applyFont="1" applyBorder="1" applyAlignment="1">
      <alignment horizontal="center" vertical="center"/>
    </xf>
    <xf numFmtId="9" fontId="4" fillId="0" borderId="18" xfId="2" applyFont="1" applyFill="1" applyBorder="1" applyAlignment="1">
      <alignment horizontal="center" vertical="center"/>
    </xf>
    <xf numFmtId="10" fontId="21" fillId="0" borderId="1" xfId="2" applyNumberFormat="1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horizontal="center" vertical="center"/>
    </xf>
    <xf numFmtId="167" fontId="21" fillId="0" borderId="14" xfId="3" applyNumberFormat="1" applyFont="1" applyFill="1" applyBorder="1" applyAlignment="1">
      <alignment horizontal="center" vertical="center" wrapText="1"/>
    </xf>
    <xf numFmtId="167" fontId="21" fillId="0" borderId="3" xfId="3" applyNumberFormat="1" applyFont="1" applyFill="1" applyBorder="1" applyAlignment="1">
      <alignment horizontal="center" vertical="center" wrapText="1"/>
    </xf>
    <xf numFmtId="167" fontId="21" fillId="0" borderId="15" xfId="3" applyNumberFormat="1" applyFont="1" applyFill="1" applyBorder="1" applyAlignment="1">
      <alignment horizontal="center" vertical="center" wrapText="1"/>
    </xf>
    <xf numFmtId="10" fontId="22" fillId="0" borderId="1" xfId="2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10" fontId="4" fillId="0" borderId="14" xfId="2" applyNumberFormat="1" applyFont="1" applyFill="1" applyBorder="1" applyAlignment="1">
      <alignment horizontal="center" vertical="center"/>
    </xf>
    <xf numFmtId="10" fontId="4" fillId="0" borderId="3" xfId="2" applyNumberFormat="1" applyFont="1" applyFill="1" applyBorder="1" applyAlignment="1">
      <alignment horizontal="center" vertical="center"/>
    </xf>
    <xf numFmtId="10" fontId="4" fillId="0" borderId="15" xfId="2" applyNumberFormat="1" applyFont="1" applyFill="1" applyBorder="1" applyAlignment="1">
      <alignment horizontal="center" vertical="center"/>
    </xf>
    <xf numFmtId="165" fontId="21" fillId="0" borderId="1" xfId="1" applyFont="1" applyFill="1" applyBorder="1" applyAlignment="1">
      <alignment horizontal="center" vertical="center" wrapText="1"/>
    </xf>
    <xf numFmtId="10" fontId="10" fillId="0" borderId="3" xfId="2" applyNumberFormat="1" applyFont="1" applyFill="1" applyBorder="1" applyAlignment="1">
      <alignment horizontal="center" vertical="center"/>
    </xf>
    <xf numFmtId="10" fontId="10" fillId="0" borderId="4" xfId="2" applyNumberFormat="1" applyFont="1" applyFill="1" applyBorder="1" applyAlignment="1">
      <alignment horizontal="center" vertical="center"/>
    </xf>
    <xf numFmtId="10" fontId="10" fillId="0" borderId="2" xfId="2" applyNumberFormat="1" applyFont="1" applyFill="1" applyBorder="1" applyAlignment="1">
      <alignment horizontal="center" vertical="center" wrapText="1"/>
    </xf>
    <xf numFmtId="10" fontId="10" fillId="0" borderId="4" xfId="2" applyNumberFormat="1" applyFont="1" applyFill="1" applyBorder="1" applyAlignment="1">
      <alignment horizontal="center" vertical="center" wrapText="1"/>
    </xf>
    <xf numFmtId="10" fontId="10" fillId="0" borderId="15" xfId="2" applyNumberFormat="1" applyFont="1" applyFill="1" applyBorder="1" applyAlignment="1">
      <alignment horizontal="center" vertical="center" wrapText="1"/>
    </xf>
    <xf numFmtId="165" fontId="10" fillId="0" borderId="4" xfId="1" applyFont="1" applyFill="1" applyBorder="1" applyAlignment="1">
      <alignment horizontal="center" vertical="center"/>
    </xf>
    <xf numFmtId="165" fontId="10" fillId="0" borderId="1" xfId="1" applyFont="1" applyFill="1" applyBorder="1" applyAlignment="1">
      <alignment horizontal="center" vertical="center"/>
    </xf>
    <xf numFmtId="165" fontId="10" fillId="0" borderId="1" xfId="1" applyFont="1" applyFill="1" applyBorder="1" applyAlignment="1">
      <alignment horizontal="center" vertical="center" wrapText="1"/>
    </xf>
    <xf numFmtId="165" fontId="10" fillId="0" borderId="22" xfId="1" applyFont="1" applyFill="1" applyBorder="1" applyAlignment="1">
      <alignment horizontal="center" vertical="center" wrapText="1"/>
    </xf>
    <xf numFmtId="1" fontId="10" fillId="0" borderId="14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" fontId="10" fillId="0" borderId="4" xfId="2" applyNumberFormat="1" applyFont="1" applyFill="1" applyBorder="1" applyAlignment="1">
      <alignment horizontal="center" vertical="center"/>
    </xf>
    <xf numFmtId="1" fontId="10" fillId="0" borderId="2" xfId="2" applyNumberFormat="1" applyFont="1" applyFill="1" applyBorder="1" applyAlignment="1">
      <alignment horizontal="center" vertical="center"/>
    </xf>
    <xf numFmtId="9" fontId="10" fillId="0" borderId="2" xfId="2" applyFont="1" applyFill="1" applyBorder="1" applyAlignment="1">
      <alignment horizontal="center" vertical="center"/>
    </xf>
    <xf numFmtId="9" fontId="10" fillId="0" borderId="15" xfId="2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" fontId="10" fillId="0" borderId="2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167" fontId="10" fillId="0" borderId="3" xfId="3" applyNumberFormat="1" applyFont="1" applyFill="1" applyBorder="1" applyAlignment="1">
      <alignment horizontal="center" vertical="center" wrapText="1"/>
    </xf>
    <xf numFmtId="167" fontId="10" fillId="0" borderId="4" xfId="3" applyNumberFormat="1" applyFont="1" applyFill="1" applyBorder="1" applyAlignment="1">
      <alignment horizontal="center" vertical="center" wrapText="1"/>
    </xf>
    <xf numFmtId="165" fontId="10" fillId="0" borderId="2" xfId="1" applyFont="1" applyFill="1" applyBorder="1" applyAlignment="1">
      <alignment horizontal="center" vertical="center" wrapText="1"/>
    </xf>
    <xf numFmtId="165" fontId="10" fillId="0" borderId="4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65" fontId="4" fillId="0" borderId="4" xfId="1" applyFont="1" applyFill="1" applyBorder="1" applyAlignment="1">
      <alignment horizontal="center" vertical="center" wrapText="1"/>
    </xf>
    <xf numFmtId="165" fontId="4" fillId="0" borderId="22" xfId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textRotation="90"/>
    </xf>
    <xf numFmtId="0" fontId="7" fillId="0" borderId="5" xfId="0" applyFont="1" applyFill="1" applyBorder="1" applyAlignment="1">
      <alignment horizontal="center" vertical="center" textRotation="90"/>
    </xf>
    <xf numFmtId="0" fontId="7" fillId="0" borderId="21" xfId="0" applyFont="1" applyFill="1" applyBorder="1" applyAlignment="1">
      <alignment horizontal="center" vertical="center" textRotation="90"/>
    </xf>
    <xf numFmtId="0" fontId="5" fillId="0" borderId="16" xfId="0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65" fontId="4" fillId="0" borderId="4" xfId="1" applyFont="1" applyFill="1" applyBorder="1" applyAlignment="1">
      <alignment horizontal="center" vertical="center"/>
    </xf>
    <xf numFmtId="165" fontId="4" fillId="0" borderId="1" xfId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9" fontId="4" fillId="0" borderId="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</cellXfs>
  <cellStyles count="4">
    <cellStyle name="Moneda" xfId="3" builtinId="4"/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3"/>
  <sheetViews>
    <sheetView tabSelected="1" topLeftCell="AH2" zoomScale="80" zoomScaleNormal="80" workbookViewId="0">
      <pane ySplit="1" topLeftCell="A9" activePane="bottomLeft" state="frozen"/>
      <selection activeCell="A2" sqref="A2"/>
      <selection pane="bottomLeft" activeCell="AJ12" sqref="AJ12:AM13"/>
    </sheetView>
  </sheetViews>
  <sheetFormatPr baseColWidth="10" defaultColWidth="11.453125" defaultRowHeight="14" x14ac:dyDescent="0.3"/>
  <cols>
    <col min="1" max="1" width="16.453125" style="1" customWidth="1"/>
    <col min="2" max="2" width="18" style="1" customWidth="1"/>
    <col min="3" max="3" width="22.1796875" style="1" customWidth="1"/>
    <col min="4" max="4" width="23.26953125" style="1" customWidth="1"/>
    <col min="5" max="5" width="18" style="1" customWidth="1"/>
    <col min="6" max="6" width="19.7265625" style="1" customWidth="1"/>
    <col min="7" max="7" width="25.81640625" style="1" customWidth="1"/>
    <col min="8" max="8" width="19.26953125" style="1" customWidth="1"/>
    <col min="9" max="9" width="26.7265625" style="1" customWidth="1"/>
    <col min="10" max="10" width="20.1796875" style="1" customWidth="1"/>
    <col min="11" max="12" width="17.26953125" style="1" customWidth="1"/>
    <col min="13" max="13" width="21.54296875" style="1" customWidth="1"/>
    <col min="14" max="16" width="20" style="1" customWidth="1"/>
    <col min="17" max="17" width="22.1796875" style="1" customWidth="1"/>
    <col min="18" max="18" width="18.7265625" style="1" customWidth="1"/>
    <col min="19" max="19" width="19.453125" style="1" customWidth="1"/>
    <col min="20" max="20" width="33.54296875" style="1" customWidth="1"/>
    <col min="21" max="27" width="20.81640625" style="5" customWidth="1"/>
    <col min="28" max="29" width="20.1796875" style="1" customWidth="1"/>
    <col min="30" max="30" width="19.7265625" style="1" customWidth="1"/>
    <col min="31" max="31" width="20.453125" style="1" customWidth="1"/>
    <col min="32" max="32" width="28.7265625" style="1" customWidth="1"/>
    <col min="33" max="33" width="19.453125" style="1" customWidth="1"/>
    <col min="34" max="34" width="22.54296875" style="1" customWidth="1"/>
    <col min="35" max="39" width="29.1796875" style="1" customWidth="1"/>
    <col min="40" max="40" width="63.1796875" style="1" customWidth="1"/>
    <col min="41" max="41" width="11.453125" style="1"/>
    <col min="42" max="42" width="24" style="1" customWidth="1"/>
    <col min="43" max="16384" width="11.453125" style="1"/>
  </cols>
  <sheetData>
    <row r="1" spans="1:42" ht="66.75" hidden="1" customHeight="1" thickBot="1" x14ac:dyDescent="0.35">
      <c r="E1" s="105" t="s">
        <v>43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</row>
    <row r="2" spans="1:42" ht="78" thickBot="1" x14ac:dyDescent="0.3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3</v>
      </c>
      <c r="I2" s="24" t="s">
        <v>7</v>
      </c>
      <c r="J2" s="3" t="s">
        <v>8</v>
      </c>
      <c r="K2" s="3" t="s">
        <v>42</v>
      </c>
      <c r="L2" s="32" t="s">
        <v>58</v>
      </c>
      <c r="M2" s="12" t="s">
        <v>53</v>
      </c>
      <c r="N2" s="12" t="s">
        <v>56</v>
      </c>
      <c r="O2" s="32" t="s">
        <v>68</v>
      </c>
      <c r="P2" s="32" t="s">
        <v>69</v>
      </c>
      <c r="Q2" s="3" t="s">
        <v>9</v>
      </c>
      <c r="R2" s="3" t="s">
        <v>10</v>
      </c>
      <c r="S2" s="3" t="s">
        <v>11</v>
      </c>
      <c r="T2" s="3" t="s">
        <v>12</v>
      </c>
      <c r="U2" s="4" t="s">
        <v>13</v>
      </c>
      <c r="V2" s="13" t="s">
        <v>73</v>
      </c>
      <c r="W2" s="13" t="s">
        <v>64</v>
      </c>
      <c r="X2" s="31" t="s">
        <v>74</v>
      </c>
      <c r="Y2" s="31" t="s">
        <v>75</v>
      </c>
      <c r="Z2" s="25" t="s">
        <v>59</v>
      </c>
      <c r="AA2" s="25" t="s">
        <v>60</v>
      </c>
      <c r="AB2" s="25" t="s">
        <v>61</v>
      </c>
      <c r="AC2" s="25" t="s">
        <v>62</v>
      </c>
      <c r="AD2" s="3" t="s">
        <v>14</v>
      </c>
      <c r="AE2" s="3" t="s">
        <v>15</v>
      </c>
      <c r="AF2" s="3" t="s">
        <v>16</v>
      </c>
      <c r="AG2" s="3" t="s">
        <v>17</v>
      </c>
      <c r="AH2" s="3" t="s">
        <v>18</v>
      </c>
      <c r="AI2" s="3" t="s">
        <v>19</v>
      </c>
      <c r="AJ2" s="26" t="s">
        <v>63</v>
      </c>
      <c r="AK2" s="26" t="s">
        <v>57</v>
      </c>
      <c r="AL2" s="38" t="s">
        <v>77</v>
      </c>
      <c r="AM2" s="39" t="s">
        <v>78</v>
      </c>
      <c r="AN2" s="19" t="s">
        <v>40</v>
      </c>
    </row>
    <row r="3" spans="1:42" ht="93.75" customHeight="1" x14ac:dyDescent="0.3">
      <c r="A3" s="102" t="s">
        <v>20</v>
      </c>
      <c r="B3" s="93" t="s">
        <v>44</v>
      </c>
      <c r="C3" s="90" t="s">
        <v>21</v>
      </c>
      <c r="D3" s="90" t="s">
        <v>22</v>
      </c>
      <c r="E3" s="90" t="s">
        <v>23</v>
      </c>
      <c r="F3" s="93" t="s">
        <v>24</v>
      </c>
      <c r="G3" s="96" t="s">
        <v>34</v>
      </c>
      <c r="H3" s="97" t="s">
        <v>25</v>
      </c>
      <c r="I3" s="96" t="s">
        <v>37</v>
      </c>
      <c r="J3" s="96">
        <v>1250</v>
      </c>
      <c r="K3" s="82">
        <f>300+50</f>
        <v>350</v>
      </c>
      <c r="L3" s="70">
        <v>150</v>
      </c>
      <c r="M3" s="82">
        <v>189</v>
      </c>
      <c r="N3" s="72">
        <v>189</v>
      </c>
      <c r="O3" s="55">
        <f>+N3/K3</f>
        <v>0.54</v>
      </c>
      <c r="P3" s="55">
        <f>+(L3+N3)/J3</f>
        <v>0.2712</v>
      </c>
      <c r="Q3" s="90" t="s">
        <v>32</v>
      </c>
      <c r="R3" s="106">
        <v>2020130010182</v>
      </c>
      <c r="S3" s="109" t="s">
        <v>33</v>
      </c>
      <c r="T3" s="10" t="s">
        <v>45</v>
      </c>
      <c r="U3" s="11">
        <v>7</v>
      </c>
      <c r="V3" s="11">
        <v>7</v>
      </c>
      <c r="W3" s="11">
        <v>7</v>
      </c>
      <c r="X3" s="36">
        <f>+(W3)/U3</f>
        <v>1</v>
      </c>
      <c r="Y3" s="51">
        <f>AVERAGE(X3:X8)</f>
        <v>0.625</v>
      </c>
      <c r="Z3" s="14">
        <v>59</v>
      </c>
      <c r="AA3" s="14">
        <v>59</v>
      </c>
      <c r="AB3" s="64">
        <v>300</v>
      </c>
      <c r="AC3" s="64">
        <v>189</v>
      </c>
      <c r="AD3" s="96" t="s">
        <v>35</v>
      </c>
      <c r="AE3" s="96" t="s">
        <v>47</v>
      </c>
      <c r="AF3" s="100" t="s">
        <v>39</v>
      </c>
      <c r="AG3" s="112">
        <v>567000000</v>
      </c>
      <c r="AH3" s="90" t="s">
        <v>38</v>
      </c>
      <c r="AI3" s="90" t="s">
        <v>36</v>
      </c>
      <c r="AJ3" s="60">
        <v>567000000</v>
      </c>
      <c r="AK3" s="78">
        <v>295062916</v>
      </c>
      <c r="AL3" s="41">
        <v>1465000000</v>
      </c>
      <c r="AM3" s="41">
        <v>600000000</v>
      </c>
      <c r="AN3" s="118" t="s">
        <v>67</v>
      </c>
    </row>
    <row r="4" spans="1:42" ht="108.75" customHeight="1" x14ac:dyDescent="0.3">
      <c r="A4" s="103"/>
      <c r="B4" s="94"/>
      <c r="C4" s="91"/>
      <c r="D4" s="91"/>
      <c r="E4" s="91"/>
      <c r="F4" s="94"/>
      <c r="G4" s="96"/>
      <c r="H4" s="97"/>
      <c r="I4" s="96"/>
      <c r="J4" s="96"/>
      <c r="K4" s="82"/>
      <c r="L4" s="70"/>
      <c r="M4" s="82"/>
      <c r="N4" s="72"/>
      <c r="O4" s="55"/>
      <c r="P4" s="55"/>
      <c r="Q4" s="91"/>
      <c r="R4" s="107"/>
      <c r="S4" s="110"/>
      <c r="T4" s="7" t="s">
        <v>46</v>
      </c>
      <c r="U4" s="6">
        <v>20</v>
      </c>
      <c r="V4" s="6">
        <v>13</v>
      </c>
      <c r="W4" s="6">
        <v>13</v>
      </c>
      <c r="X4" s="36">
        <f>+(W4)/U4</f>
        <v>0.65</v>
      </c>
      <c r="Y4" s="52"/>
      <c r="Z4" s="15">
        <v>120</v>
      </c>
      <c r="AA4" s="15">
        <v>29</v>
      </c>
      <c r="AB4" s="65"/>
      <c r="AC4" s="65"/>
      <c r="AD4" s="96"/>
      <c r="AE4" s="96"/>
      <c r="AF4" s="92"/>
      <c r="AG4" s="113"/>
      <c r="AH4" s="91"/>
      <c r="AI4" s="91"/>
      <c r="AJ4" s="61"/>
      <c r="AK4" s="78"/>
      <c r="AL4" s="42"/>
      <c r="AM4" s="42"/>
      <c r="AN4" s="118"/>
    </row>
    <row r="5" spans="1:42" ht="109.5" customHeight="1" x14ac:dyDescent="0.3">
      <c r="A5" s="103"/>
      <c r="B5" s="94"/>
      <c r="C5" s="91"/>
      <c r="D5" s="91"/>
      <c r="E5" s="91"/>
      <c r="F5" s="94"/>
      <c r="G5" s="96"/>
      <c r="H5" s="97"/>
      <c r="I5" s="96"/>
      <c r="J5" s="96"/>
      <c r="K5" s="82"/>
      <c r="L5" s="70"/>
      <c r="M5" s="82"/>
      <c r="N5" s="72"/>
      <c r="O5" s="55"/>
      <c r="P5" s="55"/>
      <c r="Q5" s="91"/>
      <c r="R5" s="107"/>
      <c r="S5" s="110"/>
      <c r="T5" s="7" t="s">
        <v>54</v>
      </c>
      <c r="U5" s="20">
        <v>5</v>
      </c>
      <c r="V5" s="6">
        <v>1</v>
      </c>
      <c r="W5" s="6">
        <v>2</v>
      </c>
      <c r="X5" s="36">
        <f t="shared" ref="X5:X10" si="0">+(V5+W5)/U5</f>
        <v>0.6</v>
      </c>
      <c r="Y5" s="52"/>
      <c r="Z5" s="15">
        <v>150</v>
      </c>
      <c r="AA5" s="15">
        <v>140</v>
      </c>
      <c r="AB5" s="65"/>
      <c r="AC5" s="65"/>
      <c r="AD5" s="96"/>
      <c r="AE5" s="96"/>
      <c r="AF5" s="92"/>
      <c r="AG5" s="113"/>
      <c r="AH5" s="91"/>
      <c r="AI5" s="91"/>
      <c r="AJ5" s="61"/>
      <c r="AK5" s="78"/>
      <c r="AL5" s="42"/>
      <c r="AM5" s="42"/>
      <c r="AN5" s="118"/>
      <c r="AP5" s="22"/>
    </row>
    <row r="6" spans="1:42" ht="122.25" customHeight="1" x14ac:dyDescent="0.3">
      <c r="A6" s="103"/>
      <c r="B6" s="94"/>
      <c r="C6" s="91"/>
      <c r="D6" s="91"/>
      <c r="E6" s="91"/>
      <c r="F6" s="94"/>
      <c r="G6" s="90"/>
      <c r="H6" s="98"/>
      <c r="I6" s="90"/>
      <c r="J6" s="90"/>
      <c r="K6" s="83"/>
      <c r="L6" s="71"/>
      <c r="M6" s="83"/>
      <c r="N6" s="73"/>
      <c r="O6" s="56"/>
      <c r="P6" s="56"/>
      <c r="Q6" s="91"/>
      <c r="R6" s="107"/>
      <c r="S6" s="110"/>
      <c r="T6" s="8" t="s">
        <v>48</v>
      </c>
      <c r="U6" s="6">
        <v>1</v>
      </c>
      <c r="V6" s="6">
        <v>0</v>
      </c>
      <c r="W6" s="6">
        <v>0</v>
      </c>
      <c r="X6" s="36">
        <f t="shared" si="0"/>
        <v>0</v>
      </c>
      <c r="Y6" s="52"/>
      <c r="Z6" s="15">
        <v>334</v>
      </c>
      <c r="AA6" s="15">
        <v>0</v>
      </c>
      <c r="AB6" s="66"/>
      <c r="AC6" s="66"/>
      <c r="AD6" s="90"/>
      <c r="AE6" s="90"/>
      <c r="AF6" s="92"/>
      <c r="AG6" s="113"/>
      <c r="AH6" s="91"/>
      <c r="AI6" s="91"/>
      <c r="AJ6" s="61"/>
      <c r="AK6" s="79"/>
      <c r="AL6" s="42"/>
      <c r="AM6" s="42"/>
      <c r="AN6" s="119"/>
    </row>
    <row r="7" spans="1:42" ht="105" customHeight="1" x14ac:dyDescent="0.3">
      <c r="A7" s="103"/>
      <c r="B7" s="94"/>
      <c r="C7" s="91"/>
      <c r="D7" s="91"/>
      <c r="E7" s="91"/>
      <c r="F7" s="94"/>
      <c r="G7" s="84" t="s">
        <v>29</v>
      </c>
      <c r="H7" s="114" t="s">
        <v>30</v>
      </c>
      <c r="I7" s="84" t="s">
        <v>31</v>
      </c>
      <c r="J7" s="116" t="s">
        <v>70</v>
      </c>
      <c r="K7" s="88" t="s">
        <v>41</v>
      </c>
      <c r="L7" s="74">
        <v>0</v>
      </c>
      <c r="M7" s="88">
        <v>26</v>
      </c>
      <c r="N7" s="74">
        <v>21</v>
      </c>
      <c r="O7" s="57">
        <f>+(M7+N7)/162</f>
        <v>0.29012345679012347</v>
      </c>
      <c r="P7" s="57">
        <f>+(L7+M7+N7)/170</f>
        <v>0.27647058823529413</v>
      </c>
      <c r="Q7" s="91"/>
      <c r="R7" s="107"/>
      <c r="S7" s="110"/>
      <c r="T7" s="8" t="s">
        <v>52</v>
      </c>
      <c r="U7" s="18">
        <v>4</v>
      </c>
      <c r="V7" s="18">
        <v>0</v>
      </c>
      <c r="W7" s="18">
        <v>2</v>
      </c>
      <c r="X7" s="36">
        <f t="shared" si="0"/>
        <v>0.5</v>
      </c>
      <c r="Y7" s="52"/>
      <c r="Z7" s="17">
        <v>334</v>
      </c>
      <c r="AA7" s="17">
        <v>59</v>
      </c>
      <c r="AB7" s="67">
        <v>162</v>
      </c>
      <c r="AC7" s="67">
        <v>44</v>
      </c>
      <c r="AD7" s="92" t="s">
        <v>35</v>
      </c>
      <c r="AE7" s="92" t="s">
        <v>47</v>
      </c>
      <c r="AF7" s="92" t="s">
        <v>39</v>
      </c>
      <c r="AG7" s="113">
        <v>28000000</v>
      </c>
      <c r="AH7" s="92" t="s">
        <v>38</v>
      </c>
      <c r="AI7" s="92" t="s">
        <v>36</v>
      </c>
      <c r="AJ7" s="61">
        <v>28000000</v>
      </c>
      <c r="AK7" s="80">
        <v>18400000</v>
      </c>
      <c r="AL7" s="42"/>
      <c r="AM7" s="42"/>
      <c r="AN7" s="120" t="s">
        <v>66</v>
      </c>
    </row>
    <row r="8" spans="1:42" ht="110.25" customHeight="1" x14ac:dyDescent="0.3">
      <c r="A8" s="103"/>
      <c r="B8" s="94"/>
      <c r="C8" s="91"/>
      <c r="D8" s="91"/>
      <c r="E8" s="91"/>
      <c r="F8" s="94"/>
      <c r="G8" s="90"/>
      <c r="H8" s="115"/>
      <c r="I8" s="90"/>
      <c r="J8" s="117"/>
      <c r="K8" s="89"/>
      <c r="L8" s="75"/>
      <c r="M8" s="89"/>
      <c r="N8" s="75"/>
      <c r="O8" s="58"/>
      <c r="P8" s="58"/>
      <c r="Q8" s="91"/>
      <c r="R8" s="107"/>
      <c r="S8" s="110"/>
      <c r="T8" s="8" t="s">
        <v>49</v>
      </c>
      <c r="U8" s="9">
        <v>10</v>
      </c>
      <c r="V8" s="30">
        <v>3</v>
      </c>
      <c r="W8" s="30">
        <v>7</v>
      </c>
      <c r="X8" s="36">
        <f t="shared" si="0"/>
        <v>1</v>
      </c>
      <c r="Y8" s="52"/>
      <c r="Z8" s="16">
        <v>334</v>
      </c>
      <c r="AA8" s="16">
        <v>150</v>
      </c>
      <c r="AB8" s="66"/>
      <c r="AC8" s="66"/>
      <c r="AD8" s="92"/>
      <c r="AE8" s="92"/>
      <c r="AF8" s="92"/>
      <c r="AG8" s="113"/>
      <c r="AH8" s="92"/>
      <c r="AI8" s="92"/>
      <c r="AJ8" s="61"/>
      <c r="AK8" s="81"/>
      <c r="AL8" s="42"/>
      <c r="AM8" s="42"/>
      <c r="AN8" s="119"/>
    </row>
    <row r="9" spans="1:42" ht="72" x14ac:dyDescent="0.3">
      <c r="A9" s="103"/>
      <c r="B9" s="94"/>
      <c r="C9" s="91"/>
      <c r="D9" s="91"/>
      <c r="E9" s="91"/>
      <c r="F9" s="94"/>
      <c r="G9" s="84" t="s">
        <v>26</v>
      </c>
      <c r="H9" s="84" t="s">
        <v>27</v>
      </c>
      <c r="I9" s="84" t="s">
        <v>28</v>
      </c>
      <c r="J9" s="86">
        <v>3</v>
      </c>
      <c r="K9" s="84">
        <v>1</v>
      </c>
      <c r="L9" s="76">
        <v>0</v>
      </c>
      <c r="M9" s="84">
        <v>0</v>
      </c>
      <c r="N9" s="76">
        <v>0</v>
      </c>
      <c r="O9" s="57">
        <f>+(M9+N9)/K9</f>
        <v>0</v>
      </c>
      <c r="P9" s="57">
        <f>+(L9+M9+N9)/J9</f>
        <v>0</v>
      </c>
      <c r="Q9" s="91"/>
      <c r="R9" s="107"/>
      <c r="S9" s="110"/>
      <c r="T9" s="8" t="s">
        <v>50</v>
      </c>
      <c r="U9" s="6">
        <v>1</v>
      </c>
      <c r="V9" s="6">
        <v>0</v>
      </c>
      <c r="W9" s="6">
        <v>0</v>
      </c>
      <c r="X9" s="36">
        <f t="shared" si="0"/>
        <v>0</v>
      </c>
      <c r="Y9" s="52"/>
      <c r="Z9" s="15">
        <v>92</v>
      </c>
      <c r="AA9" s="15">
        <v>0</v>
      </c>
      <c r="AB9" s="68" t="s">
        <v>65</v>
      </c>
      <c r="AC9" s="68" t="s">
        <v>65</v>
      </c>
      <c r="AD9" s="84" t="s">
        <v>35</v>
      </c>
      <c r="AE9" s="84" t="s">
        <v>47</v>
      </c>
      <c r="AF9" s="92" t="s">
        <v>39</v>
      </c>
      <c r="AG9" s="92">
        <v>5000000</v>
      </c>
      <c r="AH9" s="84" t="s">
        <v>38</v>
      </c>
      <c r="AI9" s="84" t="s">
        <v>36</v>
      </c>
      <c r="AJ9" s="62">
        <v>5000000</v>
      </c>
      <c r="AK9" s="62">
        <v>0</v>
      </c>
      <c r="AL9" s="42"/>
      <c r="AM9" s="42"/>
      <c r="AN9" s="120" t="s">
        <v>55</v>
      </c>
    </row>
    <row r="10" spans="1:42" ht="54.5" thickBot="1" x14ac:dyDescent="0.35">
      <c r="A10" s="104"/>
      <c r="B10" s="95"/>
      <c r="C10" s="99"/>
      <c r="D10" s="99"/>
      <c r="E10" s="99"/>
      <c r="F10" s="95"/>
      <c r="G10" s="85"/>
      <c r="H10" s="85"/>
      <c r="I10" s="85"/>
      <c r="J10" s="87"/>
      <c r="K10" s="85"/>
      <c r="L10" s="77"/>
      <c r="M10" s="85"/>
      <c r="N10" s="77"/>
      <c r="O10" s="59"/>
      <c r="P10" s="59"/>
      <c r="Q10" s="99"/>
      <c r="R10" s="108"/>
      <c r="S10" s="111"/>
      <c r="T10" s="27" t="s">
        <v>51</v>
      </c>
      <c r="U10" s="28">
        <v>1</v>
      </c>
      <c r="V10" s="28">
        <v>0</v>
      </c>
      <c r="W10" s="28">
        <v>0</v>
      </c>
      <c r="X10" s="36">
        <f t="shared" si="0"/>
        <v>0</v>
      </c>
      <c r="Y10" s="53"/>
      <c r="Z10" s="29">
        <v>92</v>
      </c>
      <c r="AA10" s="29">
        <v>0</v>
      </c>
      <c r="AB10" s="69"/>
      <c r="AC10" s="69"/>
      <c r="AD10" s="85"/>
      <c r="AE10" s="85"/>
      <c r="AF10" s="101"/>
      <c r="AG10" s="101"/>
      <c r="AH10" s="85"/>
      <c r="AI10" s="85"/>
      <c r="AJ10" s="63"/>
      <c r="AK10" s="63"/>
      <c r="AL10" s="43"/>
      <c r="AM10" s="43"/>
      <c r="AN10" s="121"/>
    </row>
    <row r="11" spans="1:42" ht="14.5" thickBot="1" x14ac:dyDescent="0.35">
      <c r="AB11" s="23"/>
      <c r="AC11" s="23"/>
      <c r="AG11" s="22"/>
      <c r="AK11" s="21"/>
      <c r="AL11" s="21"/>
      <c r="AM11" s="21"/>
    </row>
    <row r="12" spans="1:42" ht="39" customHeight="1" thickBot="1" x14ac:dyDescent="0.35">
      <c r="M12" s="46" t="s">
        <v>71</v>
      </c>
      <c r="N12" s="47"/>
      <c r="O12" s="33">
        <f>AVERAGE(O3:O10)</f>
        <v>0.27670781893004115</v>
      </c>
      <c r="P12" s="34"/>
      <c r="V12" s="54" t="s">
        <v>76</v>
      </c>
      <c r="W12" s="54"/>
      <c r="X12" s="54"/>
      <c r="Y12" s="37">
        <f>+Y3</f>
        <v>0.625</v>
      </c>
      <c r="AJ12" s="45" t="s">
        <v>79</v>
      </c>
      <c r="AK12" s="45"/>
      <c r="AL12" s="40">
        <f>+AL3</f>
        <v>1465000000</v>
      </c>
      <c r="AM12" s="40">
        <f>+AM3</f>
        <v>600000000</v>
      </c>
    </row>
    <row r="13" spans="1:42" ht="34.5" customHeight="1" thickBot="1" x14ac:dyDescent="0.35">
      <c r="M13" s="48" t="s">
        <v>72</v>
      </c>
      <c r="N13" s="49"/>
      <c r="O13" s="50"/>
      <c r="P13" s="35">
        <f>AVERAGE(P3:P10)</f>
        <v>0.18255686274509805</v>
      </c>
      <c r="AJ13" s="45"/>
      <c r="AK13" s="45"/>
      <c r="AL13" s="44">
        <f>+AM12/AL12</f>
        <v>0.40955631399317405</v>
      </c>
      <c r="AM13" s="44"/>
    </row>
  </sheetData>
  <mergeCells count="81">
    <mergeCell ref="E1:AN1"/>
    <mergeCell ref="R3:R10"/>
    <mergeCell ref="S3:S10"/>
    <mergeCell ref="AG3:AG6"/>
    <mergeCell ref="AG7:AG8"/>
    <mergeCell ref="AG9:AG10"/>
    <mergeCell ref="G7:G8"/>
    <mergeCell ref="H7:H8"/>
    <mergeCell ref="I7:I8"/>
    <mergeCell ref="J7:J8"/>
    <mergeCell ref="K7:K8"/>
    <mergeCell ref="G9:G10"/>
    <mergeCell ref="H9:H10"/>
    <mergeCell ref="AN3:AN6"/>
    <mergeCell ref="AN7:AN8"/>
    <mergeCell ref="AN9:AN10"/>
    <mergeCell ref="A3:A10"/>
    <mergeCell ref="B3:B10"/>
    <mergeCell ref="D3:D10"/>
    <mergeCell ref="E3:E10"/>
    <mergeCell ref="C3:C10"/>
    <mergeCell ref="Q3:Q10"/>
    <mergeCell ref="AF3:AF6"/>
    <mergeCell ref="AF7:AF8"/>
    <mergeCell ref="AF9:AF10"/>
    <mergeCell ref="AE3:AE6"/>
    <mergeCell ref="AD3:AD6"/>
    <mergeCell ref="AE7:AE8"/>
    <mergeCell ref="AD7:AD8"/>
    <mergeCell ref="AD9:AD10"/>
    <mergeCell ref="AE9:AE10"/>
    <mergeCell ref="F3:F10"/>
    <mergeCell ref="G3:G6"/>
    <mergeCell ref="H3:H6"/>
    <mergeCell ref="I3:I6"/>
    <mergeCell ref="J3:J6"/>
    <mergeCell ref="AK3:AK6"/>
    <mergeCell ref="AK7:AK8"/>
    <mergeCell ref="AK9:AK10"/>
    <mergeCell ref="K3:K6"/>
    <mergeCell ref="I9:I10"/>
    <mergeCell ref="J9:J10"/>
    <mergeCell ref="K9:K10"/>
    <mergeCell ref="M3:M6"/>
    <mergeCell ref="M7:M8"/>
    <mergeCell ref="M9:M10"/>
    <mergeCell ref="AH3:AH6"/>
    <mergeCell ref="AI3:AI6"/>
    <mergeCell ref="AH7:AH8"/>
    <mergeCell ref="AI7:AI8"/>
    <mergeCell ref="AH9:AH10"/>
    <mergeCell ref="AI9:AI10"/>
    <mergeCell ref="L3:L6"/>
    <mergeCell ref="N3:N6"/>
    <mergeCell ref="L7:L8"/>
    <mergeCell ref="N7:N8"/>
    <mergeCell ref="L9:L10"/>
    <mergeCell ref="N9:N10"/>
    <mergeCell ref="AJ9:AJ10"/>
    <mergeCell ref="AB3:AB6"/>
    <mergeCell ref="AC3:AC6"/>
    <mergeCell ref="AB7:AB8"/>
    <mergeCell ref="AC7:AC8"/>
    <mergeCell ref="AB9:AB10"/>
    <mergeCell ref="AC9:AC10"/>
    <mergeCell ref="AL3:AL10"/>
    <mergeCell ref="AM3:AM10"/>
    <mergeCell ref="AL13:AM13"/>
    <mergeCell ref="AJ12:AK13"/>
    <mergeCell ref="M12:N12"/>
    <mergeCell ref="M13:O13"/>
    <mergeCell ref="Y3:Y10"/>
    <mergeCell ref="V12:X12"/>
    <mergeCell ref="O3:O6"/>
    <mergeCell ref="P3:P6"/>
    <mergeCell ref="O7:O8"/>
    <mergeCell ref="P7:P8"/>
    <mergeCell ref="O9:O10"/>
    <mergeCell ref="P9:P10"/>
    <mergeCell ref="AJ3:AJ6"/>
    <mergeCell ref="AJ7:AJ8"/>
  </mergeCells>
  <phoneticPr fontId="15" type="noConversion"/>
  <pageMargins left="0.7" right="0.7" top="0.75" bottom="0.75" header="0.3" footer="0.3"/>
  <pageSetup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INCLUYENTE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LUZ  MARINA SEVERICHE MONROY</cp:lastModifiedBy>
  <dcterms:created xsi:type="dcterms:W3CDTF">2020-07-31T17:04:56Z</dcterms:created>
  <dcterms:modified xsi:type="dcterms:W3CDTF">2021-07-21T13:57:35Z</dcterms:modified>
</cp:coreProperties>
</file>