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 PLAN DE ACCION A JUNIO 30 DE 2021\"/>
    </mc:Choice>
  </mc:AlternateContent>
  <xr:revisionPtr revIDLastSave="0" documentId="8_{7F7FD71C-5828-4D8F-9AEF-F6991FAEA3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 2021 2DO trimestre" sheetId="3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1" i="3" l="1"/>
  <c r="AA108" i="3"/>
  <c r="AB108" i="3" s="1"/>
  <c r="AA73" i="3"/>
  <c r="AB73" i="3" s="1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AA109" i="3" s="1"/>
  <c r="Z110" i="3"/>
  <c r="AA110" i="3" s="1"/>
  <c r="Z111" i="3"/>
  <c r="Z112" i="3"/>
  <c r="Z3" i="3"/>
  <c r="Z4" i="3"/>
  <c r="AA2" i="3" s="1"/>
  <c r="Z5" i="3"/>
  <c r="Z6" i="3"/>
  <c r="Z7" i="3"/>
  <c r="Z8" i="3"/>
  <c r="Z9" i="3"/>
  <c r="Z10" i="3"/>
  <c r="Z11" i="3"/>
  <c r="Z12" i="3"/>
  <c r="AA12" i="3" s="1"/>
  <c r="AB12" i="3" s="1"/>
  <c r="Z13" i="3"/>
  <c r="Z14" i="3"/>
  <c r="Z15" i="3"/>
  <c r="Z16" i="3"/>
  <c r="Z17" i="3"/>
  <c r="Z18" i="3"/>
  <c r="Z19" i="3"/>
  <c r="Z20" i="3"/>
  <c r="Z21" i="3"/>
  <c r="Z22" i="3"/>
  <c r="Z23" i="3"/>
  <c r="AA23" i="3" s="1"/>
  <c r="AB23" i="3" s="1"/>
  <c r="Z24" i="3"/>
  <c r="Z25" i="3"/>
  <c r="Z26" i="3"/>
  <c r="Z27" i="3"/>
  <c r="Z28" i="3"/>
  <c r="Z29" i="3"/>
  <c r="Z30" i="3"/>
  <c r="Z31" i="3"/>
  <c r="Z32" i="3"/>
  <c r="Z33" i="3"/>
  <c r="AA33" i="3" s="1"/>
  <c r="AB33" i="3" s="1"/>
  <c r="Z34" i="3"/>
  <c r="Z35" i="3"/>
  <c r="Z36" i="3"/>
  <c r="Z37" i="3"/>
  <c r="Z38" i="3"/>
  <c r="Z39" i="3"/>
  <c r="Z40" i="3"/>
  <c r="Z41" i="3"/>
  <c r="AA41" i="3" s="1"/>
  <c r="AB41" i="3" s="1"/>
  <c r="Z42" i="3"/>
  <c r="Z43" i="3"/>
  <c r="Z44" i="3"/>
  <c r="Z45" i="3"/>
  <c r="Z46" i="3"/>
  <c r="Z47" i="3"/>
  <c r="Z48" i="3"/>
  <c r="Z49" i="3"/>
  <c r="Z50" i="3"/>
  <c r="Z51" i="3"/>
  <c r="Z52" i="3"/>
  <c r="Z53" i="3"/>
  <c r="AA53" i="3" s="1"/>
  <c r="AB53" i="3" s="1"/>
  <c r="Z54" i="3"/>
  <c r="Z55" i="3"/>
  <c r="Z56" i="3"/>
  <c r="Z57" i="3"/>
  <c r="Z58" i="3"/>
  <c r="Z59" i="3"/>
  <c r="Z60" i="3"/>
  <c r="AA60" i="3" s="1"/>
  <c r="AB60" i="3" s="1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AA82" i="3" s="1"/>
  <c r="AB82" i="3" s="1"/>
  <c r="Z85" i="3"/>
  <c r="Z86" i="3"/>
  <c r="Z87" i="3"/>
  <c r="Z88" i="3"/>
  <c r="Z89" i="3"/>
  <c r="Z90" i="3"/>
  <c r="Z91" i="3"/>
  <c r="Z92" i="3"/>
  <c r="Z93" i="3"/>
  <c r="Z94" i="3"/>
  <c r="Z2" i="3"/>
  <c r="AB2" i="3" l="1"/>
  <c r="AA113" i="3"/>
  <c r="AB109" i="3"/>
  <c r="AB113" i="3" l="1"/>
  <c r="AI108" i="3"/>
  <c r="AH108" i="3"/>
  <c r="AI82" i="3"/>
  <c r="AH82" i="3"/>
  <c r="AI74" i="3"/>
  <c r="AH74" i="3"/>
  <c r="AI73" i="3"/>
  <c r="AH73" i="3"/>
  <c r="AI60" i="3"/>
  <c r="AJ60" i="3" s="1"/>
  <c r="AH60" i="3"/>
  <c r="AI53" i="3"/>
  <c r="AH53" i="3"/>
  <c r="AI41" i="3"/>
  <c r="AH41" i="3"/>
  <c r="AI33" i="3"/>
  <c r="AH33" i="3"/>
  <c r="AI23" i="3"/>
  <c r="AJ23" i="3" s="1"/>
  <c r="AH23" i="3"/>
  <c r="AI12" i="3"/>
  <c r="AI113" i="3" s="1"/>
  <c r="AJ113" i="3" s="1"/>
  <c r="AH12" i="3"/>
  <c r="AH113" i="3" s="1"/>
  <c r="AI2" i="3"/>
  <c r="AJ2" i="3" s="1"/>
  <c r="AH2" i="3"/>
  <c r="Q63" i="3"/>
  <c r="Q24" i="3"/>
  <c r="P111" i="3"/>
  <c r="P109" i="3"/>
  <c r="P108" i="3"/>
  <c r="P98" i="3"/>
  <c r="P87" i="3"/>
  <c r="P86" i="3"/>
  <c r="P85" i="3"/>
  <c r="P84" i="3"/>
  <c r="P82" i="3"/>
  <c r="P79" i="3"/>
  <c r="P74" i="3"/>
  <c r="P73" i="3"/>
  <c r="P63" i="3"/>
  <c r="S63" i="3" s="1"/>
  <c r="T63" i="3" s="1"/>
  <c r="P61" i="3"/>
  <c r="S61" i="3" s="1"/>
  <c r="T61" i="3" s="1"/>
  <c r="P60" i="3"/>
  <c r="P58" i="3"/>
  <c r="P54" i="3"/>
  <c r="P53" i="3"/>
  <c r="P45" i="3"/>
  <c r="P41" i="3"/>
  <c r="P38" i="3"/>
  <c r="P33" i="3"/>
  <c r="P24" i="3"/>
  <c r="S24" i="3" s="1"/>
  <c r="T24" i="3" s="1"/>
  <c r="P23" i="3"/>
  <c r="S23" i="3" s="1"/>
  <c r="T23" i="3" s="1"/>
  <c r="P17" i="3"/>
  <c r="Q17" i="3" s="1"/>
  <c r="P13" i="3"/>
  <c r="S13" i="3" s="1"/>
  <c r="T13" i="3" s="1"/>
  <c r="P12" i="3"/>
  <c r="S12" i="3" s="1"/>
  <c r="T12" i="3" s="1"/>
  <c r="P2" i="3"/>
  <c r="S2" i="3" s="1"/>
  <c r="T2" i="3" s="1"/>
  <c r="Q58" i="3" l="1"/>
  <c r="S58" i="3"/>
  <c r="T58" i="3" s="1"/>
  <c r="Q84" i="3"/>
  <c r="S84" i="3"/>
  <c r="T84" i="3" s="1"/>
  <c r="Q60" i="3"/>
  <c r="R60" i="3" s="1"/>
  <c r="S60" i="3"/>
  <c r="T60" i="3" s="1"/>
  <c r="Q85" i="3"/>
  <c r="S85" i="3"/>
  <c r="T85" i="3" s="1"/>
  <c r="Q33" i="3"/>
  <c r="S33" i="3"/>
  <c r="T33" i="3" s="1"/>
  <c r="Q53" i="3"/>
  <c r="R53" i="3" s="1"/>
  <c r="S53" i="3"/>
  <c r="T53" i="3" s="1"/>
  <c r="Q79" i="3"/>
  <c r="S79" i="3"/>
  <c r="T79" i="3" s="1"/>
  <c r="Q86" i="3"/>
  <c r="S86" i="3"/>
  <c r="T86" i="3" s="1"/>
  <c r="Q109" i="3"/>
  <c r="R109" i="3" s="1"/>
  <c r="S109" i="3"/>
  <c r="T109" i="3" s="1"/>
  <c r="Q41" i="3"/>
  <c r="S41" i="3"/>
  <c r="T41" i="3" s="1"/>
  <c r="Q73" i="3"/>
  <c r="S73" i="3"/>
  <c r="T73" i="3" s="1"/>
  <c r="Q98" i="3"/>
  <c r="S98" i="3"/>
  <c r="T98" i="3" s="1"/>
  <c r="Q45" i="3"/>
  <c r="S45" i="3"/>
  <c r="T45" i="3" s="1"/>
  <c r="Q74" i="3"/>
  <c r="R73" i="3" s="1"/>
  <c r="S74" i="3"/>
  <c r="T74" i="3" s="1"/>
  <c r="Q108" i="3"/>
  <c r="R108" i="3" s="1"/>
  <c r="S108" i="3"/>
  <c r="T108" i="3" s="1"/>
  <c r="Q38" i="3"/>
  <c r="S38" i="3"/>
  <c r="T38" i="3" s="1"/>
  <c r="Q54" i="3"/>
  <c r="S54" i="3"/>
  <c r="T54" i="3" s="1"/>
  <c r="Q82" i="3"/>
  <c r="S82" i="3"/>
  <c r="T82" i="3" s="1"/>
  <c r="Q87" i="3"/>
  <c r="S87" i="3"/>
  <c r="T87" i="3" s="1"/>
  <c r="Q111" i="3"/>
  <c r="R111" i="3" s="1"/>
  <c r="S111" i="3"/>
  <c r="T111" i="3" s="1"/>
  <c r="AJ108" i="3"/>
  <c r="AJ33" i="3"/>
  <c r="AJ82" i="3"/>
  <c r="AJ41" i="3"/>
  <c r="AJ12" i="3"/>
  <c r="AJ73" i="3"/>
  <c r="AJ53" i="3"/>
  <c r="R41" i="3"/>
  <c r="R33" i="3"/>
  <c r="R82" i="3"/>
  <c r="Q13" i="3"/>
  <c r="S17" i="3"/>
  <c r="T17" i="3" s="1"/>
  <c r="Q2" i="3"/>
  <c r="R2" i="3" s="1"/>
  <c r="Q23" i="3"/>
  <c r="R23" i="3" s="1"/>
  <c r="Q12" i="3"/>
  <c r="R12" i="3" s="1"/>
  <c r="R113" i="3" l="1"/>
</calcChain>
</file>

<file path=xl/sharedStrings.xml><?xml version="1.0" encoding="utf-8"?>
<sst xmlns="http://schemas.openxmlformats.org/spreadsheetml/2006/main" count="559" uniqueCount="369">
  <si>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</si>
  <si>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</si>
  <si>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</si>
  <si>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</si>
  <si>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</si>
  <si>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</si>
  <si>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</si>
  <si>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</si>
  <si>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</si>
  <si>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PROGRAMACIÓN META PRODUCTO A 2021</t>
  </si>
  <si>
    <t>ACUMULADO META PRODUCTO 
JUL- DIC 2020</t>
  </si>
  <si>
    <t>PROYECTO</t>
  </si>
  <si>
    <t>Código de proyecto BPIN</t>
  </si>
  <si>
    <t>Objetivo del proyecto</t>
  </si>
  <si>
    <t>ACTIVIDADES DE PROYECTO</t>
  </si>
  <si>
    <t>Valor Absoluto de la Actividad del  Proyecto para 2021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</si>
  <si>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</si>
  <si>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</si>
  <si>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</si>
  <si>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</si>
  <si>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</si>
  <si>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</si>
  <si>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CRONOGRAMA PROGRAMADO (DIAS)</t>
  </si>
  <si>
    <t>CRONOGRAMA EJECUTADO (DIAS)</t>
  </si>
  <si>
    <t>BENEFICIARIOS PROGRAMADOS</t>
  </si>
  <si>
    <t>BENEFICIARIOS CUBIERTOS</t>
  </si>
  <si>
    <t>REPORTES DE AVANCE METAS PRODUCTOS A MARZO 31 DE 2021</t>
  </si>
  <si>
    <t>REPORTES DE AVANCE DE METAS PRODUCTOS A JUNIO 30 DE 2021</t>
  </si>
  <si>
    <t>Cartagena Transparente</t>
  </si>
  <si>
    <t xml:space="preserve">Finanzas públicas para salvar a Cartagena </t>
  </si>
  <si>
    <t>%IPU – Vigencia Actual</t>
  </si>
  <si>
    <t>%IPU – Vigencias Anteriores</t>
  </si>
  <si>
    <t>%ICA – Vigencia Actual</t>
  </si>
  <si>
    <t>%ICA – Vigencias anteriores</t>
  </si>
  <si>
    <t>%Sobretasa a la gasolina</t>
  </si>
  <si>
    <t>% del Déficit fiscal presupuestal y de tesorería disminuido</t>
  </si>
  <si>
    <t xml:space="preserve">Aumentar en 4,5% El recaudo de Impuesto predial Unificado vigencia actual </t>
  </si>
  <si>
    <t xml:space="preserve">Aumentar en un 3% el recaudo de Impuesto Predial Unificado Vigencias anteriores </t>
  </si>
  <si>
    <t>Aumentar en un 4,5% El recaudo de Impuesto de Industria y comercio vigencia actual</t>
  </si>
  <si>
    <t xml:space="preserve">Aumentar en un 1% El recaudo de Impuesto de Industria y comercio vigencias anteriores </t>
  </si>
  <si>
    <t xml:space="preserve">Aumentar en un 5% el recaudo de Sobretasa a la Gasolina </t>
  </si>
  <si>
    <t>Disminuir el déficit presupuestal en un 100 %</t>
  </si>
  <si>
    <t>Aumentar en 4,5% El recaudo de Impuesto predial Unificado vigencia actual.</t>
  </si>
  <si>
    <t xml:space="preserve">Finanzas Sostenibles para salvar a Cartagena  </t>
  </si>
  <si>
    <t>Saneamiento Fiscal y Financiero</t>
  </si>
  <si>
    <t xml:space="preserve">Recaudo de  Impuesto Predial  en un monto de $1.047.261.338.899  </t>
  </si>
  <si>
    <t>Recaudo de  Impuesto de Industria y comercio  en un monto de $1.189.376.917.533</t>
  </si>
  <si>
    <t xml:space="preserve">Recaudo del  Impuesto de Delineación Urbana  en un monto de         $14.454.734.972 </t>
  </si>
  <si>
    <t xml:space="preserve">Recaudo del  Impuesto de Sobretasa a la gasolina en un monto de $176.659.841.306 </t>
  </si>
  <si>
    <t>Software Tecnológico implementado</t>
  </si>
  <si>
    <t xml:space="preserve">Número de Estrategias implementadas </t>
  </si>
  <si>
    <t xml:space="preserve">Valor de $396.000.000.000 para cubrimiento en el cuatrienio de obligaciones del Plan de Saneamiento Fiscal y Financiero del Distrito de Cartagena de Indias  </t>
  </si>
  <si>
    <t>Recaudar $1.047.261.338.899 por concepto de IPU</t>
  </si>
  <si>
    <t xml:space="preserve">Recaudar $1.189.376.917.533 por concepto de ICA </t>
  </si>
  <si>
    <t>Recaudar $14.454.734.972 por concepto de Delineación Urbana.</t>
  </si>
  <si>
    <t>Recaudar $176.659.841.306 por concepto de Sobretasa a la gasolina.</t>
  </si>
  <si>
    <t>Implementar (1) software para la modernización tecnológica de la secretaría de Hacienda.</t>
  </si>
  <si>
    <t>Implementar  (3) estrategias de impacto que propendan por fortalecer las acciones de recaudo de los  tributos para incrementar los ingresos.</t>
  </si>
  <si>
    <t>Valor de $396.000.000.000 para cubrimiento en el cuatrienio de obligaciones del Plan de Saneamiento Fiscal y Financiero del Distrito de Cartagena de Indias</t>
  </si>
  <si>
    <t>Línea Base 2020</t>
  </si>
  <si>
    <t>2020-13001-0059</t>
  </si>
  <si>
    <t>IMPLEMENTACIÓN DE ESTRATEGIAS PARA EL MEJORAMIENTO Y SOSTENIBILIDAD DE LAS FINANZAS EN EL DISTRITO DE CARTAGENA DE INDIAS CARTAGENA DE INDIAS</t>
  </si>
  <si>
    <t xml:space="preserve">Diseñar e implementar las estrategias identificadas para el mejoramiento y sostenibilidad de las finanzas en el Distrito de Cartagena de Indias </t>
  </si>
  <si>
    <t xml:space="preserve">SECRETARIA DE HACIENDA DISTRITAL </t>
  </si>
  <si>
    <t>DIANA MILENA VILLALBA VALLEJO</t>
  </si>
  <si>
    <t>Ingresos Corrientes de Libre Destinación / SGP - Propósito General / Rendimientos Financieros Contraprestaciones Portuarias / Otros Dividendos Cartagena II S.A (S.P.R.C) / Otros Dividencos Sociedad Portuaria Regional Cartagena/ Otros Dividendos Terminal de Transporte / Otros Dividendos Compañía Hotelera de Colombia</t>
  </si>
  <si>
    <t xml:space="preserve">IMPLEMENTACIÓN DE ESTRATEGIAS PARA EL MEJORAMIENTO Y SOSTENIBILIDAD DE LAS FINANZAS EN EL DISTRITO DE CARTAGENA DE INDIAS </t>
  </si>
  <si>
    <t>02-001-06-20-04-08-01-01
02-001-06-20-04-08-01-02
02-064-06-20-04-08-01-01
02-070-06-20-04-08-01-01
02-075-06-20-04-08-01-01
02-089-06-20-04-08-01-01
02-137-06-20-04-08-01-01
02-138-06-20-04-08-01-01
02-139-06-20-04-08-01-01
02-140-06-20-04-08-01-01</t>
  </si>
  <si>
    <t>Ingresos Corrientes de Libre Destinación</t>
  </si>
  <si>
    <t>IMPLEMENTACION DEL PLAN DE SANEAMIENTO FISCAL Y FINANCIERO DEL DISTRITO DE CARTAGENA</t>
  </si>
  <si>
    <t>02-001-06-20-04-08-02-01</t>
  </si>
  <si>
    <t>IMPLEMENTACIÓN DEL PLAN DE SANEAMIENTO FISCAL Y FINANCIERO DEL DISTRITO DE CARTAGENA DE INDIAS.</t>
  </si>
  <si>
    <t>2020-13001-0197</t>
  </si>
  <si>
    <t>Aumentar en el recaudo de Impuesto predial unificado a través del Plan de Saneamiento Fiscal y Financiero del Distrito de Cartagena.</t>
  </si>
  <si>
    <t>Cartagena Contingente</t>
  </si>
  <si>
    <t>Desarrollo Económico y Empleabilidad</t>
  </si>
  <si>
    <t>No de Plataforma de inclusión productiva Distrital en funcionamiento</t>
  </si>
  <si>
    <t>Diseñar e implementar 1 plataforma de inclusión productiva Distrital</t>
  </si>
  <si>
    <t>Empleo Inclusivo Para Los Jóvenes</t>
  </si>
  <si>
    <t>Encadenamientos productivos</t>
  </si>
  <si>
    <t>Cartagena facilita el emprendimiento</t>
  </si>
  <si>
    <t>Zonas de aglomeración productiva</t>
  </si>
  <si>
    <t>Cierre de brechas de Empleabilidad</t>
  </si>
  <si>
    <t>Cierre de brechas de Capital Humano</t>
  </si>
  <si>
    <t>Competitividad e Innovación</t>
  </si>
  <si>
    <t>No de puesto en Índice de competitividad entre ciudades. Posición de Colombia</t>
  </si>
  <si>
    <t>Puesto 12</t>
  </si>
  <si>
    <t>Posicionar en 8º puesto Cartagena dentro del índice de competitividad entre ciudades</t>
  </si>
  <si>
    <t>Cartagena ciudad Innovadora</t>
  </si>
  <si>
    <t>Cartagena destino de inversión</t>
  </si>
  <si>
    <t>Iniciativas productivas creadas adaptadas a las condiciones de crisis sanitarias, sociales y ambientales que se presenten</t>
  </si>
  <si>
    <t>500 Iniciativas productivas creadas adaptadas a las condiciones de crisis sanitarias, sociales y ambientales que se presenten.</t>
  </si>
  <si>
    <t xml:space="preserve">No. De estudio de identificación de potenciales encadenamientos productivos con énfasis sectorial realizado. </t>
  </si>
  <si>
    <t>No. De plataformas implementadas versión 2.0 Clúster-Cartagena y alinearlo con la estrategia de atracción de inversiones.</t>
  </si>
  <si>
    <t>No. De estrategias de proveedores en los sectores priorizados ejecutadas</t>
  </si>
  <si>
    <t>No de micro y pequeñas empresas de Cartagena vinculadas a redes de proveeduría  y/o a encadenamientos productivos</t>
  </si>
  <si>
    <t>Realizar 1 estudio de identificación de potenciales encadenamientos productivos con énfasis sectorial.</t>
  </si>
  <si>
    <t>Implementar la versión 2.0 de la plataforma Clúster-Cartagena y alinearlo con la estrategia de atracción de inversiones.</t>
  </si>
  <si>
    <t>Ejecutar 4 estrategias de proveedores en los sectores priorizados</t>
  </si>
  <si>
    <t>Vincular a 200 micro y pequeñas empresas de Cartagena a redes de proveeduría y/o a encadenamientos productivos</t>
  </si>
  <si>
    <t>NP</t>
  </si>
  <si>
    <t xml:space="preserve">IMPLEMENTACION DE ESTRATEGIAS DE INCLUSION PRODUCTIVAS EN POBLACION JOVEN DEL DISTRITO DE CARTAGENA </t>
  </si>
  <si>
    <t>2020-13001-0296</t>
  </si>
  <si>
    <t>DESARROLLO DE ESTRATEGIAS PARA EL FORTALECIMIENTO DE LOS ENCADENAMIENTOS PRODUCTIVOS Y REDES DE PROVEEDURÍA EN EL DISTRITO DE CARTAGENA DE INDIAS</t>
  </si>
  <si>
    <t>2020-13001-0324</t>
  </si>
  <si>
    <t xml:space="preserve">Disminuir el índice desempleo y aumentar los indicadores de productividad en las actividades económicas formales e informales de la ciudad de Cartagena. </t>
  </si>
  <si>
    <t>Incrementar los encadenamientos productivos y redes de proveeduría en el Distrito de Cartagena de Indias.</t>
  </si>
  <si>
    <t>Ingresos Corrientes de Libre Destinación/ Rendimientos Financieros - ICLD</t>
  </si>
  <si>
    <t>DESARROLLO DE PROCESOS PARA EL INCREMENTO DE LOS ENCADENAMIENTOS PRODUCTIVOS Y PROVEEDURIA EN EL DISTRITO DE CARTAGENA DE INDIAS TG+</t>
  </si>
  <si>
    <t>02-001-06-20-03-01-03-01</t>
  </si>
  <si>
    <t>02-001-06-20-03-01-04-01
02-037-06-20-03-01-04-01</t>
  </si>
  <si>
    <t>No operaciones financieras a través de alianzas del Distrito con actores del ecosistema de financiamiento a micro y pequeñas empresas realizadas.</t>
  </si>
  <si>
    <t>No. de Centros de emprendimiento Distrital creados.</t>
  </si>
  <si>
    <t>No. de incubadoras de empresas de alto impacto con recursos publico privados formuladas y en ejecución.</t>
  </si>
  <si>
    <t>No. De empresas de base tecnológica a la incubadora de empresas vinculadas.</t>
  </si>
  <si>
    <t>Realizar 5.000 operaciones financieras a través de alianzas del Distrito con actores del ecosistema de financiamiento a micro y pequeñas empresas.</t>
  </si>
  <si>
    <t>Crear 1 Centro de emprendimiento Distrital</t>
  </si>
  <si>
    <t>Formular y poner en marcha 1 incubadora de empresas de alto impacto con recursos publico privados</t>
  </si>
  <si>
    <t>Vincular a 40 empresas de base tecnológica a la incubadora de empresas</t>
  </si>
  <si>
    <t>No. De estudios de identificación de sectores a partir del censo empresarial realizados.</t>
  </si>
  <si>
    <t>Porcentaje. De unidades productivas censadas (en los sectores y zonas priorizadas) a los Centros de Servicios Empresariales que participación vinculadas.</t>
  </si>
  <si>
    <t>Porcentaje de productividad de las zonas de aglomeración asociada a Centros de Servicios Empresariales incrementado</t>
  </si>
  <si>
    <t>Realizar 1 estudio de identificación de sectores a partir del censo empresarial</t>
  </si>
  <si>
    <t>Vincular al 30% de las unidades productivas censadas (en los sectores y zonas priorizadas) a los Centros de Servicios Empresariales</t>
  </si>
  <si>
    <t>Incrementar en 10% la productividad de las zonas de aglomeración asociada a Centros de Servicios Empresariales</t>
  </si>
  <si>
    <t>No. de pactos con sectores empresariales y sociedad civil en contra de la discriminación en el mercado laboral para algunas poblaciones vulnerables realizados</t>
  </si>
  <si>
    <t>No. de personas vinculadas anualmente a partir de los pactos para el cierre de brechas de población vulnerable</t>
  </si>
  <si>
    <t>Realizar 6 pactos con sectores empresariales y sociedad civil en contra de la discriminación en el mercado laboral para algunas poblaciones vulnerables.</t>
  </si>
  <si>
    <t>Vincular laboralmente a por lo menos 200 personas anualmente a partir de los pactos para el cierre de brechas de población vulnerable</t>
  </si>
  <si>
    <t>No. De plataforma de orientación socio-ocupacional para los jóvenes de Cartagena creada</t>
  </si>
  <si>
    <t>No. de ejercicios de prospectiva laboral y de identificación de brechas de capital humano realizados</t>
  </si>
  <si>
    <t>Ni. De Instancia de articulación interinstitucional para planeación de la oferta educativa postpandemedia en el Distrito de Cartagena creadas</t>
  </si>
  <si>
    <t>Crear 1 plataforma de orientación socio-ocupacional para los jóvenes de Cartagena</t>
  </si>
  <si>
    <t>Realizar 6 ejercicios de prospectiva laboral y de identificación de brechas de capital humano</t>
  </si>
  <si>
    <t>Crear 1 instancia de articulación interinstitucional para planeación de la oferta educativa postmedia en el Distrito de Cartagena.</t>
  </si>
  <si>
    <t>No. encuentros anuales sobre innovación en Cartagena</t>
  </si>
  <si>
    <t>No. de concurso anual a los mejores resultados de investigación e innovación, pública, privada y académica</t>
  </si>
  <si>
    <t>Estudio de prefactibilidad de un parque tecnológico en Cartagena realizado</t>
  </si>
  <si>
    <t>No. de sistema de innovación del Distrito de Cartagena creado</t>
  </si>
  <si>
    <t>Establecer 1 encuentro anual sobre innovación en Cartagena</t>
  </si>
  <si>
    <t>Organizar 1 concurso anual a los mejores resultados de investigación e innovación, pública, privada y académica.</t>
  </si>
  <si>
    <t>Realizar 1 estudio de prefactibilidad de un parque tecnológico en Cartagena.</t>
  </si>
  <si>
    <t>Crear el sistema de innovación del Distrito de Cartagena</t>
  </si>
  <si>
    <t>No de  estrategia de promoción y posicionamiento de la ciudad implementada</t>
  </si>
  <si>
    <t xml:space="preserve">No de  sistema de información para inversionistas implementado </t>
  </si>
  <si>
    <t>No. De ventanilla única empresarial Diseñada</t>
  </si>
  <si>
    <t xml:space="preserve">Implementar 1 estrategia de promoción y posicionamiento de la ciudad </t>
  </si>
  <si>
    <t>Implementar un sistema de información para inversionistas</t>
  </si>
  <si>
    <t xml:space="preserve">Diseñar la ventanilla única empresarial
</t>
  </si>
  <si>
    <t>Cartagena Transversal</t>
  </si>
  <si>
    <t>Línea estratégica para la equidad e inclusión de los negros, afros, palenqueros e indígenas</t>
  </si>
  <si>
    <t>Fortalecimiento e Inclusión Productiva para Población Negra, Afrocolombiana, Raizal y Palenquera en el Distrito de Cartagena.</t>
  </si>
  <si>
    <t>Fortalecimiento de la Población Indígena en el Distrito de Cartagena.</t>
  </si>
  <si>
    <t>Porcentaje de la población Afro, Negra, raizal, palenquera e Indígena que habita el Distrito de Cartagena con  reconocimiento de sus derechos, diversidad étnica y cultural como un principio fundamental del Estado Social y Democrático de Derecho</t>
  </si>
  <si>
    <t>NA</t>
  </si>
  <si>
    <t>Lograr que el 100% de la población Afro, Negra, raizal, palenquera e Indígena que habita el Distrito de Cartagena se le sean reconocidos sus derechos de  la diversidad étnica y cultural como un principio fundamental del Estado Social y Democrático de Derecho.</t>
  </si>
  <si>
    <t xml:space="preserve">Número de proyectos
desarrollados para la generación de ingresos en los consejos comunitarios.
</t>
  </si>
  <si>
    <t xml:space="preserve">Número de proyectos diseñados para la generación de ingresos en la población indígena a través de proyectos productivos , el fortalecimiento de la seguridad alimentaria, la gestión ambiental y el uso sostenible de la biodiversidad y la sostenibilidad económica. </t>
  </si>
  <si>
    <t>33 proyectos de generación de ingresos desarrollados en consejos comunitarios.</t>
  </si>
  <si>
    <t xml:space="preserve">Desarrollar 2 proyectos diseñados para la generación de ingresos en la Secretaría de Hacienda (UDE) – Secretaría del Interior y Convivencia Ciudadana. </t>
  </si>
  <si>
    <t>FORTALECIMIENTO DE LA POBLACIÓN NEGRA, RAIZAL Y PALENQUERA EN EL DISTRITO DE CARTAGENA</t>
  </si>
  <si>
    <t>02-001-06-20-05-01-01-01</t>
  </si>
  <si>
    <t>FORTALECIMIENTO DE LA POBLACIÓN INDÍGENA EN EL DISTRITO DE CARTAGENA</t>
  </si>
  <si>
    <t>02-001-06-20-05-01-07-01</t>
  </si>
  <si>
    <t>IMPLEMENTACIÓN DE ESTRATEGIAS PARA INCENTIVAR Y ARTICULAR LA INNOVACIÓN Y LA INVESTIGACIÓN EN EL DISTRITO DE CARTAGENA DE INDIAS TG+ / FORTALECIMIENTO DE LAS ACCIONES DE PROMOCIÓN Y DE POSICIONAMIENTO DE LA CIUDAD COMO DESTINO DE INVERSIÓN</t>
  </si>
  <si>
    <t>02-001-06-20-03-03-02-01
02-001-06-20-03-02-02-02</t>
  </si>
  <si>
    <t>IMPLEMENTACIÓN DE UNA ESTRATEGIA DE PROMOCIÓN Y POSICIONAMIENTO PARA LA ATRACCIÓN DE LOS DIVERSOS TIPOS DE INVERSIÓN EN CARTAGENA DE INDIAS.</t>
  </si>
  <si>
    <t>2020-13001-0326</t>
  </si>
  <si>
    <t>Fortalecimiento de las estrategias de promoción y posicionamiento estratégico de la ciudad para la atracción de inversión.</t>
  </si>
  <si>
    <t>Implementar estrategias de articulación entre actores e iniciativas para el impulso de una cultura de la innovación en Cartagena de Indias.</t>
  </si>
  <si>
    <t>IMPLEMENTACIÓN DE ESTRATEGIAS DE ARTICULACIÓN ENTRE ACTORES E INICIATIVAS PARA EL IMPULSO DE UNA CULTURA DE LA INNOVACIÓN EN CARTAGENA DE INDIAS</t>
  </si>
  <si>
    <t>2020-13001-0297</t>
  </si>
  <si>
    <t>ASISTENCIA TÉCNICA EN LAS MEDIDAS CONCERTADAS DE INCLUSIÓN PRODUCTIVA, SOSTENIBLES Y EQUITATIVAS EN LA DIMENSIÓN ECONÓMICA DE LA POBLACIÓN NEGRA, AFRO, RAIZALES, PALENQUEROS E INDÍGENAS EN EL DISTRITO DE   CARTAGENA DE INDIAS</t>
  </si>
  <si>
    <t>2020-13001-0322</t>
  </si>
  <si>
    <t xml:space="preserve">IMPLEMENTACION DE ESTRATEGIAS PARA INCENTIVAR Y ARTICULAR LA INNOVACION Y LA INVESTIGACION EN EL DISTRITO DE CARTAGENA DE INDIAS.  </t>
  </si>
  <si>
    <t>02-001-06-20-03-02-02-01</t>
  </si>
  <si>
    <t>Eficiencia en las medidas concertadas de impacto en la inclusión productiva, sostenible y equitativa en la dimensión económica de la población negra, afro, raizales, palenqueros e indígena en el Distrito de Cartagena</t>
  </si>
  <si>
    <t>IMPLEMENTACIÓN DEL CENTRO DE FOMENTO AL EMPRENDIMIENTO Y A LA EMPLEABILIDAD PARA UNA CARTAGENA DE INDIAS INCLUSIVA Y MÁS COMPETITIVA EN CARTAGENA DE INDIAS</t>
  </si>
  <si>
    <t>DESARROLLO DE ESTRATEGIAS  PARA EL APROVECHAMIENTO DE LAS ECONOMÍAS DE AGLOMERACIÓN EN EL DISTRITO DE CARTAGENA DE INDIAS</t>
  </si>
  <si>
    <t>2020-13001-0327:</t>
  </si>
  <si>
    <t>Aumentar la productividad del tejido productivo de las principales zonas de densidad empresarial de la ciudad a través del aprovechamiento de las economías de aglomeración.</t>
  </si>
  <si>
    <t>CONSOLIDACIÓN DEL CIERRE DE BRECHAS PARA LA EMPLEABILIDAD Y EMPLEOS INCLUSIVOS A LOS GRUPOS POBLACIONALES VULNERABLES EN EL DISTRITO DE   CARTAGENA DE INDIAS</t>
  </si>
  <si>
    <t xml:space="preserve">2020-13001-0325 </t>
  </si>
  <si>
    <t>Aumentar la inserción Laboral de las distintas poblaciones vulnerables, basado en acuerdos que los incorpore en el mercado laboral del Distrito de Cartagena</t>
  </si>
  <si>
    <t>Eficiencia de las competencias genéricas y especificas de los sectores lideres de la economía y las apuestas productivas de Cartagena de Indias</t>
  </si>
  <si>
    <t>CENTRO PARA EL EMPRENDIMIENTO Y LA GESTION DE LA EMPLEABILIDAD TG+</t>
  </si>
  <si>
    <t>APROVECHAMIENTO DE LAS ECONOMIAS DE AGLOMERACIÓN TG+</t>
  </si>
  <si>
    <t>REDUCCIÓN DE BRECHAS DE CAPITAL HUMANO TG+</t>
  </si>
  <si>
    <t>02-001-06-20-03-01-08-01</t>
  </si>
  <si>
    <t>02-001-06-20-03-01-07-01</t>
  </si>
  <si>
    <t>02-001-06-20-03-01-06-01</t>
  </si>
  <si>
    <t>RUTAS PARA EL CIERRE DE BRECHAS DE EMPLEABILIDAD TG+</t>
  </si>
  <si>
    <t xml:space="preserve">No </t>
  </si>
  <si>
    <t>Metas 2020-2023</t>
  </si>
  <si>
    <t>Programación 2020-2023</t>
  </si>
  <si>
    <t>% de avance Acumulado 2020-2021</t>
  </si>
  <si>
    <t>Avance total acumulado 2020-2021</t>
  </si>
  <si>
    <t>Avance Julio 2021</t>
  </si>
  <si>
    <t>Disminuir los índices de desempleo y aumentar la competitividad en las actividades económicas formales e informales de la ciudad de Cartagena.</t>
  </si>
  <si>
    <t>1.1 Realizar actualización y levantamiento de potenciales en los encadenamientos productivos.</t>
  </si>
  <si>
    <t>2.1 Optimizar de la plataforma Clúster Cartagena.</t>
  </si>
  <si>
    <t>2.2 Realizar análisis de integración con la estrategia de atracción de inversión.</t>
  </si>
  <si>
    <t>2.3 Implementar la plataforma de Clúster-Cartagena (2.0).</t>
  </si>
  <si>
    <t>2.4 Evaluar periódicamente los resultados obtenidos de la herramienta informática.</t>
  </si>
  <si>
    <t xml:space="preserve">3.1 Diseñar y ejecutar 4 estrategias de proveedores en los sectores priorizados. </t>
  </si>
  <si>
    <t>3.2 Realizar evaluación y monitoreo a la ejecución de las estrategias.</t>
  </si>
  <si>
    <t>4.1 Diseñar y realizar convocatoria a micro y pequeñas empresas de Cartagena.</t>
  </si>
  <si>
    <t>4.2 Diseñar y ejecutar estrategia de comunicación de la convocatoria.</t>
  </si>
  <si>
    <t>4.3 Realizar proceso de selección  y vinculación de 200 micro y pequeñas empresas de Cartagena para redes de proveeduría y/o a encadenamientos productivos.</t>
  </si>
  <si>
    <t>4.4 Coordinar las actividades del proyecto.</t>
  </si>
  <si>
    <t>1.1 Elaborar estudios de identificación de sectores a partir del censo empresarial.</t>
  </si>
  <si>
    <t>1.2 Diseñar estrategias para el fortalecimiento de económicas de aglomeración a partir del estudio realizados.</t>
  </si>
  <si>
    <t>2.1 Diseñar de la estrategia para la vinculación de unidades productivas a centros de servicios empresariales.</t>
  </si>
  <si>
    <t>2.2 Implementar estrategia para la vinculación de unidades productivas a centros de servicios empresariales.</t>
  </si>
  <si>
    <t>2.3 Desarrollar el programa de formación y capacitación del personal ocupado en los sectores priorizados.</t>
  </si>
  <si>
    <t>3.1 Dinamizar los centros de servicios compartidos.</t>
  </si>
  <si>
    <t>3.2 Facilitar la gestión administrativa y gerencial de la Sec de Hacienda.</t>
  </si>
  <si>
    <t>3.3 Prestar servicios de asistencia en contabilidad, finanzas, comercio exterior, innovación e investigación a PYMES del Distrito de Cartagena.</t>
  </si>
  <si>
    <t xml:space="preserve">
 HABILITACIÓN DE LAS ACCIONES PARA IDENTIFICAR Y CERRAR LAS BRECHAS DE CAPITAL HUMANO DE FORMA PERTINENTE, SUFICIENTE Y DE CALIDAD EN EL DISTRITO DE CARTAGENA DE INDIAS.
</t>
  </si>
  <si>
    <t xml:space="preserve">1. Crear en una plataforma donde se ponga a disposición de todos los jóvenes los tres componentes clásicos de la orientación socio-ocupacional, a saber: autoconocimiento, conocimiento del mundo de la formación y conocimiento del mundo del trabajo, además de toda la oferta (pública y privada) de la ciudad relacionada con juventud. </t>
  </si>
  <si>
    <t>1. Definir  de manera concertada los estudios de prospectiva laboral que serán desarrollados</t>
  </si>
  <si>
    <t>2. Elaborar estudios de identificación de brechas de capital humano en la ciudad de Cartagena</t>
  </si>
  <si>
    <t>3. Implementar programa de Bilinguismo en secto turistico de la ciudad para el cierre de brechas identficadas</t>
  </si>
  <si>
    <t xml:space="preserve">4. Diseñar un banco de oferta de necesidades empresariales en materia de capital humano y fortalecer el capital humano de la ciudad </t>
  </si>
  <si>
    <t>1. Realizar en conjunto con  la secretaría de educación un proyecto de orientación socio-ocupacional para el ciclo educativo, en especial en la educación secundaria y media</t>
  </si>
  <si>
    <t>2. Definir la ruta para el  diseño o adopción de guías metodológicas para el desarrollo de las acciones de orientación socio-ocupacional en las escuelas de la ciudad y capacitar a los profesores en estas herramientas.</t>
  </si>
  <si>
    <t>1. Implementar estrategia de comunicación para la divulgación de los procesos
de promoción y divulgación para generación y formalización del empleo</t>
  </si>
  <si>
    <t>1. Identificación de los lineamientos, rutas para la empleabilidad y características del Ecosistema de empleo inclusivo de la Ciudad</t>
  </si>
  <si>
    <t>3. Firma de alianzas entre los actores del Ecosistema de Emprendimiento y
empleos inclusivos para el desarrollo de trabajo colaborativo</t>
  </si>
  <si>
    <t>4. Administración y gestión del producto</t>
  </si>
  <si>
    <t>5. Identifcar las caracteristicas y barreras de empleabilidad de los grupos poblacionales vulnerables.</t>
  </si>
  <si>
    <t>6. Establecerla estrategia de MENOS barreras MAS empleabilidad.</t>
  </si>
  <si>
    <t>7. Adminstracion y gestion del producto.</t>
  </si>
  <si>
    <t>8. Seminario de contextualización y sensibilización sobre el estado actual del
mercado laboral y su transformación</t>
  </si>
  <si>
    <t>9. Fortalecimiento de habilidades blandas: Habilidades de negociación, comunicación y trabajo en equipo, habilidades gerenciales, creatividad e innovación.</t>
  </si>
  <si>
    <t>10. Asegurar la consolidación de empresa con la estrategia "Nuestra Apuesta son las Mipymes"</t>
  </si>
  <si>
    <t>11. Establecer la oficina del Sistema Distrital de Empleos Inclusivos (SDEIN), como estrategia del comité de seguimiento a las condiciones de empleabilidad en la ciudad</t>
  </si>
  <si>
    <t xml:space="preserve">12. Desarrollar acciones en la oficina del Sistema Distrital de Empleos Inclusivos para la generación de productos y servicios de cierres de brechas en la empleabilidad, emprendimiento y bienestar socioeconómico del Grupo poblacional vulnerable </t>
  </si>
  <si>
    <t>1. Realizar diseño conceptual y metodológico.</t>
  </si>
  <si>
    <t>2. Realizar diseño de una Plataforma Virtual.</t>
  </si>
  <si>
    <t>3. Desarrollar la implementación y operación de una Plataforma Virtual.</t>
  </si>
  <si>
    <t>4. Realizar estudios de adecuación de sede principal y por localidades.</t>
  </si>
  <si>
    <t>5. Realizar dotación y adecuación de 1 sede principal y en 3 localidades.</t>
  </si>
  <si>
    <t>6. Implementar la oferta de servicios integrales de apoyo y contingencia a emprendimientos vulnerables afectados por la pandemia Covid-19.</t>
  </si>
  <si>
    <t>7. Desarrollar jornadas de socialización de la metodologia y la oferta de sercicios.</t>
  </si>
  <si>
    <t>8. Realizar la coordinación y seguimiento a las actividades del proyecto.</t>
  </si>
  <si>
    <t>9. Implementar estrategia de oferta ampliada de servicios del centro de emprendimiento Distrital a traves de la puesta en marcha de metodologia de intervención dirigida a ciudadanía en general y con acciones diferenciadas para población NARP e indigena</t>
  </si>
  <si>
    <t>10. Implementar estrategia de oferta ampliada de servicios del centro de emprendimiento Distrital al resto de la población cartagenera.</t>
  </si>
  <si>
    <t>2.	Desarrollar Jornada de Taller de Innovación.</t>
  </si>
  <si>
    <t>1.	Desarrollar Jornada Académica con 6 conferencistas en los temas de: Economía Circular, Transformación Digital en las empresas, Inteligencia Artificial aplicada a los negocios, Ciudades Inteligentes, Economía Creativa y Marketing Digital.</t>
  </si>
  <si>
    <t xml:space="preserve">3.	Realizar cierre del Encuentro de Innovación, premiar y otorgar reconocimientos a 5 de las mejores ideas innovadoras.
</t>
  </si>
  <si>
    <t xml:space="preserve">4.	Realizar convocatoria y proceso de inscripción de iniciativas de innovación e investigación.
</t>
  </si>
  <si>
    <t xml:space="preserve">5.	Realizar proceso de evaluación de propuestas según los parámetros y requisitos establecidos en convocatoria.
</t>
  </si>
  <si>
    <t xml:space="preserve">6.	Premiar a las tres iniciativas más innovadoras.
</t>
  </si>
  <si>
    <t xml:space="preserve">7.	Realizar 1 Hackaton y 1 bootcamp para promover la participación ciudadana con propuestas de Ciencia, Tecnología e Innovación para la resolución de problemas reales ciudadanos
</t>
  </si>
  <si>
    <t xml:space="preserve">8.	Costos relacionados a la Administración, Imprevistos y Utilidad (AIU)
</t>
  </si>
  <si>
    <t xml:space="preserve">9.	Realizar diseño conceptual y metodológico del Sistema de Innovación y estudios de operacionalización del plan estratégico.
</t>
  </si>
  <si>
    <t xml:space="preserve">10.	Implementar el Sistema de Innovación en Cartagena de Indias.
</t>
  </si>
  <si>
    <t xml:space="preserve">11.	Realizar proceso de gestión de cultura de innovación en población NARP e indigenas
</t>
  </si>
  <si>
    <t xml:space="preserve">12.	Realizar apoyo a la implementación del sistema de innovación Distrital a través de la coordinación del proyecto
</t>
  </si>
  <si>
    <t>13.	Realizar una investigación sobre la cultura de la innovación en Cartagena</t>
  </si>
  <si>
    <t xml:space="preserve">1.	Construir una estrategia de promoción y posicionamiento de la ciudad con unidad conceptual.
</t>
  </si>
  <si>
    <t xml:space="preserve">2.	Actualizar diagnósticos y necesidades.
</t>
  </si>
  <si>
    <t xml:space="preserve">3.	Revisar los esquemas de modernización de sistemas de información.
</t>
  </si>
  <si>
    <t xml:space="preserve">4.	Diseñar el sistema de información hacia el inversionista.
</t>
  </si>
  <si>
    <t xml:space="preserve">5.	Coordinar las actividades del proyecto.
</t>
  </si>
  <si>
    <t>6.	Costos relacionados a la Administración, Imprevistos y Utilidad (AIU).</t>
  </si>
  <si>
    <t>7.	Actualizar diagnósticos y necesidades.</t>
  </si>
  <si>
    <t xml:space="preserve">9.	Diseño informático de la Ventanilla Única Empresarial como herramienta informática.
</t>
  </si>
  <si>
    <t xml:space="preserve">
8.	Evaluar y establecer protocolos simplificados de trámites para la creación, registro e inversión de empresas.</t>
  </si>
  <si>
    <t xml:space="preserve">1.	Realizar proceso de impresión masiva y especializada de documentos con información fija y variable que se generan de la gestión adelantada por la oficina de impuestos.
</t>
  </si>
  <si>
    <t xml:space="preserve">2.	Garantizar la custodia de archivo en la secretaría de Hacienda, para el fortalecimiento de las acciones de recaudo de esta secretaría
</t>
  </si>
  <si>
    <t xml:space="preserve">3.	Desarrollar acciones de conceptualización, diseño, producción, desarrollo y ejecución de las diferentes campañas publicitarias en medios de comunicación relacionados con los impuestos distritales
</t>
  </si>
  <si>
    <t xml:space="preserve">4.	Garantizar el desplazamiento de funcionarios de la Secretaria de Hacienda en desarrollo de sus funciones misionales, para el fortalecimiento de las acciones de recaudo.
</t>
  </si>
  <si>
    <t xml:space="preserve">5.	Garantizar el envío de facturación masiva y actos administrativos que se generan en la división de impuestos, para el cobro.
</t>
  </si>
  <si>
    <t xml:space="preserve">6.	Realizar acciones para fortalecer los procesos de cobro coactivo y persuasivo, así como los de fiscalización.
</t>
  </si>
  <si>
    <t xml:space="preserve">7.	Realizar acciones para el fortalecimiento de los procesos de incentivo por pronto pago del impuesto predial unificado
</t>
  </si>
  <si>
    <t>8.	Prestación de servicios de transmisión y difusión de mensajes institucionales en medio de comunicación radial para dar a conocer la campaña publicitaria de la Secretaria de Hacienda relacionada con los incentivos tributarios</t>
  </si>
  <si>
    <t xml:space="preserve">9.	Prestación de servicios para la publicación de aviso en medio de comunicación escrita, dentro de la campaña publicitaria de la Secretaria de Hacienda.
</t>
  </si>
  <si>
    <t xml:space="preserve">10.	Prestación de servicios de transmisión y difusión de mensajes institucionales en medio de comunicación audiovisual para dar a conocer la campaña publicitaria de la Secretaria de Hacienda relacionada con los incentivos tributarios.
</t>
  </si>
  <si>
    <t xml:space="preserve">11.	Difusión de mensajes institucionales intensivos en programas radiales dirigidos por periodistas independientes de la banda a.m. de la ciudad de Cartagena, para dar a conocer la campaña publicitaria de la Secretaria de Hacienda.
</t>
  </si>
  <si>
    <t xml:space="preserve">12.	Realizar acciones para el fortalecimiento de la cultura de pago de impuestos e incremento de los ingresos distritales
</t>
  </si>
  <si>
    <t xml:space="preserve">13.	Realizar proceso de actualización catastral 202 con El Instituto Geográfico Agustín Codazzi.
</t>
  </si>
  <si>
    <t xml:space="preserve">14.	Realizar acciones para el diseño de la oficina de catastro y la oficina de plusvalía del Distrito de Cartagena
</t>
  </si>
  <si>
    <t xml:space="preserve">15.	Realizar proceso de Compra De Los Registros Tipo 1 y 2 De Los Sectores Catastrales Urbanos Y Rurales Del Distrito De Cartagena con El Instituto Geográfico Agustín Codazzi.
</t>
  </si>
  <si>
    <t xml:space="preserve">16.	Realizar acciones para implementar estrategia de fortalecimiento de las alternativas de incremento del recaudo de impuestos a través de la preparación de las apuestas para la implementación de catastro y plusvalía
</t>
  </si>
  <si>
    <t xml:space="preserve">17.	Realizar la actualización del Estatuto Orgánico de Presupuesto
</t>
  </si>
  <si>
    <t xml:space="preserve">18.	Realizar proceso modernización tecnológica de la Secretaría de Hacienda
</t>
  </si>
  <si>
    <t xml:space="preserve">19.	Realizar proceso para gestionar la calificación de la capacidad de endeudamiento del Distrito de Cartagena, de acuerdo con la ley 819/2003, que establece el sistema obligatorio de calidad de calificación de capacidad de pago para entidades territoriales, utilizando para el efecto, la escala y procedimiento para la calificación correspondiente
</t>
  </si>
  <si>
    <t xml:space="preserve">20.	Garantizar la verificación del cumplimiento del sistema de gestión con los requisitos de NORMA ISO 9001 -2015 para la Secretaria de Hacienda
</t>
  </si>
  <si>
    <t xml:space="preserve">21.	Realizar proceso de implementación de campaña anticorrupción - Salvemos a Cartagena
</t>
  </si>
  <si>
    <t xml:space="preserve">22.	Realizar proceso para la Digitalización y modernización del archivo de la división de impuestos de la Secretaria de Hacienda
</t>
  </si>
  <si>
    <t xml:space="preserve">23.	Conformación e implementación de un centro de pensamiento de las finanzas distritales
</t>
  </si>
  <si>
    <t xml:space="preserve">24.	Realizar acciones para el proceso de modernización de la hacienda pública
</t>
  </si>
  <si>
    <t xml:space="preserve">25.	Realizar la actualización del Estatuto tributario Distrital
</t>
  </si>
  <si>
    <t>26.	Realizar la actualización del Estatuto Orgánico de Presupuesto</t>
  </si>
  <si>
    <t xml:space="preserve">1. Realizar acercamiento a la comunidad 
</t>
  </si>
  <si>
    <t xml:space="preserve">2. Desarrollar mesas de trabajo con los consejos comunitarios. 
</t>
  </si>
  <si>
    <t xml:space="preserve">3. Realizar procesos de priorización de ideas de proyectos.
</t>
  </si>
  <si>
    <t>4. Apoyar y desarrollar estrategias para la Inclusión Productiva.</t>
  </si>
  <si>
    <t xml:space="preserve">1. Realizar las acciones correspondientes a los compromisos adquiridos por la administración </t>
  </si>
  <si>
    <t>Avance Meta de Bienestar 2020-2023</t>
  </si>
  <si>
    <t>Puesto 11 en el índice de competitividad entre ciudades.</t>
  </si>
  <si>
    <t>ACUMULADO  METAS PRODUCTO  A JUNIO 30 DE 2021</t>
  </si>
  <si>
    <t>AVANCE METAS PRODUCTOS A JUNIO 30 DE 2021</t>
  </si>
  <si>
    <t>ACUMULADO METAS PRODUCTOS JUNIO DEDE 2020 A JUNIO DE 2021(CUATRIENIO)</t>
  </si>
  <si>
    <t>AVANCE METAS PRODUCTOS EN EL CUATRIENIO</t>
  </si>
  <si>
    <t>AVANCES METAS PRODUCTO POR PROGRAMAS A JUNIO 30 DE 2021</t>
  </si>
  <si>
    <t>AVANCE ACTIVIDADES DE LOS PROYECTOS A JUNIO 30 DE 2021</t>
  </si>
  <si>
    <t>AVANCE DE ACTIVIDADES POR PROGRAMAS  A JUNIO 30 DE 2021</t>
  </si>
  <si>
    <t>AVANCE DE ACTIVIDAES POR PROYECTOS A JUNIO 30 DE 2021</t>
  </si>
  <si>
    <t>CODIGO</t>
  </si>
  <si>
    <t>RUBRO</t>
  </si>
  <si>
    <t>FUENTE</t>
  </si>
  <si>
    <t xml:space="preserve">APROPIACION DEFINITIVA RUBROS </t>
  </si>
  <si>
    <t>EJECUCCION POR RUBROS</t>
  </si>
  <si>
    <t>APROPIACION DEFINITIVA POR PROGRAMAS</t>
  </si>
  <si>
    <t>EJECUTADO POR PROGRAMAS</t>
  </si>
  <si>
    <t>PORCENTAJE EJECUTADO</t>
  </si>
  <si>
    <t>IMPLEMENTACION DE ESTRATEGIAS DE INCLUSION PRODUCTIVAS EN POBLACION JOVEN DEL DISTRITO DE CARTAGENA  TG+-Ingresos corrientes de libre destinacion</t>
  </si>
  <si>
    <t>ICLD</t>
  </si>
  <si>
    <t>02-001-06-20-03-01-04-01</t>
  </si>
  <si>
    <t>02-037-06-20-03-01-04-01</t>
  </si>
  <si>
    <t>CENTRO PARA EL EMPRENDIMIENTO GESTION DE EMPLEABILIDAD</t>
  </si>
  <si>
    <t>RENDIMIENTOS FINANCIEROS</t>
  </si>
  <si>
    <t xml:space="preserve">RUTAS  PARA EL CIERRE DE BRECHAS DE EMPLEABILIDAD </t>
  </si>
  <si>
    <t>02-001-06-20-03-03-02-01</t>
  </si>
  <si>
    <t>02-001-06-20-03-02-02-02</t>
  </si>
  <si>
    <t>FORTALECIMIENTO DE LAS ACCIONES DE PROMOCION Y DE POSICIONANMIENTO DE LA CIUDAD COMO DESTINO DE INVERSION - Ingresos corrientes de libre destinacion</t>
  </si>
  <si>
    <t>02-001-06-20-04-08-01-01</t>
  </si>
  <si>
    <t>02-001-06-92-04-08-01-01</t>
  </si>
  <si>
    <t>02-070-06-95-04-08-01-01</t>
  </si>
  <si>
    <t>IMPLEMENTACION DE ESTRATEGIAS PARA EL MEJORAMIENTO Y SOSTENIBILIDAD DE LAS FINANZAS EN EL DISTRITO DE CARTAGENA DE INDIAS - SGP Proposito General</t>
  </si>
  <si>
    <t>SGP PROPOSITO GENERAL</t>
  </si>
  <si>
    <t>02-070-06-20-04-08-01-01</t>
  </si>
  <si>
    <t xml:space="preserve">IMPLEMENTACION DE ESTRATEGIAS PARA EL MEJORAMIENTO Y SOSTENIBILIDAD DE LAS FINANZAS EN EL DISTRITO DE CARTAGENA DE INDIAS - SGP -  Proposito General </t>
  </si>
  <si>
    <t>02-108-06-20-04-08-01-01</t>
  </si>
  <si>
    <t>IMPLEMENTACION DE ESTRATEGIAS PARA EL MEJORAMIENTO Y SOSTENIBILIDAD DE LAS FINANZAS EN EL DISTRITO DE CARTAGENA DE INDIAS -Rendimientos Financieros Contraprestaciones portuarias</t>
  </si>
  <si>
    <t>02-108-06-95-04-08-01-01</t>
  </si>
  <si>
    <t>IMPLEMENTACION DE ESTRATEGIAS PARA EL MEJORAMIENTO Y SOSTENIBILIDAD DE LAS FINANZAS EN EL DISTRITO DE CARTAGENA DE INDIAS - Rendimientos Financieros Contraprestaciones Portuarias</t>
  </si>
  <si>
    <t>02-124-06-93-04-08-01-01</t>
  </si>
  <si>
    <t xml:space="preserve">IMPLEMENTACION DE ESTRATEGIAS PARA EL MEJORAMIENTO Y SOSTENIBILIDAD DE LAS FINANZAS EN EL DISTRITO DE CARTAGENA DE INDIAS - Impuesto Transporte por Oleoducto y Gasoducto </t>
  </si>
  <si>
    <t>IMPUESTO TRANPORTE POR OLEODUCTO Y GASODUCTO</t>
  </si>
  <si>
    <t>02-138-06-93-04-08-01-01</t>
  </si>
  <si>
    <t>IMPLEMENTACION DE ESTRATEGIAS PARA EL MEJORAMIENTO Y SOSTENIBILIDAD DE LAS FINANZAS EN EL DISTRITO DE CARTAGENA DE INDIAS - Dividendos Sociedad Portuaria</t>
  </si>
  <si>
    <t>DIVIDENDOS SOCIEDAD PORTUARIA</t>
  </si>
  <si>
    <t>02-138-06-20-04-08-01-01</t>
  </si>
  <si>
    <t xml:space="preserve">IMPLEMENTACION DE ESTRATEGIAS PARA EL MEJORAMIENTO Y SOSTENIBILIDAD DE LAS FINANZAS EN EL DISTRITO DE CARTAGENA DE INDIAS -Otros dividendos sociedad portuaria regional cartagena </t>
  </si>
  <si>
    <t>02-138-06-95-04-08-01-01</t>
  </si>
  <si>
    <t>IMPLEMENTACION DE ESTRATEGIAS PARA EL MEJORAMIENTO Y SOSTENIBILIDAD DE LAS FINANZAS EN EL DISTRITO DE CARTAGENA DE INDIAS - Dividendos sociedad portuaria</t>
  </si>
  <si>
    <t>02-139-06-20-04-08-01-01</t>
  </si>
  <si>
    <t>IMPLEMENTACION DE ESTRATEGIAS PARA EL MEJORAMIENTO Y SOSTENIBILIDAD DE LAS FINANZAS EN EL DISTRITO DE CARTAGENA DE INDIAS -Otros dividendos terminal de transporte</t>
  </si>
  <si>
    <t xml:space="preserve">OTROS DIVIDENDOS TERMINAL DE TRANSPORTE </t>
  </si>
  <si>
    <t>02-140-06-20-04-08-01-01</t>
  </si>
  <si>
    <t xml:space="preserve">IMPLEMENTACION DE ESTRATEGIAS PARA EL MEJORAMIENTO Y SOSTENIBILIDAD DE LAS FINANZAS EN EL DISTRITO DE CARTAGENA DE INDIAS -Otros dividendos compania hotelera de colombia </t>
  </si>
  <si>
    <t xml:space="preserve">OTROS DIVIDENDOS COMPANIA HOTELERA DE COLOMBIA </t>
  </si>
  <si>
    <t>02-137-06-20-04-08-01-01</t>
  </si>
  <si>
    <t>IMPLEMENTACION DE ESTRATEGIAS PARA EL MEJORAMIENTO Y SOSTENIBILIDAD DE LAS FINANZAS EN EL DISTRITO DE CARTAGENA DE INDIAS -Otros Dividendos Cartagena II S.A (S.P.R.C) 2</t>
  </si>
  <si>
    <t>OTROS DIVIDENDOS CARTAGENA II S.A (S.P.R.C) 2</t>
  </si>
  <si>
    <t>02-075-06-20-04-08-01-01</t>
  </si>
  <si>
    <t xml:space="preserve">IMPLEMENTACION DE ESTRATEGIAS PARA EL MEJORAMIENTO Y SOSTENIBILIDAD DE LAS FINANZAS EN EL DISTRITO DE CARTAGENA DE INDIAS -Rendimientos financieros SGP Proposito General </t>
  </si>
  <si>
    <t>RENDIMIENTOS FINANCIEROS S.G.P-PROPOSITO GENERAL</t>
  </si>
  <si>
    <t>02-075-06-95-04-08-01-01</t>
  </si>
  <si>
    <t xml:space="preserve">IMPLEMENTACION DE ESTRATEGIAS PARA EL MEJORAMIENTO Y SOSTENIBILIDAD DE LAS FINANZAS EN EL DISTRITO DE CARTAGENA DE INDIAS  - Rendimientos Financieros SGP Proposito General </t>
  </si>
  <si>
    <t>IMPLEMENTACION DEL PLAN DE SANEAMIENTO FISCAL Y FINANCIERO DEL DISTRITO DE CARTAGENA  - Ingresos corrientes de libre destinacion</t>
  </si>
  <si>
    <t>02-001-06-20-04-08-02-02</t>
  </si>
  <si>
    <t>IMPLEMENTACION DEL PLAN DE SANEAMIENTO FISCAL Y FINANCIERO DEL DISTRITO DE CARTAGENA - IDER  - Ingresos corrientes de libre destinacion</t>
  </si>
  <si>
    <t>02-001-06-92-04-08-02-01</t>
  </si>
  <si>
    <t>IMPLEMENTACION DEL PLAN DE SANEAMIENTO FISCAL Y FINANCIERO DEL DISTRITO DE CARTAGENA - Reintegros ICLD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</si>
</sst>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&quot;$&quot;\ * #,##0.00_-;\-&quot;$&quot;\ * #,##0.00_-;_-&quot;$&quot;\ * &quot;-&quot;??_-;_-@_-"/>
    <numFmt numFmtId="165" formatCode="0.0%"/>
    <numFmt numFmtId="166" formatCode="&quot;$&quot;\ #,##0.00"/>
    <numFmt numFmtId="167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 applyAlignment="1"/>
    <xf numFmtId="0" fontId="0" fillId="3" borderId="1" xfId="0" applyFill="1" applyBorder="1" applyAlignment="1">
      <alignment vertical="center"/>
    </xf>
    <xf numFmtId="0" fontId="0" fillId="3" borderId="1" xfId="2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/>
    <xf numFmtId="0" fontId="0" fillId="6" borderId="1" xfId="0" applyFill="1" applyBorder="1" applyAlignment="1"/>
    <xf numFmtId="1" fontId="0" fillId="5" borderId="1" xfId="0" applyNumberFormat="1" applyFill="1" applyBorder="1" applyAlignment="1">
      <alignment horizontal="right" vertical="center" wrapText="1"/>
    </xf>
    <xf numFmtId="9" fontId="0" fillId="5" borderId="1" xfId="3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3" fillId="5" borderId="1" xfId="3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0" fillId="6" borderId="1" xfId="0" applyNumberFormat="1" applyFill="1" applyBorder="1" applyAlignment="1">
      <alignment horizontal="right" vertical="center" wrapText="1"/>
    </xf>
    <xf numFmtId="0" fontId="0" fillId="6" borderId="1" xfId="0" applyFill="1" applyBorder="1" applyAlignment="1">
      <alignment horizontal="right" vertical="center" wrapText="1"/>
    </xf>
    <xf numFmtId="0" fontId="0" fillId="3" borderId="1" xfId="2" applyNumberFormat="1" applyFont="1" applyFill="1" applyBorder="1" applyAlignment="1">
      <alignment horizontal="right" vertical="center"/>
    </xf>
    <xf numFmtId="1" fontId="0" fillId="5" borderId="1" xfId="3" applyNumberFormat="1" applyFont="1" applyFill="1" applyBorder="1" applyAlignment="1">
      <alignment horizontal="right" vertical="center" wrapText="1"/>
    </xf>
    <xf numFmtId="2" fontId="0" fillId="5" borderId="1" xfId="0" applyNumberFormat="1" applyFill="1" applyBorder="1" applyAlignment="1">
      <alignment horizontal="right" vertical="center" wrapText="1"/>
    </xf>
    <xf numFmtId="2" fontId="0" fillId="6" borderId="1" xfId="3" applyNumberFormat="1" applyFont="1" applyFill="1" applyBorder="1" applyAlignment="1">
      <alignment horizontal="right" vertical="center" wrapText="1"/>
    </xf>
    <xf numFmtId="2" fontId="0" fillId="5" borderId="1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2" fontId="0" fillId="6" borderId="1" xfId="3" applyNumberFormat="1" applyFont="1" applyFill="1" applyBorder="1" applyAlignment="1">
      <alignment horizontal="right" vertical="center"/>
    </xf>
    <xf numFmtId="9" fontId="0" fillId="0" borderId="0" xfId="3" applyFont="1"/>
    <xf numFmtId="166" fontId="0" fillId="4" borderId="1" xfId="2" applyNumberFormat="1" applyFont="1" applyFill="1" applyBorder="1" applyAlignment="1">
      <alignment horizontal="right" vertical="center"/>
    </xf>
    <xf numFmtId="166" fontId="0" fillId="3" borderId="1" xfId="2" applyNumberFormat="1" applyFont="1" applyFill="1" applyBorder="1" applyAlignment="1">
      <alignment horizontal="right" vertical="center"/>
    </xf>
    <xf numFmtId="166" fontId="0" fillId="0" borderId="0" xfId="0" applyNumberFormat="1"/>
    <xf numFmtId="166" fontId="0" fillId="3" borderId="1" xfId="2" applyNumberFormat="1" applyFont="1" applyFill="1" applyBorder="1" applyAlignment="1">
      <alignment vertical="center"/>
    </xf>
    <xf numFmtId="166" fontId="0" fillId="4" borderId="1" xfId="2" applyNumberFormat="1" applyFont="1" applyFill="1" applyBorder="1" applyAlignment="1">
      <alignment vertical="center"/>
    </xf>
    <xf numFmtId="2" fontId="0" fillId="5" borderId="1" xfId="0" applyNumberForma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2" fontId="0" fillId="6" borderId="1" xfId="3" applyNumberFormat="1" applyFont="1" applyFill="1" applyBorder="1" applyAlignment="1">
      <alignment horizontal="center" vertical="center" wrapText="1"/>
    </xf>
    <xf numFmtId="9" fontId="0" fillId="6" borderId="1" xfId="3" applyFont="1" applyFill="1" applyBorder="1" applyAlignment="1">
      <alignment horizontal="center" vertical="center" wrapText="1"/>
    </xf>
    <xf numFmtId="1" fontId="0" fillId="6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 vertical="center" wrapText="1"/>
    </xf>
    <xf numFmtId="166" fontId="0" fillId="3" borderId="1" xfId="2" applyNumberFormat="1" applyFont="1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0" fillId="4" borderId="1" xfId="2" applyNumberFormat="1" applyFont="1" applyFill="1" applyBorder="1" applyAlignment="1">
      <alignment horizontal="center" vertical="center" wrapText="1"/>
    </xf>
    <xf numFmtId="164" fontId="0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9" fontId="0" fillId="0" borderId="1" xfId="2" applyNumberFormat="1" applyFont="1" applyBorder="1" applyAlignment="1">
      <alignment horizontal="center" vertical="center" wrapText="1"/>
    </xf>
    <xf numFmtId="1" fontId="0" fillId="5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5" borderId="1" xfId="3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" fontId="0" fillId="5" borderId="1" xfId="3" applyNumberFormat="1" applyFont="1" applyFill="1" applyBorder="1" applyAlignment="1">
      <alignment horizontal="center" vertical="center" wrapText="1"/>
    </xf>
    <xf numFmtId="9" fontId="0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0" fillId="6" borderId="1" xfId="3" applyNumberFormat="1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3" borderId="1" xfId="3" applyFont="1" applyFill="1" applyBorder="1" applyAlignment="1">
      <alignment horizontal="center" vertical="center" wrapText="1"/>
    </xf>
    <xf numFmtId="9" fontId="0" fillId="4" borderId="1" xfId="3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9" fontId="0" fillId="5" borderId="1" xfId="3" applyFont="1" applyFill="1" applyBorder="1" applyAlignment="1">
      <alignment horizontal="center" vertical="center" wrapText="1"/>
    </xf>
    <xf numFmtId="9" fontId="0" fillId="0" borderId="2" xfId="2" applyNumberFormat="1" applyFont="1" applyBorder="1" applyAlignment="1">
      <alignment horizontal="center" vertical="center" wrapText="1"/>
    </xf>
    <xf numFmtId="9" fontId="0" fillId="0" borderId="4" xfId="2" applyNumberFormat="1" applyFont="1" applyBorder="1" applyAlignment="1">
      <alignment horizontal="center" vertical="center" wrapText="1"/>
    </xf>
    <xf numFmtId="9" fontId="0" fillId="0" borderId="3" xfId="2" applyNumberFormat="1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0" fillId="0" borderId="1" xfId="2" applyFont="1" applyBorder="1" applyAlignment="1">
      <alignment vertical="top"/>
    </xf>
    <xf numFmtId="167" fontId="5" fillId="0" borderId="1" xfId="2" applyNumberFormat="1" applyFont="1" applyFill="1" applyBorder="1" applyAlignment="1">
      <alignment vertical="top"/>
    </xf>
    <xf numFmtId="164" fontId="0" fillId="0" borderId="1" xfId="2" applyFont="1" applyBorder="1"/>
    <xf numFmtId="164" fontId="0" fillId="0" borderId="1" xfId="0" applyNumberFormat="1" applyBorder="1" applyAlignment="1">
      <alignment horizontal="center" vertical="center" wrapText="1"/>
    </xf>
    <xf numFmtId="0" fontId="0" fillId="8" borderId="1" xfId="0" applyFill="1" applyBorder="1"/>
    <xf numFmtId="164" fontId="0" fillId="0" borderId="1" xfId="2" applyFont="1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3" applyFont="1" applyAlignment="1">
      <alignment horizontal="center" vertical="center" wrapText="1"/>
    </xf>
    <xf numFmtId="166" fontId="0" fillId="3" borderId="2" xfId="2" applyNumberFormat="1" applyFont="1" applyFill="1" applyBorder="1" applyAlignment="1">
      <alignment vertical="center" wrapText="1"/>
    </xf>
    <xf numFmtId="166" fontId="0" fillId="3" borderId="3" xfId="2" applyNumberFormat="1" applyFont="1" applyFill="1" applyBorder="1" applyAlignment="1">
      <alignment vertical="center" wrapText="1"/>
    </xf>
    <xf numFmtId="9" fontId="6" fillId="0" borderId="0" xfId="3" applyFont="1" applyAlignment="1">
      <alignment horizontal="center" vertical="center" wrapText="1"/>
    </xf>
    <xf numFmtId="9" fontId="7" fillId="0" borderId="0" xfId="3" applyFont="1" applyAlignment="1">
      <alignment horizontal="center" vertical="center" wrapText="1"/>
    </xf>
    <xf numFmtId="164" fontId="0" fillId="0" borderId="2" xfId="2" applyFont="1" applyBorder="1" applyAlignment="1">
      <alignment horizontal="center" vertical="top"/>
    </xf>
    <xf numFmtId="164" fontId="0" fillId="0" borderId="4" xfId="2" applyFont="1" applyBorder="1" applyAlignment="1">
      <alignment horizontal="center" vertical="top"/>
    </xf>
    <xf numFmtId="164" fontId="0" fillId="0" borderId="3" xfId="2" applyFont="1" applyBorder="1" applyAlignment="1">
      <alignment horizontal="center" vertical="top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9" fontId="0" fillId="0" borderId="2" xfId="3" applyFont="1" applyBorder="1" applyAlignment="1">
      <alignment horizontal="center" vertical="center" wrapText="1"/>
    </xf>
    <xf numFmtId="9" fontId="0" fillId="0" borderId="4" xfId="3" applyFont="1" applyBorder="1" applyAlignment="1">
      <alignment horizontal="center" vertical="center" wrapText="1"/>
    </xf>
    <xf numFmtId="9" fontId="0" fillId="0" borderId="3" xfId="3" applyFont="1" applyBorder="1" applyAlignment="1">
      <alignment horizontal="center" vertical="center" wrapText="1"/>
    </xf>
    <xf numFmtId="9" fontId="0" fillId="0" borderId="2" xfId="2" applyNumberFormat="1" applyFont="1" applyBorder="1" applyAlignment="1">
      <alignment horizontal="center" vertical="center" wrapText="1"/>
    </xf>
    <xf numFmtId="9" fontId="0" fillId="0" borderId="4" xfId="2" applyNumberFormat="1" applyFont="1" applyBorder="1" applyAlignment="1">
      <alignment horizontal="center" vertical="center" wrapText="1"/>
    </xf>
    <xf numFmtId="9" fontId="0" fillId="0" borderId="3" xfId="2" applyNumberFormat="1" applyFont="1" applyBorder="1" applyAlignment="1">
      <alignment horizontal="center" vertical="center" wrapText="1"/>
    </xf>
    <xf numFmtId="165" fontId="0" fillId="0" borderId="2" xfId="2" applyNumberFormat="1" applyFont="1" applyBorder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2" xfId="3" applyFont="1" applyBorder="1" applyAlignment="1">
      <alignment horizontal="center" vertical="top" wrapText="1"/>
    </xf>
    <xf numFmtId="9" fontId="0" fillId="0" borderId="4" xfId="3" applyFont="1" applyBorder="1" applyAlignment="1">
      <alignment horizontal="center" vertical="top" wrapText="1"/>
    </xf>
    <xf numFmtId="9" fontId="0" fillId="0" borderId="3" xfId="3" applyFon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2" xfId="2" applyNumberFormat="1" applyFont="1" applyFill="1" applyBorder="1" applyAlignment="1">
      <alignment horizontal="center" vertical="center" wrapText="1"/>
    </xf>
    <xf numFmtId="0" fontId="0" fillId="3" borderId="4" xfId="2" applyNumberFormat="1" applyFont="1" applyFill="1" applyBorder="1" applyAlignment="1">
      <alignment horizontal="center" vertical="center" wrapText="1"/>
    </xf>
    <xf numFmtId="0" fontId="0" fillId="3" borderId="3" xfId="2" applyNumberFormat="1" applyFont="1" applyFill="1" applyBorder="1" applyAlignment="1">
      <alignment horizontal="center" vertical="center" wrapText="1"/>
    </xf>
    <xf numFmtId="9" fontId="0" fillId="3" borderId="2" xfId="3" applyFont="1" applyFill="1" applyBorder="1" applyAlignment="1">
      <alignment horizontal="center" vertical="center" wrapText="1"/>
    </xf>
    <xf numFmtId="9" fontId="0" fillId="3" borderId="4" xfId="3" applyFont="1" applyFill="1" applyBorder="1" applyAlignment="1">
      <alignment horizontal="center" vertical="center" wrapText="1"/>
    </xf>
    <xf numFmtId="9" fontId="0" fillId="3" borderId="3" xfId="3" applyFont="1" applyFill="1" applyBorder="1" applyAlignment="1">
      <alignment horizontal="center" vertical="center" wrapText="1"/>
    </xf>
    <xf numFmtId="166" fontId="0" fillId="3" borderId="2" xfId="2" applyNumberFormat="1" applyFont="1" applyFill="1" applyBorder="1" applyAlignment="1">
      <alignment horizontal="center" vertical="center" wrapText="1"/>
    </xf>
    <xf numFmtId="166" fontId="0" fillId="3" borderId="3" xfId="2" applyNumberFormat="1" applyFont="1" applyFill="1" applyBorder="1" applyAlignment="1">
      <alignment horizontal="center" vertical="center" wrapText="1"/>
    </xf>
    <xf numFmtId="164" fontId="0" fillId="3" borderId="2" xfId="2" applyFont="1" applyFill="1" applyBorder="1" applyAlignment="1">
      <alignment horizontal="center" vertical="center" wrapText="1"/>
    </xf>
    <xf numFmtId="164" fontId="0" fillId="3" borderId="3" xfId="2" applyFont="1" applyFill="1" applyBorder="1" applyAlignment="1">
      <alignment horizontal="center" vertical="center" wrapText="1"/>
    </xf>
    <xf numFmtId="164" fontId="0" fillId="0" borderId="2" xfId="2" applyFont="1" applyBorder="1" applyAlignment="1">
      <alignment horizontal="center"/>
    </xf>
    <xf numFmtId="164" fontId="0" fillId="0" borderId="4" xfId="2" applyFont="1" applyBorder="1" applyAlignment="1">
      <alignment horizontal="center"/>
    </xf>
    <xf numFmtId="164" fontId="0" fillId="0" borderId="3" xfId="2" applyFont="1" applyBorder="1" applyAlignment="1">
      <alignment horizontal="center"/>
    </xf>
    <xf numFmtId="2" fontId="0" fillId="6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" fontId="0" fillId="6" borderId="1" xfId="3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" fontId="0" fillId="5" borderId="1" xfId="3" applyNumberFormat="1" applyFont="1" applyFill="1" applyBorder="1" applyAlignment="1">
      <alignment horizontal="center" vertical="center" wrapText="1"/>
    </xf>
    <xf numFmtId="165" fontId="0" fillId="5" borderId="1" xfId="3" applyNumberFormat="1" applyFont="1" applyFill="1" applyBorder="1" applyAlignment="1">
      <alignment horizontal="center" vertical="center" wrapText="1"/>
    </xf>
    <xf numFmtId="9" fontId="0" fillId="5" borderId="1" xfId="3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2" fontId="0" fillId="5" borderId="1" xfId="1" applyNumberFormat="1" applyFont="1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9" fontId="3" fillId="5" borderId="1" xfId="3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1" fontId="0" fillId="5" borderId="2" xfId="3" applyNumberFormat="1" applyFont="1" applyFill="1" applyBorder="1" applyAlignment="1">
      <alignment horizontal="center" vertical="center" wrapText="1"/>
    </xf>
    <xf numFmtId="1" fontId="0" fillId="5" borderId="4" xfId="3" applyNumberFormat="1" applyFont="1" applyFill="1" applyBorder="1" applyAlignment="1">
      <alignment horizontal="center" vertical="center" wrapText="1"/>
    </xf>
    <xf numFmtId="1" fontId="0" fillId="5" borderId="3" xfId="3" applyNumberFormat="1" applyFont="1" applyFill="1" applyBorder="1" applyAlignment="1">
      <alignment horizontal="center" vertical="center" wrapText="1"/>
    </xf>
    <xf numFmtId="2" fontId="0" fillId="5" borderId="2" xfId="3" applyNumberFormat="1" applyFont="1" applyFill="1" applyBorder="1" applyAlignment="1">
      <alignment horizontal="center" vertical="center" wrapText="1"/>
    </xf>
    <xf numFmtId="2" fontId="0" fillId="5" borderId="4" xfId="3" applyNumberFormat="1" applyFont="1" applyFill="1" applyBorder="1" applyAlignment="1">
      <alignment horizontal="center" vertical="center" wrapText="1"/>
    </xf>
    <xf numFmtId="2" fontId="0" fillId="5" borderId="3" xfId="3" applyNumberFormat="1" applyFont="1" applyFill="1" applyBorder="1" applyAlignment="1">
      <alignment horizontal="center" vertical="center" wrapText="1"/>
    </xf>
    <xf numFmtId="9" fontId="0" fillId="5" borderId="2" xfId="3" applyFont="1" applyFill="1" applyBorder="1" applyAlignment="1">
      <alignment horizontal="center" vertical="center" wrapText="1"/>
    </xf>
    <xf numFmtId="9" fontId="0" fillId="5" borderId="4" xfId="3" applyFont="1" applyFill="1" applyBorder="1" applyAlignment="1">
      <alignment horizontal="center" vertical="center" wrapText="1"/>
    </xf>
    <xf numFmtId="9" fontId="0" fillId="5" borderId="3" xfId="3" applyFont="1" applyFill="1" applyBorder="1" applyAlignment="1">
      <alignment horizontal="center" vertical="center" wrapText="1"/>
    </xf>
    <xf numFmtId="2" fontId="0" fillId="5" borderId="2" xfId="1" applyNumberFormat="1" applyFont="1" applyFill="1" applyBorder="1" applyAlignment="1">
      <alignment horizontal="center" vertical="center" wrapText="1"/>
    </xf>
    <xf numFmtId="2" fontId="0" fillId="5" borderId="3" xfId="1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center" vertical="center" wrapText="1"/>
    </xf>
    <xf numFmtId="2" fontId="0" fillId="5" borderId="3" xfId="0" applyNumberFormat="1" applyFill="1" applyBorder="1" applyAlignment="1">
      <alignment horizontal="center" vertical="center" wrapText="1"/>
    </xf>
    <xf numFmtId="2" fontId="0" fillId="6" borderId="2" xfId="3" applyNumberFormat="1" applyFont="1" applyFill="1" applyBorder="1" applyAlignment="1">
      <alignment horizontal="center" vertical="center" wrapText="1"/>
    </xf>
    <xf numFmtId="2" fontId="0" fillId="6" borderId="4" xfId="3" applyNumberFormat="1" applyFont="1" applyFill="1" applyBorder="1" applyAlignment="1">
      <alignment horizontal="center" vertical="center" wrapText="1"/>
    </xf>
    <xf numFmtId="2" fontId="0" fillId="6" borderId="3" xfId="3" applyNumberFormat="1" applyFont="1" applyFill="1" applyBorder="1" applyAlignment="1">
      <alignment horizontal="center" vertical="center" wrapText="1"/>
    </xf>
    <xf numFmtId="9" fontId="0" fillId="6" borderId="2" xfId="3" applyFont="1" applyFill="1" applyBorder="1" applyAlignment="1">
      <alignment horizontal="center" vertical="center" wrapText="1"/>
    </xf>
    <xf numFmtId="9" fontId="0" fillId="6" borderId="4" xfId="3" applyFont="1" applyFill="1" applyBorder="1" applyAlignment="1">
      <alignment horizontal="center" vertical="center" wrapText="1"/>
    </xf>
    <xf numFmtId="9" fontId="0" fillId="6" borderId="3" xfId="3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</cellXfs>
  <cellStyles count="4">
    <cellStyle name="Millares [0]" xfId="1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3"/>
  <sheetViews>
    <sheetView tabSelected="1" topLeftCell="V109" zoomScale="60" zoomScaleNormal="60" workbookViewId="0">
      <selection activeCell="AB113" sqref="AB113"/>
    </sheetView>
  </sheetViews>
  <sheetFormatPr baseColWidth="10" defaultColWidth="11.54296875" defaultRowHeight="14.5" x14ac:dyDescent="0.35"/>
  <cols>
    <col min="1" max="1" width="6" style="35" bestFit="1" customWidth="1"/>
    <col min="2" max="2" width="18.7265625" style="35" bestFit="1" customWidth="1"/>
    <col min="3" max="3" width="29.81640625" style="35" customWidth="1"/>
    <col min="4" max="4" width="11.54296875" style="35"/>
    <col min="5" max="6" width="29.26953125" style="35" customWidth="1"/>
    <col min="7" max="7" width="31.54296875" style="35" bestFit="1" customWidth="1"/>
    <col min="8" max="8" width="32.81640625" style="35" customWidth="1"/>
    <col min="9" max="9" width="24.54296875" style="35" bestFit="1" customWidth="1"/>
    <col min="10" max="10" width="36.26953125" style="35" customWidth="1"/>
    <col min="11" max="11" width="24.1796875" style="35" customWidth="1"/>
    <col min="12" max="12" width="23.54296875" style="35" customWidth="1"/>
    <col min="13" max="13" width="22.453125" style="35" customWidth="1"/>
    <col min="14" max="14" width="21.81640625" style="35" customWidth="1"/>
    <col min="15" max="20" width="26.1796875" style="35" customWidth="1"/>
    <col min="21" max="21" width="36.26953125" style="35" customWidth="1"/>
    <col min="22" max="22" width="15.453125" style="35" customWidth="1"/>
    <col min="23" max="23" width="33.7265625" style="35" customWidth="1"/>
    <col min="24" max="24" width="100.7265625" style="61" customWidth="1"/>
    <col min="25" max="31" width="17.26953125" style="35" customWidth="1"/>
    <col min="32" max="32" width="21.1796875" style="35" customWidth="1"/>
    <col min="33" max="33" width="25.26953125" style="35" customWidth="1"/>
    <col min="34" max="34" width="27.26953125" style="35" customWidth="1"/>
    <col min="35" max="35" width="20.1796875" style="35" customWidth="1"/>
    <col min="36" max="36" width="17.26953125" style="35" customWidth="1"/>
    <col min="37" max="38" width="11.54296875" style="35"/>
    <col min="39" max="39" width="28.7265625" style="35" customWidth="1"/>
    <col min="40" max="41" width="11.54296875" style="35"/>
    <col min="42" max="42" width="25.54296875" style="35" customWidth="1"/>
    <col min="43" max="43" width="25.1796875" style="35" bestFit="1" customWidth="1"/>
    <col min="44" max="44" width="23" style="35" customWidth="1"/>
    <col min="45" max="45" width="41.7265625" style="36" customWidth="1"/>
    <col min="46" max="46" width="29.1796875" style="35" customWidth="1"/>
    <col min="47" max="16384" width="11.54296875" style="35"/>
  </cols>
  <sheetData>
    <row r="1" spans="1:46" ht="78" customHeigh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301</v>
      </c>
      <c r="G1" s="11" t="s">
        <v>5</v>
      </c>
      <c r="H1" s="11" t="s">
        <v>6</v>
      </c>
      <c r="I1" s="11" t="s">
        <v>59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26</v>
      </c>
      <c r="O1" s="11" t="s">
        <v>27</v>
      </c>
      <c r="P1" s="76" t="s">
        <v>303</v>
      </c>
      <c r="Q1" s="76" t="s">
        <v>304</v>
      </c>
      <c r="R1" s="76" t="s">
        <v>307</v>
      </c>
      <c r="S1" s="76" t="s">
        <v>305</v>
      </c>
      <c r="T1" s="76" t="s">
        <v>306</v>
      </c>
      <c r="U1" s="11" t="s">
        <v>11</v>
      </c>
      <c r="V1" s="11" t="s">
        <v>12</v>
      </c>
      <c r="W1" s="11" t="s">
        <v>13</v>
      </c>
      <c r="X1" s="57" t="s">
        <v>14</v>
      </c>
      <c r="Y1" s="11" t="s">
        <v>15</v>
      </c>
      <c r="Z1" s="81" t="s">
        <v>308</v>
      </c>
      <c r="AA1" s="81" t="s">
        <v>309</v>
      </c>
      <c r="AB1" s="81" t="s">
        <v>310</v>
      </c>
      <c r="AC1" s="81" t="s">
        <v>311</v>
      </c>
      <c r="AD1" s="81" t="s">
        <v>312</v>
      </c>
      <c r="AE1" s="81" t="s">
        <v>313</v>
      </c>
      <c r="AF1" s="81" t="s">
        <v>314</v>
      </c>
      <c r="AG1" s="81" t="s">
        <v>315</v>
      </c>
      <c r="AH1" s="81" t="s">
        <v>316</v>
      </c>
      <c r="AI1" s="81" t="s">
        <v>317</v>
      </c>
      <c r="AJ1" s="81" t="s">
        <v>318</v>
      </c>
      <c r="AK1" s="11" t="s">
        <v>22</v>
      </c>
      <c r="AL1" s="11" t="s">
        <v>23</v>
      </c>
      <c r="AM1" s="11" t="s">
        <v>16</v>
      </c>
      <c r="AN1" s="11" t="s">
        <v>24</v>
      </c>
      <c r="AO1" s="11" t="s">
        <v>25</v>
      </c>
      <c r="AP1" s="11" t="s">
        <v>17</v>
      </c>
      <c r="AQ1" s="11" t="s">
        <v>18</v>
      </c>
      <c r="AR1" s="11" t="s">
        <v>19</v>
      </c>
      <c r="AS1" s="11" t="s">
        <v>20</v>
      </c>
      <c r="AT1" s="11" t="s">
        <v>21</v>
      </c>
    </row>
    <row r="2" spans="1:46" ht="45" customHeight="1" x14ac:dyDescent="0.35">
      <c r="A2" s="171" t="s">
        <v>74</v>
      </c>
      <c r="B2" s="171" t="s">
        <v>75</v>
      </c>
      <c r="C2" s="142" t="s">
        <v>76</v>
      </c>
      <c r="D2" s="170">
        <v>0</v>
      </c>
      <c r="E2" s="161" t="s">
        <v>77</v>
      </c>
      <c r="F2" s="125">
        <v>0.25</v>
      </c>
      <c r="G2" s="161" t="s">
        <v>78</v>
      </c>
      <c r="H2" s="161" t="s">
        <v>90</v>
      </c>
      <c r="I2" s="161">
        <v>94</v>
      </c>
      <c r="J2" s="161" t="s">
        <v>91</v>
      </c>
      <c r="K2" s="162">
        <v>500</v>
      </c>
      <c r="L2" s="161">
        <v>150</v>
      </c>
      <c r="M2" s="161" t="s">
        <v>100</v>
      </c>
      <c r="N2" s="163">
        <v>0</v>
      </c>
      <c r="O2" s="163">
        <v>0</v>
      </c>
      <c r="P2" s="176">
        <f>N2+O2</f>
        <v>0</v>
      </c>
      <c r="Q2" s="182">
        <f>P2/L2</f>
        <v>0</v>
      </c>
      <c r="R2" s="182">
        <f>SUM(Q2)</f>
        <v>0</v>
      </c>
      <c r="S2" s="176">
        <f>P2</f>
        <v>0</v>
      </c>
      <c r="T2" s="182">
        <f>S2/K2</f>
        <v>0</v>
      </c>
      <c r="U2" s="142" t="s">
        <v>101</v>
      </c>
      <c r="V2" s="112" t="s">
        <v>102</v>
      </c>
      <c r="W2" s="112" t="s">
        <v>105</v>
      </c>
      <c r="X2" s="58" t="s">
        <v>238</v>
      </c>
      <c r="Y2" s="46">
        <v>1</v>
      </c>
      <c r="Z2" s="46">
        <f>Y2</f>
        <v>1</v>
      </c>
      <c r="AA2" s="106">
        <f>SUM(Z2:Z11)/(12)</f>
        <v>0.25833333333333325</v>
      </c>
      <c r="AB2" s="106">
        <f>AA2</f>
        <v>0.25833333333333325</v>
      </c>
      <c r="AC2" s="113" t="s">
        <v>109</v>
      </c>
      <c r="AD2" s="113" t="s">
        <v>319</v>
      </c>
      <c r="AE2" s="113" t="s">
        <v>320</v>
      </c>
      <c r="AF2" s="97">
        <v>100265780</v>
      </c>
      <c r="AG2" s="97">
        <v>0</v>
      </c>
      <c r="AH2" s="122">
        <f>AF2</f>
        <v>100265780</v>
      </c>
      <c r="AI2" s="122">
        <f>AG2</f>
        <v>0</v>
      </c>
      <c r="AJ2" s="119">
        <f>AI2/AH2</f>
        <v>0</v>
      </c>
      <c r="AK2" s="112">
        <v>364</v>
      </c>
      <c r="AL2" s="112">
        <v>180</v>
      </c>
      <c r="AM2" s="112" t="s">
        <v>63</v>
      </c>
      <c r="AN2" s="138">
        <v>1028736</v>
      </c>
      <c r="AO2" s="138">
        <v>308620</v>
      </c>
      <c r="AP2" s="112" t="s">
        <v>64</v>
      </c>
      <c r="AQ2" s="112" t="s">
        <v>68</v>
      </c>
      <c r="AR2" s="139">
        <v>100265780</v>
      </c>
      <c r="AS2" s="140" t="s">
        <v>101</v>
      </c>
      <c r="AT2" s="112" t="s">
        <v>109</v>
      </c>
    </row>
    <row r="3" spans="1:46" x14ac:dyDescent="0.35">
      <c r="A3" s="171"/>
      <c r="B3" s="171"/>
      <c r="C3" s="142"/>
      <c r="D3" s="170"/>
      <c r="E3" s="161"/>
      <c r="F3" s="126"/>
      <c r="G3" s="161"/>
      <c r="H3" s="161"/>
      <c r="I3" s="161"/>
      <c r="J3" s="161"/>
      <c r="K3" s="162"/>
      <c r="L3" s="161"/>
      <c r="M3" s="161"/>
      <c r="N3" s="163"/>
      <c r="O3" s="163"/>
      <c r="P3" s="177"/>
      <c r="Q3" s="183"/>
      <c r="R3" s="183"/>
      <c r="S3" s="177"/>
      <c r="T3" s="183"/>
      <c r="U3" s="142"/>
      <c r="V3" s="112"/>
      <c r="W3" s="112"/>
      <c r="X3" s="58" t="s">
        <v>239</v>
      </c>
      <c r="Y3" s="46">
        <v>0.3</v>
      </c>
      <c r="Z3" s="46">
        <f t="shared" ref="Z3:Z66" si="0">Y3</f>
        <v>0.3</v>
      </c>
      <c r="AA3" s="107"/>
      <c r="AB3" s="107"/>
      <c r="AC3" s="114"/>
      <c r="AD3" s="114"/>
      <c r="AE3" s="114"/>
      <c r="AF3" s="98"/>
      <c r="AG3" s="98"/>
      <c r="AH3" s="123"/>
      <c r="AI3" s="123"/>
      <c r="AJ3" s="120"/>
      <c r="AK3" s="112"/>
      <c r="AL3" s="112"/>
      <c r="AM3" s="112"/>
      <c r="AN3" s="138"/>
      <c r="AO3" s="138"/>
      <c r="AP3" s="112"/>
      <c r="AQ3" s="112"/>
      <c r="AR3" s="139"/>
      <c r="AS3" s="140"/>
      <c r="AT3" s="112"/>
    </row>
    <row r="4" spans="1:46" x14ac:dyDescent="0.35">
      <c r="A4" s="171"/>
      <c r="B4" s="171"/>
      <c r="C4" s="142"/>
      <c r="D4" s="170"/>
      <c r="E4" s="161"/>
      <c r="F4" s="126"/>
      <c r="G4" s="161"/>
      <c r="H4" s="161"/>
      <c r="I4" s="161"/>
      <c r="J4" s="161"/>
      <c r="K4" s="162"/>
      <c r="L4" s="161"/>
      <c r="M4" s="161"/>
      <c r="N4" s="163"/>
      <c r="O4" s="163"/>
      <c r="P4" s="177"/>
      <c r="Q4" s="183"/>
      <c r="R4" s="183"/>
      <c r="S4" s="177"/>
      <c r="T4" s="183"/>
      <c r="U4" s="142"/>
      <c r="V4" s="112"/>
      <c r="W4" s="112"/>
      <c r="X4" s="58" t="s">
        <v>240</v>
      </c>
      <c r="Y4" s="46">
        <v>0.05</v>
      </c>
      <c r="Z4" s="46">
        <f t="shared" si="0"/>
        <v>0.05</v>
      </c>
      <c r="AA4" s="107"/>
      <c r="AB4" s="107"/>
      <c r="AC4" s="114"/>
      <c r="AD4" s="114"/>
      <c r="AE4" s="114"/>
      <c r="AF4" s="98"/>
      <c r="AG4" s="98"/>
      <c r="AH4" s="123"/>
      <c r="AI4" s="123"/>
      <c r="AJ4" s="120"/>
      <c r="AK4" s="112"/>
      <c r="AL4" s="112"/>
      <c r="AM4" s="112"/>
      <c r="AN4" s="138"/>
      <c r="AO4" s="138"/>
      <c r="AP4" s="112"/>
      <c r="AQ4" s="112"/>
      <c r="AR4" s="139"/>
      <c r="AS4" s="140"/>
      <c r="AT4" s="112"/>
    </row>
    <row r="5" spans="1:46" x14ac:dyDescent="0.35">
      <c r="A5" s="171"/>
      <c r="B5" s="171"/>
      <c r="C5" s="142"/>
      <c r="D5" s="170"/>
      <c r="E5" s="161"/>
      <c r="F5" s="126"/>
      <c r="G5" s="161"/>
      <c r="H5" s="161"/>
      <c r="I5" s="161"/>
      <c r="J5" s="161"/>
      <c r="K5" s="162"/>
      <c r="L5" s="161"/>
      <c r="M5" s="161"/>
      <c r="N5" s="163"/>
      <c r="O5" s="163"/>
      <c r="P5" s="177"/>
      <c r="Q5" s="183"/>
      <c r="R5" s="183"/>
      <c r="S5" s="177"/>
      <c r="T5" s="183"/>
      <c r="U5" s="142"/>
      <c r="V5" s="112"/>
      <c r="W5" s="112"/>
      <c r="X5" s="58" t="s">
        <v>241</v>
      </c>
      <c r="Y5" s="46">
        <v>1</v>
      </c>
      <c r="Z5" s="46">
        <f t="shared" si="0"/>
        <v>1</v>
      </c>
      <c r="AA5" s="107"/>
      <c r="AB5" s="107"/>
      <c r="AC5" s="114"/>
      <c r="AD5" s="114"/>
      <c r="AE5" s="114"/>
      <c r="AF5" s="98"/>
      <c r="AG5" s="98"/>
      <c r="AH5" s="123"/>
      <c r="AI5" s="123"/>
      <c r="AJ5" s="120"/>
      <c r="AK5" s="112"/>
      <c r="AL5" s="112"/>
      <c r="AM5" s="112"/>
      <c r="AN5" s="138"/>
      <c r="AO5" s="138"/>
      <c r="AP5" s="112"/>
      <c r="AQ5" s="112"/>
      <c r="AR5" s="139"/>
      <c r="AS5" s="140"/>
      <c r="AT5" s="112"/>
    </row>
    <row r="6" spans="1:46" x14ac:dyDescent="0.35">
      <c r="A6" s="171"/>
      <c r="B6" s="171"/>
      <c r="C6" s="142"/>
      <c r="D6" s="170"/>
      <c r="E6" s="161"/>
      <c r="F6" s="126"/>
      <c r="G6" s="161"/>
      <c r="H6" s="161"/>
      <c r="I6" s="161"/>
      <c r="J6" s="161"/>
      <c r="K6" s="162"/>
      <c r="L6" s="161"/>
      <c r="M6" s="161"/>
      <c r="N6" s="163"/>
      <c r="O6" s="163"/>
      <c r="P6" s="177"/>
      <c r="Q6" s="183"/>
      <c r="R6" s="183"/>
      <c r="S6" s="177"/>
      <c r="T6" s="183"/>
      <c r="U6" s="142"/>
      <c r="V6" s="112"/>
      <c r="W6" s="112"/>
      <c r="X6" s="58" t="s">
        <v>242</v>
      </c>
      <c r="Y6" s="46">
        <v>0.5</v>
      </c>
      <c r="Z6" s="46">
        <f t="shared" si="0"/>
        <v>0.5</v>
      </c>
      <c r="AA6" s="107"/>
      <c r="AB6" s="107"/>
      <c r="AC6" s="114"/>
      <c r="AD6" s="114"/>
      <c r="AE6" s="114"/>
      <c r="AF6" s="98"/>
      <c r="AG6" s="98"/>
      <c r="AH6" s="123"/>
      <c r="AI6" s="123"/>
      <c r="AJ6" s="120"/>
      <c r="AK6" s="112"/>
      <c r="AL6" s="112"/>
      <c r="AM6" s="112"/>
      <c r="AN6" s="138"/>
      <c r="AO6" s="138"/>
      <c r="AP6" s="112"/>
      <c r="AQ6" s="112"/>
      <c r="AR6" s="139"/>
      <c r="AS6" s="140"/>
      <c r="AT6" s="112"/>
    </row>
    <row r="7" spans="1:46" x14ac:dyDescent="0.35">
      <c r="A7" s="171"/>
      <c r="B7" s="171"/>
      <c r="C7" s="142"/>
      <c r="D7" s="170"/>
      <c r="E7" s="161"/>
      <c r="F7" s="126"/>
      <c r="G7" s="161"/>
      <c r="H7" s="161"/>
      <c r="I7" s="161"/>
      <c r="J7" s="161"/>
      <c r="K7" s="162"/>
      <c r="L7" s="161"/>
      <c r="M7" s="161"/>
      <c r="N7" s="163"/>
      <c r="O7" s="163"/>
      <c r="P7" s="177"/>
      <c r="Q7" s="183"/>
      <c r="R7" s="183"/>
      <c r="S7" s="177"/>
      <c r="T7" s="183"/>
      <c r="U7" s="142"/>
      <c r="V7" s="112"/>
      <c r="W7" s="112"/>
      <c r="X7" s="58" t="s">
        <v>243</v>
      </c>
      <c r="Y7" s="46">
        <v>0.05</v>
      </c>
      <c r="Z7" s="46">
        <f t="shared" si="0"/>
        <v>0.05</v>
      </c>
      <c r="AA7" s="107"/>
      <c r="AB7" s="107"/>
      <c r="AC7" s="114"/>
      <c r="AD7" s="114"/>
      <c r="AE7" s="114"/>
      <c r="AF7" s="98"/>
      <c r="AG7" s="98"/>
      <c r="AH7" s="123"/>
      <c r="AI7" s="123"/>
      <c r="AJ7" s="120"/>
      <c r="AK7" s="112"/>
      <c r="AL7" s="112"/>
      <c r="AM7" s="112"/>
      <c r="AN7" s="138"/>
      <c r="AO7" s="138"/>
      <c r="AP7" s="112"/>
      <c r="AQ7" s="112"/>
      <c r="AR7" s="139"/>
      <c r="AS7" s="140"/>
      <c r="AT7" s="112"/>
    </row>
    <row r="8" spans="1:46" x14ac:dyDescent="0.35">
      <c r="A8" s="171"/>
      <c r="B8" s="171"/>
      <c r="C8" s="142"/>
      <c r="D8" s="170"/>
      <c r="E8" s="161"/>
      <c r="F8" s="126"/>
      <c r="G8" s="161"/>
      <c r="H8" s="161"/>
      <c r="I8" s="161"/>
      <c r="J8" s="161"/>
      <c r="K8" s="162"/>
      <c r="L8" s="161"/>
      <c r="M8" s="161"/>
      <c r="N8" s="163"/>
      <c r="O8" s="163"/>
      <c r="P8" s="177"/>
      <c r="Q8" s="183"/>
      <c r="R8" s="183"/>
      <c r="S8" s="177"/>
      <c r="T8" s="183"/>
      <c r="U8" s="142"/>
      <c r="V8" s="112"/>
      <c r="W8" s="112"/>
      <c r="X8" s="58" t="s">
        <v>244</v>
      </c>
      <c r="Y8" s="46">
        <v>0.05</v>
      </c>
      <c r="Z8" s="46">
        <f t="shared" si="0"/>
        <v>0.05</v>
      </c>
      <c r="AA8" s="107"/>
      <c r="AB8" s="107"/>
      <c r="AC8" s="114"/>
      <c r="AD8" s="114"/>
      <c r="AE8" s="114"/>
      <c r="AF8" s="98"/>
      <c r="AG8" s="98"/>
      <c r="AH8" s="123"/>
      <c r="AI8" s="123"/>
      <c r="AJ8" s="120"/>
      <c r="AK8" s="112"/>
      <c r="AL8" s="112"/>
      <c r="AM8" s="112"/>
      <c r="AN8" s="138"/>
      <c r="AO8" s="138"/>
      <c r="AP8" s="112"/>
      <c r="AQ8" s="112"/>
      <c r="AR8" s="139"/>
      <c r="AS8" s="140"/>
      <c r="AT8" s="112"/>
    </row>
    <row r="9" spans="1:46" x14ac:dyDescent="0.35">
      <c r="A9" s="171"/>
      <c r="B9" s="171"/>
      <c r="C9" s="142"/>
      <c r="D9" s="170"/>
      <c r="E9" s="161"/>
      <c r="F9" s="126"/>
      <c r="G9" s="161"/>
      <c r="H9" s="161"/>
      <c r="I9" s="161"/>
      <c r="J9" s="161"/>
      <c r="K9" s="162"/>
      <c r="L9" s="161"/>
      <c r="M9" s="161"/>
      <c r="N9" s="163"/>
      <c r="O9" s="163"/>
      <c r="P9" s="177"/>
      <c r="Q9" s="183"/>
      <c r="R9" s="183"/>
      <c r="S9" s="177"/>
      <c r="T9" s="183"/>
      <c r="U9" s="142"/>
      <c r="V9" s="112"/>
      <c r="W9" s="112"/>
      <c r="X9" s="58" t="s">
        <v>245</v>
      </c>
      <c r="Y9" s="46">
        <v>0.05</v>
      </c>
      <c r="Z9" s="46">
        <f t="shared" si="0"/>
        <v>0.05</v>
      </c>
      <c r="AA9" s="107"/>
      <c r="AB9" s="107"/>
      <c r="AC9" s="114"/>
      <c r="AD9" s="114"/>
      <c r="AE9" s="114"/>
      <c r="AF9" s="98"/>
      <c r="AG9" s="98"/>
      <c r="AH9" s="123"/>
      <c r="AI9" s="123"/>
      <c r="AJ9" s="120"/>
      <c r="AK9" s="112"/>
      <c r="AL9" s="112"/>
      <c r="AM9" s="112"/>
      <c r="AN9" s="138"/>
      <c r="AO9" s="138"/>
      <c r="AP9" s="112"/>
      <c r="AQ9" s="112"/>
      <c r="AR9" s="139"/>
      <c r="AS9" s="140"/>
      <c r="AT9" s="112"/>
    </row>
    <row r="10" spans="1:46" x14ac:dyDescent="0.35">
      <c r="A10" s="171"/>
      <c r="B10" s="171"/>
      <c r="C10" s="142"/>
      <c r="D10" s="170"/>
      <c r="E10" s="161"/>
      <c r="F10" s="126"/>
      <c r="G10" s="161"/>
      <c r="H10" s="161"/>
      <c r="I10" s="161"/>
      <c r="J10" s="161"/>
      <c r="K10" s="162"/>
      <c r="L10" s="161"/>
      <c r="M10" s="161"/>
      <c r="N10" s="163"/>
      <c r="O10" s="163"/>
      <c r="P10" s="177"/>
      <c r="Q10" s="183"/>
      <c r="R10" s="183"/>
      <c r="S10" s="177"/>
      <c r="T10" s="183"/>
      <c r="U10" s="142"/>
      <c r="V10" s="112"/>
      <c r="W10" s="112"/>
      <c r="X10" s="58" t="s">
        <v>246</v>
      </c>
      <c r="Y10" s="46">
        <v>0.05</v>
      </c>
      <c r="Z10" s="46">
        <f t="shared" si="0"/>
        <v>0.05</v>
      </c>
      <c r="AA10" s="107"/>
      <c r="AB10" s="107"/>
      <c r="AC10" s="114"/>
      <c r="AD10" s="114"/>
      <c r="AE10" s="114"/>
      <c r="AF10" s="98"/>
      <c r="AG10" s="98"/>
      <c r="AH10" s="123"/>
      <c r="AI10" s="123"/>
      <c r="AJ10" s="120"/>
      <c r="AK10" s="112"/>
      <c r="AL10" s="112"/>
      <c r="AM10" s="112"/>
      <c r="AN10" s="138"/>
      <c r="AO10" s="138"/>
      <c r="AP10" s="112"/>
      <c r="AQ10" s="112"/>
      <c r="AR10" s="139"/>
      <c r="AS10" s="140"/>
      <c r="AT10" s="112"/>
    </row>
    <row r="11" spans="1:46" x14ac:dyDescent="0.35">
      <c r="A11" s="171"/>
      <c r="B11" s="171"/>
      <c r="C11" s="142"/>
      <c r="D11" s="170"/>
      <c r="E11" s="161"/>
      <c r="F11" s="126"/>
      <c r="G11" s="161"/>
      <c r="H11" s="161"/>
      <c r="I11" s="161"/>
      <c r="J11" s="161"/>
      <c r="K11" s="162"/>
      <c r="L11" s="161"/>
      <c r="M11" s="161"/>
      <c r="N11" s="163"/>
      <c r="O11" s="163"/>
      <c r="P11" s="178"/>
      <c r="Q11" s="184"/>
      <c r="R11" s="184"/>
      <c r="S11" s="178"/>
      <c r="T11" s="184"/>
      <c r="U11" s="142"/>
      <c r="V11" s="112"/>
      <c r="W11" s="112"/>
      <c r="X11" s="58" t="s">
        <v>247</v>
      </c>
      <c r="Y11" s="46">
        <v>0.05</v>
      </c>
      <c r="Z11" s="46">
        <f t="shared" si="0"/>
        <v>0.05</v>
      </c>
      <c r="AA11" s="108"/>
      <c r="AB11" s="108"/>
      <c r="AC11" s="115"/>
      <c r="AD11" s="115"/>
      <c r="AE11" s="115"/>
      <c r="AF11" s="99"/>
      <c r="AG11" s="99"/>
      <c r="AH11" s="124"/>
      <c r="AI11" s="124"/>
      <c r="AJ11" s="121"/>
      <c r="AK11" s="112"/>
      <c r="AL11" s="112"/>
      <c r="AM11" s="112"/>
      <c r="AN11" s="138"/>
      <c r="AO11" s="138"/>
      <c r="AP11" s="112"/>
      <c r="AQ11" s="112"/>
      <c r="AR11" s="139"/>
      <c r="AS11" s="140"/>
      <c r="AT11" s="112"/>
    </row>
    <row r="12" spans="1:46" ht="60" customHeight="1" x14ac:dyDescent="0.35">
      <c r="A12" s="171"/>
      <c r="B12" s="171"/>
      <c r="C12" s="142"/>
      <c r="D12" s="170"/>
      <c r="E12" s="161"/>
      <c r="F12" s="126"/>
      <c r="G12" s="161" t="s">
        <v>79</v>
      </c>
      <c r="H12" s="49" t="s">
        <v>92</v>
      </c>
      <c r="I12" s="49" t="s">
        <v>154</v>
      </c>
      <c r="J12" s="49" t="s">
        <v>96</v>
      </c>
      <c r="K12" s="52">
        <v>1</v>
      </c>
      <c r="L12" s="49">
        <v>1</v>
      </c>
      <c r="M12" s="49" t="s">
        <v>100</v>
      </c>
      <c r="N12" s="29">
        <v>0.33</v>
      </c>
      <c r="O12" s="29">
        <v>0.33</v>
      </c>
      <c r="P12" s="29">
        <f>N12+O12</f>
        <v>0.66</v>
      </c>
      <c r="Q12" s="29">
        <f>P12/L12</f>
        <v>0.66</v>
      </c>
      <c r="R12" s="182">
        <f>SUM(Q12:Q22)/(3)</f>
        <v>0.22</v>
      </c>
      <c r="S12" s="29">
        <f>P12</f>
        <v>0.66</v>
      </c>
      <c r="T12" s="77">
        <f>S12/K12</f>
        <v>0.66</v>
      </c>
      <c r="U12" s="142" t="s">
        <v>103</v>
      </c>
      <c r="V12" s="112" t="s">
        <v>104</v>
      </c>
      <c r="W12" s="112" t="s">
        <v>106</v>
      </c>
      <c r="X12" s="59" t="s">
        <v>199</v>
      </c>
      <c r="Y12" s="45">
        <v>0.33300000000000002</v>
      </c>
      <c r="Z12" s="46">
        <f t="shared" si="0"/>
        <v>0.33300000000000002</v>
      </c>
      <c r="AA12" s="106">
        <f>SUM(Z12:Z22)/(8)</f>
        <v>7.9125000000000015E-2</v>
      </c>
      <c r="AB12" s="109">
        <f>AA12</f>
        <v>7.9125000000000015E-2</v>
      </c>
      <c r="AC12" s="73" t="s">
        <v>321</v>
      </c>
      <c r="AD12" s="72" t="s">
        <v>108</v>
      </c>
      <c r="AE12" s="73" t="s">
        <v>320</v>
      </c>
      <c r="AF12" s="82">
        <v>600000000</v>
      </c>
      <c r="AG12" s="82">
        <v>0</v>
      </c>
      <c r="AH12" s="100">
        <f>SUM(AF12:AF13)</f>
        <v>1740306289</v>
      </c>
      <c r="AI12" s="100">
        <f>SUM(AG12:AG13)</f>
        <v>0</v>
      </c>
      <c r="AJ12" s="103">
        <f>AI12/AH12</f>
        <v>0</v>
      </c>
      <c r="AK12" s="112">
        <v>364</v>
      </c>
      <c r="AL12" s="112">
        <v>180</v>
      </c>
      <c r="AM12" s="112" t="s">
        <v>63</v>
      </c>
      <c r="AN12" s="138">
        <v>1028736</v>
      </c>
      <c r="AO12" s="138">
        <v>308620</v>
      </c>
      <c r="AP12" s="112" t="s">
        <v>64</v>
      </c>
      <c r="AQ12" s="112" t="s">
        <v>107</v>
      </c>
      <c r="AR12" s="139">
        <v>1740306289</v>
      </c>
      <c r="AS12" s="140" t="s">
        <v>108</v>
      </c>
      <c r="AT12" s="112" t="s">
        <v>110</v>
      </c>
    </row>
    <row r="13" spans="1:46" ht="145" x14ac:dyDescent="0.35">
      <c r="A13" s="171"/>
      <c r="B13" s="171"/>
      <c r="C13" s="142"/>
      <c r="D13" s="170"/>
      <c r="E13" s="161"/>
      <c r="F13" s="126"/>
      <c r="G13" s="161"/>
      <c r="H13" s="161" t="s">
        <v>93</v>
      </c>
      <c r="I13" s="161" t="s">
        <v>154</v>
      </c>
      <c r="J13" s="161" t="s">
        <v>97</v>
      </c>
      <c r="K13" s="165">
        <v>1</v>
      </c>
      <c r="L13" s="175">
        <v>1</v>
      </c>
      <c r="M13" s="161" t="s">
        <v>100</v>
      </c>
      <c r="N13" s="165">
        <v>0</v>
      </c>
      <c r="O13" s="165">
        <v>0</v>
      </c>
      <c r="P13" s="179">
        <f>N13+O13</f>
        <v>0</v>
      </c>
      <c r="Q13" s="182">
        <f>P13/L13</f>
        <v>0</v>
      </c>
      <c r="R13" s="183"/>
      <c r="S13" s="179">
        <f>P13</f>
        <v>0</v>
      </c>
      <c r="T13" s="182">
        <f>S13/K13</f>
        <v>0</v>
      </c>
      <c r="U13" s="142"/>
      <c r="V13" s="112"/>
      <c r="W13" s="112"/>
      <c r="X13" s="59" t="s">
        <v>200</v>
      </c>
      <c r="Y13" s="46">
        <v>0.05</v>
      </c>
      <c r="Z13" s="46">
        <f t="shared" si="0"/>
        <v>0.05</v>
      </c>
      <c r="AA13" s="107"/>
      <c r="AB13" s="110"/>
      <c r="AC13" s="73" t="s">
        <v>322</v>
      </c>
      <c r="AD13" s="72" t="s">
        <v>108</v>
      </c>
      <c r="AE13" s="73" t="s">
        <v>320</v>
      </c>
      <c r="AF13" s="83">
        <v>1140306289</v>
      </c>
      <c r="AG13" s="83">
        <v>0</v>
      </c>
      <c r="AH13" s="102"/>
      <c r="AI13" s="102"/>
      <c r="AJ13" s="105"/>
      <c r="AK13" s="112"/>
      <c r="AL13" s="112"/>
      <c r="AM13" s="112"/>
      <c r="AN13" s="138"/>
      <c r="AO13" s="138"/>
      <c r="AP13" s="112"/>
      <c r="AQ13" s="112"/>
      <c r="AR13" s="139"/>
      <c r="AS13" s="140"/>
      <c r="AT13" s="112"/>
    </row>
    <row r="14" spans="1:46" x14ac:dyDescent="0.35">
      <c r="A14" s="171"/>
      <c r="B14" s="171"/>
      <c r="C14" s="142"/>
      <c r="D14" s="170"/>
      <c r="E14" s="161"/>
      <c r="F14" s="126"/>
      <c r="G14" s="161"/>
      <c r="H14" s="161"/>
      <c r="I14" s="161"/>
      <c r="J14" s="161"/>
      <c r="K14" s="165"/>
      <c r="L14" s="175"/>
      <c r="M14" s="161"/>
      <c r="N14" s="165"/>
      <c r="O14" s="165"/>
      <c r="P14" s="180"/>
      <c r="Q14" s="183"/>
      <c r="R14" s="183"/>
      <c r="S14" s="180"/>
      <c r="T14" s="183"/>
      <c r="U14" s="142"/>
      <c r="V14" s="112"/>
      <c r="W14" s="112"/>
      <c r="X14" s="59" t="s">
        <v>201</v>
      </c>
      <c r="Y14" s="46">
        <v>0.05</v>
      </c>
      <c r="Z14" s="46">
        <f t="shared" si="0"/>
        <v>0.05</v>
      </c>
      <c r="AA14" s="107"/>
      <c r="AB14" s="110"/>
      <c r="AC14" s="73"/>
      <c r="AD14" s="73"/>
      <c r="AE14" s="73"/>
      <c r="AF14" s="73"/>
      <c r="AG14" s="73"/>
      <c r="AH14" s="73"/>
      <c r="AI14" s="73"/>
      <c r="AJ14" s="73"/>
      <c r="AK14" s="112"/>
      <c r="AL14" s="112"/>
      <c r="AM14" s="112"/>
      <c r="AN14" s="138"/>
      <c r="AO14" s="138"/>
      <c r="AP14" s="112"/>
      <c r="AQ14" s="112"/>
      <c r="AR14" s="139"/>
      <c r="AS14" s="140"/>
      <c r="AT14" s="112"/>
    </row>
    <row r="15" spans="1:46" x14ac:dyDescent="0.35">
      <c r="A15" s="171"/>
      <c r="B15" s="171"/>
      <c r="C15" s="142"/>
      <c r="D15" s="170"/>
      <c r="E15" s="161"/>
      <c r="F15" s="126"/>
      <c r="G15" s="161"/>
      <c r="H15" s="161"/>
      <c r="I15" s="161"/>
      <c r="J15" s="161"/>
      <c r="K15" s="165"/>
      <c r="L15" s="175"/>
      <c r="M15" s="161"/>
      <c r="N15" s="165"/>
      <c r="O15" s="165"/>
      <c r="P15" s="180"/>
      <c r="Q15" s="183"/>
      <c r="R15" s="183"/>
      <c r="S15" s="180"/>
      <c r="T15" s="183"/>
      <c r="U15" s="142"/>
      <c r="V15" s="112"/>
      <c r="W15" s="112"/>
      <c r="X15" s="59" t="s">
        <v>202</v>
      </c>
      <c r="Y15" s="46">
        <v>0.05</v>
      </c>
      <c r="Z15" s="46">
        <f t="shared" si="0"/>
        <v>0.05</v>
      </c>
      <c r="AA15" s="107"/>
      <c r="AB15" s="110"/>
      <c r="AC15" s="73"/>
      <c r="AD15" s="73"/>
      <c r="AE15" s="73"/>
      <c r="AF15" s="73"/>
      <c r="AG15" s="73"/>
      <c r="AH15" s="73"/>
      <c r="AI15" s="73"/>
      <c r="AJ15" s="73"/>
      <c r="AK15" s="112"/>
      <c r="AL15" s="112"/>
      <c r="AM15" s="112"/>
      <c r="AN15" s="138"/>
      <c r="AO15" s="138"/>
      <c r="AP15" s="112"/>
      <c r="AQ15" s="112"/>
      <c r="AR15" s="139"/>
      <c r="AS15" s="140"/>
      <c r="AT15" s="112"/>
    </row>
    <row r="16" spans="1:46" x14ac:dyDescent="0.35">
      <c r="A16" s="171"/>
      <c r="B16" s="171"/>
      <c r="C16" s="142"/>
      <c r="D16" s="170"/>
      <c r="E16" s="161"/>
      <c r="F16" s="126"/>
      <c r="G16" s="161"/>
      <c r="H16" s="161"/>
      <c r="I16" s="161"/>
      <c r="J16" s="161"/>
      <c r="K16" s="165"/>
      <c r="L16" s="175"/>
      <c r="M16" s="161"/>
      <c r="N16" s="165"/>
      <c r="O16" s="165"/>
      <c r="P16" s="181"/>
      <c r="Q16" s="184"/>
      <c r="R16" s="183"/>
      <c r="S16" s="181"/>
      <c r="T16" s="184"/>
      <c r="U16" s="142"/>
      <c r="V16" s="112"/>
      <c r="W16" s="112"/>
      <c r="X16" s="59" t="s">
        <v>203</v>
      </c>
      <c r="Y16" s="46">
        <v>0.05</v>
      </c>
      <c r="Z16" s="46">
        <f t="shared" si="0"/>
        <v>0.05</v>
      </c>
      <c r="AA16" s="107"/>
      <c r="AB16" s="110"/>
      <c r="AC16" s="73"/>
      <c r="AD16" s="73"/>
      <c r="AE16" s="73"/>
      <c r="AF16" s="73"/>
      <c r="AG16" s="73"/>
      <c r="AH16" s="73"/>
      <c r="AI16" s="73"/>
      <c r="AJ16" s="73"/>
      <c r="AK16" s="112"/>
      <c r="AL16" s="112"/>
      <c r="AM16" s="112"/>
      <c r="AN16" s="138"/>
      <c r="AO16" s="138"/>
      <c r="AP16" s="112"/>
      <c r="AQ16" s="112"/>
      <c r="AR16" s="139"/>
      <c r="AS16" s="140"/>
      <c r="AT16" s="112"/>
    </row>
    <row r="17" spans="1:46" x14ac:dyDescent="0.35">
      <c r="A17" s="171"/>
      <c r="B17" s="171"/>
      <c r="C17" s="142"/>
      <c r="D17" s="170"/>
      <c r="E17" s="161"/>
      <c r="F17" s="126"/>
      <c r="G17" s="161"/>
      <c r="H17" s="161" t="s">
        <v>94</v>
      </c>
      <c r="I17" s="161" t="s">
        <v>154</v>
      </c>
      <c r="J17" s="161" t="s">
        <v>98</v>
      </c>
      <c r="K17" s="162">
        <v>4</v>
      </c>
      <c r="L17" s="161">
        <v>2</v>
      </c>
      <c r="M17" s="166" t="s">
        <v>100</v>
      </c>
      <c r="N17" s="163">
        <v>0</v>
      </c>
      <c r="O17" s="163">
        <v>0</v>
      </c>
      <c r="P17" s="176">
        <f>N17+O17</f>
        <v>0</v>
      </c>
      <c r="Q17" s="182">
        <f>P17/L17</f>
        <v>0</v>
      </c>
      <c r="R17" s="183"/>
      <c r="S17" s="176">
        <f>P17</f>
        <v>0</v>
      </c>
      <c r="T17" s="182">
        <f>S17/K17</f>
        <v>0</v>
      </c>
      <c r="U17" s="142"/>
      <c r="V17" s="112"/>
      <c r="W17" s="112"/>
      <c r="X17" s="59" t="s">
        <v>204</v>
      </c>
      <c r="Y17" s="46">
        <v>0.05</v>
      </c>
      <c r="Z17" s="46">
        <f t="shared" si="0"/>
        <v>0.05</v>
      </c>
      <c r="AA17" s="107"/>
      <c r="AB17" s="110"/>
      <c r="AC17" s="73"/>
      <c r="AD17" s="73"/>
      <c r="AE17" s="73"/>
      <c r="AF17" s="73"/>
      <c r="AG17" s="73"/>
      <c r="AH17" s="73"/>
      <c r="AI17" s="73"/>
      <c r="AJ17" s="73"/>
      <c r="AK17" s="112"/>
      <c r="AL17" s="112"/>
      <c r="AM17" s="112"/>
      <c r="AN17" s="138"/>
      <c r="AO17" s="138"/>
      <c r="AP17" s="112"/>
      <c r="AQ17" s="112"/>
      <c r="AR17" s="139"/>
      <c r="AS17" s="140"/>
      <c r="AT17" s="112"/>
    </row>
    <row r="18" spans="1:46" x14ac:dyDescent="0.35">
      <c r="A18" s="171"/>
      <c r="B18" s="171"/>
      <c r="C18" s="142"/>
      <c r="D18" s="170"/>
      <c r="E18" s="161"/>
      <c r="F18" s="126"/>
      <c r="G18" s="161"/>
      <c r="H18" s="161"/>
      <c r="I18" s="161"/>
      <c r="J18" s="161"/>
      <c r="K18" s="162"/>
      <c r="L18" s="161"/>
      <c r="M18" s="166"/>
      <c r="N18" s="163"/>
      <c r="O18" s="163"/>
      <c r="P18" s="178"/>
      <c r="Q18" s="184"/>
      <c r="R18" s="183"/>
      <c r="S18" s="178"/>
      <c r="T18" s="184"/>
      <c r="U18" s="142"/>
      <c r="V18" s="112"/>
      <c r="W18" s="112"/>
      <c r="X18" s="59" t="s">
        <v>205</v>
      </c>
      <c r="Y18" s="46">
        <v>0.05</v>
      </c>
      <c r="Z18" s="46">
        <f t="shared" si="0"/>
        <v>0.05</v>
      </c>
      <c r="AA18" s="107"/>
      <c r="AB18" s="110"/>
      <c r="AC18" s="73"/>
      <c r="AD18" s="73"/>
      <c r="AE18" s="73"/>
      <c r="AF18" s="73"/>
      <c r="AG18" s="73"/>
      <c r="AH18" s="73"/>
      <c r="AI18" s="73"/>
      <c r="AJ18" s="73"/>
      <c r="AK18" s="112"/>
      <c r="AL18" s="112"/>
      <c r="AM18" s="112"/>
      <c r="AN18" s="138"/>
      <c r="AO18" s="138"/>
      <c r="AP18" s="112"/>
      <c r="AQ18" s="112"/>
      <c r="AR18" s="139"/>
      <c r="AS18" s="140"/>
      <c r="AT18" s="112"/>
    </row>
    <row r="19" spans="1:46" x14ac:dyDescent="0.35">
      <c r="A19" s="171"/>
      <c r="B19" s="171"/>
      <c r="C19" s="142"/>
      <c r="D19" s="170"/>
      <c r="E19" s="161"/>
      <c r="F19" s="126"/>
      <c r="G19" s="161"/>
      <c r="H19" s="161" t="s">
        <v>95</v>
      </c>
      <c r="I19" s="161">
        <v>100</v>
      </c>
      <c r="J19" s="161" t="s">
        <v>99</v>
      </c>
      <c r="K19" s="162">
        <v>200</v>
      </c>
      <c r="L19" s="161" t="s">
        <v>100</v>
      </c>
      <c r="M19" s="161" t="s">
        <v>100</v>
      </c>
      <c r="N19" s="165" t="s">
        <v>100</v>
      </c>
      <c r="O19" s="165" t="s">
        <v>100</v>
      </c>
      <c r="P19" s="182"/>
      <c r="Q19" s="182"/>
      <c r="R19" s="183"/>
      <c r="S19" s="182"/>
      <c r="T19" s="182"/>
      <c r="U19" s="142"/>
      <c r="V19" s="112"/>
      <c r="W19" s="112"/>
      <c r="X19" s="59" t="s">
        <v>206</v>
      </c>
      <c r="Y19" s="46" t="s">
        <v>100</v>
      </c>
      <c r="Z19" s="46" t="str">
        <f t="shared" si="0"/>
        <v>NP</v>
      </c>
      <c r="AA19" s="107"/>
      <c r="AB19" s="110"/>
      <c r="AC19" s="73"/>
      <c r="AD19" s="73"/>
      <c r="AE19" s="73"/>
      <c r="AF19" s="73"/>
      <c r="AG19" s="73"/>
      <c r="AH19" s="73"/>
      <c r="AI19" s="73"/>
      <c r="AJ19" s="73"/>
      <c r="AK19" s="112"/>
      <c r="AL19" s="112"/>
      <c r="AM19" s="112"/>
      <c r="AN19" s="138"/>
      <c r="AO19" s="138"/>
      <c r="AP19" s="112"/>
      <c r="AQ19" s="112"/>
      <c r="AR19" s="139"/>
      <c r="AS19" s="140"/>
      <c r="AT19" s="112"/>
    </row>
    <row r="20" spans="1:46" x14ac:dyDescent="0.35">
      <c r="A20" s="171"/>
      <c r="B20" s="171"/>
      <c r="C20" s="142"/>
      <c r="D20" s="170"/>
      <c r="E20" s="161"/>
      <c r="F20" s="126"/>
      <c r="G20" s="161"/>
      <c r="H20" s="161"/>
      <c r="I20" s="161"/>
      <c r="J20" s="161"/>
      <c r="K20" s="162"/>
      <c r="L20" s="161"/>
      <c r="M20" s="161"/>
      <c r="N20" s="165"/>
      <c r="O20" s="165"/>
      <c r="P20" s="183"/>
      <c r="Q20" s="183"/>
      <c r="R20" s="183"/>
      <c r="S20" s="183"/>
      <c r="T20" s="183"/>
      <c r="U20" s="142"/>
      <c r="V20" s="112"/>
      <c r="W20" s="112"/>
      <c r="X20" s="59" t="s">
        <v>207</v>
      </c>
      <c r="Y20" s="46" t="s">
        <v>100</v>
      </c>
      <c r="Z20" s="46" t="str">
        <f t="shared" si="0"/>
        <v>NP</v>
      </c>
      <c r="AA20" s="107"/>
      <c r="AB20" s="110"/>
      <c r="AC20" s="73"/>
      <c r="AD20" s="73"/>
      <c r="AE20" s="73"/>
      <c r="AF20" s="73"/>
      <c r="AG20" s="73"/>
      <c r="AH20" s="73"/>
      <c r="AI20" s="73"/>
      <c r="AJ20" s="73"/>
      <c r="AK20" s="112"/>
      <c r="AL20" s="112"/>
      <c r="AM20" s="112"/>
      <c r="AN20" s="138"/>
      <c r="AO20" s="138"/>
      <c r="AP20" s="112"/>
      <c r="AQ20" s="112"/>
      <c r="AR20" s="139"/>
      <c r="AS20" s="140"/>
      <c r="AT20" s="112"/>
    </row>
    <row r="21" spans="1:46" x14ac:dyDescent="0.35">
      <c r="A21" s="171"/>
      <c r="B21" s="171"/>
      <c r="C21" s="142"/>
      <c r="D21" s="170"/>
      <c r="E21" s="161"/>
      <c r="F21" s="126"/>
      <c r="G21" s="161"/>
      <c r="H21" s="161"/>
      <c r="I21" s="161"/>
      <c r="J21" s="161"/>
      <c r="K21" s="162"/>
      <c r="L21" s="161"/>
      <c r="M21" s="161"/>
      <c r="N21" s="165"/>
      <c r="O21" s="165"/>
      <c r="P21" s="183"/>
      <c r="Q21" s="183"/>
      <c r="R21" s="183"/>
      <c r="S21" s="183"/>
      <c r="T21" s="183"/>
      <c r="U21" s="142"/>
      <c r="V21" s="112"/>
      <c r="W21" s="112"/>
      <c r="X21" s="59" t="s">
        <v>208</v>
      </c>
      <c r="Y21" s="46" t="s">
        <v>100</v>
      </c>
      <c r="Z21" s="46" t="str">
        <f t="shared" si="0"/>
        <v>NP</v>
      </c>
      <c r="AA21" s="107"/>
      <c r="AB21" s="110"/>
      <c r="AC21" s="73"/>
      <c r="AD21" s="73"/>
      <c r="AE21" s="73"/>
      <c r="AF21" s="73"/>
      <c r="AG21" s="73"/>
      <c r="AH21" s="73"/>
      <c r="AI21" s="73"/>
      <c r="AJ21" s="73"/>
      <c r="AK21" s="112"/>
      <c r="AL21" s="112"/>
      <c r="AM21" s="112"/>
      <c r="AN21" s="138"/>
      <c r="AO21" s="138"/>
      <c r="AP21" s="112"/>
      <c r="AQ21" s="112"/>
      <c r="AR21" s="139"/>
      <c r="AS21" s="140"/>
      <c r="AT21" s="112"/>
    </row>
    <row r="22" spans="1:46" x14ac:dyDescent="0.35">
      <c r="A22" s="171"/>
      <c r="B22" s="171"/>
      <c r="C22" s="142"/>
      <c r="D22" s="170"/>
      <c r="E22" s="161"/>
      <c r="F22" s="126"/>
      <c r="G22" s="161"/>
      <c r="H22" s="161"/>
      <c r="I22" s="161"/>
      <c r="J22" s="161"/>
      <c r="K22" s="162"/>
      <c r="L22" s="161"/>
      <c r="M22" s="161"/>
      <c r="N22" s="165"/>
      <c r="O22" s="165"/>
      <c r="P22" s="184"/>
      <c r="Q22" s="184"/>
      <c r="R22" s="184"/>
      <c r="S22" s="184"/>
      <c r="T22" s="184"/>
      <c r="U22" s="142"/>
      <c r="V22" s="112"/>
      <c r="W22" s="112"/>
      <c r="X22" s="59" t="s">
        <v>209</v>
      </c>
      <c r="Y22" s="53"/>
      <c r="Z22" s="46">
        <f t="shared" si="0"/>
        <v>0</v>
      </c>
      <c r="AA22" s="108"/>
      <c r="AB22" s="111"/>
      <c r="AC22" s="73"/>
      <c r="AD22" s="73"/>
      <c r="AE22" s="73"/>
      <c r="AF22" s="73"/>
      <c r="AG22" s="73"/>
      <c r="AH22" s="73"/>
      <c r="AI22" s="73"/>
      <c r="AJ22" s="73"/>
      <c r="AK22" s="112"/>
      <c r="AL22" s="112"/>
      <c r="AM22" s="112"/>
      <c r="AN22" s="138"/>
      <c r="AO22" s="138"/>
      <c r="AP22" s="112"/>
      <c r="AQ22" s="112"/>
      <c r="AR22" s="139"/>
      <c r="AS22" s="140"/>
      <c r="AT22" s="112"/>
    </row>
    <row r="23" spans="1:46" ht="72.5" x14ac:dyDescent="0.35">
      <c r="A23" s="171"/>
      <c r="B23" s="171"/>
      <c r="C23" s="142"/>
      <c r="D23" s="170"/>
      <c r="E23" s="161"/>
      <c r="F23" s="126"/>
      <c r="G23" s="161" t="s">
        <v>80</v>
      </c>
      <c r="H23" s="49" t="s">
        <v>111</v>
      </c>
      <c r="I23" s="49" t="s">
        <v>154</v>
      </c>
      <c r="J23" s="49" t="s">
        <v>115</v>
      </c>
      <c r="K23" s="30">
        <v>5000</v>
      </c>
      <c r="L23" s="49">
        <v>2000</v>
      </c>
      <c r="M23" s="49">
        <v>0</v>
      </c>
      <c r="N23" s="47">
        <v>62</v>
      </c>
      <c r="O23" s="49">
        <v>20</v>
      </c>
      <c r="P23" s="64">
        <f>N23+O23</f>
        <v>82</v>
      </c>
      <c r="Q23" s="66">
        <f>P23/L23</f>
        <v>4.1000000000000002E-2</v>
      </c>
      <c r="R23" s="182">
        <f>SUM(Q23:Q32)/(2)</f>
        <v>0.52049999999999996</v>
      </c>
      <c r="S23" s="64">
        <f>P23</f>
        <v>82</v>
      </c>
      <c r="T23" s="77">
        <f>S23/K23</f>
        <v>1.6400000000000001E-2</v>
      </c>
      <c r="U23" s="142" t="s">
        <v>177</v>
      </c>
      <c r="V23" s="112" t="s">
        <v>102</v>
      </c>
      <c r="W23" s="112" t="s">
        <v>198</v>
      </c>
      <c r="X23" s="58" t="s">
        <v>238</v>
      </c>
      <c r="Y23" s="46">
        <v>1</v>
      </c>
      <c r="Z23" s="46">
        <f t="shared" si="0"/>
        <v>1</v>
      </c>
      <c r="AA23" s="106">
        <f>SUM(Z23:Z32)/(10)</f>
        <v>0.30999999999999994</v>
      </c>
      <c r="AB23" s="106">
        <f>AA23</f>
        <v>0.30999999999999994</v>
      </c>
      <c r="AC23" s="73" t="s">
        <v>321</v>
      </c>
      <c r="AD23" s="73" t="s">
        <v>323</v>
      </c>
      <c r="AE23" s="73" t="s">
        <v>320</v>
      </c>
      <c r="AF23" s="84">
        <v>3479327063</v>
      </c>
      <c r="AG23" s="84">
        <v>32400000</v>
      </c>
      <c r="AH23" s="122">
        <f>SUM(AF23:AF24)</f>
        <v>3569198063</v>
      </c>
      <c r="AI23" s="122">
        <f>SUM(AG23:AG24)</f>
        <v>32400000</v>
      </c>
      <c r="AJ23" s="119">
        <f>AI23/AH23</f>
        <v>9.0776693890635453E-3</v>
      </c>
      <c r="AK23" s="112">
        <v>364</v>
      </c>
      <c r="AL23" s="112">
        <v>180</v>
      </c>
      <c r="AM23" s="112" t="s">
        <v>63</v>
      </c>
      <c r="AN23" s="138">
        <v>1028736</v>
      </c>
      <c r="AO23" s="138">
        <v>308620</v>
      </c>
      <c r="AP23" s="112" t="s">
        <v>64</v>
      </c>
      <c r="AQ23" s="112" t="s">
        <v>68</v>
      </c>
      <c r="AR23" s="139">
        <v>3569198063</v>
      </c>
      <c r="AS23" s="140" t="s">
        <v>185</v>
      </c>
      <c r="AT23" s="112" t="s">
        <v>110</v>
      </c>
    </row>
    <row r="24" spans="1:46" ht="30" customHeight="1" x14ac:dyDescent="0.35">
      <c r="A24" s="171"/>
      <c r="B24" s="171"/>
      <c r="C24" s="142"/>
      <c r="D24" s="170"/>
      <c r="E24" s="161"/>
      <c r="F24" s="126"/>
      <c r="G24" s="161"/>
      <c r="H24" s="161" t="s">
        <v>112</v>
      </c>
      <c r="I24" s="161" t="s">
        <v>154</v>
      </c>
      <c r="J24" s="161" t="s">
        <v>116</v>
      </c>
      <c r="K24" s="174">
        <v>1</v>
      </c>
      <c r="L24" s="165">
        <v>0.25</v>
      </c>
      <c r="M24" s="175">
        <v>0.15</v>
      </c>
      <c r="N24" s="165">
        <v>0.25</v>
      </c>
      <c r="O24" s="165">
        <v>0.25</v>
      </c>
      <c r="P24" s="179">
        <f>N24+O24</f>
        <v>0.5</v>
      </c>
      <c r="Q24" s="182">
        <f>100%</f>
        <v>1</v>
      </c>
      <c r="R24" s="183"/>
      <c r="S24" s="179">
        <f>P24+M24</f>
        <v>0.65</v>
      </c>
      <c r="T24" s="182">
        <f>S24/K24</f>
        <v>0.65</v>
      </c>
      <c r="U24" s="142"/>
      <c r="V24" s="112"/>
      <c r="W24" s="112"/>
      <c r="X24" s="58" t="s">
        <v>239</v>
      </c>
      <c r="Y24" s="46">
        <v>0.3</v>
      </c>
      <c r="Z24" s="46">
        <f t="shared" si="0"/>
        <v>0.3</v>
      </c>
      <c r="AA24" s="107"/>
      <c r="AB24" s="107"/>
      <c r="AC24" s="116" t="s">
        <v>322</v>
      </c>
      <c r="AD24" s="116" t="s">
        <v>323</v>
      </c>
      <c r="AE24" s="116" t="s">
        <v>324</v>
      </c>
      <c r="AF24" s="97">
        <v>89871000</v>
      </c>
      <c r="AG24" s="97">
        <v>0</v>
      </c>
      <c r="AH24" s="123"/>
      <c r="AI24" s="123"/>
      <c r="AJ24" s="120"/>
      <c r="AK24" s="112"/>
      <c r="AL24" s="112"/>
      <c r="AM24" s="112"/>
      <c r="AN24" s="138"/>
      <c r="AO24" s="138"/>
      <c r="AP24" s="112"/>
      <c r="AQ24" s="112"/>
      <c r="AR24" s="139"/>
      <c r="AS24" s="140"/>
      <c r="AT24" s="112"/>
    </row>
    <row r="25" spans="1:46" x14ac:dyDescent="0.35">
      <c r="A25" s="171"/>
      <c r="B25" s="171"/>
      <c r="C25" s="142"/>
      <c r="D25" s="170"/>
      <c r="E25" s="161"/>
      <c r="F25" s="126"/>
      <c r="G25" s="161"/>
      <c r="H25" s="161"/>
      <c r="I25" s="161"/>
      <c r="J25" s="161"/>
      <c r="K25" s="174"/>
      <c r="L25" s="165"/>
      <c r="M25" s="175"/>
      <c r="N25" s="165"/>
      <c r="O25" s="165"/>
      <c r="P25" s="180"/>
      <c r="Q25" s="183"/>
      <c r="R25" s="183"/>
      <c r="S25" s="180"/>
      <c r="T25" s="183"/>
      <c r="U25" s="142"/>
      <c r="V25" s="112"/>
      <c r="W25" s="112"/>
      <c r="X25" s="58" t="s">
        <v>240</v>
      </c>
      <c r="Y25" s="46">
        <v>0.05</v>
      </c>
      <c r="Z25" s="46">
        <f t="shared" si="0"/>
        <v>0.05</v>
      </c>
      <c r="AA25" s="107"/>
      <c r="AB25" s="107"/>
      <c r="AC25" s="117"/>
      <c r="AD25" s="117"/>
      <c r="AE25" s="117"/>
      <c r="AF25" s="98"/>
      <c r="AG25" s="98"/>
      <c r="AH25" s="123"/>
      <c r="AI25" s="123"/>
      <c r="AJ25" s="120"/>
      <c r="AK25" s="112"/>
      <c r="AL25" s="112"/>
      <c r="AM25" s="112"/>
      <c r="AN25" s="138"/>
      <c r="AO25" s="138"/>
      <c r="AP25" s="112"/>
      <c r="AQ25" s="112"/>
      <c r="AR25" s="139"/>
      <c r="AS25" s="140"/>
      <c r="AT25" s="112"/>
    </row>
    <row r="26" spans="1:46" x14ac:dyDescent="0.35">
      <c r="A26" s="171"/>
      <c r="B26" s="171"/>
      <c r="C26" s="142"/>
      <c r="D26" s="170"/>
      <c r="E26" s="161"/>
      <c r="F26" s="126"/>
      <c r="G26" s="161"/>
      <c r="H26" s="161"/>
      <c r="I26" s="161"/>
      <c r="J26" s="161"/>
      <c r="K26" s="174"/>
      <c r="L26" s="165"/>
      <c r="M26" s="175"/>
      <c r="N26" s="165"/>
      <c r="O26" s="165"/>
      <c r="P26" s="180"/>
      <c r="Q26" s="183"/>
      <c r="R26" s="183"/>
      <c r="S26" s="180"/>
      <c r="T26" s="183"/>
      <c r="U26" s="142"/>
      <c r="V26" s="112"/>
      <c r="W26" s="112"/>
      <c r="X26" s="58" t="s">
        <v>241</v>
      </c>
      <c r="Y26" s="46">
        <v>1</v>
      </c>
      <c r="Z26" s="46">
        <f t="shared" si="0"/>
        <v>1</v>
      </c>
      <c r="AA26" s="107"/>
      <c r="AB26" s="107"/>
      <c r="AC26" s="117"/>
      <c r="AD26" s="117"/>
      <c r="AE26" s="117"/>
      <c r="AF26" s="98"/>
      <c r="AG26" s="98"/>
      <c r="AH26" s="123"/>
      <c r="AI26" s="123"/>
      <c r="AJ26" s="120"/>
      <c r="AK26" s="112"/>
      <c r="AL26" s="112"/>
      <c r="AM26" s="112"/>
      <c r="AN26" s="138"/>
      <c r="AO26" s="138"/>
      <c r="AP26" s="112"/>
      <c r="AQ26" s="112"/>
      <c r="AR26" s="139"/>
      <c r="AS26" s="140"/>
      <c r="AT26" s="112"/>
    </row>
    <row r="27" spans="1:46" x14ac:dyDescent="0.35">
      <c r="A27" s="171"/>
      <c r="B27" s="171"/>
      <c r="C27" s="142"/>
      <c r="D27" s="170"/>
      <c r="E27" s="161"/>
      <c r="F27" s="126"/>
      <c r="G27" s="161"/>
      <c r="H27" s="161"/>
      <c r="I27" s="161"/>
      <c r="J27" s="161"/>
      <c r="K27" s="174"/>
      <c r="L27" s="165"/>
      <c r="M27" s="175"/>
      <c r="N27" s="165"/>
      <c r="O27" s="165"/>
      <c r="P27" s="180"/>
      <c r="Q27" s="183"/>
      <c r="R27" s="183"/>
      <c r="S27" s="180"/>
      <c r="T27" s="183"/>
      <c r="U27" s="142"/>
      <c r="V27" s="112"/>
      <c r="W27" s="112"/>
      <c r="X27" s="58" t="s">
        <v>242</v>
      </c>
      <c r="Y27" s="46">
        <v>0.5</v>
      </c>
      <c r="Z27" s="46">
        <f t="shared" si="0"/>
        <v>0.5</v>
      </c>
      <c r="AA27" s="107"/>
      <c r="AB27" s="107"/>
      <c r="AC27" s="117"/>
      <c r="AD27" s="117"/>
      <c r="AE27" s="117"/>
      <c r="AF27" s="98"/>
      <c r="AG27" s="98"/>
      <c r="AH27" s="123"/>
      <c r="AI27" s="123"/>
      <c r="AJ27" s="120"/>
      <c r="AK27" s="112"/>
      <c r="AL27" s="112"/>
      <c r="AM27" s="112"/>
      <c r="AN27" s="138"/>
      <c r="AO27" s="138"/>
      <c r="AP27" s="112"/>
      <c r="AQ27" s="112"/>
      <c r="AR27" s="139"/>
      <c r="AS27" s="140"/>
      <c r="AT27" s="112"/>
    </row>
    <row r="28" spans="1:46" x14ac:dyDescent="0.35">
      <c r="A28" s="171"/>
      <c r="B28" s="171"/>
      <c r="C28" s="142"/>
      <c r="D28" s="170"/>
      <c r="E28" s="161"/>
      <c r="F28" s="126"/>
      <c r="G28" s="161"/>
      <c r="H28" s="161"/>
      <c r="I28" s="161"/>
      <c r="J28" s="161"/>
      <c r="K28" s="174"/>
      <c r="L28" s="165"/>
      <c r="M28" s="175"/>
      <c r="N28" s="165"/>
      <c r="O28" s="165"/>
      <c r="P28" s="180"/>
      <c r="Q28" s="183"/>
      <c r="R28" s="183"/>
      <c r="S28" s="180"/>
      <c r="T28" s="183"/>
      <c r="U28" s="142"/>
      <c r="V28" s="112"/>
      <c r="W28" s="112"/>
      <c r="X28" s="58" t="s">
        <v>243</v>
      </c>
      <c r="Y28" s="46">
        <v>0.05</v>
      </c>
      <c r="Z28" s="46">
        <f t="shared" si="0"/>
        <v>0.05</v>
      </c>
      <c r="AA28" s="107"/>
      <c r="AB28" s="107"/>
      <c r="AC28" s="117"/>
      <c r="AD28" s="117"/>
      <c r="AE28" s="117"/>
      <c r="AF28" s="98"/>
      <c r="AG28" s="98"/>
      <c r="AH28" s="123"/>
      <c r="AI28" s="123"/>
      <c r="AJ28" s="120"/>
      <c r="AK28" s="112"/>
      <c r="AL28" s="112"/>
      <c r="AM28" s="112"/>
      <c r="AN28" s="138"/>
      <c r="AO28" s="138"/>
      <c r="AP28" s="112"/>
      <c r="AQ28" s="112"/>
      <c r="AR28" s="139"/>
      <c r="AS28" s="140"/>
      <c r="AT28" s="112"/>
    </row>
    <row r="29" spans="1:46" x14ac:dyDescent="0.35">
      <c r="A29" s="171"/>
      <c r="B29" s="171"/>
      <c r="C29" s="142"/>
      <c r="D29" s="170"/>
      <c r="E29" s="161"/>
      <c r="F29" s="126"/>
      <c r="G29" s="161"/>
      <c r="H29" s="161"/>
      <c r="I29" s="161"/>
      <c r="J29" s="161"/>
      <c r="K29" s="174"/>
      <c r="L29" s="165"/>
      <c r="M29" s="175"/>
      <c r="N29" s="165"/>
      <c r="O29" s="165"/>
      <c r="P29" s="180"/>
      <c r="Q29" s="183"/>
      <c r="R29" s="183"/>
      <c r="S29" s="180"/>
      <c r="T29" s="183"/>
      <c r="U29" s="142"/>
      <c r="V29" s="112"/>
      <c r="W29" s="112"/>
      <c r="X29" s="58" t="s">
        <v>244</v>
      </c>
      <c r="Y29" s="46">
        <v>0.05</v>
      </c>
      <c r="Z29" s="46">
        <f t="shared" si="0"/>
        <v>0.05</v>
      </c>
      <c r="AA29" s="107"/>
      <c r="AB29" s="107"/>
      <c r="AC29" s="117"/>
      <c r="AD29" s="117"/>
      <c r="AE29" s="117"/>
      <c r="AF29" s="98"/>
      <c r="AG29" s="98"/>
      <c r="AH29" s="123"/>
      <c r="AI29" s="123"/>
      <c r="AJ29" s="120"/>
      <c r="AK29" s="112"/>
      <c r="AL29" s="112"/>
      <c r="AM29" s="112"/>
      <c r="AN29" s="138"/>
      <c r="AO29" s="138"/>
      <c r="AP29" s="112"/>
      <c r="AQ29" s="112"/>
      <c r="AR29" s="139"/>
      <c r="AS29" s="140"/>
      <c r="AT29" s="112"/>
    </row>
    <row r="30" spans="1:46" x14ac:dyDescent="0.35">
      <c r="A30" s="171"/>
      <c r="B30" s="171"/>
      <c r="C30" s="142"/>
      <c r="D30" s="170"/>
      <c r="E30" s="161"/>
      <c r="F30" s="126"/>
      <c r="G30" s="161"/>
      <c r="H30" s="161"/>
      <c r="I30" s="161"/>
      <c r="J30" s="161"/>
      <c r="K30" s="174"/>
      <c r="L30" s="165"/>
      <c r="M30" s="175"/>
      <c r="N30" s="165"/>
      <c r="O30" s="165"/>
      <c r="P30" s="181"/>
      <c r="Q30" s="184"/>
      <c r="R30" s="183"/>
      <c r="S30" s="181"/>
      <c r="T30" s="184"/>
      <c r="U30" s="142"/>
      <c r="V30" s="112"/>
      <c r="W30" s="112"/>
      <c r="X30" s="58" t="s">
        <v>245</v>
      </c>
      <c r="Y30" s="46">
        <v>0.05</v>
      </c>
      <c r="Z30" s="46">
        <f t="shared" si="0"/>
        <v>0.05</v>
      </c>
      <c r="AA30" s="107"/>
      <c r="AB30" s="107"/>
      <c r="AC30" s="117"/>
      <c r="AD30" s="117"/>
      <c r="AE30" s="117"/>
      <c r="AF30" s="98"/>
      <c r="AG30" s="98"/>
      <c r="AH30" s="123"/>
      <c r="AI30" s="123"/>
      <c r="AJ30" s="120"/>
      <c r="AK30" s="112"/>
      <c r="AL30" s="112"/>
      <c r="AM30" s="112"/>
      <c r="AN30" s="138"/>
      <c r="AO30" s="138"/>
      <c r="AP30" s="112"/>
      <c r="AQ30" s="112"/>
      <c r="AR30" s="139"/>
      <c r="AS30" s="140"/>
      <c r="AT30" s="112"/>
    </row>
    <row r="31" spans="1:46" ht="43.5" x14ac:dyDescent="0.35">
      <c r="A31" s="171"/>
      <c r="B31" s="171"/>
      <c r="C31" s="142"/>
      <c r="D31" s="170"/>
      <c r="E31" s="161"/>
      <c r="F31" s="126"/>
      <c r="G31" s="161"/>
      <c r="H31" s="49" t="s">
        <v>113</v>
      </c>
      <c r="I31" s="49" t="s">
        <v>154</v>
      </c>
      <c r="J31" s="49" t="s">
        <v>117</v>
      </c>
      <c r="K31" s="30">
        <v>1</v>
      </c>
      <c r="L31" s="49" t="s">
        <v>100</v>
      </c>
      <c r="M31" s="49" t="s">
        <v>100</v>
      </c>
      <c r="N31" s="51" t="s">
        <v>100</v>
      </c>
      <c r="O31" s="49" t="s">
        <v>100</v>
      </c>
      <c r="P31" s="63"/>
      <c r="Q31" s="63"/>
      <c r="R31" s="183"/>
      <c r="S31" s="63"/>
      <c r="T31" s="63"/>
      <c r="U31" s="142"/>
      <c r="V31" s="112"/>
      <c r="W31" s="112"/>
      <c r="X31" s="58" t="s">
        <v>246</v>
      </c>
      <c r="Y31" s="46">
        <v>0.05</v>
      </c>
      <c r="Z31" s="46">
        <f t="shared" si="0"/>
        <v>0.05</v>
      </c>
      <c r="AA31" s="107"/>
      <c r="AB31" s="107"/>
      <c r="AC31" s="117"/>
      <c r="AD31" s="117"/>
      <c r="AE31" s="117"/>
      <c r="AF31" s="98"/>
      <c r="AG31" s="98"/>
      <c r="AH31" s="123"/>
      <c r="AI31" s="123"/>
      <c r="AJ31" s="120"/>
      <c r="AK31" s="112"/>
      <c r="AL31" s="112"/>
      <c r="AM31" s="112"/>
      <c r="AN31" s="138"/>
      <c r="AO31" s="138"/>
      <c r="AP31" s="112"/>
      <c r="AQ31" s="112"/>
      <c r="AR31" s="139"/>
      <c r="AS31" s="140"/>
      <c r="AT31" s="112"/>
    </row>
    <row r="32" spans="1:46" ht="43.5" x14ac:dyDescent="0.35">
      <c r="A32" s="171"/>
      <c r="B32" s="171"/>
      <c r="C32" s="142"/>
      <c r="D32" s="170"/>
      <c r="E32" s="161"/>
      <c r="F32" s="126"/>
      <c r="G32" s="161"/>
      <c r="H32" s="49" t="s">
        <v>114</v>
      </c>
      <c r="I32" s="49" t="s">
        <v>154</v>
      </c>
      <c r="J32" s="49" t="s">
        <v>118</v>
      </c>
      <c r="K32" s="30">
        <v>40</v>
      </c>
      <c r="L32" s="49" t="s">
        <v>100</v>
      </c>
      <c r="M32" s="49" t="s">
        <v>100</v>
      </c>
      <c r="N32" s="51" t="s">
        <v>100</v>
      </c>
      <c r="O32" s="49" t="s">
        <v>100</v>
      </c>
      <c r="P32" s="63"/>
      <c r="Q32" s="63"/>
      <c r="R32" s="184"/>
      <c r="S32" s="63"/>
      <c r="T32" s="63"/>
      <c r="U32" s="142"/>
      <c r="V32" s="112"/>
      <c r="W32" s="112"/>
      <c r="X32" s="58" t="s">
        <v>247</v>
      </c>
      <c r="Y32" s="46">
        <v>0.05</v>
      </c>
      <c r="Z32" s="46">
        <f t="shared" si="0"/>
        <v>0.05</v>
      </c>
      <c r="AA32" s="108"/>
      <c r="AB32" s="108"/>
      <c r="AC32" s="118"/>
      <c r="AD32" s="118"/>
      <c r="AE32" s="118"/>
      <c r="AF32" s="99"/>
      <c r="AG32" s="99"/>
      <c r="AH32" s="124"/>
      <c r="AI32" s="124"/>
      <c r="AJ32" s="120"/>
      <c r="AK32" s="112"/>
      <c r="AL32" s="112"/>
      <c r="AM32" s="112"/>
      <c r="AN32" s="138"/>
      <c r="AO32" s="138"/>
      <c r="AP32" s="112"/>
      <c r="AQ32" s="112"/>
      <c r="AR32" s="139"/>
      <c r="AS32" s="140"/>
      <c r="AT32" s="112"/>
    </row>
    <row r="33" spans="1:46" x14ac:dyDescent="0.35">
      <c r="A33" s="171"/>
      <c r="B33" s="171"/>
      <c r="C33" s="142"/>
      <c r="D33" s="170"/>
      <c r="E33" s="161"/>
      <c r="F33" s="126"/>
      <c r="G33" s="161" t="s">
        <v>81</v>
      </c>
      <c r="H33" s="161" t="s">
        <v>119</v>
      </c>
      <c r="I33" s="166" t="s">
        <v>154</v>
      </c>
      <c r="J33" s="161" t="s">
        <v>122</v>
      </c>
      <c r="K33" s="162">
        <v>1</v>
      </c>
      <c r="L33" s="161">
        <v>1</v>
      </c>
      <c r="M33" s="161" t="s">
        <v>100</v>
      </c>
      <c r="N33" s="169">
        <v>0.33</v>
      </c>
      <c r="O33" s="169">
        <v>0.33</v>
      </c>
      <c r="P33" s="185">
        <f>N33+O33</f>
        <v>0.66</v>
      </c>
      <c r="Q33" s="182">
        <f>P33/L33</f>
        <v>0.66</v>
      </c>
      <c r="R33" s="182">
        <f>SUM(Q33:Q40)/(2)</f>
        <v>0.33</v>
      </c>
      <c r="S33" s="185">
        <f>P33</f>
        <v>0.66</v>
      </c>
      <c r="T33" s="182">
        <f>S33/K33</f>
        <v>0.66</v>
      </c>
      <c r="U33" s="142" t="s">
        <v>178</v>
      </c>
      <c r="V33" s="112" t="s">
        <v>179</v>
      </c>
      <c r="W33" s="112" t="s">
        <v>180</v>
      </c>
      <c r="X33" s="59" t="s">
        <v>210</v>
      </c>
      <c r="Y33" s="45">
        <v>0.33300000000000002</v>
      </c>
      <c r="Z33" s="46">
        <f t="shared" si="0"/>
        <v>0.33300000000000002</v>
      </c>
      <c r="AA33" s="109">
        <f>SUM(Z33:Z40)/(8)</f>
        <v>8.537500000000002E-2</v>
      </c>
      <c r="AB33" s="109">
        <f>AA33</f>
        <v>8.537500000000002E-2</v>
      </c>
      <c r="AC33" s="112" t="s">
        <v>190</v>
      </c>
      <c r="AD33" s="112" t="s">
        <v>186</v>
      </c>
      <c r="AE33" s="116" t="s">
        <v>320</v>
      </c>
      <c r="AF33" s="97">
        <v>879327063</v>
      </c>
      <c r="AG33" s="97">
        <v>0</v>
      </c>
      <c r="AH33" s="100">
        <f>AF33</f>
        <v>879327063</v>
      </c>
      <c r="AI33" s="100">
        <f>AG33</f>
        <v>0</v>
      </c>
      <c r="AJ33" s="104">
        <f>AI33/AH33</f>
        <v>0</v>
      </c>
      <c r="AK33" s="112">
        <v>364</v>
      </c>
      <c r="AL33" s="112">
        <v>180</v>
      </c>
      <c r="AM33" s="112" t="s">
        <v>63</v>
      </c>
      <c r="AN33" s="138">
        <v>1028736</v>
      </c>
      <c r="AO33" s="138">
        <v>308620</v>
      </c>
      <c r="AP33" s="112" t="s">
        <v>64</v>
      </c>
      <c r="AQ33" s="112" t="s">
        <v>68</v>
      </c>
      <c r="AR33" s="139">
        <v>879327063</v>
      </c>
      <c r="AS33" s="140" t="s">
        <v>186</v>
      </c>
      <c r="AT33" s="112" t="s">
        <v>190</v>
      </c>
    </row>
    <row r="34" spans="1:46" x14ac:dyDescent="0.35">
      <c r="A34" s="171"/>
      <c r="B34" s="171"/>
      <c r="C34" s="142"/>
      <c r="D34" s="170"/>
      <c r="E34" s="161"/>
      <c r="F34" s="126"/>
      <c r="G34" s="161"/>
      <c r="H34" s="161"/>
      <c r="I34" s="166"/>
      <c r="J34" s="161"/>
      <c r="K34" s="162"/>
      <c r="L34" s="161"/>
      <c r="M34" s="161"/>
      <c r="N34" s="169"/>
      <c r="O34" s="169"/>
      <c r="P34" s="186"/>
      <c r="Q34" s="184"/>
      <c r="R34" s="183"/>
      <c r="S34" s="186"/>
      <c r="T34" s="184"/>
      <c r="U34" s="142"/>
      <c r="V34" s="112"/>
      <c r="W34" s="112"/>
      <c r="X34" s="59" t="s">
        <v>211</v>
      </c>
      <c r="Y34" s="46">
        <v>0.05</v>
      </c>
      <c r="Z34" s="46">
        <f t="shared" si="0"/>
        <v>0.05</v>
      </c>
      <c r="AA34" s="110"/>
      <c r="AB34" s="110"/>
      <c r="AC34" s="112"/>
      <c r="AD34" s="112"/>
      <c r="AE34" s="117"/>
      <c r="AF34" s="98"/>
      <c r="AG34" s="98"/>
      <c r="AH34" s="117"/>
      <c r="AI34" s="117"/>
      <c r="AJ34" s="104"/>
      <c r="AK34" s="112"/>
      <c r="AL34" s="112"/>
      <c r="AM34" s="112"/>
      <c r="AN34" s="138"/>
      <c r="AO34" s="138"/>
      <c r="AP34" s="112"/>
      <c r="AQ34" s="112"/>
      <c r="AR34" s="139"/>
      <c r="AS34" s="140"/>
      <c r="AT34" s="112"/>
    </row>
    <row r="35" spans="1:46" x14ac:dyDescent="0.35">
      <c r="A35" s="171"/>
      <c r="B35" s="171"/>
      <c r="C35" s="142"/>
      <c r="D35" s="170"/>
      <c r="E35" s="161"/>
      <c r="F35" s="126"/>
      <c r="G35" s="161"/>
      <c r="H35" s="161" t="s">
        <v>120</v>
      </c>
      <c r="I35" s="161" t="s">
        <v>154</v>
      </c>
      <c r="J35" s="161" t="s">
        <v>123</v>
      </c>
      <c r="K35" s="162">
        <v>30</v>
      </c>
      <c r="L35" s="161" t="s">
        <v>100</v>
      </c>
      <c r="M35" s="161" t="s">
        <v>100</v>
      </c>
      <c r="N35" s="165" t="s">
        <v>100</v>
      </c>
      <c r="O35" s="161" t="s">
        <v>100</v>
      </c>
      <c r="P35" s="187"/>
      <c r="Q35" s="187"/>
      <c r="R35" s="183"/>
      <c r="S35" s="187"/>
      <c r="T35" s="187"/>
      <c r="U35" s="142"/>
      <c r="V35" s="112"/>
      <c r="W35" s="112"/>
      <c r="X35" s="59" t="s">
        <v>212</v>
      </c>
      <c r="Y35" s="46">
        <v>0.05</v>
      </c>
      <c r="Z35" s="46">
        <f t="shared" si="0"/>
        <v>0.05</v>
      </c>
      <c r="AA35" s="110"/>
      <c r="AB35" s="110"/>
      <c r="AC35" s="112"/>
      <c r="AD35" s="112"/>
      <c r="AE35" s="117"/>
      <c r="AF35" s="98"/>
      <c r="AG35" s="98"/>
      <c r="AH35" s="117"/>
      <c r="AI35" s="117"/>
      <c r="AJ35" s="104"/>
      <c r="AK35" s="112"/>
      <c r="AL35" s="112"/>
      <c r="AM35" s="112"/>
      <c r="AN35" s="138"/>
      <c r="AO35" s="138"/>
      <c r="AP35" s="112"/>
      <c r="AQ35" s="112"/>
      <c r="AR35" s="139"/>
      <c r="AS35" s="140"/>
      <c r="AT35" s="112"/>
    </row>
    <row r="36" spans="1:46" x14ac:dyDescent="0.35">
      <c r="A36" s="171"/>
      <c r="B36" s="171"/>
      <c r="C36" s="142"/>
      <c r="D36" s="170"/>
      <c r="E36" s="161"/>
      <c r="F36" s="126"/>
      <c r="G36" s="161"/>
      <c r="H36" s="161"/>
      <c r="I36" s="161"/>
      <c r="J36" s="161"/>
      <c r="K36" s="162"/>
      <c r="L36" s="161"/>
      <c r="M36" s="161"/>
      <c r="N36" s="165"/>
      <c r="O36" s="161"/>
      <c r="P36" s="188"/>
      <c r="Q36" s="188"/>
      <c r="R36" s="183"/>
      <c r="S36" s="188"/>
      <c r="T36" s="188"/>
      <c r="U36" s="142"/>
      <c r="V36" s="112"/>
      <c r="W36" s="112"/>
      <c r="X36" s="59" t="s">
        <v>213</v>
      </c>
      <c r="Y36" s="46">
        <v>0.05</v>
      </c>
      <c r="Z36" s="46">
        <f t="shared" si="0"/>
        <v>0.05</v>
      </c>
      <c r="AA36" s="110"/>
      <c r="AB36" s="110"/>
      <c r="AC36" s="112"/>
      <c r="AD36" s="112"/>
      <c r="AE36" s="117"/>
      <c r="AF36" s="98"/>
      <c r="AG36" s="98"/>
      <c r="AH36" s="117"/>
      <c r="AI36" s="117"/>
      <c r="AJ36" s="104"/>
      <c r="AK36" s="112"/>
      <c r="AL36" s="112"/>
      <c r="AM36" s="112"/>
      <c r="AN36" s="138"/>
      <c r="AO36" s="138"/>
      <c r="AP36" s="112"/>
      <c r="AQ36" s="112"/>
      <c r="AR36" s="139"/>
      <c r="AS36" s="140"/>
      <c r="AT36" s="112"/>
    </row>
    <row r="37" spans="1:46" x14ac:dyDescent="0.35">
      <c r="A37" s="171"/>
      <c r="B37" s="171"/>
      <c r="C37" s="142"/>
      <c r="D37" s="170"/>
      <c r="E37" s="161"/>
      <c r="F37" s="126"/>
      <c r="G37" s="161"/>
      <c r="H37" s="161"/>
      <c r="I37" s="161"/>
      <c r="J37" s="161"/>
      <c r="K37" s="162"/>
      <c r="L37" s="161"/>
      <c r="M37" s="161"/>
      <c r="N37" s="165"/>
      <c r="O37" s="161"/>
      <c r="P37" s="189"/>
      <c r="Q37" s="189"/>
      <c r="R37" s="183"/>
      <c r="S37" s="189"/>
      <c r="T37" s="189"/>
      <c r="U37" s="142"/>
      <c r="V37" s="112"/>
      <c r="W37" s="112"/>
      <c r="X37" s="59" t="s">
        <v>214</v>
      </c>
      <c r="Y37" s="46">
        <v>0.05</v>
      </c>
      <c r="Z37" s="46">
        <f t="shared" si="0"/>
        <v>0.05</v>
      </c>
      <c r="AA37" s="110"/>
      <c r="AB37" s="110"/>
      <c r="AC37" s="112"/>
      <c r="AD37" s="112"/>
      <c r="AE37" s="117"/>
      <c r="AF37" s="98"/>
      <c r="AG37" s="98"/>
      <c r="AH37" s="117"/>
      <c r="AI37" s="117"/>
      <c r="AJ37" s="104"/>
      <c r="AK37" s="112"/>
      <c r="AL37" s="112"/>
      <c r="AM37" s="112"/>
      <c r="AN37" s="138"/>
      <c r="AO37" s="138"/>
      <c r="AP37" s="112"/>
      <c r="AQ37" s="112"/>
      <c r="AR37" s="139"/>
      <c r="AS37" s="140"/>
      <c r="AT37" s="112"/>
    </row>
    <row r="38" spans="1:46" x14ac:dyDescent="0.35">
      <c r="A38" s="171"/>
      <c r="B38" s="171"/>
      <c r="C38" s="142"/>
      <c r="D38" s="170"/>
      <c r="E38" s="161"/>
      <c r="F38" s="126"/>
      <c r="G38" s="161"/>
      <c r="H38" s="161" t="s">
        <v>121</v>
      </c>
      <c r="I38" s="161" t="s">
        <v>154</v>
      </c>
      <c r="J38" s="161" t="s">
        <v>124</v>
      </c>
      <c r="K38" s="162">
        <v>10</v>
      </c>
      <c r="L38" s="164">
        <v>3.4000000000000002E-2</v>
      </c>
      <c r="M38" s="165">
        <v>0</v>
      </c>
      <c r="N38" s="165">
        <v>0</v>
      </c>
      <c r="O38" s="165">
        <v>0</v>
      </c>
      <c r="P38" s="179">
        <f>O38+N38</f>
        <v>0</v>
      </c>
      <c r="Q38" s="182">
        <f>P38/L38</f>
        <v>0</v>
      </c>
      <c r="R38" s="183"/>
      <c r="S38" s="179">
        <f>P38+M38</f>
        <v>0</v>
      </c>
      <c r="T38" s="182">
        <f>S38/K38</f>
        <v>0</v>
      </c>
      <c r="U38" s="142"/>
      <c r="V38" s="112"/>
      <c r="W38" s="112"/>
      <c r="X38" s="59" t="s">
        <v>215</v>
      </c>
      <c r="Y38" s="46">
        <v>0.05</v>
      </c>
      <c r="Z38" s="46">
        <f t="shared" si="0"/>
        <v>0.05</v>
      </c>
      <c r="AA38" s="110"/>
      <c r="AB38" s="110"/>
      <c r="AC38" s="112"/>
      <c r="AD38" s="112"/>
      <c r="AE38" s="117"/>
      <c r="AF38" s="98"/>
      <c r="AG38" s="98"/>
      <c r="AH38" s="117"/>
      <c r="AI38" s="117"/>
      <c r="AJ38" s="104"/>
      <c r="AK38" s="112"/>
      <c r="AL38" s="112"/>
      <c r="AM38" s="112"/>
      <c r="AN38" s="138"/>
      <c r="AO38" s="138"/>
      <c r="AP38" s="112"/>
      <c r="AQ38" s="112"/>
      <c r="AR38" s="139"/>
      <c r="AS38" s="140"/>
      <c r="AT38" s="112"/>
    </row>
    <row r="39" spans="1:46" x14ac:dyDescent="0.35">
      <c r="A39" s="171"/>
      <c r="B39" s="171"/>
      <c r="C39" s="142"/>
      <c r="D39" s="170"/>
      <c r="E39" s="161"/>
      <c r="F39" s="126"/>
      <c r="G39" s="161"/>
      <c r="H39" s="161"/>
      <c r="I39" s="161"/>
      <c r="J39" s="161"/>
      <c r="K39" s="162"/>
      <c r="L39" s="164"/>
      <c r="M39" s="165"/>
      <c r="N39" s="165"/>
      <c r="O39" s="165"/>
      <c r="P39" s="180"/>
      <c r="Q39" s="183"/>
      <c r="R39" s="183"/>
      <c r="S39" s="180"/>
      <c r="T39" s="183"/>
      <c r="U39" s="142"/>
      <c r="V39" s="112"/>
      <c r="W39" s="112"/>
      <c r="X39" s="59" t="s">
        <v>216</v>
      </c>
      <c r="Y39" s="46">
        <v>0.05</v>
      </c>
      <c r="Z39" s="46">
        <f t="shared" si="0"/>
        <v>0.05</v>
      </c>
      <c r="AA39" s="110"/>
      <c r="AB39" s="110"/>
      <c r="AC39" s="112"/>
      <c r="AD39" s="112"/>
      <c r="AE39" s="117"/>
      <c r="AF39" s="98"/>
      <c r="AG39" s="98"/>
      <c r="AH39" s="117"/>
      <c r="AI39" s="117"/>
      <c r="AJ39" s="104"/>
      <c r="AK39" s="112"/>
      <c r="AL39" s="112"/>
      <c r="AM39" s="112"/>
      <c r="AN39" s="138"/>
      <c r="AO39" s="138"/>
      <c r="AP39" s="112"/>
      <c r="AQ39" s="112"/>
      <c r="AR39" s="139"/>
      <c r="AS39" s="140"/>
      <c r="AT39" s="112"/>
    </row>
    <row r="40" spans="1:46" x14ac:dyDescent="0.35">
      <c r="A40" s="171"/>
      <c r="B40" s="171"/>
      <c r="C40" s="142"/>
      <c r="D40" s="170"/>
      <c r="E40" s="161"/>
      <c r="F40" s="126"/>
      <c r="G40" s="161"/>
      <c r="H40" s="161"/>
      <c r="I40" s="161"/>
      <c r="J40" s="161"/>
      <c r="K40" s="162"/>
      <c r="L40" s="164"/>
      <c r="M40" s="165"/>
      <c r="N40" s="165"/>
      <c r="O40" s="165"/>
      <c r="P40" s="181"/>
      <c r="Q40" s="184"/>
      <c r="R40" s="184"/>
      <c r="S40" s="181"/>
      <c r="T40" s="184"/>
      <c r="U40" s="142"/>
      <c r="V40" s="112"/>
      <c r="W40" s="112"/>
      <c r="X40" s="59" t="s">
        <v>217</v>
      </c>
      <c r="Y40" s="46">
        <v>0.05</v>
      </c>
      <c r="Z40" s="46">
        <f t="shared" si="0"/>
        <v>0.05</v>
      </c>
      <c r="AA40" s="111"/>
      <c r="AB40" s="111"/>
      <c r="AC40" s="112"/>
      <c r="AD40" s="112"/>
      <c r="AE40" s="118"/>
      <c r="AF40" s="99"/>
      <c r="AG40" s="99"/>
      <c r="AH40" s="118"/>
      <c r="AI40" s="118"/>
      <c r="AJ40" s="105"/>
      <c r="AK40" s="112"/>
      <c r="AL40" s="112"/>
      <c r="AM40" s="112"/>
      <c r="AN40" s="138"/>
      <c r="AO40" s="138"/>
      <c r="AP40" s="112"/>
      <c r="AQ40" s="112"/>
      <c r="AR40" s="139"/>
      <c r="AS40" s="140"/>
      <c r="AT40" s="112"/>
    </row>
    <row r="41" spans="1:46" x14ac:dyDescent="0.35">
      <c r="A41" s="171"/>
      <c r="B41" s="171"/>
      <c r="C41" s="142"/>
      <c r="D41" s="170"/>
      <c r="E41" s="161"/>
      <c r="F41" s="126"/>
      <c r="G41" s="161" t="s">
        <v>82</v>
      </c>
      <c r="H41" s="161" t="s">
        <v>125</v>
      </c>
      <c r="I41" s="161" t="s">
        <v>154</v>
      </c>
      <c r="J41" s="161" t="s">
        <v>127</v>
      </c>
      <c r="K41" s="162">
        <v>6</v>
      </c>
      <c r="L41" s="161">
        <v>2</v>
      </c>
      <c r="M41" s="161" t="s">
        <v>100</v>
      </c>
      <c r="N41" s="163">
        <v>0</v>
      </c>
      <c r="O41" s="163">
        <v>0</v>
      </c>
      <c r="P41" s="176">
        <f>O41+N41</f>
        <v>0</v>
      </c>
      <c r="Q41" s="182">
        <f>P41/L41</f>
        <v>0</v>
      </c>
      <c r="R41" s="182">
        <f>SUM(Q41:Q52)/(2)</f>
        <v>0</v>
      </c>
      <c r="S41" s="176">
        <f>P41</f>
        <v>0</v>
      </c>
      <c r="T41" s="182">
        <f>S41/K41</f>
        <v>0</v>
      </c>
      <c r="U41" s="142" t="s">
        <v>181</v>
      </c>
      <c r="V41" s="112" t="s">
        <v>182</v>
      </c>
      <c r="W41" s="112" t="s">
        <v>183</v>
      </c>
      <c r="X41" s="59" t="s">
        <v>226</v>
      </c>
      <c r="Y41" s="46">
        <v>0.05</v>
      </c>
      <c r="Z41" s="46">
        <f t="shared" si="0"/>
        <v>0.05</v>
      </c>
      <c r="AA41" s="106">
        <f>SUM(Z41:Z52)/(12)</f>
        <v>4.9999999999999996E-2</v>
      </c>
      <c r="AB41" s="106">
        <f>AA41</f>
        <v>4.9999999999999996E-2</v>
      </c>
      <c r="AC41" s="116" t="s">
        <v>189</v>
      </c>
      <c r="AD41" s="116" t="s">
        <v>325</v>
      </c>
      <c r="AE41" s="116" t="s">
        <v>320</v>
      </c>
      <c r="AF41" s="97">
        <v>879327063</v>
      </c>
      <c r="AG41" s="97">
        <v>0</v>
      </c>
      <c r="AH41" s="100">
        <f>AF41</f>
        <v>879327063</v>
      </c>
      <c r="AI41" s="100">
        <f>AG41</f>
        <v>0</v>
      </c>
      <c r="AJ41" s="103">
        <f>AI41/AH41</f>
        <v>0</v>
      </c>
      <c r="AK41" s="112">
        <v>364</v>
      </c>
      <c r="AL41" s="112">
        <v>180</v>
      </c>
      <c r="AM41" s="112" t="s">
        <v>63</v>
      </c>
      <c r="AN41" s="138">
        <v>1028736</v>
      </c>
      <c r="AO41" s="138">
        <v>308620</v>
      </c>
      <c r="AP41" s="112" t="s">
        <v>64</v>
      </c>
      <c r="AQ41" s="112" t="s">
        <v>68</v>
      </c>
      <c r="AR41" s="139">
        <v>879327063</v>
      </c>
      <c r="AS41" s="140" t="s">
        <v>191</v>
      </c>
      <c r="AT41" s="112" t="s">
        <v>189</v>
      </c>
    </row>
    <row r="42" spans="1:46" x14ac:dyDescent="0.35">
      <c r="A42" s="171"/>
      <c r="B42" s="171"/>
      <c r="C42" s="142"/>
      <c r="D42" s="170"/>
      <c r="E42" s="161"/>
      <c r="F42" s="126"/>
      <c r="G42" s="161"/>
      <c r="H42" s="161"/>
      <c r="I42" s="161"/>
      <c r="J42" s="161"/>
      <c r="K42" s="162"/>
      <c r="L42" s="161"/>
      <c r="M42" s="161"/>
      <c r="N42" s="163"/>
      <c r="O42" s="163"/>
      <c r="P42" s="177"/>
      <c r="Q42" s="183"/>
      <c r="R42" s="183"/>
      <c r="S42" s="177"/>
      <c r="T42" s="183"/>
      <c r="U42" s="142"/>
      <c r="V42" s="112"/>
      <c r="W42" s="112"/>
      <c r="X42" s="59" t="s">
        <v>227</v>
      </c>
      <c r="Y42" s="46">
        <v>0.05</v>
      </c>
      <c r="Z42" s="46">
        <f t="shared" si="0"/>
        <v>0.05</v>
      </c>
      <c r="AA42" s="107"/>
      <c r="AB42" s="107"/>
      <c r="AC42" s="117"/>
      <c r="AD42" s="117"/>
      <c r="AE42" s="117"/>
      <c r="AF42" s="98"/>
      <c r="AG42" s="98"/>
      <c r="AH42" s="117"/>
      <c r="AI42" s="117"/>
      <c r="AJ42" s="104"/>
      <c r="AK42" s="112"/>
      <c r="AL42" s="112"/>
      <c r="AM42" s="112"/>
      <c r="AN42" s="138"/>
      <c r="AO42" s="138"/>
      <c r="AP42" s="112"/>
      <c r="AQ42" s="112"/>
      <c r="AR42" s="139"/>
      <c r="AS42" s="140"/>
      <c r="AT42" s="112"/>
    </row>
    <row r="43" spans="1:46" x14ac:dyDescent="0.35">
      <c r="A43" s="171"/>
      <c r="B43" s="171"/>
      <c r="C43" s="142"/>
      <c r="D43" s="170"/>
      <c r="E43" s="161"/>
      <c r="F43" s="126"/>
      <c r="G43" s="161"/>
      <c r="H43" s="161"/>
      <c r="I43" s="161"/>
      <c r="J43" s="161"/>
      <c r="K43" s="162"/>
      <c r="L43" s="161"/>
      <c r="M43" s="161"/>
      <c r="N43" s="163"/>
      <c r="O43" s="163"/>
      <c r="P43" s="177"/>
      <c r="Q43" s="183"/>
      <c r="R43" s="183"/>
      <c r="S43" s="177"/>
      <c r="T43" s="183"/>
      <c r="U43" s="142"/>
      <c r="V43" s="112"/>
      <c r="W43" s="112"/>
      <c r="X43" s="59" t="s">
        <v>228</v>
      </c>
      <c r="Y43" s="46">
        <v>0.05</v>
      </c>
      <c r="Z43" s="46">
        <f t="shared" si="0"/>
        <v>0.05</v>
      </c>
      <c r="AA43" s="107"/>
      <c r="AB43" s="107"/>
      <c r="AC43" s="117"/>
      <c r="AD43" s="117"/>
      <c r="AE43" s="117"/>
      <c r="AF43" s="98"/>
      <c r="AG43" s="98"/>
      <c r="AH43" s="117"/>
      <c r="AI43" s="117"/>
      <c r="AJ43" s="104"/>
      <c r="AK43" s="112"/>
      <c r="AL43" s="112"/>
      <c r="AM43" s="112"/>
      <c r="AN43" s="138"/>
      <c r="AO43" s="138"/>
      <c r="AP43" s="112"/>
      <c r="AQ43" s="112"/>
      <c r="AR43" s="139"/>
      <c r="AS43" s="140"/>
      <c r="AT43" s="112"/>
    </row>
    <row r="44" spans="1:46" x14ac:dyDescent="0.35">
      <c r="A44" s="171"/>
      <c r="B44" s="171"/>
      <c r="C44" s="142"/>
      <c r="D44" s="170"/>
      <c r="E44" s="161"/>
      <c r="F44" s="126"/>
      <c r="G44" s="161"/>
      <c r="H44" s="161"/>
      <c r="I44" s="161"/>
      <c r="J44" s="161"/>
      <c r="K44" s="162"/>
      <c r="L44" s="161"/>
      <c r="M44" s="161"/>
      <c r="N44" s="163"/>
      <c r="O44" s="163"/>
      <c r="P44" s="178"/>
      <c r="Q44" s="184"/>
      <c r="R44" s="183"/>
      <c r="S44" s="178"/>
      <c r="T44" s="184"/>
      <c r="U44" s="142"/>
      <c r="V44" s="112"/>
      <c r="W44" s="112"/>
      <c r="X44" s="59" t="s">
        <v>229</v>
      </c>
      <c r="Y44" s="46">
        <v>0.05</v>
      </c>
      <c r="Z44" s="46">
        <f t="shared" si="0"/>
        <v>0.05</v>
      </c>
      <c r="AA44" s="107"/>
      <c r="AB44" s="107"/>
      <c r="AC44" s="117"/>
      <c r="AD44" s="117"/>
      <c r="AE44" s="117"/>
      <c r="AF44" s="98"/>
      <c r="AG44" s="98"/>
      <c r="AH44" s="117"/>
      <c r="AI44" s="117"/>
      <c r="AJ44" s="104"/>
      <c r="AK44" s="112"/>
      <c r="AL44" s="112"/>
      <c r="AM44" s="112"/>
      <c r="AN44" s="138"/>
      <c r="AO44" s="138"/>
      <c r="AP44" s="112"/>
      <c r="AQ44" s="112"/>
      <c r="AR44" s="139"/>
      <c r="AS44" s="140"/>
      <c r="AT44" s="112"/>
    </row>
    <row r="45" spans="1:46" x14ac:dyDescent="0.35">
      <c r="A45" s="171"/>
      <c r="B45" s="171"/>
      <c r="C45" s="142"/>
      <c r="D45" s="170"/>
      <c r="E45" s="161"/>
      <c r="F45" s="126"/>
      <c r="G45" s="161"/>
      <c r="H45" s="161" t="s">
        <v>126</v>
      </c>
      <c r="I45" s="161" t="s">
        <v>154</v>
      </c>
      <c r="J45" s="161" t="s">
        <v>128</v>
      </c>
      <c r="K45" s="162">
        <v>800</v>
      </c>
      <c r="L45" s="161">
        <v>300</v>
      </c>
      <c r="M45" s="161">
        <v>0</v>
      </c>
      <c r="N45" s="163">
        <v>0</v>
      </c>
      <c r="O45" s="163">
        <v>0</v>
      </c>
      <c r="P45" s="176">
        <f>O45+N45</f>
        <v>0</v>
      </c>
      <c r="Q45" s="182">
        <f>P45/L45</f>
        <v>0</v>
      </c>
      <c r="R45" s="183"/>
      <c r="S45" s="176">
        <f>P45+M45</f>
        <v>0</v>
      </c>
      <c r="T45" s="182">
        <f>S45/K45</f>
        <v>0</v>
      </c>
      <c r="U45" s="142"/>
      <c r="V45" s="112"/>
      <c r="W45" s="112"/>
      <c r="X45" s="59" t="s">
        <v>230</v>
      </c>
      <c r="Y45" s="46">
        <v>0.05</v>
      </c>
      <c r="Z45" s="46">
        <f t="shared" si="0"/>
        <v>0.05</v>
      </c>
      <c r="AA45" s="107"/>
      <c r="AB45" s="107"/>
      <c r="AC45" s="117"/>
      <c r="AD45" s="117"/>
      <c r="AE45" s="117"/>
      <c r="AF45" s="98"/>
      <c r="AG45" s="98"/>
      <c r="AH45" s="117"/>
      <c r="AI45" s="117"/>
      <c r="AJ45" s="104"/>
      <c r="AK45" s="112"/>
      <c r="AL45" s="112"/>
      <c r="AM45" s="112"/>
      <c r="AN45" s="138"/>
      <c r="AO45" s="138"/>
      <c r="AP45" s="112"/>
      <c r="AQ45" s="112"/>
      <c r="AR45" s="139"/>
      <c r="AS45" s="140"/>
      <c r="AT45" s="112"/>
    </row>
    <row r="46" spans="1:46" x14ac:dyDescent="0.35">
      <c r="A46" s="171"/>
      <c r="B46" s="171"/>
      <c r="C46" s="142"/>
      <c r="D46" s="170"/>
      <c r="E46" s="161"/>
      <c r="F46" s="126"/>
      <c r="G46" s="161"/>
      <c r="H46" s="161"/>
      <c r="I46" s="161"/>
      <c r="J46" s="161"/>
      <c r="K46" s="162"/>
      <c r="L46" s="161"/>
      <c r="M46" s="161"/>
      <c r="N46" s="163"/>
      <c r="O46" s="163"/>
      <c r="P46" s="177"/>
      <c r="Q46" s="183"/>
      <c r="R46" s="183"/>
      <c r="S46" s="177"/>
      <c r="T46" s="183"/>
      <c r="U46" s="142"/>
      <c r="V46" s="112"/>
      <c r="W46" s="112"/>
      <c r="X46" s="59" t="s">
        <v>231</v>
      </c>
      <c r="Y46" s="46">
        <v>0.05</v>
      </c>
      <c r="Z46" s="46">
        <f t="shared" si="0"/>
        <v>0.05</v>
      </c>
      <c r="AA46" s="107"/>
      <c r="AB46" s="107"/>
      <c r="AC46" s="117"/>
      <c r="AD46" s="117"/>
      <c r="AE46" s="117"/>
      <c r="AF46" s="98"/>
      <c r="AG46" s="98"/>
      <c r="AH46" s="117"/>
      <c r="AI46" s="117"/>
      <c r="AJ46" s="104"/>
      <c r="AK46" s="112"/>
      <c r="AL46" s="112"/>
      <c r="AM46" s="112"/>
      <c r="AN46" s="138"/>
      <c r="AO46" s="138"/>
      <c r="AP46" s="112"/>
      <c r="AQ46" s="112"/>
      <c r="AR46" s="139"/>
      <c r="AS46" s="140"/>
      <c r="AT46" s="112"/>
    </row>
    <row r="47" spans="1:46" x14ac:dyDescent="0.35">
      <c r="A47" s="171"/>
      <c r="B47" s="171"/>
      <c r="C47" s="142"/>
      <c r="D47" s="170"/>
      <c r="E47" s="161"/>
      <c r="F47" s="126"/>
      <c r="G47" s="161"/>
      <c r="H47" s="161"/>
      <c r="I47" s="161"/>
      <c r="J47" s="161"/>
      <c r="K47" s="162"/>
      <c r="L47" s="161"/>
      <c r="M47" s="161"/>
      <c r="N47" s="163"/>
      <c r="O47" s="163"/>
      <c r="P47" s="177"/>
      <c r="Q47" s="183"/>
      <c r="R47" s="183"/>
      <c r="S47" s="177"/>
      <c r="T47" s="183"/>
      <c r="U47" s="142"/>
      <c r="V47" s="112"/>
      <c r="W47" s="112"/>
      <c r="X47" s="59" t="s">
        <v>232</v>
      </c>
      <c r="Y47" s="46">
        <v>0.05</v>
      </c>
      <c r="Z47" s="46">
        <f t="shared" si="0"/>
        <v>0.05</v>
      </c>
      <c r="AA47" s="107"/>
      <c r="AB47" s="107"/>
      <c r="AC47" s="117"/>
      <c r="AD47" s="117"/>
      <c r="AE47" s="117"/>
      <c r="AF47" s="98"/>
      <c r="AG47" s="98"/>
      <c r="AH47" s="117"/>
      <c r="AI47" s="117"/>
      <c r="AJ47" s="104"/>
      <c r="AK47" s="112"/>
      <c r="AL47" s="112"/>
      <c r="AM47" s="112"/>
      <c r="AN47" s="138"/>
      <c r="AO47" s="138"/>
      <c r="AP47" s="112"/>
      <c r="AQ47" s="112"/>
      <c r="AR47" s="139"/>
      <c r="AS47" s="140"/>
      <c r="AT47" s="112"/>
    </row>
    <row r="48" spans="1:46" x14ac:dyDescent="0.35">
      <c r="A48" s="171"/>
      <c r="B48" s="171"/>
      <c r="C48" s="142"/>
      <c r="D48" s="170"/>
      <c r="E48" s="161"/>
      <c r="F48" s="126"/>
      <c r="G48" s="161"/>
      <c r="H48" s="161"/>
      <c r="I48" s="161"/>
      <c r="J48" s="161"/>
      <c r="K48" s="162"/>
      <c r="L48" s="161"/>
      <c r="M48" s="161"/>
      <c r="N48" s="163"/>
      <c r="O48" s="163"/>
      <c r="P48" s="177"/>
      <c r="Q48" s="183"/>
      <c r="R48" s="183"/>
      <c r="S48" s="177"/>
      <c r="T48" s="183"/>
      <c r="U48" s="142"/>
      <c r="V48" s="112"/>
      <c r="W48" s="112"/>
      <c r="X48" s="59" t="s">
        <v>233</v>
      </c>
      <c r="Y48" s="46">
        <v>0.05</v>
      </c>
      <c r="Z48" s="46">
        <f t="shared" si="0"/>
        <v>0.05</v>
      </c>
      <c r="AA48" s="107"/>
      <c r="AB48" s="107"/>
      <c r="AC48" s="117"/>
      <c r="AD48" s="117"/>
      <c r="AE48" s="117"/>
      <c r="AF48" s="98"/>
      <c r="AG48" s="98"/>
      <c r="AH48" s="117"/>
      <c r="AI48" s="117"/>
      <c r="AJ48" s="104"/>
      <c r="AK48" s="112"/>
      <c r="AL48" s="112"/>
      <c r="AM48" s="112"/>
      <c r="AN48" s="138"/>
      <c r="AO48" s="138"/>
      <c r="AP48" s="112"/>
      <c r="AQ48" s="112"/>
      <c r="AR48" s="139"/>
      <c r="AS48" s="140"/>
      <c r="AT48" s="112"/>
    </row>
    <row r="49" spans="1:46" x14ac:dyDescent="0.35">
      <c r="A49" s="171"/>
      <c r="B49" s="171"/>
      <c r="C49" s="142"/>
      <c r="D49" s="170"/>
      <c r="E49" s="161"/>
      <c r="F49" s="126"/>
      <c r="G49" s="161"/>
      <c r="H49" s="161"/>
      <c r="I49" s="161"/>
      <c r="J49" s="161"/>
      <c r="K49" s="162"/>
      <c r="L49" s="161"/>
      <c r="M49" s="161"/>
      <c r="N49" s="163"/>
      <c r="O49" s="163"/>
      <c r="P49" s="177"/>
      <c r="Q49" s="183"/>
      <c r="R49" s="183"/>
      <c r="S49" s="177"/>
      <c r="T49" s="183"/>
      <c r="U49" s="142"/>
      <c r="V49" s="112"/>
      <c r="W49" s="112"/>
      <c r="X49" s="59" t="s">
        <v>234</v>
      </c>
      <c r="Y49" s="46">
        <v>0.05</v>
      </c>
      <c r="Z49" s="46">
        <f t="shared" si="0"/>
        <v>0.05</v>
      </c>
      <c r="AA49" s="107"/>
      <c r="AB49" s="107"/>
      <c r="AC49" s="117"/>
      <c r="AD49" s="117"/>
      <c r="AE49" s="117"/>
      <c r="AF49" s="98"/>
      <c r="AG49" s="98"/>
      <c r="AH49" s="117"/>
      <c r="AI49" s="117"/>
      <c r="AJ49" s="104"/>
      <c r="AK49" s="112"/>
      <c r="AL49" s="112"/>
      <c r="AM49" s="112"/>
      <c r="AN49" s="138"/>
      <c r="AO49" s="138"/>
      <c r="AP49" s="112"/>
      <c r="AQ49" s="112"/>
      <c r="AR49" s="139"/>
      <c r="AS49" s="140"/>
      <c r="AT49" s="112"/>
    </row>
    <row r="50" spans="1:46" x14ac:dyDescent="0.35">
      <c r="A50" s="171"/>
      <c r="B50" s="171"/>
      <c r="C50" s="142"/>
      <c r="D50" s="170"/>
      <c r="E50" s="161"/>
      <c r="F50" s="126"/>
      <c r="G50" s="161"/>
      <c r="H50" s="161"/>
      <c r="I50" s="161"/>
      <c r="J50" s="161"/>
      <c r="K50" s="162"/>
      <c r="L50" s="161"/>
      <c r="M50" s="161"/>
      <c r="N50" s="163"/>
      <c r="O50" s="163"/>
      <c r="P50" s="177"/>
      <c r="Q50" s="183"/>
      <c r="R50" s="183"/>
      <c r="S50" s="177"/>
      <c r="T50" s="183"/>
      <c r="U50" s="142"/>
      <c r="V50" s="112"/>
      <c r="W50" s="112"/>
      <c r="X50" s="59" t="s">
        <v>235</v>
      </c>
      <c r="Y50" s="46">
        <v>0.05</v>
      </c>
      <c r="Z50" s="46">
        <f t="shared" si="0"/>
        <v>0.05</v>
      </c>
      <c r="AA50" s="107"/>
      <c r="AB50" s="107"/>
      <c r="AC50" s="117"/>
      <c r="AD50" s="117"/>
      <c r="AE50" s="117"/>
      <c r="AF50" s="98"/>
      <c r="AG50" s="98"/>
      <c r="AH50" s="117"/>
      <c r="AI50" s="117"/>
      <c r="AJ50" s="104"/>
      <c r="AK50" s="112"/>
      <c r="AL50" s="112"/>
      <c r="AM50" s="112"/>
      <c r="AN50" s="138"/>
      <c r="AO50" s="138"/>
      <c r="AP50" s="112"/>
      <c r="AQ50" s="112"/>
      <c r="AR50" s="139"/>
      <c r="AS50" s="140"/>
      <c r="AT50" s="112"/>
    </row>
    <row r="51" spans="1:46" x14ac:dyDescent="0.35">
      <c r="A51" s="171"/>
      <c r="B51" s="171"/>
      <c r="C51" s="142"/>
      <c r="D51" s="170"/>
      <c r="E51" s="161"/>
      <c r="F51" s="126"/>
      <c r="G51" s="161"/>
      <c r="H51" s="161"/>
      <c r="I51" s="161"/>
      <c r="J51" s="161"/>
      <c r="K51" s="162"/>
      <c r="L51" s="161"/>
      <c r="M51" s="161"/>
      <c r="N51" s="163"/>
      <c r="O51" s="163"/>
      <c r="P51" s="177"/>
      <c r="Q51" s="183"/>
      <c r="R51" s="183"/>
      <c r="S51" s="177"/>
      <c r="T51" s="183"/>
      <c r="U51" s="142"/>
      <c r="V51" s="112"/>
      <c r="W51" s="112"/>
      <c r="X51" s="59" t="s">
        <v>236</v>
      </c>
      <c r="Y51" s="46">
        <v>0.05</v>
      </c>
      <c r="Z51" s="46">
        <f t="shared" si="0"/>
        <v>0.05</v>
      </c>
      <c r="AA51" s="107"/>
      <c r="AB51" s="107"/>
      <c r="AC51" s="117"/>
      <c r="AD51" s="117"/>
      <c r="AE51" s="117"/>
      <c r="AF51" s="98"/>
      <c r="AG51" s="98"/>
      <c r="AH51" s="117"/>
      <c r="AI51" s="117"/>
      <c r="AJ51" s="104"/>
      <c r="AK51" s="112"/>
      <c r="AL51" s="112"/>
      <c r="AM51" s="112"/>
      <c r="AN51" s="138"/>
      <c r="AO51" s="138"/>
      <c r="AP51" s="112"/>
      <c r="AQ51" s="112"/>
      <c r="AR51" s="139"/>
      <c r="AS51" s="140"/>
      <c r="AT51" s="112"/>
    </row>
    <row r="52" spans="1:46" x14ac:dyDescent="0.35">
      <c r="A52" s="171"/>
      <c r="B52" s="171"/>
      <c r="C52" s="142"/>
      <c r="D52" s="170"/>
      <c r="E52" s="161"/>
      <c r="F52" s="126"/>
      <c r="G52" s="161"/>
      <c r="H52" s="161"/>
      <c r="I52" s="161"/>
      <c r="J52" s="161"/>
      <c r="K52" s="162"/>
      <c r="L52" s="161"/>
      <c r="M52" s="161"/>
      <c r="N52" s="163"/>
      <c r="O52" s="163"/>
      <c r="P52" s="178"/>
      <c r="Q52" s="184"/>
      <c r="R52" s="184"/>
      <c r="S52" s="178"/>
      <c r="T52" s="184"/>
      <c r="U52" s="142"/>
      <c r="V52" s="112"/>
      <c r="W52" s="112"/>
      <c r="X52" s="60" t="s">
        <v>237</v>
      </c>
      <c r="Y52" s="46">
        <v>0.05</v>
      </c>
      <c r="Z52" s="46">
        <f t="shared" si="0"/>
        <v>0.05</v>
      </c>
      <c r="AA52" s="108"/>
      <c r="AB52" s="108"/>
      <c r="AC52" s="118"/>
      <c r="AD52" s="118"/>
      <c r="AE52" s="118"/>
      <c r="AF52" s="99"/>
      <c r="AG52" s="99"/>
      <c r="AH52" s="118"/>
      <c r="AI52" s="118"/>
      <c r="AJ52" s="105"/>
      <c r="AK52" s="112"/>
      <c r="AL52" s="112"/>
      <c r="AM52" s="112"/>
      <c r="AN52" s="138"/>
      <c r="AO52" s="138"/>
      <c r="AP52" s="112"/>
      <c r="AQ52" s="112"/>
      <c r="AR52" s="139"/>
      <c r="AS52" s="140"/>
      <c r="AT52" s="112"/>
    </row>
    <row r="53" spans="1:46" ht="43.5" x14ac:dyDescent="0.35">
      <c r="A53" s="171"/>
      <c r="B53" s="171"/>
      <c r="C53" s="142"/>
      <c r="D53" s="170"/>
      <c r="E53" s="161"/>
      <c r="F53" s="126"/>
      <c r="G53" s="161" t="s">
        <v>83</v>
      </c>
      <c r="H53" s="49" t="s">
        <v>129</v>
      </c>
      <c r="I53" s="49" t="s">
        <v>154</v>
      </c>
      <c r="J53" s="49" t="s">
        <v>132</v>
      </c>
      <c r="K53" s="52">
        <v>1</v>
      </c>
      <c r="L53" s="49">
        <v>0.5</v>
      </c>
      <c r="M53" s="49">
        <v>0</v>
      </c>
      <c r="N53" s="47">
        <v>0</v>
      </c>
      <c r="O53" s="47">
        <v>0</v>
      </c>
      <c r="P53" s="65">
        <f>O53+N53</f>
        <v>0</v>
      </c>
      <c r="Q53" s="66">
        <f>P53/L53</f>
        <v>0</v>
      </c>
      <c r="R53" s="182">
        <f>SUM(Q53:Q59)/(3)</f>
        <v>4.1666666666666664E-2</v>
      </c>
      <c r="S53" s="65">
        <f>P53+M53</f>
        <v>0</v>
      </c>
      <c r="T53" s="77">
        <f>S53/K53</f>
        <v>0</v>
      </c>
      <c r="U53" s="142" t="s">
        <v>218</v>
      </c>
      <c r="V53" s="112" t="s">
        <v>171</v>
      </c>
      <c r="W53" s="112" t="s">
        <v>184</v>
      </c>
      <c r="X53" s="59" t="s">
        <v>219</v>
      </c>
      <c r="Y53" s="46">
        <v>0.05</v>
      </c>
      <c r="Z53" s="46">
        <f t="shared" si="0"/>
        <v>0.05</v>
      </c>
      <c r="AA53" s="106">
        <f>SUM(Z53:Z59)/(7)</f>
        <v>4.9999999999999996E-2</v>
      </c>
      <c r="AB53" s="106">
        <f>AA53</f>
        <v>4.9999999999999996E-2</v>
      </c>
      <c r="AC53" s="112" t="s">
        <v>188</v>
      </c>
      <c r="AD53" s="112" t="s">
        <v>187</v>
      </c>
      <c r="AE53" s="113" t="s">
        <v>320</v>
      </c>
      <c r="AF53" s="97">
        <v>879327063</v>
      </c>
      <c r="AG53" s="97">
        <v>32607000</v>
      </c>
      <c r="AH53" s="100">
        <f>AF53</f>
        <v>879327063</v>
      </c>
      <c r="AI53" s="100">
        <f>AG53</f>
        <v>32607000</v>
      </c>
      <c r="AJ53" s="103">
        <f>AI53/AH53</f>
        <v>3.708176555917056E-2</v>
      </c>
      <c r="AK53" s="112">
        <v>364</v>
      </c>
      <c r="AL53" s="112">
        <v>180</v>
      </c>
      <c r="AM53" s="112" t="s">
        <v>63</v>
      </c>
      <c r="AN53" s="138">
        <v>1028736</v>
      </c>
      <c r="AO53" s="138">
        <v>308620</v>
      </c>
      <c r="AP53" s="112" t="s">
        <v>64</v>
      </c>
      <c r="AQ53" s="112" t="s">
        <v>68</v>
      </c>
      <c r="AR53" s="139">
        <v>879327063</v>
      </c>
      <c r="AS53" s="140" t="s">
        <v>187</v>
      </c>
      <c r="AT53" s="112" t="s">
        <v>188</v>
      </c>
    </row>
    <row r="54" spans="1:46" x14ac:dyDescent="0.35">
      <c r="A54" s="171"/>
      <c r="B54" s="171"/>
      <c r="C54" s="142"/>
      <c r="D54" s="170"/>
      <c r="E54" s="161"/>
      <c r="F54" s="126"/>
      <c r="G54" s="161"/>
      <c r="H54" s="161" t="s">
        <v>130</v>
      </c>
      <c r="I54" s="161" t="s">
        <v>154</v>
      </c>
      <c r="J54" s="161" t="s">
        <v>133</v>
      </c>
      <c r="K54" s="162">
        <v>6</v>
      </c>
      <c r="L54" s="161">
        <v>2</v>
      </c>
      <c r="M54" s="161" t="s">
        <v>100</v>
      </c>
      <c r="N54" s="163">
        <v>0</v>
      </c>
      <c r="O54" s="161">
        <v>0.25</v>
      </c>
      <c r="P54" s="190">
        <f>O54+N54</f>
        <v>0.25</v>
      </c>
      <c r="Q54" s="182">
        <f>P54/L54</f>
        <v>0.125</v>
      </c>
      <c r="R54" s="183"/>
      <c r="S54" s="187">
        <f>P54</f>
        <v>0.25</v>
      </c>
      <c r="T54" s="182">
        <f>S54/K54</f>
        <v>4.1666666666666664E-2</v>
      </c>
      <c r="U54" s="142"/>
      <c r="V54" s="112"/>
      <c r="W54" s="112"/>
      <c r="X54" s="59" t="s">
        <v>220</v>
      </c>
      <c r="Y54" s="46">
        <v>0.05</v>
      </c>
      <c r="Z54" s="46">
        <f t="shared" si="0"/>
        <v>0.05</v>
      </c>
      <c r="AA54" s="107"/>
      <c r="AB54" s="107"/>
      <c r="AC54" s="112"/>
      <c r="AD54" s="112"/>
      <c r="AE54" s="114"/>
      <c r="AF54" s="98"/>
      <c r="AG54" s="98"/>
      <c r="AH54" s="101"/>
      <c r="AI54" s="101"/>
      <c r="AJ54" s="104"/>
      <c r="AK54" s="112"/>
      <c r="AL54" s="112"/>
      <c r="AM54" s="112"/>
      <c r="AN54" s="138"/>
      <c r="AO54" s="138"/>
      <c r="AP54" s="112"/>
      <c r="AQ54" s="112"/>
      <c r="AR54" s="139"/>
      <c r="AS54" s="140"/>
      <c r="AT54" s="112"/>
    </row>
    <row r="55" spans="1:46" x14ac:dyDescent="0.35">
      <c r="A55" s="171"/>
      <c r="B55" s="171"/>
      <c r="C55" s="142"/>
      <c r="D55" s="170"/>
      <c r="E55" s="161"/>
      <c r="F55" s="126"/>
      <c r="G55" s="161"/>
      <c r="H55" s="161"/>
      <c r="I55" s="161"/>
      <c r="J55" s="161"/>
      <c r="K55" s="162"/>
      <c r="L55" s="161"/>
      <c r="M55" s="161"/>
      <c r="N55" s="163"/>
      <c r="O55" s="161"/>
      <c r="P55" s="191"/>
      <c r="Q55" s="183"/>
      <c r="R55" s="183"/>
      <c r="S55" s="188"/>
      <c r="T55" s="183"/>
      <c r="U55" s="142"/>
      <c r="V55" s="112"/>
      <c r="W55" s="112"/>
      <c r="X55" s="59" t="s">
        <v>221</v>
      </c>
      <c r="Y55" s="46">
        <v>0.05</v>
      </c>
      <c r="Z55" s="46">
        <f t="shared" si="0"/>
        <v>0.05</v>
      </c>
      <c r="AA55" s="107"/>
      <c r="AB55" s="107"/>
      <c r="AC55" s="112"/>
      <c r="AD55" s="112"/>
      <c r="AE55" s="114"/>
      <c r="AF55" s="98"/>
      <c r="AG55" s="98"/>
      <c r="AH55" s="101"/>
      <c r="AI55" s="101"/>
      <c r="AJ55" s="104"/>
      <c r="AK55" s="112"/>
      <c r="AL55" s="112"/>
      <c r="AM55" s="112"/>
      <c r="AN55" s="138"/>
      <c r="AO55" s="138"/>
      <c r="AP55" s="112"/>
      <c r="AQ55" s="112"/>
      <c r="AR55" s="139"/>
      <c r="AS55" s="140"/>
      <c r="AT55" s="112"/>
    </row>
    <row r="56" spans="1:46" x14ac:dyDescent="0.35">
      <c r="A56" s="171"/>
      <c r="B56" s="171"/>
      <c r="C56" s="142"/>
      <c r="D56" s="170"/>
      <c r="E56" s="161"/>
      <c r="F56" s="126"/>
      <c r="G56" s="161"/>
      <c r="H56" s="161"/>
      <c r="I56" s="161"/>
      <c r="J56" s="161"/>
      <c r="K56" s="162"/>
      <c r="L56" s="161"/>
      <c r="M56" s="161"/>
      <c r="N56" s="163"/>
      <c r="O56" s="161"/>
      <c r="P56" s="191"/>
      <c r="Q56" s="183"/>
      <c r="R56" s="183"/>
      <c r="S56" s="188"/>
      <c r="T56" s="183"/>
      <c r="U56" s="142"/>
      <c r="V56" s="112"/>
      <c r="W56" s="112"/>
      <c r="X56" s="59" t="s">
        <v>222</v>
      </c>
      <c r="Y56" s="46">
        <v>0.05</v>
      </c>
      <c r="Z56" s="46">
        <f t="shared" si="0"/>
        <v>0.05</v>
      </c>
      <c r="AA56" s="107"/>
      <c r="AB56" s="107"/>
      <c r="AC56" s="112"/>
      <c r="AD56" s="112"/>
      <c r="AE56" s="114"/>
      <c r="AF56" s="98"/>
      <c r="AG56" s="98"/>
      <c r="AH56" s="101"/>
      <c r="AI56" s="101"/>
      <c r="AJ56" s="104"/>
      <c r="AK56" s="112"/>
      <c r="AL56" s="112"/>
      <c r="AM56" s="112"/>
      <c r="AN56" s="138"/>
      <c r="AO56" s="138"/>
      <c r="AP56" s="112"/>
      <c r="AQ56" s="112"/>
      <c r="AR56" s="139"/>
      <c r="AS56" s="140"/>
      <c r="AT56" s="112"/>
    </row>
    <row r="57" spans="1:46" x14ac:dyDescent="0.35">
      <c r="A57" s="171"/>
      <c r="B57" s="171"/>
      <c r="C57" s="142"/>
      <c r="D57" s="170"/>
      <c r="E57" s="161"/>
      <c r="F57" s="126"/>
      <c r="G57" s="161"/>
      <c r="H57" s="161"/>
      <c r="I57" s="161"/>
      <c r="J57" s="161"/>
      <c r="K57" s="162"/>
      <c r="L57" s="161"/>
      <c r="M57" s="161"/>
      <c r="N57" s="163"/>
      <c r="O57" s="161"/>
      <c r="P57" s="192"/>
      <c r="Q57" s="184"/>
      <c r="R57" s="183"/>
      <c r="S57" s="189"/>
      <c r="T57" s="184"/>
      <c r="U57" s="142"/>
      <c r="V57" s="112"/>
      <c r="W57" s="112"/>
      <c r="X57" s="59" t="s">
        <v>223</v>
      </c>
      <c r="Y57" s="46">
        <v>0.05</v>
      </c>
      <c r="Z57" s="46">
        <f t="shared" si="0"/>
        <v>0.05</v>
      </c>
      <c r="AA57" s="107"/>
      <c r="AB57" s="107"/>
      <c r="AC57" s="112"/>
      <c r="AD57" s="112"/>
      <c r="AE57" s="114"/>
      <c r="AF57" s="98"/>
      <c r="AG57" s="98"/>
      <c r="AH57" s="101"/>
      <c r="AI57" s="101"/>
      <c r="AJ57" s="104"/>
      <c r="AK57" s="112"/>
      <c r="AL57" s="112"/>
      <c r="AM57" s="112"/>
      <c r="AN57" s="138"/>
      <c r="AO57" s="138"/>
      <c r="AP57" s="112"/>
      <c r="AQ57" s="112"/>
      <c r="AR57" s="139"/>
      <c r="AS57" s="140"/>
      <c r="AT57" s="112"/>
    </row>
    <row r="58" spans="1:46" x14ac:dyDescent="0.35">
      <c r="A58" s="171"/>
      <c r="B58" s="171"/>
      <c r="C58" s="142"/>
      <c r="D58" s="170"/>
      <c r="E58" s="161"/>
      <c r="F58" s="126"/>
      <c r="G58" s="161"/>
      <c r="H58" s="161" t="s">
        <v>131</v>
      </c>
      <c r="I58" s="161" t="s">
        <v>154</v>
      </c>
      <c r="J58" s="161" t="s">
        <v>134</v>
      </c>
      <c r="K58" s="162">
        <v>1</v>
      </c>
      <c r="L58" s="161">
        <v>0.5</v>
      </c>
      <c r="M58" s="161" t="s">
        <v>100</v>
      </c>
      <c r="N58" s="163">
        <v>0</v>
      </c>
      <c r="O58" s="163">
        <v>0</v>
      </c>
      <c r="P58" s="176">
        <f>O58+N58</f>
        <v>0</v>
      </c>
      <c r="Q58" s="182">
        <f>P58/L58</f>
        <v>0</v>
      </c>
      <c r="R58" s="183"/>
      <c r="S58" s="176">
        <f>P58</f>
        <v>0</v>
      </c>
      <c r="T58" s="182">
        <f>S58/K58</f>
        <v>0</v>
      </c>
      <c r="U58" s="142"/>
      <c r="V58" s="112"/>
      <c r="W58" s="112"/>
      <c r="X58" s="59" t="s">
        <v>224</v>
      </c>
      <c r="Y58" s="46">
        <v>0.05</v>
      </c>
      <c r="Z58" s="46">
        <f t="shared" si="0"/>
        <v>0.05</v>
      </c>
      <c r="AA58" s="107"/>
      <c r="AB58" s="107"/>
      <c r="AC58" s="112"/>
      <c r="AD58" s="112"/>
      <c r="AE58" s="114"/>
      <c r="AF58" s="98"/>
      <c r="AG58" s="98"/>
      <c r="AH58" s="101"/>
      <c r="AI58" s="101"/>
      <c r="AJ58" s="104"/>
      <c r="AK58" s="112"/>
      <c r="AL58" s="112"/>
      <c r="AM58" s="112"/>
      <c r="AN58" s="138"/>
      <c r="AO58" s="138"/>
      <c r="AP58" s="112"/>
      <c r="AQ58" s="112"/>
      <c r="AR58" s="139"/>
      <c r="AS58" s="140"/>
      <c r="AT58" s="112"/>
    </row>
    <row r="59" spans="1:46" x14ac:dyDescent="0.35">
      <c r="A59" s="171"/>
      <c r="B59" s="171"/>
      <c r="C59" s="142"/>
      <c r="D59" s="170"/>
      <c r="E59" s="161"/>
      <c r="F59" s="127"/>
      <c r="G59" s="161"/>
      <c r="H59" s="161"/>
      <c r="I59" s="161"/>
      <c r="J59" s="161"/>
      <c r="K59" s="162"/>
      <c r="L59" s="161"/>
      <c r="M59" s="161"/>
      <c r="N59" s="163"/>
      <c r="O59" s="163"/>
      <c r="P59" s="178"/>
      <c r="Q59" s="184"/>
      <c r="R59" s="184"/>
      <c r="S59" s="178"/>
      <c r="T59" s="184"/>
      <c r="U59" s="142"/>
      <c r="V59" s="112"/>
      <c r="W59" s="112"/>
      <c r="X59" s="59" t="s">
        <v>225</v>
      </c>
      <c r="Y59" s="46">
        <v>0.05</v>
      </c>
      <c r="Z59" s="46">
        <f t="shared" si="0"/>
        <v>0.05</v>
      </c>
      <c r="AA59" s="108"/>
      <c r="AB59" s="108"/>
      <c r="AC59" s="112"/>
      <c r="AD59" s="112"/>
      <c r="AE59" s="115"/>
      <c r="AF59" s="99"/>
      <c r="AG59" s="99"/>
      <c r="AH59" s="102"/>
      <c r="AI59" s="102"/>
      <c r="AJ59" s="105"/>
      <c r="AK59" s="112"/>
      <c r="AL59" s="112"/>
      <c r="AM59" s="112"/>
      <c r="AN59" s="138"/>
      <c r="AO59" s="138"/>
      <c r="AP59" s="112"/>
      <c r="AQ59" s="112"/>
      <c r="AR59" s="139"/>
      <c r="AS59" s="140"/>
      <c r="AT59" s="112"/>
    </row>
    <row r="60" spans="1:46" ht="30.25" customHeight="1" x14ac:dyDescent="0.35">
      <c r="A60" s="171"/>
      <c r="B60" s="172" t="s">
        <v>84</v>
      </c>
      <c r="C60" s="112" t="s">
        <v>85</v>
      </c>
      <c r="D60" s="112" t="s">
        <v>86</v>
      </c>
      <c r="E60" s="158" t="s">
        <v>87</v>
      </c>
      <c r="F60" s="128" t="s">
        <v>302</v>
      </c>
      <c r="G60" s="158" t="s">
        <v>88</v>
      </c>
      <c r="H60" s="54" t="s">
        <v>135</v>
      </c>
      <c r="I60" s="54" t="s">
        <v>154</v>
      </c>
      <c r="J60" s="54" t="s">
        <v>139</v>
      </c>
      <c r="K60" s="31">
        <v>4</v>
      </c>
      <c r="L60" s="54">
        <v>1</v>
      </c>
      <c r="M60" s="54">
        <v>1</v>
      </c>
      <c r="N60" s="32">
        <v>0.25</v>
      </c>
      <c r="O60" s="32">
        <v>0.25</v>
      </c>
      <c r="P60" s="68">
        <f>O60+N60</f>
        <v>0.5</v>
      </c>
      <c r="Q60" s="33">
        <f>P60/L60</f>
        <v>0.5</v>
      </c>
      <c r="R60" s="196">
        <f>SUM(Q60:Q72)/(2)</f>
        <v>0.75</v>
      </c>
      <c r="S60" s="68">
        <f>P60+M60</f>
        <v>1.5</v>
      </c>
      <c r="T60" s="33">
        <f>S60/K60</f>
        <v>0.375</v>
      </c>
      <c r="U60" s="142" t="s">
        <v>170</v>
      </c>
      <c r="V60" s="112" t="s">
        <v>171</v>
      </c>
      <c r="W60" s="112" t="s">
        <v>169</v>
      </c>
      <c r="X60" s="59" t="s">
        <v>249</v>
      </c>
      <c r="Y60" s="46">
        <v>0.3</v>
      </c>
      <c r="Z60" s="46">
        <f t="shared" si="0"/>
        <v>0.3</v>
      </c>
      <c r="AA60" s="106">
        <f>SUM(Z60:Z72)/(13)</f>
        <v>9.4615384615384643E-2</v>
      </c>
      <c r="AB60" s="106">
        <f>AA60</f>
        <v>9.4615384615384643E-2</v>
      </c>
      <c r="AC60" s="112" t="s">
        <v>175</v>
      </c>
      <c r="AD60" s="112" t="s">
        <v>174</v>
      </c>
      <c r="AE60" s="116" t="s">
        <v>320</v>
      </c>
      <c r="AF60" s="97">
        <v>439663531</v>
      </c>
      <c r="AG60" s="97">
        <v>18880000</v>
      </c>
      <c r="AH60" s="85">
        <f>AF60</f>
        <v>439663531</v>
      </c>
      <c r="AI60" s="85">
        <f>AG60</f>
        <v>18880000</v>
      </c>
      <c r="AJ60" s="103">
        <f>AI60/AH60</f>
        <v>4.2941928699562759E-2</v>
      </c>
      <c r="AK60" s="112">
        <v>364</v>
      </c>
      <c r="AL60" s="112">
        <v>180</v>
      </c>
      <c r="AM60" s="112" t="s">
        <v>63</v>
      </c>
      <c r="AN60" s="138">
        <v>1028736</v>
      </c>
      <c r="AO60" s="138">
        <v>308620</v>
      </c>
      <c r="AP60" s="112" t="s">
        <v>64</v>
      </c>
      <c r="AQ60" s="112" t="s">
        <v>68</v>
      </c>
      <c r="AR60" s="139">
        <v>489255710</v>
      </c>
      <c r="AS60" s="140" t="s">
        <v>174</v>
      </c>
      <c r="AT60" s="112" t="s">
        <v>175</v>
      </c>
    </row>
    <row r="61" spans="1:46" ht="58" x14ac:dyDescent="0.35">
      <c r="A61" s="171"/>
      <c r="B61" s="172"/>
      <c r="C61" s="112"/>
      <c r="D61" s="112"/>
      <c r="E61" s="158"/>
      <c r="F61" s="129"/>
      <c r="G61" s="158"/>
      <c r="H61" s="54" t="s">
        <v>136</v>
      </c>
      <c r="I61" s="54" t="s">
        <v>154</v>
      </c>
      <c r="J61" s="54" t="s">
        <v>140</v>
      </c>
      <c r="K61" s="31">
        <v>4</v>
      </c>
      <c r="L61" s="54">
        <v>1</v>
      </c>
      <c r="M61" s="54">
        <v>0</v>
      </c>
      <c r="N61" s="32">
        <v>0.25</v>
      </c>
      <c r="O61" s="32">
        <v>0.25</v>
      </c>
      <c r="P61" s="68">
        <f>O61+N61</f>
        <v>0.5</v>
      </c>
      <c r="Q61" s="68"/>
      <c r="R61" s="197"/>
      <c r="S61" s="68">
        <f>P61+M61</f>
        <v>0.5</v>
      </c>
      <c r="T61" s="33">
        <f>S61/K61</f>
        <v>0.125</v>
      </c>
      <c r="U61" s="142"/>
      <c r="V61" s="112"/>
      <c r="W61" s="112"/>
      <c r="X61" s="59" t="s">
        <v>248</v>
      </c>
      <c r="Y61" s="46">
        <v>0.1</v>
      </c>
      <c r="Z61" s="46">
        <f t="shared" si="0"/>
        <v>0.1</v>
      </c>
      <c r="AA61" s="107"/>
      <c r="AB61" s="107"/>
      <c r="AC61" s="112"/>
      <c r="AD61" s="112"/>
      <c r="AE61" s="117"/>
      <c r="AF61" s="98"/>
      <c r="AG61" s="98"/>
      <c r="AH61" s="116"/>
      <c r="AI61" s="116"/>
      <c r="AJ61" s="104"/>
      <c r="AK61" s="112"/>
      <c r="AL61" s="112"/>
      <c r="AM61" s="112"/>
      <c r="AN61" s="138"/>
      <c r="AO61" s="138"/>
      <c r="AP61" s="112"/>
      <c r="AQ61" s="112"/>
      <c r="AR61" s="139"/>
      <c r="AS61" s="140"/>
      <c r="AT61" s="112"/>
    </row>
    <row r="62" spans="1:46" ht="43.5" x14ac:dyDescent="0.35">
      <c r="A62" s="171"/>
      <c r="B62" s="172"/>
      <c r="C62" s="112"/>
      <c r="D62" s="112"/>
      <c r="E62" s="158"/>
      <c r="F62" s="129"/>
      <c r="G62" s="158"/>
      <c r="H62" s="54" t="s">
        <v>137</v>
      </c>
      <c r="I62" s="54" t="s">
        <v>154</v>
      </c>
      <c r="J62" s="54" t="s">
        <v>141</v>
      </c>
      <c r="K62" s="31">
        <v>1</v>
      </c>
      <c r="L62" s="54" t="s">
        <v>100</v>
      </c>
      <c r="M62" s="54" t="s">
        <v>100</v>
      </c>
      <c r="N62" s="33" t="s">
        <v>100</v>
      </c>
      <c r="O62" s="54" t="s">
        <v>100</v>
      </c>
      <c r="P62" s="67"/>
      <c r="Q62" s="67"/>
      <c r="R62" s="197"/>
      <c r="S62" s="67"/>
      <c r="T62" s="67"/>
      <c r="U62" s="142"/>
      <c r="V62" s="112"/>
      <c r="W62" s="112"/>
      <c r="X62" s="59" t="s">
        <v>250</v>
      </c>
      <c r="Y62" s="46">
        <v>0.33</v>
      </c>
      <c r="Z62" s="46">
        <f t="shared" si="0"/>
        <v>0.33</v>
      </c>
      <c r="AA62" s="107"/>
      <c r="AB62" s="107"/>
      <c r="AC62" s="112"/>
      <c r="AD62" s="112"/>
      <c r="AE62" s="117"/>
      <c r="AF62" s="98"/>
      <c r="AG62" s="98"/>
      <c r="AH62" s="117"/>
      <c r="AI62" s="117"/>
      <c r="AJ62" s="104"/>
      <c r="AK62" s="112"/>
      <c r="AL62" s="112"/>
      <c r="AM62" s="112"/>
      <c r="AN62" s="138"/>
      <c r="AO62" s="138"/>
      <c r="AP62" s="112"/>
      <c r="AQ62" s="112"/>
      <c r="AR62" s="139"/>
      <c r="AS62" s="140"/>
      <c r="AT62" s="112"/>
    </row>
    <row r="63" spans="1:46" x14ac:dyDescent="0.35">
      <c r="A63" s="171"/>
      <c r="B63" s="172"/>
      <c r="C63" s="112"/>
      <c r="D63" s="112"/>
      <c r="E63" s="158"/>
      <c r="F63" s="129"/>
      <c r="G63" s="158"/>
      <c r="H63" s="158" t="s">
        <v>138</v>
      </c>
      <c r="I63" s="158" t="s">
        <v>154</v>
      </c>
      <c r="J63" s="158" t="s">
        <v>142</v>
      </c>
      <c r="K63" s="159">
        <v>1</v>
      </c>
      <c r="L63" s="158">
        <v>0.25</v>
      </c>
      <c r="M63" s="158" t="s">
        <v>100</v>
      </c>
      <c r="N63" s="156">
        <v>0.25</v>
      </c>
      <c r="O63" s="156">
        <v>0.25</v>
      </c>
      <c r="P63" s="193">
        <f>O63+N63</f>
        <v>0.5</v>
      </c>
      <c r="Q63" s="196">
        <f>100%</f>
        <v>1</v>
      </c>
      <c r="R63" s="197"/>
      <c r="S63" s="193">
        <f>P63</f>
        <v>0.5</v>
      </c>
      <c r="T63" s="196">
        <f>S63/K63</f>
        <v>0.5</v>
      </c>
      <c r="U63" s="142"/>
      <c r="V63" s="112"/>
      <c r="W63" s="112"/>
      <c r="X63" s="59" t="s">
        <v>251</v>
      </c>
      <c r="Y63" s="46">
        <v>0.05</v>
      </c>
      <c r="Z63" s="46">
        <f t="shared" si="0"/>
        <v>0.05</v>
      </c>
      <c r="AA63" s="107"/>
      <c r="AB63" s="107"/>
      <c r="AC63" s="112"/>
      <c r="AD63" s="112"/>
      <c r="AE63" s="117"/>
      <c r="AF63" s="98"/>
      <c r="AG63" s="98"/>
      <c r="AH63" s="117"/>
      <c r="AI63" s="117"/>
      <c r="AJ63" s="104"/>
      <c r="AK63" s="112"/>
      <c r="AL63" s="112"/>
      <c r="AM63" s="112"/>
      <c r="AN63" s="138"/>
      <c r="AO63" s="138"/>
      <c r="AP63" s="112"/>
      <c r="AQ63" s="112"/>
      <c r="AR63" s="139"/>
      <c r="AS63" s="140"/>
      <c r="AT63" s="112"/>
    </row>
    <row r="64" spans="1:46" x14ac:dyDescent="0.35">
      <c r="A64" s="171"/>
      <c r="B64" s="172"/>
      <c r="C64" s="112"/>
      <c r="D64" s="112"/>
      <c r="E64" s="158"/>
      <c r="F64" s="129"/>
      <c r="G64" s="158"/>
      <c r="H64" s="158"/>
      <c r="I64" s="158"/>
      <c r="J64" s="158"/>
      <c r="K64" s="159"/>
      <c r="L64" s="158"/>
      <c r="M64" s="158"/>
      <c r="N64" s="156"/>
      <c r="O64" s="156"/>
      <c r="P64" s="194"/>
      <c r="Q64" s="197"/>
      <c r="R64" s="197"/>
      <c r="S64" s="194"/>
      <c r="T64" s="197"/>
      <c r="U64" s="142"/>
      <c r="V64" s="112"/>
      <c r="W64" s="112"/>
      <c r="X64" s="59" t="s">
        <v>252</v>
      </c>
      <c r="Y64" s="46">
        <v>0.05</v>
      </c>
      <c r="Z64" s="46">
        <f t="shared" si="0"/>
        <v>0.05</v>
      </c>
      <c r="AA64" s="107"/>
      <c r="AB64" s="107"/>
      <c r="AC64" s="112"/>
      <c r="AD64" s="112"/>
      <c r="AE64" s="117"/>
      <c r="AF64" s="98"/>
      <c r="AG64" s="98"/>
      <c r="AH64" s="117"/>
      <c r="AI64" s="117"/>
      <c r="AJ64" s="104"/>
      <c r="AK64" s="112"/>
      <c r="AL64" s="112"/>
      <c r="AM64" s="112"/>
      <c r="AN64" s="138"/>
      <c r="AO64" s="138"/>
      <c r="AP64" s="112"/>
      <c r="AQ64" s="112"/>
      <c r="AR64" s="139"/>
      <c r="AS64" s="140"/>
      <c r="AT64" s="112"/>
    </row>
    <row r="65" spans="1:46" x14ac:dyDescent="0.35">
      <c r="A65" s="171"/>
      <c r="B65" s="172"/>
      <c r="C65" s="112"/>
      <c r="D65" s="112"/>
      <c r="E65" s="158"/>
      <c r="F65" s="129"/>
      <c r="G65" s="158"/>
      <c r="H65" s="158"/>
      <c r="I65" s="158"/>
      <c r="J65" s="158"/>
      <c r="K65" s="159"/>
      <c r="L65" s="158"/>
      <c r="M65" s="158"/>
      <c r="N65" s="156"/>
      <c r="O65" s="156"/>
      <c r="P65" s="194"/>
      <c r="Q65" s="197"/>
      <c r="R65" s="197"/>
      <c r="S65" s="194"/>
      <c r="T65" s="197"/>
      <c r="U65" s="142"/>
      <c r="V65" s="112"/>
      <c r="W65" s="112"/>
      <c r="X65" s="59" t="s">
        <v>253</v>
      </c>
      <c r="Y65" s="46">
        <v>0.05</v>
      </c>
      <c r="Z65" s="46">
        <f t="shared" si="0"/>
        <v>0.05</v>
      </c>
      <c r="AA65" s="107"/>
      <c r="AB65" s="107"/>
      <c r="AC65" s="112"/>
      <c r="AD65" s="112"/>
      <c r="AE65" s="117"/>
      <c r="AF65" s="98"/>
      <c r="AG65" s="98"/>
      <c r="AH65" s="117"/>
      <c r="AI65" s="117"/>
      <c r="AJ65" s="104"/>
      <c r="AK65" s="112"/>
      <c r="AL65" s="112"/>
      <c r="AM65" s="112"/>
      <c r="AN65" s="138"/>
      <c r="AO65" s="138"/>
      <c r="AP65" s="112"/>
      <c r="AQ65" s="112"/>
      <c r="AR65" s="139"/>
      <c r="AS65" s="140"/>
      <c r="AT65" s="112"/>
    </row>
    <row r="66" spans="1:46" x14ac:dyDescent="0.35">
      <c r="A66" s="171"/>
      <c r="B66" s="172"/>
      <c r="C66" s="112"/>
      <c r="D66" s="112"/>
      <c r="E66" s="158"/>
      <c r="F66" s="129"/>
      <c r="G66" s="158"/>
      <c r="H66" s="158"/>
      <c r="I66" s="158"/>
      <c r="J66" s="158"/>
      <c r="K66" s="159"/>
      <c r="L66" s="158"/>
      <c r="M66" s="158"/>
      <c r="N66" s="156"/>
      <c r="O66" s="156"/>
      <c r="P66" s="194"/>
      <c r="Q66" s="197"/>
      <c r="R66" s="197"/>
      <c r="S66" s="194"/>
      <c r="T66" s="197"/>
      <c r="U66" s="142"/>
      <c r="V66" s="112"/>
      <c r="W66" s="112"/>
      <c r="X66" s="59" t="s">
        <v>254</v>
      </c>
      <c r="Y66" s="46">
        <v>0.05</v>
      </c>
      <c r="Z66" s="46">
        <f t="shared" si="0"/>
        <v>0.05</v>
      </c>
      <c r="AA66" s="107"/>
      <c r="AB66" s="107"/>
      <c r="AC66" s="112"/>
      <c r="AD66" s="112"/>
      <c r="AE66" s="117"/>
      <c r="AF66" s="98"/>
      <c r="AG66" s="98"/>
      <c r="AH66" s="117"/>
      <c r="AI66" s="117"/>
      <c r="AJ66" s="104"/>
      <c r="AK66" s="112"/>
      <c r="AL66" s="112"/>
      <c r="AM66" s="112"/>
      <c r="AN66" s="138"/>
      <c r="AO66" s="138"/>
      <c r="AP66" s="112"/>
      <c r="AQ66" s="112"/>
      <c r="AR66" s="139"/>
      <c r="AS66" s="140"/>
      <c r="AT66" s="112"/>
    </row>
    <row r="67" spans="1:46" x14ac:dyDescent="0.35">
      <c r="A67" s="171"/>
      <c r="B67" s="172"/>
      <c r="C67" s="112"/>
      <c r="D67" s="112"/>
      <c r="E67" s="158"/>
      <c r="F67" s="129"/>
      <c r="G67" s="158"/>
      <c r="H67" s="158"/>
      <c r="I67" s="158"/>
      <c r="J67" s="158"/>
      <c r="K67" s="159"/>
      <c r="L67" s="158"/>
      <c r="M67" s="158"/>
      <c r="N67" s="156"/>
      <c r="O67" s="156"/>
      <c r="P67" s="194"/>
      <c r="Q67" s="197"/>
      <c r="R67" s="197"/>
      <c r="S67" s="194"/>
      <c r="T67" s="197"/>
      <c r="U67" s="142"/>
      <c r="V67" s="112"/>
      <c r="W67" s="112"/>
      <c r="X67" s="59" t="s">
        <v>255</v>
      </c>
      <c r="Y67" s="46">
        <v>0.05</v>
      </c>
      <c r="Z67" s="46">
        <f t="shared" ref="Z67:Z112" si="1">Y67</f>
        <v>0.05</v>
      </c>
      <c r="AA67" s="107"/>
      <c r="AB67" s="107"/>
      <c r="AC67" s="112"/>
      <c r="AD67" s="112"/>
      <c r="AE67" s="117"/>
      <c r="AF67" s="98"/>
      <c r="AG67" s="98"/>
      <c r="AH67" s="117"/>
      <c r="AI67" s="117"/>
      <c r="AJ67" s="104"/>
      <c r="AK67" s="112"/>
      <c r="AL67" s="112"/>
      <c r="AM67" s="112"/>
      <c r="AN67" s="138"/>
      <c r="AO67" s="138"/>
      <c r="AP67" s="112"/>
      <c r="AQ67" s="112"/>
      <c r="AR67" s="139"/>
      <c r="AS67" s="140"/>
      <c r="AT67" s="112"/>
    </row>
    <row r="68" spans="1:46" x14ac:dyDescent="0.35">
      <c r="A68" s="171"/>
      <c r="B68" s="172"/>
      <c r="C68" s="112"/>
      <c r="D68" s="112"/>
      <c r="E68" s="158"/>
      <c r="F68" s="129"/>
      <c r="G68" s="158"/>
      <c r="H68" s="158"/>
      <c r="I68" s="158"/>
      <c r="J68" s="158"/>
      <c r="K68" s="159"/>
      <c r="L68" s="158"/>
      <c r="M68" s="158"/>
      <c r="N68" s="156"/>
      <c r="O68" s="156"/>
      <c r="P68" s="194"/>
      <c r="Q68" s="197"/>
      <c r="R68" s="197"/>
      <c r="S68" s="194"/>
      <c r="T68" s="197"/>
      <c r="U68" s="142"/>
      <c r="V68" s="112"/>
      <c r="W68" s="112"/>
      <c r="X68" s="59" t="s">
        <v>256</v>
      </c>
      <c r="Y68" s="46">
        <v>0.05</v>
      </c>
      <c r="Z68" s="46">
        <f t="shared" si="1"/>
        <v>0.05</v>
      </c>
      <c r="AA68" s="107"/>
      <c r="AB68" s="107"/>
      <c r="AC68" s="112"/>
      <c r="AD68" s="112"/>
      <c r="AE68" s="117"/>
      <c r="AF68" s="98"/>
      <c r="AG68" s="98"/>
      <c r="AH68" s="117"/>
      <c r="AI68" s="117"/>
      <c r="AJ68" s="104"/>
      <c r="AK68" s="112"/>
      <c r="AL68" s="112"/>
      <c r="AM68" s="112"/>
      <c r="AN68" s="138"/>
      <c r="AO68" s="138"/>
      <c r="AP68" s="112"/>
      <c r="AQ68" s="112"/>
      <c r="AR68" s="139"/>
      <c r="AS68" s="140"/>
      <c r="AT68" s="112"/>
    </row>
    <row r="69" spans="1:46" x14ac:dyDescent="0.35">
      <c r="A69" s="171"/>
      <c r="B69" s="172"/>
      <c r="C69" s="112"/>
      <c r="D69" s="112"/>
      <c r="E69" s="158"/>
      <c r="F69" s="129"/>
      <c r="G69" s="158"/>
      <c r="H69" s="158"/>
      <c r="I69" s="158"/>
      <c r="J69" s="158"/>
      <c r="K69" s="159"/>
      <c r="L69" s="158"/>
      <c r="M69" s="158"/>
      <c r="N69" s="156"/>
      <c r="O69" s="156"/>
      <c r="P69" s="194"/>
      <c r="Q69" s="197"/>
      <c r="R69" s="197"/>
      <c r="S69" s="194"/>
      <c r="T69" s="197"/>
      <c r="U69" s="142"/>
      <c r="V69" s="112"/>
      <c r="W69" s="112"/>
      <c r="X69" s="59" t="s">
        <v>257</v>
      </c>
      <c r="Y69" s="46">
        <v>0.05</v>
      </c>
      <c r="Z69" s="46">
        <f t="shared" si="1"/>
        <v>0.05</v>
      </c>
      <c r="AA69" s="107"/>
      <c r="AB69" s="107"/>
      <c r="AC69" s="112"/>
      <c r="AD69" s="112"/>
      <c r="AE69" s="117"/>
      <c r="AF69" s="98"/>
      <c r="AG69" s="98"/>
      <c r="AH69" s="117"/>
      <c r="AI69" s="117"/>
      <c r="AJ69" s="104"/>
      <c r="AK69" s="112"/>
      <c r="AL69" s="112"/>
      <c r="AM69" s="112"/>
      <c r="AN69" s="138"/>
      <c r="AO69" s="138"/>
      <c r="AP69" s="112"/>
      <c r="AQ69" s="112"/>
      <c r="AR69" s="139"/>
      <c r="AS69" s="140"/>
      <c r="AT69" s="112"/>
    </row>
    <row r="70" spans="1:46" x14ac:dyDescent="0.35">
      <c r="A70" s="171"/>
      <c r="B70" s="172"/>
      <c r="C70" s="112"/>
      <c r="D70" s="112"/>
      <c r="E70" s="158"/>
      <c r="F70" s="129"/>
      <c r="G70" s="158"/>
      <c r="H70" s="158"/>
      <c r="I70" s="158"/>
      <c r="J70" s="158"/>
      <c r="K70" s="159"/>
      <c r="L70" s="158"/>
      <c r="M70" s="158"/>
      <c r="N70" s="156"/>
      <c r="O70" s="156"/>
      <c r="P70" s="194"/>
      <c r="Q70" s="197"/>
      <c r="R70" s="197"/>
      <c r="S70" s="194"/>
      <c r="T70" s="197"/>
      <c r="U70" s="142"/>
      <c r="V70" s="112"/>
      <c r="W70" s="112"/>
      <c r="X70" s="59" t="s">
        <v>258</v>
      </c>
      <c r="Y70" s="46">
        <v>0.05</v>
      </c>
      <c r="Z70" s="46">
        <f t="shared" si="1"/>
        <v>0.05</v>
      </c>
      <c r="AA70" s="107"/>
      <c r="AB70" s="107"/>
      <c r="AC70" s="112"/>
      <c r="AD70" s="112"/>
      <c r="AE70" s="117"/>
      <c r="AF70" s="98"/>
      <c r="AG70" s="98"/>
      <c r="AH70" s="117"/>
      <c r="AI70" s="117"/>
      <c r="AJ70" s="104"/>
      <c r="AK70" s="112"/>
      <c r="AL70" s="112"/>
      <c r="AM70" s="112"/>
      <c r="AN70" s="138"/>
      <c r="AO70" s="138"/>
      <c r="AP70" s="112"/>
      <c r="AQ70" s="112"/>
      <c r="AR70" s="139"/>
      <c r="AS70" s="140"/>
      <c r="AT70" s="112"/>
    </row>
    <row r="71" spans="1:46" x14ac:dyDescent="0.35">
      <c r="A71" s="171"/>
      <c r="B71" s="172"/>
      <c r="C71" s="112"/>
      <c r="D71" s="112"/>
      <c r="E71" s="158"/>
      <c r="F71" s="129"/>
      <c r="G71" s="158"/>
      <c r="H71" s="158"/>
      <c r="I71" s="158"/>
      <c r="J71" s="158"/>
      <c r="K71" s="159"/>
      <c r="L71" s="158"/>
      <c r="M71" s="158"/>
      <c r="N71" s="156"/>
      <c r="O71" s="156"/>
      <c r="P71" s="194"/>
      <c r="Q71" s="197"/>
      <c r="R71" s="197"/>
      <c r="S71" s="194"/>
      <c r="T71" s="197"/>
      <c r="U71" s="142"/>
      <c r="V71" s="112"/>
      <c r="W71" s="112"/>
      <c r="X71" s="59" t="s">
        <v>259</v>
      </c>
      <c r="Y71" s="46">
        <v>0.05</v>
      </c>
      <c r="Z71" s="46">
        <f t="shared" si="1"/>
        <v>0.05</v>
      </c>
      <c r="AA71" s="107"/>
      <c r="AB71" s="107"/>
      <c r="AC71" s="112"/>
      <c r="AD71" s="112"/>
      <c r="AE71" s="117"/>
      <c r="AF71" s="98"/>
      <c r="AG71" s="98"/>
      <c r="AH71" s="117"/>
      <c r="AI71" s="117"/>
      <c r="AJ71" s="104"/>
      <c r="AK71" s="112"/>
      <c r="AL71" s="112"/>
      <c r="AM71" s="112"/>
      <c r="AN71" s="138"/>
      <c r="AO71" s="138"/>
      <c r="AP71" s="112"/>
      <c r="AQ71" s="112"/>
      <c r="AR71" s="139"/>
      <c r="AS71" s="140"/>
      <c r="AT71" s="112"/>
    </row>
    <row r="72" spans="1:46" x14ac:dyDescent="0.35">
      <c r="A72" s="171"/>
      <c r="B72" s="172"/>
      <c r="C72" s="112"/>
      <c r="D72" s="112"/>
      <c r="E72" s="158"/>
      <c r="F72" s="129"/>
      <c r="G72" s="158"/>
      <c r="H72" s="158"/>
      <c r="I72" s="158"/>
      <c r="J72" s="158"/>
      <c r="K72" s="159"/>
      <c r="L72" s="158"/>
      <c r="M72" s="158"/>
      <c r="N72" s="156"/>
      <c r="O72" s="156"/>
      <c r="P72" s="195"/>
      <c r="Q72" s="198"/>
      <c r="R72" s="198"/>
      <c r="S72" s="195"/>
      <c r="T72" s="198"/>
      <c r="U72" s="142"/>
      <c r="V72" s="112"/>
      <c r="W72" s="112"/>
      <c r="X72" s="59" t="s">
        <v>260</v>
      </c>
      <c r="Y72" s="46">
        <v>0.05</v>
      </c>
      <c r="Z72" s="46">
        <f t="shared" si="1"/>
        <v>0.05</v>
      </c>
      <c r="AA72" s="108"/>
      <c r="AB72" s="108"/>
      <c r="AC72" s="112"/>
      <c r="AD72" s="112"/>
      <c r="AE72" s="118"/>
      <c r="AF72" s="99"/>
      <c r="AG72" s="99"/>
      <c r="AH72" s="118"/>
      <c r="AI72" s="118"/>
      <c r="AJ72" s="105"/>
      <c r="AK72" s="112"/>
      <c r="AL72" s="112"/>
      <c r="AM72" s="112"/>
      <c r="AN72" s="138"/>
      <c r="AO72" s="138"/>
      <c r="AP72" s="112"/>
      <c r="AQ72" s="112"/>
      <c r="AR72" s="139"/>
      <c r="AS72" s="140"/>
      <c r="AT72" s="112"/>
    </row>
    <row r="73" spans="1:46" ht="246.5" x14ac:dyDescent="0.35">
      <c r="A73" s="171"/>
      <c r="B73" s="172"/>
      <c r="C73" s="112"/>
      <c r="D73" s="112"/>
      <c r="E73" s="158"/>
      <c r="F73" s="129"/>
      <c r="G73" s="158" t="s">
        <v>89</v>
      </c>
      <c r="H73" s="54" t="s">
        <v>143</v>
      </c>
      <c r="I73" s="54" t="s">
        <v>154</v>
      </c>
      <c r="J73" s="54" t="s">
        <v>146</v>
      </c>
      <c r="K73" s="54">
        <v>1</v>
      </c>
      <c r="L73" s="54">
        <v>0.25</v>
      </c>
      <c r="M73" s="54" t="s">
        <v>100</v>
      </c>
      <c r="N73" s="34">
        <v>0</v>
      </c>
      <c r="O73" s="32">
        <v>0.25</v>
      </c>
      <c r="P73" s="68">
        <f>O73+N73</f>
        <v>0.25</v>
      </c>
      <c r="Q73" s="33">
        <f>P73/L73</f>
        <v>1</v>
      </c>
      <c r="R73" s="196">
        <f>SUM(Q73:Q81)/(3)</f>
        <v>0.58333333333333337</v>
      </c>
      <c r="S73" s="68">
        <f>P73</f>
        <v>0.25</v>
      </c>
      <c r="T73" s="33">
        <f>S73/K73</f>
        <v>0.25</v>
      </c>
      <c r="U73" s="142" t="s">
        <v>166</v>
      </c>
      <c r="V73" s="112" t="s">
        <v>167</v>
      </c>
      <c r="W73" s="112" t="s">
        <v>168</v>
      </c>
      <c r="X73" s="59" t="s">
        <v>261</v>
      </c>
      <c r="Y73" s="46">
        <v>0.15</v>
      </c>
      <c r="Z73" s="46">
        <f t="shared" si="1"/>
        <v>0.15</v>
      </c>
      <c r="AA73" s="106">
        <f>SUM(Z73:Z81)/(9)</f>
        <v>0.15</v>
      </c>
      <c r="AB73" s="106">
        <f>AA73</f>
        <v>0.15</v>
      </c>
      <c r="AC73" s="73" t="s">
        <v>326</v>
      </c>
      <c r="AD73" s="73" t="s">
        <v>164</v>
      </c>
      <c r="AE73" s="73" t="s">
        <v>320</v>
      </c>
      <c r="AF73" s="84">
        <v>489255710</v>
      </c>
      <c r="AG73" s="84">
        <v>0</v>
      </c>
      <c r="AH73" s="85">
        <f>AF73</f>
        <v>489255710</v>
      </c>
      <c r="AI73" s="85">
        <f>AG73</f>
        <v>0</v>
      </c>
      <c r="AJ73" s="103">
        <f>AI74/AH74</f>
        <v>0</v>
      </c>
      <c r="AK73" s="112">
        <v>364</v>
      </c>
      <c r="AL73" s="112">
        <v>180</v>
      </c>
      <c r="AM73" s="112" t="s">
        <v>63</v>
      </c>
      <c r="AN73" s="138">
        <v>1028736</v>
      </c>
      <c r="AO73" s="138">
        <v>308620</v>
      </c>
      <c r="AP73" s="112" t="s">
        <v>64</v>
      </c>
      <c r="AQ73" s="139" t="s">
        <v>68</v>
      </c>
      <c r="AR73" s="139">
        <v>501976359</v>
      </c>
      <c r="AS73" s="140" t="s">
        <v>164</v>
      </c>
      <c r="AT73" s="112" t="s">
        <v>165</v>
      </c>
    </row>
    <row r="74" spans="1:46" x14ac:dyDescent="0.35">
      <c r="A74" s="171"/>
      <c r="B74" s="172"/>
      <c r="C74" s="112"/>
      <c r="D74" s="112"/>
      <c r="E74" s="158"/>
      <c r="F74" s="129"/>
      <c r="G74" s="158"/>
      <c r="H74" s="158" t="s">
        <v>144</v>
      </c>
      <c r="I74" s="158" t="s">
        <v>154</v>
      </c>
      <c r="J74" s="158" t="s">
        <v>147</v>
      </c>
      <c r="K74" s="158">
        <v>1</v>
      </c>
      <c r="L74" s="158">
        <v>1</v>
      </c>
      <c r="M74" s="158" t="s">
        <v>100</v>
      </c>
      <c r="N74" s="160">
        <v>0</v>
      </c>
      <c r="O74" s="156">
        <v>0.25</v>
      </c>
      <c r="P74" s="193">
        <f>O74+N74</f>
        <v>0.25</v>
      </c>
      <c r="Q74" s="196">
        <f>P74/L74</f>
        <v>0.25</v>
      </c>
      <c r="R74" s="197"/>
      <c r="S74" s="193">
        <f>P74</f>
        <v>0.25</v>
      </c>
      <c r="T74" s="196">
        <f>S74/K74</f>
        <v>0.25</v>
      </c>
      <c r="U74" s="142"/>
      <c r="V74" s="112"/>
      <c r="W74" s="112"/>
      <c r="X74" s="59" t="s">
        <v>262</v>
      </c>
      <c r="Y74" s="46">
        <v>0.15</v>
      </c>
      <c r="Z74" s="46">
        <f t="shared" si="1"/>
        <v>0.15</v>
      </c>
      <c r="AA74" s="107"/>
      <c r="AB74" s="107"/>
      <c r="AC74" s="116" t="s">
        <v>327</v>
      </c>
      <c r="AD74" s="116" t="s">
        <v>328</v>
      </c>
      <c r="AE74" s="116" t="s">
        <v>320</v>
      </c>
      <c r="AF74" s="97">
        <v>1</v>
      </c>
      <c r="AG74" s="153">
        <v>0</v>
      </c>
      <c r="AH74" s="100">
        <f>AF74</f>
        <v>1</v>
      </c>
      <c r="AI74" s="100">
        <f>AG74</f>
        <v>0</v>
      </c>
      <c r="AJ74" s="104"/>
      <c r="AK74" s="112"/>
      <c r="AL74" s="112"/>
      <c r="AM74" s="112"/>
      <c r="AN74" s="138"/>
      <c r="AO74" s="138"/>
      <c r="AP74" s="112"/>
      <c r="AQ74" s="139"/>
      <c r="AR74" s="139"/>
      <c r="AS74" s="140"/>
      <c r="AT74" s="112"/>
    </row>
    <row r="75" spans="1:46" x14ac:dyDescent="0.35">
      <c r="A75" s="171"/>
      <c r="B75" s="172"/>
      <c r="C75" s="112"/>
      <c r="D75" s="112"/>
      <c r="E75" s="158"/>
      <c r="F75" s="129"/>
      <c r="G75" s="158"/>
      <c r="H75" s="158"/>
      <c r="I75" s="158"/>
      <c r="J75" s="158"/>
      <c r="K75" s="158"/>
      <c r="L75" s="158"/>
      <c r="M75" s="158"/>
      <c r="N75" s="160"/>
      <c r="O75" s="156"/>
      <c r="P75" s="194"/>
      <c r="Q75" s="197"/>
      <c r="R75" s="197"/>
      <c r="S75" s="194"/>
      <c r="T75" s="197"/>
      <c r="U75" s="142"/>
      <c r="V75" s="112"/>
      <c r="W75" s="112"/>
      <c r="X75" s="59" t="s">
        <v>263</v>
      </c>
      <c r="Y75" s="46">
        <v>0.15</v>
      </c>
      <c r="Z75" s="46">
        <f t="shared" si="1"/>
        <v>0.15</v>
      </c>
      <c r="AA75" s="107"/>
      <c r="AB75" s="107"/>
      <c r="AC75" s="117"/>
      <c r="AD75" s="117"/>
      <c r="AE75" s="117"/>
      <c r="AF75" s="98"/>
      <c r="AG75" s="154"/>
      <c r="AH75" s="101"/>
      <c r="AI75" s="101"/>
      <c r="AJ75" s="104"/>
      <c r="AK75" s="112"/>
      <c r="AL75" s="112"/>
      <c r="AM75" s="112"/>
      <c r="AN75" s="138"/>
      <c r="AO75" s="138"/>
      <c r="AP75" s="112"/>
      <c r="AQ75" s="139"/>
      <c r="AR75" s="139"/>
      <c r="AS75" s="140"/>
      <c r="AT75" s="112"/>
    </row>
    <row r="76" spans="1:46" x14ac:dyDescent="0.35">
      <c r="A76" s="171"/>
      <c r="B76" s="172"/>
      <c r="C76" s="112"/>
      <c r="D76" s="112"/>
      <c r="E76" s="158"/>
      <c r="F76" s="129"/>
      <c r="G76" s="158"/>
      <c r="H76" s="158"/>
      <c r="I76" s="158"/>
      <c r="J76" s="158"/>
      <c r="K76" s="158"/>
      <c r="L76" s="158"/>
      <c r="M76" s="158"/>
      <c r="N76" s="160"/>
      <c r="O76" s="156"/>
      <c r="P76" s="194"/>
      <c r="Q76" s="197"/>
      <c r="R76" s="197"/>
      <c r="S76" s="194"/>
      <c r="T76" s="197"/>
      <c r="U76" s="142"/>
      <c r="V76" s="112"/>
      <c r="W76" s="112"/>
      <c r="X76" s="59" t="s">
        <v>264</v>
      </c>
      <c r="Y76" s="46">
        <v>0.15</v>
      </c>
      <c r="Z76" s="46">
        <f t="shared" si="1"/>
        <v>0.15</v>
      </c>
      <c r="AA76" s="107"/>
      <c r="AB76" s="107"/>
      <c r="AC76" s="117"/>
      <c r="AD76" s="117"/>
      <c r="AE76" s="117"/>
      <c r="AF76" s="98"/>
      <c r="AG76" s="154"/>
      <c r="AH76" s="101"/>
      <c r="AI76" s="101"/>
      <c r="AJ76" s="104"/>
      <c r="AK76" s="112"/>
      <c r="AL76" s="112"/>
      <c r="AM76" s="112"/>
      <c r="AN76" s="138"/>
      <c r="AO76" s="138"/>
      <c r="AP76" s="112"/>
      <c r="AQ76" s="139"/>
      <c r="AR76" s="139"/>
      <c r="AS76" s="140"/>
      <c r="AT76" s="112"/>
    </row>
    <row r="77" spans="1:46" x14ac:dyDescent="0.35">
      <c r="A77" s="171"/>
      <c r="B77" s="172"/>
      <c r="C77" s="112"/>
      <c r="D77" s="112"/>
      <c r="E77" s="158"/>
      <c r="F77" s="129"/>
      <c r="G77" s="158"/>
      <c r="H77" s="158"/>
      <c r="I77" s="158"/>
      <c r="J77" s="158"/>
      <c r="K77" s="158"/>
      <c r="L77" s="158"/>
      <c r="M77" s="158"/>
      <c r="N77" s="160"/>
      <c r="O77" s="156"/>
      <c r="P77" s="194"/>
      <c r="Q77" s="197"/>
      <c r="R77" s="197"/>
      <c r="S77" s="194"/>
      <c r="T77" s="197"/>
      <c r="U77" s="142"/>
      <c r="V77" s="112"/>
      <c r="W77" s="112"/>
      <c r="X77" s="59" t="s">
        <v>265</v>
      </c>
      <c r="Y77" s="46">
        <v>0.15</v>
      </c>
      <c r="Z77" s="46">
        <f t="shared" si="1"/>
        <v>0.15</v>
      </c>
      <c r="AA77" s="107"/>
      <c r="AB77" s="107"/>
      <c r="AC77" s="117"/>
      <c r="AD77" s="117"/>
      <c r="AE77" s="117"/>
      <c r="AF77" s="98"/>
      <c r="AG77" s="154"/>
      <c r="AH77" s="101"/>
      <c r="AI77" s="101"/>
      <c r="AJ77" s="104"/>
      <c r="AK77" s="112"/>
      <c r="AL77" s="112"/>
      <c r="AM77" s="112"/>
      <c r="AN77" s="138"/>
      <c r="AO77" s="138"/>
      <c r="AP77" s="112"/>
      <c r="AQ77" s="139"/>
      <c r="AR77" s="139"/>
      <c r="AS77" s="140"/>
      <c r="AT77" s="112"/>
    </row>
    <row r="78" spans="1:46" x14ac:dyDescent="0.35">
      <c r="A78" s="171"/>
      <c r="B78" s="172"/>
      <c r="C78" s="112"/>
      <c r="D78" s="112"/>
      <c r="E78" s="158"/>
      <c r="F78" s="129"/>
      <c r="G78" s="158"/>
      <c r="H78" s="158"/>
      <c r="I78" s="158"/>
      <c r="J78" s="158"/>
      <c r="K78" s="158"/>
      <c r="L78" s="158"/>
      <c r="M78" s="158"/>
      <c r="N78" s="160"/>
      <c r="O78" s="156"/>
      <c r="P78" s="195"/>
      <c r="Q78" s="198"/>
      <c r="R78" s="197"/>
      <c r="S78" s="195"/>
      <c r="T78" s="198"/>
      <c r="U78" s="142"/>
      <c r="V78" s="112"/>
      <c r="W78" s="112"/>
      <c r="X78" s="59" t="s">
        <v>266</v>
      </c>
      <c r="Y78" s="46">
        <v>0.15</v>
      </c>
      <c r="Z78" s="46">
        <f t="shared" si="1"/>
        <v>0.15</v>
      </c>
      <c r="AA78" s="107"/>
      <c r="AB78" s="107"/>
      <c r="AC78" s="117"/>
      <c r="AD78" s="117"/>
      <c r="AE78" s="117"/>
      <c r="AF78" s="98"/>
      <c r="AG78" s="154"/>
      <c r="AH78" s="101"/>
      <c r="AI78" s="101"/>
      <c r="AJ78" s="104"/>
      <c r="AK78" s="112"/>
      <c r="AL78" s="112"/>
      <c r="AM78" s="112"/>
      <c r="AN78" s="138"/>
      <c r="AO78" s="138"/>
      <c r="AP78" s="112"/>
      <c r="AQ78" s="139"/>
      <c r="AR78" s="139"/>
      <c r="AS78" s="140"/>
      <c r="AT78" s="112"/>
    </row>
    <row r="79" spans="1:46" x14ac:dyDescent="0.35">
      <c r="A79" s="171"/>
      <c r="B79" s="172"/>
      <c r="C79" s="112"/>
      <c r="D79" s="112"/>
      <c r="E79" s="158"/>
      <c r="F79" s="129"/>
      <c r="G79" s="158"/>
      <c r="H79" s="158" t="s">
        <v>145</v>
      </c>
      <c r="I79" s="158" t="s">
        <v>154</v>
      </c>
      <c r="J79" s="158" t="s">
        <v>148</v>
      </c>
      <c r="K79" s="158">
        <v>1</v>
      </c>
      <c r="L79" s="158">
        <v>1</v>
      </c>
      <c r="M79" s="158" t="s">
        <v>100</v>
      </c>
      <c r="N79" s="156">
        <v>0.25</v>
      </c>
      <c r="O79" s="156">
        <v>0.25</v>
      </c>
      <c r="P79" s="193">
        <f>O79+N79</f>
        <v>0.5</v>
      </c>
      <c r="Q79" s="196">
        <f>P79/L79</f>
        <v>0.5</v>
      </c>
      <c r="R79" s="197"/>
      <c r="S79" s="193">
        <f>P79</f>
        <v>0.5</v>
      </c>
      <c r="T79" s="193">
        <f>S79/K79</f>
        <v>0.5</v>
      </c>
      <c r="U79" s="142"/>
      <c r="V79" s="112"/>
      <c r="W79" s="112"/>
      <c r="X79" s="59" t="s">
        <v>267</v>
      </c>
      <c r="Y79" s="46">
        <v>0.15</v>
      </c>
      <c r="Z79" s="46">
        <f t="shared" si="1"/>
        <v>0.15</v>
      </c>
      <c r="AA79" s="107"/>
      <c r="AB79" s="107"/>
      <c r="AC79" s="117"/>
      <c r="AD79" s="117"/>
      <c r="AE79" s="117"/>
      <c r="AF79" s="98"/>
      <c r="AG79" s="154"/>
      <c r="AH79" s="101"/>
      <c r="AI79" s="101"/>
      <c r="AJ79" s="104"/>
      <c r="AK79" s="112"/>
      <c r="AL79" s="112"/>
      <c r="AM79" s="112"/>
      <c r="AN79" s="138"/>
      <c r="AO79" s="138"/>
      <c r="AP79" s="112"/>
      <c r="AQ79" s="139"/>
      <c r="AR79" s="139"/>
      <c r="AS79" s="140"/>
      <c r="AT79" s="112"/>
    </row>
    <row r="80" spans="1:46" x14ac:dyDescent="0.35">
      <c r="A80" s="171"/>
      <c r="B80" s="172"/>
      <c r="C80" s="112"/>
      <c r="D80" s="112"/>
      <c r="E80" s="158"/>
      <c r="F80" s="129"/>
      <c r="G80" s="158"/>
      <c r="H80" s="158"/>
      <c r="I80" s="158"/>
      <c r="J80" s="158"/>
      <c r="K80" s="158"/>
      <c r="L80" s="158"/>
      <c r="M80" s="158"/>
      <c r="N80" s="156"/>
      <c r="O80" s="156"/>
      <c r="P80" s="194"/>
      <c r="Q80" s="197"/>
      <c r="R80" s="197"/>
      <c r="S80" s="194"/>
      <c r="T80" s="194"/>
      <c r="U80" s="142"/>
      <c r="V80" s="112"/>
      <c r="W80" s="112"/>
      <c r="X80" s="59" t="s">
        <v>269</v>
      </c>
      <c r="Y80" s="46">
        <v>0.15</v>
      </c>
      <c r="Z80" s="46">
        <f t="shared" si="1"/>
        <v>0.15</v>
      </c>
      <c r="AA80" s="107"/>
      <c r="AB80" s="107"/>
      <c r="AC80" s="117"/>
      <c r="AD80" s="117"/>
      <c r="AE80" s="117"/>
      <c r="AF80" s="98"/>
      <c r="AG80" s="154"/>
      <c r="AH80" s="101"/>
      <c r="AI80" s="101"/>
      <c r="AJ80" s="104"/>
      <c r="AK80" s="112"/>
      <c r="AL80" s="112"/>
      <c r="AM80" s="112"/>
      <c r="AN80" s="138"/>
      <c r="AO80" s="138"/>
      <c r="AP80" s="112"/>
      <c r="AQ80" s="139"/>
      <c r="AR80" s="139"/>
      <c r="AS80" s="140"/>
      <c r="AT80" s="112"/>
    </row>
    <row r="81" spans="1:46" x14ac:dyDescent="0.35">
      <c r="A81" s="171"/>
      <c r="B81" s="172"/>
      <c r="C81" s="112"/>
      <c r="D81" s="112"/>
      <c r="E81" s="158"/>
      <c r="F81" s="130"/>
      <c r="G81" s="158"/>
      <c r="H81" s="158"/>
      <c r="I81" s="158"/>
      <c r="J81" s="158"/>
      <c r="K81" s="158"/>
      <c r="L81" s="158"/>
      <c r="M81" s="158"/>
      <c r="N81" s="156"/>
      <c r="O81" s="156"/>
      <c r="P81" s="195"/>
      <c r="Q81" s="198"/>
      <c r="R81" s="198"/>
      <c r="S81" s="195"/>
      <c r="T81" s="195"/>
      <c r="U81" s="142"/>
      <c r="V81" s="112"/>
      <c r="W81" s="112"/>
      <c r="X81" s="59" t="s">
        <v>268</v>
      </c>
      <c r="Y81" s="46">
        <v>0.15</v>
      </c>
      <c r="Z81" s="46">
        <f t="shared" si="1"/>
        <v>0.15</v>
      </c>
      <c r="AA81" s="108"/>
      <c r="AB81" s="108"/>
      <c r="AC81" s="118"/>
      <c r="AD81" s="118"/>
      <c r="AE81" s="118"/>
      <c r="AF81" s="99"/>
      <c r="AG81" s="155"/>
      <c r="AH81" s="102"/>
      <c r="AI81" s="102"/>
      <c r="AJ81" s="105"/>
      <c r="AK81" s="112"/>
      <c r="AL81" s="112"/>
      <c r="AM81" s="112"/>
      <c r="AN81" s="138"/>
      <c r="AO81" s="138"/>
      <c r="AP81" s="112"/>
      <c r="AQ81" s="139"/>
      <c r="AR81" s="139"/>
      <c r="AS81" s="140"/>
      <c r="AT81" s="112"/>
    </row>
    <row r="82" spans="1:46" ht="130.5" x14ac:dyDescent="0.35">
      <c r="A82" s="173" t="s">
        <v>28</v>
      </c>
      <c r="B82" s="173" t="s">
        <v>29</v>
      </c>
      <c r="C82" s="48" t="s">
        <v>30</v>
      </c>
      <c r="D82" s="37">
        <v>0.08</v>
      </c>
      <c r="E82" s="56" t="s">
        <v>36</v>
      </c>
      <c r="F82" s="69">
        <v>1.4999999999999999E-2</v>
      </c>
      <c r="G82" s="157" t="s">
        <v>43</v>
      </c>
      <c r="H82" s="131" t="s">
        <v>45</v>
      </c>
      <c r="I82" s="149">
        <v>931838490672</v>
      </c>
      <c r="J82" s="131" t="s">
        <v>52</v>
      </c>
      <c r="K82" s="149">
        <v>1047261338899</v>
      </c>
      <c r="L82" s="151">
        <v>270200018339</v>
      </c>
      <c r="M82" s="149">
        <v>270200018339</v>
      </c>
      <c r="N82" s="149">
        <v>40808622232</v>
      </c>
      <c r="O82" s="149">
        <v>206396079335</v>
      </c>
      <c r="P82" s="149">
        <f>O82+N82</f>
        <v>247204701567</v>
      </c>
      <c r="Q82" s="146">
        <f>P82/L82</f>
        <v>0.91489520647200895</v>
      </c>
      <c r="R82" s="146">
        <f>SUM(Q82:Q107)/(6)</f>
        <v>0.65525446059762837</v>
      </c>
      <c r="S82" s="149">
        <f>P82+M82</f>
        <v>517404719906</v>
      </c>
      <c r="T82" s="146">
        <f>S82/K82</f>
        <v>0.49405501825356657</v>
      </c>
      <c r="U82" s="142" t="s">
        <v>61</v>
      </c>
      <c r="V82" s="112" t="s">
        <v>60</v>
      </c>
      <c r="W82" s="112" t="s">
        <v>62</v>
      </c>
      <c r="X82" s="59" t="s">
        <v>270</v>
      </c>
      <c r="Y82" s="46">
        <v>0.25</v>
      </c>
      <c r="Z82" s="46">
        <f t="shared" si="1"/>
        <v>0.25</v>
      </c>
      <c r="AA82" s="106">
        <f>SUM(Z82:Z107)/(26)</f>
        <v>0.25384615384615383</v>
      </c>
      <c r="AB82" s="106">
        <f>AA82</f>
        <v>0.25384615384615383</v>
      </c>
      <c r="AC82" s="86" t="s">
        <v>329</v>
      </c>
      <c r="AD82" s="73" t="s">
        <v>66</v>
      </c>
      <c r="AE82" s="73" t="s">
        <v>320</v>
      </c>
      <c r="AF82" s="82">
        <v>4975680265</v>
      </c>
      <c r="AG82" s="87">
        <v>2513145217.9400001</v>
      </c>
      <c r="AH82" s="122">
        <f>SUM(AF82:AF96)</f>
        <v>22321371430.969997</v>
      </c>
      <c r="AI82" s="122">
        <f>SUM(AG82:AG96)</f>
        <v>2572815805.9400001</v>
      </c>
      <c r="AJ82" s="119">
        <f>AI82/AH82</f>
        <v>0.11526244316558087</v>
      </c>
      <c r="AK82" s="112">
        <v>364</v>
      </c>
      <c r="AL82" s="112">
        <v>180</v>
      </c>
      <c r="AM82" s="112" t="s">
        <v>63</v>
      </c>
      <c r="AN82" s="138">
        <v>914552</v>
      </c>
      <c r="AO82" s="138">
        <v>887946</v>
      </c>
      <c r="AP82" s="112" t="s">
        <v>64</v>
      </c>
      <c r="AQ82" s="112" t="s">
        <v>65</v>
      </c>
      <c r="AR82" s="139">
        <v>22321371430.970001</v>
      </c>
      <c r="AS82" s="112" t="s">
        <v>66</v>
      </c>
      <c r="AT82" s="112" t="s">
        <v>67</v>
      </c>
    </row>
    <row r="83" spans="1:46" ht="130.5" x14ac:dyDescent="0.35">
      <c r="A83" s="173"/>
      <c r="B83" s="173"/>
      <c r="C83" s="48" t="s">
        <v>31</v>
      </c>
      <c r="D83" s="37">
        <v>0.08</v>
      </c>
      <c r="E83" s="56" t="s">
        <v>37</v>
      </c>
      <c r="F83" s="69">
        <v>0.01</v>
      </c>
      <c r="G83" s="157"/>
      <c r="H83" s="133"/>
      <c r="I83" s="150"/>
      <c r="J83" s="133"/>
      <c r="K83" s="150"/>
      <c r="L83" s="152"/>
      <c r="M83" s="150"/>
      <c r="N83" s="150"/>
      <c r="O83" s="150"/>
      <c r="P83" s="150"/>
      <c r="Q83" s="148"/>
      <c r="R83" s="147"/>
      <c r="S83" s="150"/>
      <c r="T83" s="148"/>
      <c r="U83" s="142"/>
      <c r="V83" s="112"/>
      <c r="W83" s="112"/>
      <c r="X83" s="59" t="s">
        <v>271</v>
      </c>
      <c r="Y83" s="46">
        <v>0.6</v>
      </c>
      <c r="Z83" s="46">
        <f t="shared" si="1"/>
        <v>0.6</v>
      </c>
      <c r="AA83" s="107"/>
      <c r="AB83" s="107"/>
      <c r="AC83" s="86" t="s">
        <v>330</v>
      </c>
      <c r="AD83" s="73" t="s">
        <v>66</v>
      </c>
      <c r="AE83" s="73" t="s">
        <v>320</v>
      </c>
      <c r="AF83" s="84">
        <v>812317629.10000002</v>
      </c>
      <c r="AG83" s="84">
        <v>0</v>
      </c>
      <c r="AH83" s="123"/>
      <c r="AI83" s="123"/>
      <c r="AJ83" s="120"/>
      <c r="AK83" s="112"/>
      <c r="AL83" s="112"/>
      <c r="AM83" s="112"/>
      <c r="AN83" s="138"/>
      <c r="AO83" s="138"/>
      <c r="AP83" s="112"/>
      <c r="AQ83" s="112"/>
      <c r="AR83" s="139"/>
      <c r="AS83" s="112"/>
      <c r="AT83" s="112"/>
    </row>
    <row r="84" spans="1:46" ht="53.65" customHeight="1" x14ac:dyDescent="0.35">
      <c r="A84" s="173"/>
      <c r="B84" s="173"/>
      <c r="C84" s="48" t="s">
        <v>32</v>
      </c>
      <c r="D84" s="37">
        <v>7.0000000000000007E-2</v>
      </c>
      <c r="E84" s="56" t="s">
        <v>38</v>
      </c>
      <c r="F84" s="69">
        <v>0.02</v>
      </c>
      <c r="G84" s="157"/>
      <c r="H84" s="56" t="s">
        <v>46</v>
      </c>
      <c r="I84" s="39">
        <v>1052980949605</v>
      </c>
      <c r="J84" s="62" t="s">
        <v>53</v>
      </c>
      <c r="K84" s="39">
        <v>1189376917533</v>
      </c>
      <c r="L84" s="40">
        <v>317106374979</v>
      </c>
      <c r="M84" s="39">
        <v>317106374979</v>
      </c>
      <c r="N84" s="39">
        <v>43998543423</v>
      </c>
      <c r="O84" s="39">
        <v>190448843263</v>
      </c>
      <c r="P84" s="39">
        <f>O84+N84</f>
        <v>234447386686</v>
      </c>
      <c r="Q84" s="74">
        <f>P84/L84</f>
        <v>0.73933356496388947</v>
      </c>
      <c r="R84" s="147"/>
      <c r="S84" s="93">
        <f>P84+M84</f>
        <v>551553761665</v>
      </c>
      <c r="T84" s="74">
        <f>S84/K84</f>
        <v>0.46373336621416045</v>
      </c>
      <c r="U84" s="142"/>
      <c r="V84" s="112"/>
      <c r="W84" s="112"/>
      <c r="X84" s="59" t="s">
        <v>272</v>
      </c>
      <c r="Y84" s="46">
        <v>0.25</v>
      </c>
      <c r="Z84" s="46">
        <f t="shared" si="1"/>
        <v>0.25</v>
      </c>
      <c r="AA84" s="107"/>
      <c r="AB84" s="107"/>
      <c r="AC84" s="86" t="s">
        <v>331</v>
      </c>
      <c r="AD84" s="73" t="s">
        <v>332</v>
      </c>
      <c r="AE84" s="73" t="s">
        <v>333</v>
      </c>
      <c r="AF84" s="84">
        <v>4399952908.4300003</v>
      </c>
      <c r="AG84" s="84">
        <v>0</v>
      </c>
      <c r="AH84" s="123"/>
      <c r="AI84" s="123"/>
      <c r="AJ84" s="120"/>
      <c r="AK84" s="112"/>
      <c r="AL84" s="112"/>
      <c r="AM84" s="112"/>
      <c r="AN84" s="138"/>
      <c r="AO84" s="138"/>
      <c r="AP84" s="112"/>
      <c r="AQ84" s="112"/>
      <c r="AR84" s="139"/>
      <c r="AS84" s="112"/>
      <c r="AT84" s="112"/>
    </row>
    <row r="85" spans="1:46" ht="53.65" customHeight="1" x14ac:dyDescent="0.35">
      <c r="A85" s="173"/>
      <c r="B85" s="173"/>
      <c r="C85" s="48" t="s">
        <v>33</v>
      </c>
      <c r="D85" s="37">
        <v>7.0000000000000007E-2</v>
      </c>
      <c r="E85" s="56" t="s">
        <v>39</v>
      </c>
      <c r="F85" s="70">
        <v>3.0000000000000001E-3</v>
      </c>
      <c r="G85" s="157"/>
      <c r="H85" s="56" t="s">
        <v>47</v>
      </c>
      <c r="I85" s="39">
        <v>33340137211</v>
      </c>
      <c r="J85" s="62" t="s">
        <v>54</v>
      </c>
      <c r="K85" s="39">
        <v>14454734972</v>
      </c>
      <c r="L85" s="40">
        <v>4306485119</v>
      </c>
      <c r="M85" s="39">
        <v>4306485119</v>
      </c>
      <c r="N85" s="39">
        <v>1002088000</v>
      </c>
      <c r="O85" s="39">
        <v>2694931500</v>
      </c>
      <c r="P85" s="39">
        <f>O85+N85</f>
        <v>3697019500</v>
      </c>
      <c r="Q85" s="74">
        <f>P85/L85</f>
        <v>0.85847724950654825</v>
      </c>
      <c r="R85" s="147"/>
      <c r="S85" s="94">
        <f>P85+M85</f>
        <v>8003504619</v>
      </c>
      <c r="T85" s="74">
        <f>S85/K85</f>
        <v>0.55369431777915268</v>
      </c>
      <c r="U85" s="142"/>
      <c r="V85" s="112"/>
      <c r="W85" s="112"/>
      <c r="X85" s="59" t="s">
        <v>273</v>
      </c>
      <c r="Y85" s="46">
        <v>0.25</v>
      </c>
      <c r="Z85" s="46">
        <f t="shared" si="1"/>
        <v>0.25</v>
      </c>
      <c r="AA85" s="107"/>
      <c r="AB85" s="107"/>
      <c r="AC85" s="86" t="s">
        <v>334</v>
      </c>
      <c r="AD85" s="73" t="s">
        <v>335</v>
      </c>
      <c r="AE85" s="73" t="s">
        <v>333</v>
      </c>
      <c r="AF85" s="84">
        <v>5996894959</v>
      </c>
      <c r="AG85" s="84">
        <v>59670588</v>
      </c>
      <c r="AH85" s="123"/>
      <c r="AI85" s="123"/>
      <c r="AJ85" s="120"/>
      <c r="AK85" s="112"/>
      <c r="AL85" s="112"/>
      <c r="AM85" s="112"/>
      <c r="AN85" s="138"/>
      <c r="AO85" s="138"/>
      <c r="AP85" s="112"/>
      <c r="AQ85" s="112"/>
      <c r="AR85" s="139"/>
      <c r="AS85" s="112"/>
      <c r="AT85" s="112"/>
    </row>
    <row r="86" spans="1:46" ht="53.65" customHeight="1" x14ac:dyDescent="0.35">
      <c r="A86" s="173"/>
      <c r="B86" s="173"/>
      <c r="C86" s="48" t="s">
        <v>34</v>
      </c>
      <c r="D86" s="37">
        <v>7.0000000000000007E-2</v>
      </c>
      <c r="E86" s="56" t="s">
        <v>40</v>
      </c>
      <c r="F86" s="69">
        <v>0</v>
      </c>
      <c r="G86" s="157"/>
      <c r="H86" s="62" t="s">
        <v>48</v>
      </c>
      <c r="I86" s="39">
        <v>141298575616</v>
      </c>
      <c r="J86" s="62" t="s">
        <v>55</v>
      </c>
      <c r="K86" s="39">
        <v>176659841306</v>
      </c>
      <c r="L86" s="40">
        <v>43721766829</v>
      </c>
      <c r="M86" s="39">
        <v>43721766829</v>
      </c>
      <c r="N86" s="39">
        <v>3237161000</v>
      </c>
      <c r="O86" s="39">
        <v>15074421853</v>
      </c>
      <c r="P86" s="39">
        <f>O86+N86</f>
        <v>18311582853</v>
      </c>
      <c r="Q86" s="74">
        <f>P86/L86</f>
        <v>0.41882074264332336</v>
      </c>
      <c r="R86" s="147"/>
      <c r="S86" s="39">
        <f>P86+M86</f>
        <v>62033349682</v>
      </c>
      <c r="T86" s="74">
        <f>S86/K86</f>
        <v>0.35114573421669393</v>
      </c>
      <c r="U86" s="142"/>
      <c r="V86" s="112"/>
      <c r="W86" s="112"/>
      <c r="X86" s="59" t="s">
        <v>274</v>
      </c>
      <c r="Y86" s="46">
        <v>0.25</v>
      </c>
      <c r="Z86" s="46">
        <f t="shared" si="1"/>
        <v>0.25</v>
      </c>
      <c r="AA86" s="107"/>
      <c r="AB86" s="107"/>
      <c r="AC86" s="86" t="s">
        <v>336</v>
      </c>
      <c r="AD86" s="73" t="s">
        <v>337</v>
      </c>
      <c r="AE86" s="73" t="s">
        <v>324</v>
      </c>
      <c r="AF86" s="84">
        <v>151851000</v>
      </c>
      <c r="AG86" s="84">
        <v>0</v>
      </c>
      <c r="AH86" s="123"/>
      <c r="AI86" s="123"/>
      <c r="AJ86" s="120"/>
      <c r="AK86" s="112"/>
      <c r="AL86" s="112"/>
      <c r="AM86" s="112"/>
      <c r="AN86" s="138"/>
      <c r="AO86" s="138"/>
      <c r="AP86" s="112"/>
      <c r="AQ86" s="112"/>
      <c r="AR86" s="139"/>
      <c r="AS86" s="112"/>
      <c r="AT86" s="112"/>
    </row>
    <row r="87" spans="1:46" ht="45.25" customHeight="1" x14ac:dyDescent="0.35">
      <c r="A87" s="173"/>
      <c r="B87" s="173"/>
      <c r="C87" s="116" t="s">
        <v>35</v>
      </c>
      <c r="D87" s="103">
        <v>0</v>
      </c>
      <c r="E87" s="131" t="s">
        <v>41</v>
      </c>
      <c r="F87" s="134">
        <v>0.4</v>
      </c>
      <c r="G87" s="157"/>
      <c r="H87" s="131" t="s">
        <v>49</v>
      </c>
      <c r="I87" s="143">
        <v>0</v>
      </c>
      <c r="J87" s="131" t="s">
        <v>56</v>
      </c>
      <c r="K87" s="143">
        <v>1</v>
      </c>
      <c r="L87" s="143">
        <v>1</v>
      </c>
      <c r="M87" s="143">
        <v>0</v>
      </c>
      <c r="N87" s="143">
        <v>0.25</v>
      </c>
      <c r="O87" s="143">
        <v>0.25</v>
      </c>
      <c r="P87" s="143">
        <f>O87+N87</f>
        <v>0.5</v>
      </c>
      <c r="Q87" s="146">
        <f>P87/L87</f>
        <v>0.5</v>
      </c>
      <c r="R87" s="147"/>
      <c r="S87" s="143">
        <f>P87+M87</f>
        <v>0.5</v>
      </c>
      <c r="T87" s="146">
        <f>S87/K87</f>
        <v>0.5</v>
      </c>
      <c r="U87" s="142"/>
      <c r="V87" s="112"/>
      <c r="W87" s="112"/>
      <c r="X87" s="59" t="s">
        <v>275</v>
      </c>
      <c r="Y87" s="46">
        <v>0.25</v>
      </c>
      <c r="Z87" s="46">
        <f t="shared" si="1"/>
        <v>0.25</v>
      </c>
      <c r="AA87" s="107"/>
      <c r="AB87" s="107"/>
      <c r="AC87" s="86" t="s">
        <v>338</v>
      </c>
      <c r="AD87" s="73" t="s">
        <v>339</v>
      </c>
      <c r="AE87" s="73" t="s">
        <v>324</v>
      </c>
      <c r="AF87" s="84">
        <v>87088050</v>
      </c>
      <c r="AG87" s="84">
        <v>0</v>
      </c>
      <c r="AH87" s="123"/>
      <c r="AI87" s="123"/>
      <c r="AJ87" s="120"/>
      <c r="AK87" s="112"/>
      <c r="AL87" s="112"/>
      <c r="AM87" s="112"/>
      <c r="AN87" s="138"/>
      <c r="AO87" s="138"/>
      <c r="AP87" s="112"/>
      <c r="AQ87" s="112"/>
      <c r="AR87" s="139"/>
      <c r="AS87" s="112"/>
      <c r="AT87" s="112"/>
    </row>
    <row r="88" spans="1:46" ht="174" x14ac:dyDescent="0.35">
      <c r="A88" s="173"/>
      <c r="B88" s="173"/>
      <c r="C88" s="117"/>
      <c r="D88" s="104"/>
      <c r="E88" s="132"/>
      <c r="F88" s="132"/>
      <c r="G88" s="157"/>
      <c r="H88" s="132"/>
      <c r="I88" s="144"/>
      <c r="J88" s="132"/>
      <c r="K88" s="144"/>
      <c r="L88" s="144"/>
      <c r="M88" s="144"/>
      <c r="N88" s="144"/>
      <c r="O88" s="144"/>
      <c r="P88" s="144"/>
      <c r="Q88" s="147"/>
      <c r="R88" s="147"/>
      <c r="S88" s="144"/>
      <c r="T88" s="147"/>
      <c r="U88" s="142"/>
      <c r="V88" s="112"/>
      <c r="W88" s="112"/>
      <c r="X88" s="59" t="s">
        <v>276</v>
      </c>
      <c r="Y88" s="46">
        <v>0.25</v>
      </c>
      <c r="Z88" s="46">
        <f t="shared" si="1"/>
        <v>0.25</v>
      </c>
      <c r="AA88" s="107"/>
      <c r="AB88" s="107"/>
      <c r="AC88" s="73" t="s">
        <v>340</v>
      </c>
      <c r="AD88" s="73" t="s">
        <v>341</v>
      </c>
      <c r="AE88" s="73" t="s">
        <v>342</v>
      </c>
      <c r="AF88" s="84">
        <v>2256570854</v>
      </c>
      <c r="AG88" s="84">
        <v>0</v>
      </c>
      <c r="AH88" s="123"/>
      <c r="AI88" s="123"/>
      <c r="AJ88" s="120"/>
      <c r="AK88" s="112"/>
      <c r="AL88" s="112"/>
      <c r="AM88" s="112"/>
      <c r="AN88" s="138"/>
      <c r="AO88" s="138"/>
      <c r="AP88" s="112"/>
      <c r="AQ88" s="112"/>
      <c r="AR88" s="139"/>
      <c r="AS88" s="112"/>
      <c r="AT88" s="112"/>
    </row>
    <row r="89" spans="1:46" ht="159.5" x14ac:dyDescent="0.35">
      <c r="A89" s="173"/>
      <c r="B89" s="173"/>
      <c r="C89" s="117"/>
      <c r="D89" s="104"/>
      <c r="E89" s="132"/>
      <c r="F89" s="132"/>
      <c r="G89" s="157"/>
      <c r="H89" s="132"/>
      <c r="I89" s="144"/>
      <c r="J89" s="132"/>
      <c r="K89" s="144"/>
      <c r="L89" s="144"/>
      <c r="M89" s="144"/>
      <c r="N89" s="144"/>
      <c r="O89" s="144"/>
      <c r="P89" s="144"/>
      <c r="Q89" s="147"/>
      <c r="R89" s="147"/>
      <c r="S89" s="144"/>
      <c r="T89" s="147"/>
      <c r="U89" s="142"/>
      <c r="V89" s="112"/>
      <c r="W89" s="112"/>
      <c r="X89" s="59" t="s">
        <v>277</v>
      </c>
      <c r="Y89" s="46">
        <v>0.25</v>
      </c>
      <c r="Z89" s="46">
        <f t="shared" si="1"/>
        <v>0.25</v>
      </c>
      <c r="AA89" s="107"/>
      <c r="AB89" s="107"/>
      <c r="AC89" s="88" t="s">
        <v>343</v>
      </c>
      <c r="AD89" s="73" t="s">
        <v>344</v>
      </c>
      <c r="AE89" s="73" t="s">
        <v>345</v>
      </c>
      <c r="AF89" s="84">
        <v>322684205.44</v>
      </c>
      <c r="AG89" s="84">
        <v>0</v>
      </c>
      <c r="AH89" s="123"/>
      <c r="AI89" s="123"/>
      <c r="AJ89" s="120"/>
      <c r="AK89" s="112"/>
      <c r="AL89" s="112"/>
      <c r="AM89" s="112"/>
      <c r="AN89" s="138"/>
      <c r="AO89" s="138"/>
      <c r="AP89" s="112"/>
      <c r="AQ89" s="112"/>
      <c r="AR89" s="139"/>
      <c r="AS89" s="112"/>
      <c r="AT89" s="112"/>
    </row>
    <row r="90" spans="1:46" ht="174" x14ac:dyDescent="0.35">
      <c r="A90" s="173"/>
      <c r="B90" s="173"/>
      <c r="C90" s="117"/>
      <c r="D90" s="104"/>
      <c r="E90" s="132"/>
      <c r="F90" s="132"/>
      <c r="G90" s="157"/>
      <c r="H90" s="132"/>
      <c r="I90" s="144"/>
      <c r="J90" s="132"/>
      <c r="K90" s="144"/>
      <c r="L90" s="144"/>
      <c r="M90" s="144"/>
      <c r="N90" s="144"/>
      <c r="O90" s="144"/>
      <c r="P90" s="144"/>
      <c r="Q90" s="147"/>
      <c r="R90" s="147"/>
      <c r="S90" s="144"/>
      <c r="T90" s="147"/>
      <c r="U90" s="142"/>
      <c r="V90" s="112"/>
      <c r="W90" s="112"/>
      <c r="X90" s="59" t="s">
        <v>278</v>
      </c>
      <c r="Y90" s="46">
        <v>0.25</v>
      </c>
      <c r="Z90" s="46">
        <f t="shared" si="1"/>
        <v>0.25</v>
      </c>
      <c r="AA90" s="107"/>
      <c r="AB90" s="107"/>
      <c r="AC90" s="88" t="s">
        <v>346</v>
      </c>
      <c r="AD90" s="73" t="s">
        <v>347</v>
      </c>
      <c r="AE90" s="73" t="s">
        <v>345</v>
      </c>
      <c r="AF90" s="84">
        <v>185318190</v>
      </c>
      <c r="AG90" s="84">
        <v>0</v>
      </c>
      <c r="AH90" s="123"/>
      <c r="AI90" s="123"/>
      <c r="AJ90" s="120"/>
      <c r="AK90" s="112"/>
      <c r="AL90" s="112"/>
      <c r="AM90" s="112"/>
      <c r="AN90" s="138"/>
      <c r="AO90" s="138"/>
      <c r="AP90" s="112"/>
      <c r="AQ90" s="112"/>
      <c r="AR90" s="139"/>
      <c r="AS90" s="112"/>
      <c r="AT90" s="112"/>
    </row>
    <row r="91" spans="1:46" ht="159.5" x14ac:dyDescent="0.35">
      <c r="A91" s="173"/>
      <c r="B91" s="173"/>
      <c r="C91" s="117"/>
      <c r="D91" s="104"/>
      <c r="E91" s="132"/>
      <c r="F91" s="132"/>
      <c r="G91" s="157"/>
      <c r="H91" s="132"/>
      <c r="I91" s="144"/>
      <c r="J91" s="132"/>
      <c r="K91" s="144"/>
      <c r="L91" s="144"/>
      <c r="M91" s="144"/>
      <c r="N91" s="144"/>
      <c r="O91" s="144"/>
      <c r="P91" s="144"/>
      <c r="Q91" s="147"/>
      <c r="R91" s="147"/>
      <c r="S91" s="144"/>
      <c r="T91" s="147"/>
      <c r="U91" s="142"/>
      <c r="V91" s="112"/>
      <c r="W91" s="112"/>
      <c r="X91" s="59" t="s">
        <v>279</v>
      </c>
      <c r="Y91" s="46">
        <v>0.25</v>
      </c>
      <c r="Z91" s="46">
        <f t="shared" si="1"/>
        <v>0.25</v>
      </c>
      <c r="AA91" s="107"/>
      <c r="AB91" s="107"/>
      <c r="AC91" s="88" t="s">
        <v>348</v>
      </c>
      <c r="AD91" s="73" t="s">
        <v>349</v>
      </c>
      <c r="AE91" s="73" t="s">
        <v>345</v>
      </c>
      <c r="AF91" s="84">
        <v>190088331</v>
      </c>
      <c r="AG91" s="84">
        <v>0</v>
      </c>
      <c r="AH91" s="123"/>
      <c r="AI91" s="123"/>
      <c r="AJ91" s="120"/>
      <c r="AK91" s="112"/>
      <c r="AL91" s="112"/>
      <c r="AM91" s="112"/>
      <c r="AN91" s="138"/>
      <c r="AO91" s="138"/>
      <c r="AP91" s="112"/>
      <c r="AQ91" s="112"/>
      <c r="AR91" s="139"/>
      <c r="AS91" s="112"/>
      <c r="AT91" s="112"/>
    </row>
    <row r="92" spans="1:46" ht="174" x14ac:dyDescent="0.35">
      <c r="A92" s="173"/>
      <c r="B92" s="173"/>
      <c r="C92" s="117"/>
      <c r="D92" s="104"/>
      <c r="E92" s="132"/>
      <c r="F92" s="132"/>
      <c r="G92" s="157"/>
      <c r="H92" s="132"/>
      <c r="I92" s="144"/>
      <c r="J92" s="132"/>
      <c r="K92" s="144"/>
      <c r="L92" s="144"/>
      <c r="M92" s="144"/>
      <c r="N92" s="144"/>
      <c r="O92" s="144"/>
      <c r="P92" s="144"/>
      <c r="Q92" s="147"/>
      <c r="R92" s="147"/>
      <c r="S92" s="144"/>
      <c r="T92" s="147"/>
      <c r="U92" s="142"/>
      <c r="V92" s="112"/>
      <c r="W92" s="112"/>
      <c r="X92" s="59" t="s">
        <v>280</v>
      </c>
      <c r="Y92" s="46">
        <v>0.25</v>
      </c>
      <c r="Z92" s="46">
        <f t="shared" si="1"/>
        <v>0.25</v>
      </c>
      <c r="AA92" s="107"/>
      <c r="AB92" s="107"/>
      <c r="AC92" s="88" t="s">
        <v>350</v>
      </c>
      <c r="AD92" s="73" t="s">
        <v>351</v>
      </c>
      <c r="AE92" s="73" t="s">
        <v>352</v>
      </c>
      <c r="AF92" s="84">
        <v>69585022</v>
      </c>
      <c r="AG92" s="84">
        <v>0</v>
      </c>
      <c r="AH92" s="123"/>
      <c r="AI92" s="123"/>
      <c r="AJ92" s="120"/>
      <c r="AK92" s="112"/>
      <c r="AL92" s="112"/>
      <c r="AM92" s="112"/>
      <c r="AN92" s="138"/>
      <c r="AO92" s="138"/>
      <c r="AP92" s="112"/>
      <c r="AQ92" s="112"/>
      <c r="AR92" s="139"/>
      <c r="AS92" s="112"/>
      <c r="AT92" s="112"/>
    </row>
    <row r="93" spans="1:46" ht="174" x14ac:dyDescent="0.35">
      <c r="A93" s="173"/>
      <c r="B93" s="173"/>
      <c r="C93" s="117"/>
      <c r="D93" s="104"/>
      <c r="E93" s="132"/>
      <c r="F93" s="132"/>
      <c r="G93" s="157"/>
      <c r="H93" s="132"/>
      <c r="I93" s="144"/>
      <c r="J93" s="132"/>
      <c r="K93" s="144"/>
      <c r="L93" s="144"/>
      <c r="M93" s="144"/>
      <c r="N93" s="144"/>
      <c r="O93" s="144"/>
      <c r="P93" s="144"/>
      <c r="Q93" s="147"/>
      <c r="R93" s="147"/>
      <c r="S93" s="144"/>
      <c r="T93" s="147"/>
      <c r="U93" s="142"/>
      <c r="V93" s="112"/>
      <c r="W93" s="112"/>
      <c r="X93" s="59" t="s">
        <v>281</v>
      </c>
      <c r="Y93" s="46">
        <v>0.25</v>
      </c>
      <c r="Z93" s="46">
        <f t="shared" si="1"/>
        <v>0.25</v>
      </c>
      <c r="AA93" s="107"/>
      <c r="AB93" s="107"/>
      <c r="AC93" s="88" t="s">
        <v>353</v>
      </c>
      <c r="AD93" s="73" t="s">
        <v>354</v>
      </c>
      <c r="AE93" s="73" t="s">
        <v>355</v>
      </c>
      <c r="AF93" s="84">
        <v>11291972</v>
      </c>
      <c r="AG93" s="84">
        <v>0</v>
      </c>
      <c r="AH93" s="123"/>
      <c r="AI93" s="123"/>
      <c r="AJ93" s="120"/>
      <c r="AK93" s="112"/>
      <c r="AL93" s="112"/>
      <c r="AM93" s="112"/>
      <c r="AN93" s="138"/>
      <c r="AO93" s="138"/>
      <c r="AP93" s="112"/>
      <c r="AQ93" s="112"/>
      <c r="AR93" s="139"/>
      <c r="AS93" s="112"/>
      <c r="AT93" s="112"/>
    </row>
    <row r="94" spans="1:46" ht="174" x14ac:dyDescent="0.35">
      <c r="A94" s="173"/>
      <c r="B94" s="173"/>
      <c r="C94" s="117"/>
      <c r="D94" s="104"/>
      <c r="E94" s="132"/>
      <c r="F94" s="132"/>
      <c r="G94" s="157"/>
      <c r="H94" s="132"/>
      <c r="I94" s="144"/>
      <c r="J94" s="132"/>
      <c r="K94" s="144"/>
      <c r="L94" s="144"/>
      <c r="M94" s="144"/>
      <c r="N94" s="144"/>
      <c r="O94" s="144"/>
      <c r="P94" s="144"/>
      <c r="Q94" s="147"/>
      <c r="R94" s="147"/>
      <c r="S94" s="144"/>
      <c r="T94" s="147"/>
      <c r="U94" s="142"/>
      <c r="V94" s="112"/>
      <c r="W94" s="112"/>
      <c r="X94" s="59" t="s">
        <v>282</v>
      </c>
      <c r="Y94" s="46">
        <v>0.25</v>
      </c>
      <c r="Z94" s="46">
        <f t="shared" si="1"/>
        <v>0.25</v>
      </c>
      <c r="AA94" s="107"/>
      <c r="AB94" s="107"/>
      <c r="AC94" s="89" t="s">
        <v>356</v>
      </c>
      <c r="AD94" s="90" t="s">
        <v>357</v>
      </c>
      <c r="AE94" s="73" t="s">
        <v>358</v>
      </c>
      <c r="AF94" s="84">
        <v>2201975541</v>
      </c>
      <c r="AG94" s="84">
        <v>0</v>
      </c>
      <c r="AH94" s="123"/>
      <c r="AI94" s="123"/>
      <c r="AJ94" s="120"/>
      <c r="AK94" s="112"/>
      <c r="AL94" s="112"/>
      <c r="AM94" s="112"/>
      <c r="AN94" s="138"/>
      <c r="AO94" s="138"/>
      <c r="AP94" s="112"/>
      <c r="AQ94" s="112"/>
      <c r="AR94" s="139"/>
      <c r="AS94" s="112"/>
      <c r="AT94" s="112"/>
    </row>
    <row r="95" spans="1:46" ht="174" x14ac:dyDescent="0.35">
      <c r="A95" s="173"/>
      <c r="B95" s="173"/>
      <c r="C95" s="117"/>
      <c r="D95" s="104"/>
      <c r="E95" s="132"/>
      <c r="F95" s="132"/>
      <c r="G95" s="157"/>
      <c r="H95" s="132"/>
      <c r="I95" s="144"/>
      <c r="J95" s="132"/>
      <c r="K95" s="144"/>
      <c r="L95" s="144"/>
      <c r="M95" s="144"/>
      <c r="N95" s="144"/>
      <c r="O95" s="144"/>
      <c r="P95" s="144"/>
      <c r="Q95" s="147"/>
      <c r="R95" s="147"/>
      <c r="S95" s="144"/>
      <c r="T95" s="147"/>
      <c r="U95" s="142"/>
      <c r="V95" s="112"/>
      <c r="W95" s="112"/>
      <c r="X95" s="59" t="s">
        <v>283</v>
      </c>
      <c r="Y95" s="46">
        <v>0.25</v>
      </c>
      <c r="Z95" s="46">
        <f t="shared" si="1"/>
        <v>0.25</v>
      </c>
      <c r="AA95" s="107"/>
      <c r="AB95" s="107"/>
      <c r="AC95" s="90" t="s">
        <v>359</v>
      </c>
      <c r="AD95" s="90" t="s">
        <v>360</v>
      </c>
      <c r="AE95" s="73" t="s">
        <v>361</v>
      </c>
      <c r="AF95" s="84">
        <v>314486520</v>
      </c>
      <c r="AG95" s="84">
        <v>0</v>
      </c>
      <c r="AH95" s="123"/>
      <c r="AI95" s="123"/>
      <c r="AJ95" s="120"/>
      <c r="AK95" s="112"/>
      <c r="AL95" s="112"/>
      <c r="AM95" s="112"/>
      <c r="AN95" s="138"/>
      <c r="AO95" s="138"/>
      <c r="AP95" s="112"/>
      <c r="AQ95" s="112"/>
      <c r="AR95" s="139"/>
      <c r="AS95" s="112"/>
      <c r="AT95" s="112"/>
    </row>
    <row r="96" spans="1:46" x14ac:dyDescent="0.35">
      <c r="A96" s="173"/>
      <c r="B96" s="173"/>
      <c r="C96" s="117"/>
      <c r="D96" s="104"/>
      <c r="E96" s="132"/>
      <c r="F96" s="132"/>
      <c r="G96" s="157"/>
      <c r="H96" s="132"/>
      <c r="I96" s="144"/>
      <c r="J96" s="132"/>
      <c r="K96" s="144"/>
      <c r="L96" s="144"/>
      <c r="M96" s="144"/>
      <c r="N96" s="144"/>
      <c r="O96" s="144"/>
      <c r="P96" s="144"/>
      <c r="Q96" s="147"/>
      <c r="R96" s="147"/>
      <c r="S96" s="144"/>
      <c r="T96" s="147"/>
      <c r="U96" s="142"/>
      <c r="V96" s="112"/>
      <c r="W96" s="112"/>
      <c r="X96" s="59" t="s">
        <v>284</v>
      </c>
      <c r="Y96" s="46">
        <v>0.25</v>
      </c>
      <c r="Z96" s="46">
        <f t="shared" si="1"/>
        <v>0.25</v>
      </c>
      <c r="AA96" s="107"/>
      <c r="AB96" s="107"/>
      <c r="AC96" s="113" t="s">
        <v>362</v>
      </c>
      <c r="AD96" s="113" t="s">
        <v>363</v>
      </c>
      <c r="AE96" s="116" t="s">
        <v>361</v>
      </c>
      <c r="AF96" s="97">
        <v>345585984</v>
      </c>
      <c r="AG96" s="97">
        <v>0</v>
      </c>
      <c r="AH96" s="123"/>
      <c r="AI96" s="123"/>
      <c r="AJ96" s="120"/>
      <c r="AK96" s="112"/>
      <c r="AL96" s="112"/>
      <c r="AM96" s="112"/>
      <c r="AN96" s="138"/>
      <c r="AO96" s="138"/>
      <c r="AP96" s="112"/>
      <c r="AQ96" s="112"/>
      <c r="AR96" s="139"/>
      <c r="AS96" s="112"/>
      <c r="AT96" s="112"/>
    </row>
    <row r="97" spans="1:46" x14ac:dyDescent="0.35">
      <c r="A97" s="173"/>
      <c r="B97" s="173"/>
      <c r="C97" s="117"/>
      <c r="D97" s="104"/>
      <c r="E97" s="132"/>
      <c r="F97" s="132"/>
      <c r="G97" s="157"/>
      <c r="H97" s="133"/>
      <c r="I97" s="145"/>
      <c r="J97" s="133"/>
      <c r="K97" s="145"/>
      <c r="L97" s="145"/>
      <c r="M97" s="145"/>
      <c r="N97" s="145"/>
      <c r="O97" s="145"/>
      <c r="P97" s="145"/>
      <c r="Q97" s="148"/>
      <c r="R97" s="147"/>
      <c r="S97" s="145"/>
      <c r="T97" s="148"/>
      <c r="U97" s="142"/>
      <c r="V97" s="112"/>
      <c r="W97" s="112"/>
      <c r="X97" s="59" t="s">
        <v>285</v>
      </c>
      <c r="Y97" s="46">
        <v>0.25</v>
      </c>
      <c r="Z97" s="46">
        <f t="shared" si="1"/>
        <v>0.25</v>
      </c>
      <c r="AA97" s="107"/>
      <c r="AB97" s="107"/>
      <c r="AC97" s="114"/>
      <c r="AD97" s="114"/>
      <c r="AE97" s="117"/>
      <c r="AF97" s="98"/>
      <c r="AG97" s="98"/>
      <c r="AH97" s="123"/>
      <c r="AI97" s="123"/>
      <c r="AJ97" s="120"/>
      <c r="AK97" s="112"/>
      <c r="AL97" s="112"/>
      <c r="AM97" s="112"/>
      <c r="AN97" s="138"/>
      <c r="AO97" s="138"/>
      <c r="AP97" s="112"/>
      <c r="AQ97" s="112"/>
      <c r="AR97" s="139"/>
      <c r="AS97" s="112"/>
      <c r="AT97" s="112"/>
    </row>
    <row r="98" spans="1:46" x14ac:dyDescent="0.35">
      <c r="A98" s="173"/>
      <c r="B98" s="173"/>
      <c r="C98" s="117"/>
      <c r="D98" s="104"/>
      <c r="E98" s="132"/>
      <c r="F98" s="132"/>
      <c r="G98" s="157"/>
      <c r="H98" s="157" t="s">
        <v>50</v>
      </c>
      <c r="I98" s="141">
        <v>0</v>
      </c>
      <c r="J98" s="157" t="s">
        <v>57</v>
      </c>
      <c r="K98" s="141">
        <v>3</v>
      </c>
      <c r="L98" s="141">
        <v>1</v>
      </c>
      <c r="M98" s="141">
        <v>1</v>
      </c>
      <c r="N98" s="141">
        <v>0.25</v>
      </c>
      <c r="O98" s="141">
        <v>0.25</v>
      </c>
      <c r="P98" s="143">
        <f>O98+N98</f>
        <v>0.5</v>
      </c>
      <c r="Q98" s="146">
        <f>P98/L98</f>
        <v>0.5</v>
      </c>
      <c r="R98" s="147"/>
      <c r="S98" s="143">
        <f>P98+M98</f>
        <v>1.5</v>
      </c>
      <c r="T98" s="146">
        <f>S98/K98</f>
        <v>0.5</v>
      </c>
      <c r="U98" s="142"/>
      <c r="V98" s="112"/>
      <c r="W98" s="112"/>
      <c r="X98" s="59" t="s">
        <v>286</v>
      </c>
      <c r="Y98" s="46">
        <v>0.25</v>
      </c>
      <c r="Z98" s="46">
        <f t="shared" si="1"/>
        <v>0.25</v>
      </c>
      <c r="AA98" s="107"/>
      <c r="AB98" s="107"/>
      <c r="AC98" s="114"/>
      <c r="AD98" s="114"/>
      <c r="AE98" s="117"/>
      <c r="AF98" s="98"/>
      <c r="AG98" s="98"/>
      <c r="AH98" s="123"/>
      <c r="AI98" s="123"/>
      <c r="AJ98" s="120"/>
      <c r="AK98" s="112"/>
      <c r="AL98" s="112"/>
      <c r="AM98" s="112"/>
      <c r="AN98" s="138"/>
      <c r="AO98" s="138"/>
      <c r="AP98" s="112"/>
      <c r="AQ98" s="112"/>
      <c r="AR98" s="139"/>
      <c r="AS98" s="112"/>
      <c r="AT98" s="112"/>
    </row>
    <row r="99" spans="1:46" x14ac:dyDescent="0.35">
      <c r="A99" s="173"/>
      <c r="B99" s="173"/>
      <c r="C99" s="117"/>
      <c r="D99" s="104"/>
      <c r="E99" s="132"/>
      <c r="F99" s="132"/>
      <c r="G99" s="157"/>
      <c r="H99" s="157"/>
      <c r="I99" s="141"/>
      <c r="J99" s="157"/>
      <c r="K99" s="141"/>
      <c r="L99" s="141"/>
      <c r="M99" s="141"/>
      <c r="N99" s="141"/>
      <c r="O99" s="141"/>
      <c r="P99" s="144"/>
      <c r="Q99" s="147"/>
      <c r="R99" s="147"/>
      <c r="S99" s="144"/>
      <c r="T99" s="147"/>
      <c r="U99" s="142"/>
      <c r="V99" s="112"/>
      <c r="W99" s="112"/>
      <c r="X99" s="59" t="s">
        <v>287</v>
      </c>
      <c r="Y99" s="46">
        <v>0.25</v>
      </c>
      <c r="Z99" s="46">
        <f t="shared" si="1"/>
        <v>0.25</v>
      </c>
      <c r="AA99" s="107"/>
      <c r="AB99" s="107"/>
      <c r="AC99" s="114"/>
      <c r="AD99" s="114"/>
      <c r="AE99" s="117"/>
      <c r="AF99" s="98"/>
      <c r="AG99" s="98"/>
      <c r="AH99" s="123"/>
      <c r="AI99" s="123"/>
      <c r="AJ99" s="120"/>
      <c r="AK99" s="112"/>
      <c r="AL99" s="112"/>
      <c r="AM99" s="112"/>
      <c r="AN99" s="138"/>
      <c r="AO99" s="138"/>
      <c r="AP99" s="112"/>
      <c r="AQ99" s="112"/>
      <c r="AR99" s="139"/>
      <c r="AS99" s="112"/>
      <c r="AT99" s="112"/>
    </row>
    <row r="100" spans="1:46" x14ac:dyDescent="0.35">
      <c r="A100" s="173"/>
      <c r="B100" s="173"/>
      <c r="C100" s="117"/>
      <c r="D100" s="104"/>
      <c r="E100" s="132"/>
      <c r="F100" s="132"/>
      <c r="G100" s="157"/>
      <c r="H100" s="157"/>
      <c r="I100" s="141"/>
      <c r="J100" s="157"/>
      <c r="K100" s="141"/>
      <c r="L100" s="141"/>
      <c r="M100" s="141"/>
      <c r="N100" s="141"/>
      <c r="O100" s="141"/>
      <c r="P100" s="144"/>
      <c r="Q100" s="147"/>
      <c r="R100" s="147"/>
      <c r="S100" s="144"/>
      <c r="T100" s="147"/>
      <c r="U100" s="142"/>
      <c r="V100" s="112"/>
      <c r="W100" s="112"/>
      <c r="X100" s="59" t="s">
        <v>288</v>
      </c>
      <c r="Y100" s="46">
        <v>0.25</v>
      </c>
      <c r="Z100" s="46">
        <f t="shared" si="1"/>
        <v>0.25</v>
      </c>
      <c r="AA100" s="107"/>
      <c r="AB100" s="107"/>
      <c r="AC100" s="114"/>
      <c r="AD100" s="114"/>
      <c r="AE100" s="117"/>
      <c r="AF100" s="98"/>
      <c r="AG100" s="98"/>
      <c r="AH100" s="123"/>
      <c r="AI100" s="123"/>
      <c r="AJ100" s="120"/>
      <c r="AK100" s="112"/>
      <c r="AL100" s="112"/>
      <c r="AM100" s="112"/>
      <c r="AN100" s="138"/>
      <c r="AO100" s="138"/>
      <c r="AP100" s="112"/>
      <c r="AQ100" s="112"/>
      <c r="AR100" s="139"/>
      <c r="AS100" s="112"/>
      <c r="AT100" s="112"/>
    </row>
    <row r="101" spans="1:46" x14ac:dyDescent="0.35">
      <c r="A101" s="173"/>
      <c r="B101" s="173"/>
      <c r="C101" s="117"/>
      <c r="D101" s="104"/>
      <c r="E101" s="132"/>
      <c r="F101" s="132"/>
      <c r="G101" s="157"/>
      <c r="H101" s="157"/>
      <c r="I101" s="141"/>
      <c r="J101" s="157"/>
      <c r="K101" s="141"/>
      <c r="L101" s="141"/>
      <c r="M101" s="141"/>
      <c r="N101" s="141"/>
      <c r="O101" s="141"/>
      <c r="P101" s="144"/>
      <c r="Q101" s="147"/>
      <c r="R101" s="147"/>
      <c r="S101" s="144"/>
      <c r="T101" s="147"/>
      <c r="U101" s="142"/>
      <c r="V101" s="112"/>
      <c r="W101" s="112"/>
      <c r="X101" s="59" t="s">
        <v>289</v>
      </c>
      <c r="Y101" s="46">
        <v>0.25</v>
      </c>
      <c r="Z101" s="46">
        <f t="shared" si="1"/>
        <v>0.25</v>
      </c>
      <c r="AA101" s="107"/>
      <c r="AB101" s="107"/>
      <c r="AC101" s="114"/>
      <c r="AD101" s="114"/>
      <c r="AE101" s="117"/>
      <c r="AF101" s="98"/>
      <c r="AG101" s="98"/>
      <c r="AH101" s="123"/>
      <c r="AI101" s="123"/>
      <c r="AJ101" s="120"/>
      <c r="AK101" s="112"/>
      <c r="AL101" s="112"/>
      <c r="AM101" s="112"/>
      <c r="AN101" s="138"/>
      <c r="AO101" s="138"/>
      <c r="AP101" s="112"/>
      <c r="AQ101" s="112"/>
      <c r="AR101" s="139"/>
      <c r="AS101" s="112"/>
      <c r="AT101" s="112"/>
    </row>
    <row r="102" spans="1:46" x14ac:dyDescent="0.35">
      <c r="A102" s="173"/>
      <c r="B102" s="173"/>
      <c r="C102" s="117"/>
      <c r="D102" s="104"/>
      <c r="E102" s="132"/>
      <c r="F102" s="132"/>
      <c r="G102" s="157"/>
      <c r="H102" s="157"/>
      <c r="I102" s="141"/>
      <c r="J102" s="157"/>
      <c r="K102" s="141"/>
      <c r="L102" s="141"/>
      <c r="M102" s="141"/>
      <c r="N102" s="141"/>
      <c r="O102" s="141"/>
      <c r="P102" s="144"/>
      <c r="Q102" s="147"/>
      <c r="R102" s="147"/>
      <c r="S102" s="144"/>
      <c r="T102" s="147"/>
      <c r="U102" s="142"/>
      <c r="V102" s="112"/>
      <c r="W102" s="112"/>
      <c r="X102" s="59" t="s">
        <v>290</v>
      </c>
      <c r="Y102" s="46">
        <v>0.25</v>
      </c>
      <c r="Z102" s="46">
        <f t="shared" si="1"/>
        <v>0.25</v>
      </c>
      <c r="AA102" s="107"/>
      <c r="AB102" s="107"/>
      <c r="AC102" s="114"/>
      <c r="AD102" s="114"/>
      <c r="AE102" s="117"/>
      <c r="AF102" s="98"/>
      <c r="AG102" s="98"/>
      <c r="AH102" s="123"/>
      <c r="AI102" s="123"/>
      <c r="AJ102" s="120"/>
      <c r="AK102" s="112"/>
      <c r="AL102" s="112"/>
      <c r="AM102" s="112"/>
      <c r="AN102" s="138"/>
      <c r="AO102" s="138"/>
      <c r="AP102" s="112"/>
      <c r="AQ102" s="112"/>
      <c r="AR102" s="139"/>
      <c r="AS102" s="112"/>
      <c r="AT102" s="112"/>
    </row>
    <row r="103" spans="1:46" x14ac:dyDescent="0.35">
      <c r="A103" s="173"/>
      <c r="B103" s="173"/>
      <c r="C103" s="117"/>
      <c r="D103" s="104"/>
      <c r="E103" s="132"/>
      <c r="F103" s="132"/>
      <c r="G103" s="157"/>
      <c r="H103" s="157"/>
      <c r="I103" s="141"/>
      <c r="J103" s="157"/>
      <c r="K103" s="141"/>
      <c r="L103" s="141"/>
      <c r="M103" s="141"/>
      <c r="N103" s="141"/>
      <c r="O103" s="141"/>
      <c r="P103" s="144"/>
      <c r="Q103" s="147"/>
      <c r="R103" s="147"/>
      <c r="S103" s="144"/>
      <c r="T103" s="147"/>
      <c r="U103" s="142"/>
      <c r="V103" s="112"/>
      <c r="W103" s="112"/>
      <c r="X103" s="59" t="s">
        <v>291</v>
      </c>
      <c r="Y103" s="46">
        <v>0.25</v>
      </c>
      <c r="Z103" s="46">
        <f t="shared" si="1"/>
        <v>0.25</v>
      </c>
      <c r="AA103" s="107"/>
      <c r="AB103" s="107"/>
      <c r="AC103" s="114"/>
      <c r="AD103" s="114"/>
      <c r="AE103" s="117"/>
      <c r="AF103" s="98"/>
      <c r="AG103" s="98"/>
      <c r="AH103" s="123"/>
      <c r="AI103" s="123"/>
      <c r="AJ103" s="120"/>
      <c r="AK103" s="112"/>
      <c r="AL103" s="112"/>
      <c r="AM103" s="112"/>
      <c r="AN103" s="138"/>
      <c r="AO103" s="138"/>
      <c r="AP103" s="112"/>
      <c r="AQ103" s="112"/>
      <c r="AR103" s="139"/>
      <c r="AS103" s="112"/>
      <c r="AT103" s="112"/>
    </row>
    <row r="104" spans="1:46" x14ac:dyDescent="0.35">
      <c r="A104" s="173"/>
      <c r="B104" s="173"/>
      <c r="C104" s="117"/>
      <c r="D104" s="104"/>
      <c r="E104" s="132"/>
      <c r="F104" s="132"/>
      <c r="G104" s="157"/>
      <c r="H104" s="157"/>
      <c r="I104" s="141"/>
      <c r="J104" s="157"/>
      <c r="K104" s="141"/>
      <c r="L104" s="141"/>
      <c r="M104" s="141"/>
      <c r="N104" s="141"/>
      <c r="O104" s="141"/>
      <c r="P104" s="144"/>
      <c r="Q104" s="147"/>
      <c r="R104" s="147"/>
      <c r="S104" s="144"/>
      <c r="T104" s="147"/>
      <c r="U104" s="142"/>
      <c r="V104" s="112"/>
      <c r="W104" s="112"/>
      <c r="X104" s="59" t="s">
        <v>292</v>
      </c>
      <c r="Y104" s="46">
        <v>0.25</v>
      </c>
      <c r="Z104" s="46">
        <f t="shared" si="1"/>
        <v>0.25</v>
      </c>
      <c r="AA104" s="107"/>
      <c r="AB104" s="107"/>
      <c r="AC104" s="114"/>
      <c r="AD104" s="114"/>
      <c r="AE104" s="117"/>
      <c r="AF104" s="98"/>
      <c r="AG104" s="98"/>
      <c r="AH104" s="123"/>
      <c r="AI104" s="123"/>
      <c r="AJ104" s="120"/>
      <c r="AK104" s="112"/>
      <c r="AL104" s="112"/>
      <c r="AM104" s="112"/>
      <c r="AN104" s="138"/>
      <c r="AO104" s="138"/>
      <c r="AP104" s="112"/>
      <c r="AQ104" s="112"/>
      <c r="AR104" s="139"/>
      <c r="AS104" s="112"/>
      <c r="AT104" s="112"/>
    </row>
    <row r="105" spans="1:46" x14ac:dyDescent="0.35">
      <c r="A105" s="173"/>
      <c r="B105" s="173"/>
      <c r="C105" s="117"/>
      <c r="D105" s="104"/>
      <c r="E105" s="132"/>
      <c r="F105" s="132"/>
      <c r="G105" s="157"/>
      <c r="H105" s="157"/>
      <c r="I105" s="141"/>
      <c r="J105" s="157"/>
      <c r="K105" s="141"/>
      <c r="L105" s="141"/>
      <c r="M105" s="141"/>
      <c r="N105" s="141"/>
      <c r="O105" s="141"/>
      <c r="P105" s="144"/>
      <c r="Q105" s="147"/>
      <c r="R105" s="147"/>
      <c r="S105" s="144"/>
      <c r="T105" s="147"/>
      <c r="U105" s="142"/>
      <c r="V105" s="112"/>
      <c r="W105" s="112"/>
      <c r="X105" s="59" t="s">
        <v>293</v>
      </c>
      <c r="Y105" s="46">
        <v>0.25</v>
      </c>
      <c r="Z105" s="46">
        <f t="shared" si="1"/>
        <v>0.25</v>
      </c>
      <c r="AA105" s="107"/>
      <c r="AB105" s="107"/>
      <c r="AC105" s="114"/>
      <c r="AD105" s="114"/>
      <c r="AE105" s="117"/>
      <c r="AF105" s="98"/>
      <c r="AG105" s="98"/>
      <c r="AH105" s="123"/>
      <c r="AI105" s="123"/>
      <c r="AJ105" s="120"/>
      <c r="AK105" s="112"/>
      <c r="AL105" s="112"/>
      <c r="AM105" s="112"/>
      <c r="AN105" s="138"/>
      <c r="AO105" s="138"/>
      <c r="AP105" s="112"/>
      <c r="AQ105" s="112"/>
      <c r="AR105" s="139"/>
      <c r="AS105" s="112"/>
      <c r="AT105" s="112"/>
    </row>
    <row r="106" spans="1:46" x14ac:dyDescent="0.35">
      <c r="A106" s="173"/>
      <c r="B106" s="173"/>
      <c r="C106" s="117"/>
      <c r="D106" s="104"/>
      <c r="E106" s="132"/>
      <c r="F106" s="132"/>
      <c r="G106" s="157"/>
      <c r="H106" s="157"/>
      <c r="I106" s="141"/>
      <c r="J106" s="157"/>
      <c r="K106" s="141"/>
      <c r="L106" s="141"/>
      <c r="M106" s="141"/>
      <c r="N106" s="141"/>
      <c r="O106" s="141"/>
      <c r="P106" s="144"/>
      <c r="Q106" s="147"/>
      <c r="R106" s="147"/>
      <c r="S106" s="144"/>
      <c r="T106" s="147"/>
      <c r="U106" s="142"/>
      <c r="V106" s="112"/>
      <c r="W106" s="112"/>
      <c r="X106" s="59" t="s">
        <v>294</v>
      </c>
      <c r="Y106" s="46">
        <v>0.25</v>
      </c>
      <c r="Z106" s="46">
        <f t="shared" si="1"/>
        <v>0.25</v>
      </c>
      <c r="AA106" s="107"/>
      <c r="AB106" s="107"/>
      <c r="AC106" s="114"/>
      <c r="AD106" s="114"/>
      <c r="AE106" s="117"/>
      <c r="AF106" s="98"/>
      <c r="AG106" s="98"/>
      <c r="AH106" s="123"/>
      <c r="AI106" s="123"/>
      <c r="AJ106" s="120"/>
      <c r="AK106" s="112"/>
      <c r="AL106" s="112"/>
      <c r="AM106" s="112"/>
      <c r="AN106" s="138"/>
      <c r="AO106" s="138"/>
      <c r="AP106" s="112"/>
      <c r="AQ106" s="112"/>
      <c r="AR106" s="139"/>
      <c r="AS106" s="112"/>
      <c r="AT106" s="112"/>
    </row>
    <row r="107" spans="1:46" x14ac:dyDescent="0.35">
      <c r="A107" s="173"/>
      <c r="B107" s="173"/>
      <c r="C107" s="118"/>
      <c r="D107" s="105"/>
      <c r="E107" s="133"/>
      <c r="F107" s="133"/>
      <c r="G107" s="157"/>
      <c r="H107" s="157"/>
      <c r="I107" s="141"/>
      <c r="J107" s="157"/>
      <c r="K107" s="141"/>
      <c r="L107" s="141"/>
      <c r="M107" s="141"/>
      <c r="N107" s="141"/>
      <c r="O107" s="141"/>
      <c r="P107" s="145"/>
      <c r="Q107" s="148"/>
      <c r="R107" s="148"/>
      <c r="S107" s="145"/>
      <c r="T107" s="148"/>
      <c r="U107" s="142"/>
      <c r="V107" s="112"/>
      <c r="W107" s="112"/>
      <c r="X107" s="59" t="s">
        <v>295</v>
      </c>
      <c r="Y107" s="53"/>
      <c r="Z107" s="46">
        <f t="shared" si="1"/>
        <v>0</v>
      </c>
      <c r="AA107" s="108"/>
      <c r="AB107" s="108"/>
      <c r="AC107" s="115"/>
      <c r="AD107" s="115"/>
      <c r="AE107" s="118"/>
      <c r="AF107" s="99"/>
      <c r="AG107" s="99"/>
      <c r="AH107" s="124"/>
      <c r="AI107" s="124"/>
      <c r="AJ107" s="121"/>
      <c r="AK107" s="112"/>
      <c r="AL107" s="112"/>
      <c r="AM107" s="112"/>
      <c r="AN107" s="138"/>
      <c r="AO107" s="138"/>
      <c r="AP107" s="112"/>
      <c r="AQ107" s="112"/>
      <c r="AR107" s="139"/>
      <c r="AS107" s="112"/>
      <c r="AT107" s="112"/>
    </row>
    <row r="108" spans="1:46" ht="130.5" x14ac:dyDescent="0.35">
      <c r="A108" s="173"/>
      <c r="B108" s="173"/>
      <c r="C108" s="48" t="s">
        <v>30</v>
      </c>
      <c r="D108" s="37">
        <v>0.08</v>
      </c>
      <c r="E108" s="41" t="s">
        <v>42</v>
      </c>
      <c r="F108" s="71">
        <v>0.02</v>
      </c>
      <c r="G108" s="41" t="s">
        <v>44</v>
      </c>
      <c r="H108" s="41" t="s">
        <v>51</v>
      </c>
      <c r="I108" s="42">
        <v>54000000000</v>
      </c>
      <c r="J108" s="41" t="s">
        <v>58</v>
      </c>
      <c r="K108" s="42">
        <v>396000000000</v>
      </c>
      <c r="L108" s="43">
        <v>44377730167</v>
      </c>
      <c r="M108" s="42">
        <v>44377730167</v>
      </c>
      <c r="N108" s="42">
        <v>0</v>
      </c>
      <c r="O108" s="42">
        <v>0</v>
      </c>
      <c r="P108" s="42">
        <f>O108+N108</f>
        <v>0</v>
      </c>
      <c r="Q108" s="75">
        <f>P108/L108</f>
        <v>0</v>
      </c>
      <c r="R108" s="75">
        <f>Q108</f>
        <v>0</v>
      </c>
      <c r="S108" s="42">
        <f>P108+M108</f>
        <v>44377730167</v>
      </c>
      <c r="T108" s="75">
        <f>S108/K108</f>
        <v>0.11206497516919192</v>
      </c>
      <c r="U108" s="50" t="s">
        <v>71</v>
      </c>
      <c r="V108" s="48" t="s">
        <v>72</v>
      </c>
      <c r="W108" s="48" t="s">
        <v>73</v>
      </c>
      <c r="X108" s="58" t="s">
        <v>300</v>
      </c>
      <c r="Y108" s="46">
        <v>0.25</v>
      </c>
      <c r="Z108" s="46">
        <f t="shared" si="1"/>
        <v>0.25</v>
      </c>
      <c r="AA108" s="46">
        <f>Z108</f>
        <v>0.25</v>
      </c>
      <c r="AB108" s="46">
        <f>AA108</f>
        <v>0.25</v>
      </c>
      <c r="AC108" s="88" t="s">
        <v>70</v>
      </c>
      <c r="AD108" s="90" t="s">
        <v>364</v>
      </c>
      <c r="AE108" s="73" t="s">
        <v>320</v>
      </c>
      <c r="AF108" s="84">
        <v>43377730167</v>
      </c>
      <c r="AG108" s="84">
        <v>0</v>
      </c>
      <c r="AH108" s="100">
        <f>SUM(AF108:AF110)</f>
        <v>49240047796.110001</v>
      </c>
      <c r="AI108" s="100">
        <f>SUM(AG108:AG110)</f>
        <v>0</v>
      </c>
      <c r="AJ108" s="103">
        <f>AI108/AH108</f>
        <v>0</v>
      </c>
      <c r="AK108" s="48">
        <v>364</v>
      </c>
      <c r="AL108" s="48">
        <v>180</v>
      </c>
      <c r="AM108" s="48" t="s">
        <v>63</v>
      </c>
      <c r="AN108" s="55">
        <v>914552</v>
      </c>
      <c r="AO108" s="55">
        <v>0</v>
      </c>
      <c r="AP108" s="48" t="s">
        <v>64</v>
      </c>
      <c r="AQ108" s="48" t="s">
        <v>68</v>
      </c>
      <c r="AR108" s="38">
        <v>48240047796.110001</v>
      </c>
      <c r="AS108" s="48" t="s">
        <v>69</v>
      </c>
      <c r="AT108" s="48" t="s">
        <v>70</v>
      </c>
    </row>
    <row r="109" spans="1:46" ht="145" x14ac:dyDescent="0.35">
      <c r="A109" s="167" t="s">
        <v>149</v>
      </c>
      <c r="B109" s="168" t="s">
        <v>150</v>
      </c>
      <c r="C109" s="112" t="s">
        <v>153</v>
      </c>
      <c r="D109" s="112" t="s">
        <v>154</v>
      </c>
      <c r="E109" s="112" t="s">
        <v>155</v>
      </c>
      <c r="F109" s="116">
        <v>0</v>
      </c>
      <c r="G109" s="112" t="s">
        <v>151</v>
      </c>
      <c r="H109" s="112" t="s">
        <v>156</v>
      </c>
      <c r="I109" s="142" t="s">
        <v>154</v>
      </c>
      <c r="J109" s="112" t="s">
        <v>158</v>
      </c>
      <c r="K109" s="112">
        <v>33</v>
      </c>
      <c r="L109" s="112">
        <v>11</v>
      </c>
      <c r="M109" s="112" t="s">
        <v>100</v>
      </c>
      <c r="N109" s="112">
        <v>0</v>
      </c>
      <c r="O109" s="112">
        <v>0</v>
      </c>
      <c r="P109" s="116">
        <f>O109+N109</f>
        <v>0</v>
      </c>
      <c r="Q109" s="103">
        <f>P109/L109</f>
        <v>0</v>
      </c>
      <c r="R109" s="199">
        <f>Q109</f>
        <v>0</v>
      </c>
      <c r="S109" s="116">
        <f>P109</f>
        <v>0</v>
      </c>
      <c r="T109" s="103">
        <f>S109/K109</f>
        <v>0</v>
      </c>
      <c r="U109" s="142" t="s">
        <v>172</v>
      </c>
      <c r="V109" s="112" t="s">
        <v>173</v>
      </c>
      <c r="W109" s="112" t="s">
        <v>176</v>
      </c>
      <c r="X109" s="44" t="s">
        <v>296</v>
      </c>
      <c r="Y109" s="46">
        <v>0</v>
      </c>
      <c r="Z109" s="46">
        <f t="shared" si="1"/>
        <v>0</v>
      </c>
      <c r="AA109" s="78">
        <f>Z109</f>
        <v>0</v>
      </c>
      <c r="AB109" s="106">
        <f>SUM(AA109:AA112)/(3)</f>
        <v>0</v>
      </c>
      <c r="AC109" s="88" t="s">
        <v>365</v>
      </c>
      <c r="AD109" s="90" t="s">
        <v>366</v>
      </c>
      <c r="AE109" s="73" t="s">
        <v>320</v>
      </c>
      <c r="AF109" s="84">
        <v>1000000000</v>
      </c>
      <c r="AG109" s="84">
        <v>0</v>
      </c>
      <c r="AH109" s="101"/>
      <c r="AI109" s="101"/>
      <c r="AJ109" s="104"/>
      <c r="AK109" s="116">
        <v>364</v>
      </c>
      <c r="AL109" s="116">
        <v>180</v>
      </c>
      <c r="AM109" s="116" t="s">
        <v>63</v>
      </c>
      <c r="AN109" s="135">
        <v>1028736</v>
      </c>
      <c r="AO109" s="135">
        <v>308620</v>
      </c>
      <c r="AP109" s="116" t="s">
        <v>64</v>
      </c>
      <c r="AQ109" s="112" t="s">
        <v>68</v>
      </c>
      <c r="AR109" s="139">
        <v>0</v>
      </c>
      <c r="AS109" s="116" t="s">
        <v>160</v>
      </c>
      <c r="AT109" s="116" t="s">
        <v>161</v>
      </c>
    </row>
    <row r="110" spans="1:46" ht="116" x14ac:dyDescent="0.35">
      <c r="A110" s="167"/>
      <c r="B110" s="168"/>
      <c r="C110" s="112"/>
      <c r="D110" s="112"/>
      <c r="E110" s="112"/>
      <c r="F110" s="118"/>
      <c r="G110" s="112"/>
      <c r="H110" s="112"/>
      <c r="I110" s="142"/>
      <c r="J110" s="112"/>
      <c r="K110" s="112"/>
      <c r="L110" s="112"/>
      <c r="M110" s="112"/>
      <c r="N110" s="112"/>
      <c r="O110" s="112"/>
      <c r="P110" s="118"/>
      <c r="Q110" s="105"/>
      <c r="R110" s="200"/>
      <c r="S110" s="118"/>
      <c r="T110" s="105"/>
      <c r="U110" s="142"/>
      <c r="V110" s="112"/>
      <c r="W110" s="112"/>
      <c r="X110" s="44" t="s">
        <v>297</v>
      </c>
      <c r="Y110" s="46">
        <v>0</v>
      </c>
      <c r="Z110" s="46">
        <f t="shared" si="1"/>
        <v>0</v>
      </c>
      <c r="AA110" s="79">
        <f>Z110</f>
        <v>0</v>
      </c>
      <c r="AB110" s="107"/>
      <c r="AC110" s="88" t="s">
        <v>367</v>
      </c>
      <c r="AD110" s="90" t="s">
        <v>368</v>
      </c>
      <c r="AE110" s="73" t="s">
        <v>320</v>
      </c>
      <c r="AF110" s="84">
        <v>4862317629.1099997</v>
      </c>
      <c r="AG110" s="84">
        <v>0</v>
      </c>
      <c r="AH110" s="102"/>
      <c r="AI110" s="102"/>
      <c r="AJ110" s="105"/>
      <c r="AK110" s="117"/>
      <c r="AL110" s="117"/>
      <c r="AM110" s="117"/>
      <c r="AN110" s="136"/>
      <c r="AO110" s="136"/>
      <c r="AP110" s="117"/>
      <c r="AQ110" s="112"/>
      <c r="AR110" s="139"/>
      <c r="AS110" s="118"/>
      <c r="AT110" s="118"/>
    </row>
    <row r="111" spans="1:46" ht="29" x14ac:dyDescent="0.35">
      <c r="A111" s="167"/>
      <c r="B111" s="168"/>
      <c r="C111" s="112" t="s">
        <v>153</v>
      </c>
      <c r="D111" s="112" t="s">
        <v>154</v>
      </c>
      <c r="E111" s="112"/>
      <c r="F111" s="116">
        <v>0</v>
      </c>
      <c r="G111" s="112" t="s">
        <v>152</v>
      </c>
      <c r="H111" s="112" t="s">
        <v>157</v>
      </c>
      <c r="I111" s="142" t="s">
        <v>154</v>
      </c>
      <c r="J111" s="112" t="s">
        <v>159</v>
      </c>
      <c r="K111" s="112">
        <v>2</v>
      </c>
      <c r="L111" s="112">
        <v>1</v>
      </c>
      <c r="M111" s="112" t="s">
        <v>100</v>
      </c>
      <c r="N111" s="112">
        <v>0</v>
      </c>
      <c r="O111" s="112">
        <v>0</v>
      </c>
      <c r="P111" s="116">
        <f>O111+N111</f>
        <v>0</v>
      </c>
      <c r="Q111" s="103">
        <f>P111/L111</f>
        <v>0</v>
      </c>
      <c r="R111" s="199">
        <f>Q111</f>
        <v>0</v>
      </c>
      <c r="S111" s="116">
        <f>P111</f>
        <v>0</v>
      </c>
      <c r="T111" s="103">
        <f>S111/K111</f>
        <v>0</v>
      </c>
      <c r="U111" s="142"/>
      <c r="V111" s="112"/>
      <c r="W111" s="112"/>
      <c r="X111" s="44" t="s">
        <v>298</v>
      </c>
      <c r="Y111" s="46">
        <v>0</v>
      </c>
      <c r="Z111" s="46">
        <f t="shared" si="1"/>
        <v>0</v>
      </c>
      <c r="AA111" s="79">
        <f>0%</f>
        <v>0</v>
      </c>
      <c r="AB111" s="107"/>
      <c r="AC111" s="73"/>
      <c r="AD111" s="73"/>
      <c r="AE111" s="73"/>
      <c r="AF111" s="73"/>
      <c r="AG111" s="73"/>
      <c r="AH111" s="73"/>
      <c r="AI111" s="73"/>
      <c r="AJ111" s="73"/>
      <c r="AK111" s="117"/>
      <c r="AL111" s="117"/>
      <c r="AM111" s="117"/>
      <c r="AN111" s="136"/>
      <c r="AO111" s="136"/>
      <c r="AP111" s="117"/>
      <c r="AQ111" s="112"/>
      <c r="AR111" s="139"/>
      <c r="AS111" s="116" t="s">
        <v>162</v>
      </c>
      <c r="AT111" s="116" t="s">
        <v>163</v>
      </c>
    </row>
    <row r="112" spans="1:46" x14ac:dyDescent="0.35">
      <c r="A112" s="167"/>
      <c r="B112" s="168"/>
      <c r="C112" s="112"/>
      <c r="D112" s="112"/>
      <c r="E112" s="112"/>
      <c r="F112" s="118"/>
      <c r="G112" s="112"/>
      <c r="H112" s="112"/>
      <c r="I112" s="142"/>
      <c r="J112" s="112"/>
      <c r="K112" s="112"/>
      <c r="L112" s="112"/>
      <c r="M112" s="112"/>
      <c r="N112" s="112"/>
      <c r="O112" s="112"/>
      <c r="P112" s="118"/>
      <c r="Q112" s="105"/>
      <c r="R112" s="200"/>
      <c r="S112" s="118"/>
      <c r="T112" s="105"/>
      <c r="U112" s="142"/>
      <c r="V112" s="112"/>
      <c r="W112" s="112"/>
      <c r="X112" s="59" t="s">
        <v>299</v>
      </c>
      <c r="Y112" s="46">
        <v>0</v>
      </c>
      <c r="Z112" s="46">
        <f t="shared" si="1"/>
        <v>0</v>
      </c>
      <c r="AA112" s="80"/>
      <c r="AB112" s="108"/>
      <c r="AC112" s="73"/>
      <c r="AD112" s="73"/>
      <c r="AE112" s="73"/>
      <c r="AF112" s="73"/>
      <c r="AG112" s="73"/>
      <c r="AH112" s="73"/>
      <c r="AI112" s="73"/>
      <c r="AJ112" s="73"/>
      <c r="AK112" s="118"/>
      <c r="AL112" s="118"/>
      <c r="AM112" s="118"/>
      <c r="AN112" s="137"/>
      <c r="AO112" s="137"/>
      <c r="AP112" s="118"/>
      <c r="AQ112" s="112"/>
      <c r="AR112" s="139"/>
      <c r="AS112" s="118"/>
      <c r="AT112" s="118"/>
    </row>
    <row r="113" spans="18:36" ht="23.5" x14ac:dyDescent="0.35">
      <c r="R113" s="95">
        <f>SUM(R2:R112)/(12)</f>
        <v>0.25839620504980237</v>
      </c>
      <c r="AA113" s="95">
        <f>SUM(AA2:AA112)/(12)</f>
        <v>0.13177457264957265</v>
      </c>
      <c r="AB113" s="96">
        <f>SUM(AB2:AB112)/(11)</f>
        <v>0.14375407925407926</v>
      </c>
      <c r="AH113" s="91">
        <f>SUM(AH2:AH110)</f>
        <v>80538089790.080002</v>
      </c>
      <c r="AI113" s="91">
        <f>SUM(AI2:AI110)</f>
        <v>2656702805.9400001</v>
      </c>
      <c r="AJ113" s="92">
        <f>AI113/AH113</f>
        <v>3.2986911073562983E-2</v>
      </c>
    </row>
  </sheetData>
  <mergeCells count="509">
    <mergeCell ref="T82:T83"/>
    <mergeCell ref="T87:T97"/>
    <mergeCell ref="T98:T107"/>
    <mergeCell ref="T109:T110"/>
    <mergeCell ref="T111:T112"/>
    <mergeCell ref="S74:S78"/>
    <mergeCell ref="S79:S81"/>
    <mergeCell ref="S82:S83"/>
    <mergeCell ref="S87:S97"/>
    <mergeCell ref="S98:S107"/>
    <mergeCell ref="S109:S110"/>
    <mergeCell ref="S111:S112"/>
    <mergeCell ref="T2:T11"/>
    <mergeCell ref="T13:T16"/>
    <mergeCell ref="T17:T18"/>
    <mergeCell ref="T19:T22"/>
    <mergeCell ref="T24:T30"/>
    <mergeCell ref="T33:T34"/>
    <mergeCell ref="T35:T37"/>
    <mergeCell ref="T38:T40"/>
    <mergeCell ref="T41:T44"/>
    <mergeCell ref="T45:T52"/>
    <mergeCell ref="T54:T57"/>
    <mergeCell ref="T58:T59"/>
    <mergeCell ref="T63:T72"/>
    <mergeCell ref="T74:T78"/>
    <mergeCell ref="T79:T81"/>
    <mergeCell ref="R109:R110"/>
    <mergeCell ref="R111:R112"/>
    <mergeCell ref="S2:S11"/>
    <mergeCell ref="S13:S16"/>
    <mergeCell ref="S17:S18"/>
    <mergeCell ref="S19:S22"/>
    <mergeCell ref="S24:S30"/>
    <mergeCell ref="R2:R11"/>
    <mergeCell ref="R12:R22"/>
    <mergeCell ref="R23:R32"/>
    <mergeCell ref="R33:R40"/>
    <mergeCell ref="R41:R52"/>
    <mergeCell ref="R53:R59"/>
    <mergeCell ref="R60:R72"/>
    <mergeCell ref="R73:R81"/>
    <mergeCell ref="R82:R107"/>
    <mergeCell ref="S33:S34"/>
    <mergeCell ref="S35:S37"/>
    <mergeCell ref="S38:S40"/>
    <mergeCell ref="S41:S44"/>
    <mergeCell ref="S45:S52"/>
    <mergeCell ref="S54:S57"/>
    <mergeCell ref="S58:S59"/>
    <mergeCell ref="S63:S72"/>
    <mergeCell ref="Q41:Q44"/>
    <mergeCell ref="Q45:Q52"/>
    <mergeCell ref="Q54:Q57"/>
    <mergeCell ref="Q58:Q59"/>
    <mergeCell ref="Q63:Q72"/>
    <mergeCell ref="Q87:Q97"/>
    <mergeCell ref="Q2:Q11"/>
    <mergeCell ref="Q13:Q16"/>
    <mergeCell ref="Q17:Q18"/>
    <mergeCell ref="Q19:Q22"/>
    <mergeCell ref="Q24:Q30"/>
    <mergeCell ref="Q33:Q34"/>
    <mergeCell ref="Q35:Q37"/>
    <mergeCell ref="Q38:Q40"/>
    <mergeCell ref="P41:P44"/>
    <mergeCell ref="P45:P52"/>
    <mergeCell ref="P54:P57"/>
    <mergeCell ref="P58:P59"/>
    <mergeCell ref="P63:P72"/>
    <mergeCell ref="P74:P78"/>
    <mergeCell ref="P79:P81"/>
    <mergeCell ref="P82:P83"/>
    <mergeCell ref="Q74:Q78"/>
    <mergeCell ref="Q79:Q81"/>
    <mergeCell ref="Q82:Q83"/>
    <mergeCell ref="P13:P16"/>
    <mergeCell ref="P17:P18"/>
    <mergeCell ref="P19:P22"/>
    <mergeCell ref="P24:P30"/>
    <mergeCell ref="P33:P34"/>
    <mergeCell ref="P35:P37"/>
    <mergeCell ref="H45:H52"/>
    <mergeCell ref="I45:I52"/>
    <mergeCell ref="I41:I44"/>
    <mergeCell ref="J41:J44"/>
    <mergeCell ref="J45:J52"/>
    <mergeCell ref="K41:K44"/>
    <mergeCell ref="L41:L44"/>
    <mergeCell ref="M41:M44"/>
    <mergeCell ref="N41:N44"/>
    <mergeCell ref="K45:K52"/>
    <mergeCell ref="L45:L52"/>
    <mergeCell ref="M45:M52"/>
    <mergeCell ref="N45:N52"/>
    <mergeCell ref="H41:H44"/>
    <mergeCell ref="O41:O44"/>
    <mergeCell ref="O33:O34"/>
    <mergeCell ref="H35:H37"/>
    <mergeCell ref="P38:P40"/>
    <mergeCell ref="J35:J37"/>
    <mergeCell ref="K35:K37"/>
    <mergeCell ref="L35:L37"/>
    <mergeCell ref="M35:M37"/>
    <mergeCell ref="N35:N37"/>
    <mergeCell ref="O35:O37"/>
    <mergeCell ref="AN2:AN11"/>
    <mergeCell ref="AO2:AO11"/>
    <mergeCell ref="W2:W11"/>
    <mergeCell ref="AK2:AK11"/>
    <mergeCell ref="AL2:AL11"/>
    <mergeCell ref="AM2:AM11"/>
    <mergeCell ref="L13:L16"/>
    <mergeCell ref="M13:M16"/>
    <mergeCell ref="N13:N16"/>
    <mergeCell ref="O13:O16"/>
    <mergeCell ref="AC2:AC11"/>
    <mergeCell ref="AD2:AD11"/>
    <mergeCell ref="AE2:AE11"/>
    <mergeCell ref="AF2:AF11"/>
    <mergeCell ref="AG2:AG11"/>
    <mergeCell ref="AH2:AH11"/>
    <mergeCell ref="AI2:AI11"/>
    <mergeCell ref="P2:P11"/>
    <mergeCell ref="AP2:AP11"/>
    <mergeCell ref="AQ2:AQ11"/>
    <mergeCell ref="AR2:AR11"/>
    <mergeCell ref="AS2:AS11"/>
    <mergeCell ref="AT2:AT11"/>
    <mergeCell ref="G2:G11"/>
    <mergeCell ref="J24:J30"/>
    <mergeCell ref="K24:K30"/>
    <mergeCell ref="L24:L30"/>
    <mergeCell ref="M24:M30"/>
    <mergeCell ref="N24:N30"/>
    <mergeCell ref="O24:O30"/>
    <mergeCell ref="I24:I30"/>
    <mergeCell ref="G23:G32"/>
    <mergeCell ref="AQ23:AQ32"/>
    <mergeCell ref="W12:W22"/>
    <mergeCell ref="V12:V22"/>
    <mergeCell ref="U12:U22"/>
    <mergeCell ref="G12:G22"/>
    <mergeCell ref="I13:I16"/>
    <mergeCell ref="J13:J16"/>
    <mergeCell ref="K13:K16"/>
    <mergeCell ref="U2:U11"/>
    <mergeCell ref="V2:V11"/>
    <mergeCell ref="AT82:AT107"/>
    <mergeCell ref="A82:A108"/>
    <mergeCell ref="B82:B108"/>
    <mergeCell ref="G82:G107"/>
    <mergeCell ref="AN82:AN107"/>
    <mergeCell ref="AO82:AO107"/>
    <mergeCell ref="AP82:AP107"/>
    <mergeCell ref="AQ82:AQ107"/>
    <mergeCell ref="AR82:AR107"/>
    <mergeCell ref="AS82:AS107"/>
    <mergeCell ref="U82:U107"/>
    <mergeCell ref="V82:V107"/>
    <mergeCell ref="W82:W107"/>
    <mergeCell ref="AK82:AK107"/>
    <mergeCell ref="AL82:AL107"/>
    <mergeCell ref="AM82:AM107"/>
    <mergeCell ref="M98:M107"/>
    <mergeCell ref="L98:L107"/>
    <mergeCell ref="AH82:AH107"/>
    <mergeCell ref="AI82:AI107"/>
    <mergeCell ref="AJ82:AJ107"/>
    <mergeCell ref="AC96:AC107"/>
    <mergeCell ref="AD96:AD107"/>
    <mergeCell ref="AE96:AE107"/>
    <mergeCell ref="U23:U32"/>
    <mergeCell ref="V23:V32"/>
    <mergeCell ref="W23:W32"/>
    <mergeCell ref="AK23:AK32"/>
    <mergeCell ref="AL23:AL32"/>
    <mergeCell ref="A2:A81"/>
    <mergeCell ref="AM23:AM32"/>
    <mergeCell ref="AM33:AM40"/>
    <mergeCell ref="AM41:AM52"/>
    <mergeCell ref="AM53:AM59"/>
    <mergeCell ref="AM73:AM81"/>
    <mergeCell ref="B2:B59"/>
    <mergeCell ref="B60:B81"/>
    <mergeCell ref="H13:H16"/>
    <mergeCell ref="H24:H30"/>
    <mergeCell ref="H2:H11"/>
    <mergeCell ref="I2:I11"/>
    <mergeCell ref="J2:J11"/>
    <mergeCell ref="K2:K11"/>
    <mergeCell ref="L2:L11"/>
    <mergeCell ref="M2:M11"/>
    <mergeCell ref="N2:N11"/>
    <mergeCell ref="O2:O11"/>
    <mergeCell ref="I35:I37"/>
    <mergeCell ref="AR53:AR59"/>
    <mergeCell ref="AL33:AL40"/>
    <mergeCell ref="AQ33:AQ40"/>
    <mergeCell ref="AR33:AR40"/>
    <mergeCell ref="AP33:AP40"/>
    <mergeCell ref="AP23:AP32"/>
    <mergeCell ref="AP53:AP59"/>
    <mergeCell ref="AP41:AP52"/>
    <mergeCell ref="AN23:AN32"/>
    <mergeCell ref="AO23:AO32"/>
    <mergeCell ref="AN53:AN59"/>
    <mergeCell ref="AO53:AO59"/>
    <mergeCell ref="AN41:AN52"/>
    <mergeCell ref="AO41:AO52"/>
    <mergeCell ref="AN33:AN40"/>
    <mergeCell ref="AO33:AO40"/>
    <mergeCell ref="AQ41:AQ52"/>
    <mergeCell ref="AS53:AS59"/>
    <mergeCell ref="AT53:AT59"/>
    <mergeCell ref="C60:C81"/>
    <mergeCell ref="D60:D81"/>
    <mergeCell ref="E60:E81"/>
    <mergeCell ref="C2:C59"/>
    <mergeCell ref="D2:D59"/>
    <mergeCell ref="E2:E59"/>
    <mergeCell ref="AS73:AS81"/>
    <mergeCell ref="AT73:AT81"/>
    <mergeCell ref="G53:G59"/>
    <mergeCell ref="U53:U59"/>
    <mergeCell ref="V53:V59"/>
    <mergeCell ref="W53:W59"/>
    <mergeCell ref="AK53:AK59"/>
    <mergeCell ref="AL53:AL59"/>
    <mergeCell ref="AQ53:AQ59"/>
    <mergeCell ref="AK41:AK52"/>
    <mergeCell ref="AL41:AL52"/>
    <mergeCell ref="G73:G81"/>
    <mergeCell ref="U73:U81"/>
    <mergeCell ref="V73:V81"/>
    <mergeCell ref="W73:W81"/>
    <mergeCell ref="AK73:AK81"/>
    <mergeCell ref="AS33:AS40"/>
    <mergeCell ref="AT33:AT40"/>
    <mergeCell ref="G41:G52"/>
    <mergeCell ref="U41:U52"/>
    <mergeCell ref="V41:V52"/>
    <mergeCell ref="W41:W52"/>
    <mergeCell ref="AR23:AR32"/>
    <mergeCell ref="AS23:AS32"/>
    <mergeCell ref="AT23:AT32"/>
    <mergeCell ref="G33:G40"/>
    <mergeCell ref="U33:U40"/>
    <mergeCell ref="V33:V40"/>
    <mergeCell ref="W33:W40"/>
    <mergeCell ref="AK33:AK40"/>
    <mergeCell ref="AT41:AT52"/>
    <mergeCell ref="AR41:AR52"/>
    <mergeCell ref="AS41:AS52"/>
    <mergeCell ref="H33:H34"/>
    <mergeCell ref="I33:I34"/>
    <mergeCell ref="J33:J34"/>
    <mergeCell ref="K33:K34"/>
    <mergeCell ref="L33:L34"/>
    <mergeCell ref="M33:M34"/>
    <mergeCell ref="N33:N34"/>
    <mergeCell ref="H17:H18"/>
    <mergeCell ref="I17:I18"/>
    <mergeCell ref="J17:J18"/>
    <mergeCell ref="K17:K18"/>
    <mergeCell ref="L17:L18"/>
    <mergeCell ref="M17:M18"/>
    <mergeCell ref="N17:N18"/>
    <mergeCell ref="O17:O18"/>
    <mergeCell ref="A109:A112"/>
    <mergeCell ref="B109:B112"/>
    <mergeCell ref="E109:E112"/>
    <mergeCell ref="C109:C110"/>
    <mergeCell ref="C111:C112"/>
    <mergeCell ref="D109:D110"/>
    <mergeCell ref="D111:D112"/>
    <mergeCell ref="H19:H22"/>
    <mergeCell ref="I19:I22"/>
    <mergeCell ref="J19:J22"/>
    <mergeCell ref="K19:K22"/>
    <mergeCell ref="L19:L22"/>
    <mergeCell ref="M19:M22"/>
    <mergeCell ref="N19:N22"/>
    <mergeCell ref="O19:O22"/>
    <mergeCell ref="H58:H59"/>
    <mergeCell ref="U109:U112"/>
    <mergeCell ref="V109:V112"/>
    <mergeCell ref="W109:W112"/>
    <mergeCell ref="AK109:AK112"/>
    <mergeCell ref="AL109:AL112"/>
    <mergeCell ref="AQ109:AQ112"/>
    <mergeCell ref="I109:I110"/>
    <mergeCell ref="H109:H110"/>
    <mergeCell ref="G109:G110"/>
    <mergeCell ref="H111:H112"/>
    <mergeCell ref="I111:I112"/>
    <mergeCell ref="G111:G112"/>
    <mergeCell ref="J111:J112"/>
    <mergeCell ref="K111:K112"/>
    <mergeCell ref="L111:L112"/>
    <mergeCell ref="M111:M112"/>
    <mergeCell ref="N111:N112"/>
    <mergeCell ref="AT12:AT22"/>
    <mergeCell ref="AS12:AS22"/>
    <mergeCell ref="AR12:AR22"/>
    <mergeCell ref="AK12:AK22"/>
    <mergeCell ref="AL12:AL22"/>
    <mergeCell ref="AM12:AM22"/>
    <mergeCell ref="AN12:AN22"/>
    <mergeCell ref="AO12:AO22"/>
    <mergeCell ref="AP12:AP22"/>
    <mergeCell ref="AQ12:AQ22"/>
    <mergeCell ref="I58:I59"/>
    <mergeCell ref="J58:J59"/>
    <mergeCell ref="K58:K59"/>
    <mergeCell ref="L58:L59"/>
    <mergeCell ref="M58:M59"/>
    <mergeCell ref="N58:N59"/>
    <mergeCell ref="O58:O59"/>
    <mergeCell ref="H38:H40"/>
    <mergeCell ref="I38:I40"/>
    <mergeCell ref="J38:J40"/>
    <mergeCell ref="K38:K40"/>
    <mergeCell ref="L38:L40"/>
    <mergeCell ref="M38:M40"/>
    <mergeCell ref="N38:N40"/>
    <mergeCell ref="O38:O40"/>
    <mergeCell ref="H54:H57"/>
    <mergeCell ref="I54:I57"/>
    <mergeCell ref="J54:J57"/>
    <mergeCell ref="K54:K57"/>
    <mergeCell ref="L54:L57"/>
    <mergeCell ref="M54:M57"/>
    <mergeCell ref="N54:N57"/>
    <mergeCell ref="O54:O57"/>
    <mergeCell ref="O45:O52"/>
    <mergeCell ref="G60:G72"/>
    <mergeCell ref="O79:O81"/>
    <mergeCell ref="N79:N81"/>
    <mergeCell ref="M79:M81"/>
    <mergeCell ref="L79:L81"/>
    <mergeCell ref="K79:K81"/>
    <mergeCell ref="J79:J81"/>
    <mergeCell ref="I79:I81"/>
    <mergeCell ref="H79:H81"/>
    <mergeCell ref="H74:H78"/>
    <mergeCell ref="I74:I78"/>
    <mergeCell ref="J74:J78"/>
    <mergeCell ref="K74:K78"/>
    <mergeCell ref="L74:L78"/>
    <mergeCell ref="M74:M78"/>
    <mergeCell ref="N74:N78"/>
    <mergeCell ref="O74:O78"/>
    <mergeCell ref="O63:O72"/>
    <mergeCell ref="M109:M110"/>
    <mergeCell ref="L109:L110"/>
    <mergeCell ref="K109:K110"/>
    <mergeCell ref="J109:J110"/>
    <mergeCell ref="K98:K107"/>
    <mergeCell ref="J98:J107"/>
    <mergeCell ref="I98:I107"/>
    <mergeCell ref="H98:H107"/>
    <mergeCell ref="M63:M72"/>
    <mergeCell ref="L63:L72"/>
    <mergeCell ref="K63:K72"/>
    <mergeCell ref="J63:J72"/>
    <mergeCell ref="I63:I72"/>
    <mergeCell ref="H63:H72"/>
    <mergeCell ref="N63:N72"/>
    <mergeCell ref="AO60:AO72"/>
    <mergeCell ref="H82:H83"/>
    <mergeCell ref="H87:H97"/>
    <mergeCell ref="I82:I83"/>
    <mergeCell ref="J82:J83"/>
    <mergeCell ref="K82:K83"/>
    <mergeCell ref="L82:L83"/>
    <mergeCell ref="M82:M83"/>
    <mergeCell ref="N82:N83"/>
    <mergeCell ref="O82:O83"/>
    <mergeCell ref="I87:I97"/>
    <mergeCell ref="J87:J97"/>
    <mergeCell ref="K87:K97"/>
    <mergeCell ref="L87:L97"/>
    <mergeCell ref="M87:M97"/>
    <mergeCell ref="N87:N97"/>
    <mergeCell ref="AJ73:AJ81"/>
    <mergeCell ref="AC74:AC81"/>
    <mergeCell ref="AD74:AD81"/>
    <mergeCell ref="AE74:AE81"/>
    <mergeCell ref="AF74:AF81"/>
    <mergeCell ref="AG74:AG81"/>
    <mergeCell ref="AH74:AH81"/>
    <mergeCell ref="AI74:AI81"/>
    <mergeCell ref="AP60:AP72"/>
    <mergeCell ref="AQ60:AQ72"/>
    <mergeCell ref="AR60:AR72"/>
    <mergeCell ref="AS60:AS72"/>
    <mergeCell ref="O98:O107"/>
    <mergeCell ref="N98:N107"/>
    <mergeCell ref="AR109:AR112"/>
    <mergeCell ref="AL73:AL81"/>
    <mergeCell ref="AQ73:AQ81"/>
    <mergeCell ref="AR73:AR81"/>
    <mergeCell ref="AN73:AN81"/>
    <mergeCell ref="AO73:AO81"/>
    <mergeCell ref="AP73:AP81"/>
    <mergeCell ref="W60:W72"/>
    <mergeCell ref="V60:V72"/>
    <mergeCell ref="U60:U72"/>
    <mergeCell ref="O87:O97"/>
    <mergeCell ref="P87:P97"/>
    <mergeCell ref="P98:P107"/>
    <mergeCell ref="P109:P110"/>
    <mergeCell ref="P111:P112"/>
    <mergeCell ref="Q98:Q107"/>
    <mergeCell ref="Q109:Q110"/>
    <mergeCell ref="Q111:Q112"/>
    <mergeCell ref="F2:F59"/>
    <mergeCell ref="F60:F81"/>
    <mergeCell ref="E87:E107"/>
    <mergeCell ref="F87:F107"/>
    <mergeCell ref="D87:D107"/>
    <mergeCell ref="C87:C107"/>
    <mergeCell ref="F109:F110"/>
    <mergeCell ref="F111:F112"/>
    <mergeCell ref="AT111:AT112"/>
    <mergeCell ref="AM109:AM112"/>
    <mergeCell ref="AN109:AN112"/>
    <mergeCell ref="AO109:AO112"/>
    <mergeCell ref="AP109:AP112"/>
    <mergeCell ref="AT60:AT72"/>
    <mergeCell ref="O109:O110"/>
    <mergeCell ref="O111:O112"/>
    <mergeCell ref="N109:N110"/>
    <mergeCell ref="AS109:AS110"/>
    <mergeCell ref="AS111:AS112"/>
    <mergeCell ref="AT109:AT110"/>
    <mergeCell ref="AK60:AK72"/>
    <mergeCell ref="AL60:AL72"/>
    <mergeCell ref="AM60:AM72"/>
    <mergeCell ref="AN60:AN72"/>
    <mergeCell ref="AJ2:AJ11"/>
    <mergeCell ref="AH12:AH13"/>
    <mergeCell ref="AI12:AI13"/>
    <mergeCell ref="AJ12:AJ13"/>
    <mergeCell ref="AH23:AH32"/>
    <mergeCell ref="AI23:AI32"/>
    <mergeCell ref="AJ23:AJ32"/>
    <mergeCell ref="AC24:AC32"/>
    <mergeCell ref="AD24:AD32"/>
    <mergeCell ref="AE24:AE32"/>
    <mergeCell ref="AF24:AF32"/>
    <mergeCell ref="AG24:AG32"/>
    <mergeCell ref="AC33:AC40"/>
    <mergeCell ref="AD33:AD40"/>
    <mergeCell ref="AE33:AE40"/>
    <mergeCell ref="AF33:AF40"/>
    <mergeCell ref="AG33:AG40"/>
    <mergeCell ref="AH33:AH40"/>
    <mergeCell ref="AI33:AI40"/>
    <mergeCell ref="AJ33:AJ40"/>
    <mergeCell ref="AC41:AC52"/>
    <mergeCell ref="AD41:AD52"/>
    <mergeCell ref="AE41:AE52"/>
    <mergeCell ref="AF41:AF52"/>
    <mergeCell ref="AG41:AG52"/>
    <mergeCell ref="AH41:AH52"/>
    <mergeCell ref="AI41:AI52"/>
    <mergeCell ref="AJ41:AJ52"/>
    <mergeCell ref="AC53:AC59"/>
    <mergeCell ref="AD53:AD59"/>
    <mergeCell ref="AE53:AE59"/>
    <mergeCell ref="AF53:AF59"/>
    <mergeCell ref="AG53:AG59"/>
    <mergeCell ref="AH53:AH59"/>
    <mergeCell ref="AI53:AI59"/>
    <mergeCell ref="AJ53:AJ59"/>
    <mergeCell ref="AC60:AC72"/>
    <mergeCell ref="AD60:AD72"/>
    <mergeCell ref="AE60:AE72"/>
    <mergeCell ref="AF60:AF72"/>
    <mergeCell ref="AG60:AG72"/>
    <mergeCell ref="AJ60:AJ72"/>
    <mergeCell ref="AH61:AH72"/>
    <mergeCell ref="AI61:AI72"/>
    <mergeCell ref="AF96:AF107"/>
    <mergeCell ref="AG96:AG107"/>
    <mergeCell ref="AH108:AH110"/>
    <mergeCell ref="AI108:AI110"/>
    <mergeCell ref="AJ108:AJ110"/>
    <mergeCell ref="AA2:AA11"/>
    <mergeCell ref="AA12:AA22"/>
    <mergeCell ref="AA23:AA32"/>
    <mergeCell ref="AA33:AA40"/>
    <mergeCell ref="AA41:AA52"/>
    <mergeCell ref="AA53:AA59"/>
    <mergeCell ref="AA60:AA72"/>
    <mergeCell ref="AA73:AA81"/>
    <mergeCell ref="AA82:AA107"/>
    <mergeCell ref="AB2:AB11"/>
    <mergeCell ref="AB12:AB22"/>
    <mergeCell ref="AB23:AB32"/>
    <mergeCell ref="AB33:AB40"/>
    <mergeCell ref="AB41:AB52"/>
    <mergeCell ref="AB53:AB59"/>
    <mergeCell ref="AB60:AB72"/>
    <mergeCell ref="AB73:AB81"/>
    <mergeCell ref="AB82:AB107"/>
    <mergeCell ref="AB109:AB1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workbookViewId="0">
      <selection activeCell="G25" sqref="G25"/>
    </sheetView>
  </sheetViews>
  <sheetFormatPr baseColWidth="10" defaultRowHeight="14.5" x14ac:dyDescent="0.35"/>
  <cols>
    <col min="1" max="1" width="3.7265625" bestFit="1" customWidth="1"/>
    <col min="3" max="3" width="20.81640625" bestFit="1" customWidth="1"/>
    <col min="4" max="4" width="20.81640625" customWidth="1"/>
    <col min="5" max="5" width="19.453125" bestFit="1" customWidth="1"/>
    <col min="6" max="6" width="11.54296875" style="23"/>
  </cols>
  <sheetData>
    <row r="1" spans="1:6" x14ac:dyDescent="0.35">
      <c r="A1" t="s">
        <v>192</v>
      </c>
      <c r="B1" t="s">
        <v>193</v>
      </c>
      <c r="C1" t="s">
        <v>194</v>
      </c>
      <c r="D1" t="s">
        <v>197</v>
      </c>
      <c r="E1" t="s">
        <v>196</v>
      </c>
      <c r="F1" t="s">
        <v>195</v>
      </c>
    </row>
    <row r="2" spans="1:6" x14ac:dyDescent="0.35">
      <c r="B2" s="2" t="s">
        <v>52</v>
      </c>
      <c r="C2" s="27">
        <v>1047261338899</v>
      </c>
      <c r="D2" s="25">
        <v>206396079335</v>
      </c>
      <c r="E2" s="26">
        <v>476596097674</v>
      </c>
      <c r="F2" s="23">
        <v>0.45508802814687299</v>
      </c>
    </row>
    <row r="3" spans="1:6" x14ac:dyDescent="0.35">
      <c r="B3" s="2" t="s">
        <v>53</v>
      </c>
      <c r="C3" s="27">
        <v>1189376917533</v>
      </c>
      <c r="D3" s="25">
        <v>190448843263</v>
      </c>
      <c r="E3" s="26">
        <v>507555218242</v>
      </c>
      <c r="F3" s="23">
        <v>0.42674043085918351</v>
      </c>
    </row>
    <row r="4" spans="1:6" x14ac:dyDescent="0.35">
      <c r="B4" s="2" t="s">
        <v>54</v>
      </c>
      <c r="C4" s="27">
        <v>14454734972</v>
      </c>
      <c r="D4" s="25">
        <v>2694931500</v>
      </c>
      <c r="E4" s="26">
        <v>7001416619</v>
      </c>
      <c r="F4" s="23">
        <v>0.48436838396292392</v>
      </c>
    </row>
    <row r="5" spans="1:6" x14ac:dyDescent="0.35">
      <c r="B5" s="2" t="s">
        <v>55</v>
      </c>
      <c r="C5" s="27">
        <v>176659841306</v>
      </c>
      <c r="D5" s="25">
        <v>15074421853</v>
      </c>
      <c r="E5" s="26">
        <v>58796188682</v>
      </c>
      <c r="F5" s="23">
        <v>0.33282147344487095</v>
      </c>
    </row>
    <row r="6" spans="1:6" x14ac:dyDescent="0.35">
      <c r="B6" s="2" t="s">
        <v>56</v>
      </c>
      <c r="C6" s="3">
        <v>1</v>
      </c>
      <c r="D6" s="16">
        <v>0.25</v>
      </c>
      <c r="E6">
        <v>0.5</v>
      </c>
      <c r="F6" s="23">
        <v>0.5</v>
      </c>
    </row>
    <row r="7" spans="1:6" x14ac:dyDescent="0.35">
      <c r="B7" s="2" t="s">
        <v>57</v>
      </c>
      <c r="C7" s="3">
        <v>3</v>
      </c>
      <c r="D7" s="16">
        <v>0.25</v>
      </c>
      <c r="E7">
        <v>1.5</v>
      </c>
      <c r="F7" s="23">
        <v>0.5</v>
      </c>
    </row>
    <row r="8" spans="1:6" x14ac:dyDescent="0.35">
      <c r="B8" s="4" t="s">
        <v>58</v>
      </c>
      <c r="C8" s="28">
        <v>396000000000</v>
      </c>
      <c r="D8" s="24">
        <v>0</v>
      </c>
      <c r="E8" s="26">
        <v>44377730167</v>
      </c>
      <c r="F8" s="23">
        <v>0.11206497516919192</v>
      </c>
    </row>
    <row r="9" spans="1:6" x14ac:dyDescent="0.35">
      <c r="B9" s="5" t="s">
        <v>91</v>
      </c>
      <c r="C9" s="7">
        <v>500</v>
      </c>
      <c r="D9" s="17">
        <v>0</v>
      </c>
      <c r="E9">
        <v>0</v>
      </c>
      <c r="F9" s="23">
        <v>0</v>
      </c>
    </row>
    <row r="10" spans="1:6" x14ac:dyDescent="0.35">
      <c r="B10" s="5" t="s">
        <v>96</v>
      </c>
      <c r="C10" s="7">
        <v>1</v>
      </c>
      <c r="D10" s="18">
        <v>0.33</v>
      </c>
      <c r="E10">
        <v>0.66</v>
      </c>
      <c r="F10" s="23">
        <v>0.66</v>
      </c>
    </row>
    <row r="11" spans="1:6" x14ac:dyDescent="0.35">
      <c r="B11" s="5" t="s">
        <v>97</v>
      </c>
      <c r="C11" s="8">
        <v>1</v>
      </c>
      <c r="D11" s="8">
        <v>0</v>
      </c>
      <c r="E11">
        <v>0</v>
      </c>
      <c r="F11" s="23">
        <v>0</v>
      </c>
    </row>
    <row r="12" spans="1:6" x14ac:dyDescent="0.35">
      <c r="B12" s="5" t="s">
        <v>98</v>
      </c>
      <c r="C12" s="7">
        <v>4</v>
      </c>
      <c r="D12" s="17">
        <v>0</v>
      </c>
      <c r="E12">
        <v>0</v>
      </c>
      <c r="F12" s="23">
        <v>0</v>
      </c>
    </row>
    <row r="13" spans="1:6" x14ac:dyDescent="0.35">
      <c r="B13" s="5" t="s">
        <v>99</v>
      </c>
      <c r="C13" s="7">
        <v>200</v>
      </c>
      <c r="D13" s="8" t="s">
        <v>100</v>
      </c>
      <c r="E13" s="8" t="s">
        <v>100</v>
      </c>
      <c r="F13" s="8" t="s">
        <v>100</v>
      </c>
    </row>
    <row r="14" spans="1:6" x14ac:dyDescent="0.35">
      <c r="B14" s="5" t="s">
        <v>115</v>
      </c>
      <c r="C14" s="13">
        <v>5000</v>
      </c>
      <c r="D14" s="9">
        <v>20</v>
      </c>
      <c r="E14">
        <v>82</v>
      </c>
      <c r="F14" s="23">
        <v>1.84E-2</v>
      </c>
    </row>
    <row r="15" spans="1:6" x14ac:dyDescent="0.35">
      <c r="B15" s="5" t="s">
        <v>116</v>
      </c>
      <c r="C15" s="12">
        <v>1</v>
      </c>
      <c r="D15" s="8">
        <v>0.25</v>
      </c>
      <c r="E15">
        <v>0.65</v>
      </c>
      <c r="F15" s="23">
        <v>0.65</v>
      </c>
    </row>
    <row r="16" spans="1:6" x14ac:dyDescent="0.35">
      <c r="B16" s="5" t="s">
        <v>117</v>
      </c>
      <c r="C16" s="13">
        <v>1</v>
      </c>
      <c r="D16" s="10" t="s">
        <v>100</v>
      </c>
      <c r="E16" s="10" t="s">
        <v>100</v>
      </c>
      <c r="F16" s="10" t="s">
        <v>100</v>
      </c>
    </row>
    <row r="17" spans="2:6" x14ac:dyDescent="0.35">
      <c r="B17" s="5" t="s">
        <v>118</v>
      </c>
      <c r="C17" s="13">
        <v>40</v>
      </c>
      <c r="D17" s="10" t="s">
        <v>100</v>
      </c>
      <c r="E17" s="10" t="s">
        <v>100</v>
      </c>
      <c r="F17" s="10" t="s">
        <v>100</v>
      </c>
    </row>
    <row r="18" spans="2:6" x14ac:dyDescent="0.35">
      <c r="B18" s="5" t="s">
        <v>122</v>
      </c>
      <c r="C18" s="7">
        <v>1</v>
      </c>
      <c r="D18" s="20">
        <v>0.33</v>
      </c>
      <c r="E18">
        <v>0.66</v>
      </c>
      <c r="F18" s="23">
        <v>0.66</v>
      </c>
    </row>
    <row r="19" spans="2:6" x14ac:dyDescent="0.35">
      <c r="B19" s="5" t="s">
        <v>123</v>
      </c>
      <c r="C19" s="7">
        <v>30</v>
      </c>
      <c r="D19" s="10" t="s">
        <v>100</v>
      </c>
      <c r="E19" s="10" t="s">
        <v>100</v>
      </c>
      <c r="F19" s="10" t="s">
        <v>100</v>
      </c>
    </row>
    <row r="20" spans="2:6" x14ac:dyDescent="0.35">
      <c r="B20" s="5" t="s">
        <v>124</v>
      </c>
      <c r="C20" s="7">
        <v>10</v>
      </c>
      <c r="D20" s="8">
        <v>0</v>
      </c>
      <c r="E20">
        <v>0</v>
      </c>
      <c r="F20" s="23">
        <v>0</v>
      </c>
    </row>
    <row r="21" spans="2:6" x14ac:dyDescent="0.35">
      <c r="B21" s="5" t="s">
        <v>127</v>
      </c>
      <c r="C21" s="7">
        <v>6</v>
      </c>
      <c r="D21" s="17">
        <v>0</v>
      </c>
      <c r="E21">
        <v>0</v>
      </c>
      <c r="F21" s="23">
        <v>0</v>
      </c>
    </row>
    <row r="22" spans="2:6" x14ac:dyDescent="0.35">
      <c r="B22" s="5" t="s">
        <v>128</v>
      </c>
      <c r="C22" s="7">
        <v>800</v>
      </c>
      <c r="D22" s="17">
        <v>0</v>
      </c>
      <c r="E22">
        <v>0</v>
      </c>
      <c r="F22" s="23">
        <v>0</v>
      </c>
    </row>
    <row r="23" spans="2:6" x14ac:dyDescent="0.35">
      <c r="B23" s="5" t="s">
        <v>132</v>
      </c>
      <c r="C23" s="7">
        <v>1</v>
      </c>
      <c r="D23" s="17">
        <v>0</v>
      </c>
      <c r="E23">
        <v>0</v>
      </c>
      <c r="F23" s="23">
        <v>0</v>
      </c>
    </row>
    <row r="24" spans="2:6" x14ac:dyDescent="0.35">
      <c r="B24" s="5" t="s">
        <v>133</v>
      </c>
      <c r="C24" s="7">
        <v>6</v>
      </c>
      <c r="D24" s="10">
        <v>0.25</v>
      </c>
      <c r="E24">
        <v>0.25</v>
      </c>
      <c r="F24" s="23">
        <v>4.1666666666666664E-2</v>
      </c>
    </row>
    <row r="25" spans="2:6" x14ac:dyDescent="0.35">
      <c r="B25" s="5" t="s">
        <v>134</v>
      </c>
      <c r="C25" s="7">
        <v>1</v>
      </c>
      <c r="D25" s="17">
        <v>0</v>
      </c>
      <c r="E25">
        <v>0</v>
      </c>
      <c r="F25" s="23">
        <v>0</v>
      </c>
    </row>
    <row r="26" spans="2:6" x14ac:dyDescent="0.35">
      <c r="B26" s="6" t="s">
        <v>139</v>
      </c>
      <c r="C26" s="14">
        <v>4</v>
      </c>
      <c r="D26" s="19">
        <v>0.25</v>
      </c>
      <c r="E26">
        <v>1.5</v>
      </c>
      <c r="F26" s="23">
        <v>0.375</v>
      </c>
    </row>
    <row r="27" spans="2:6" x14ac:dyDescent="0.35">
      <c r="B27" s="6" t="s">
        <v>140</v>
      </c>
      <c r="C27" s="14">
        <v>4</v>
      </c>
      <c r="D27" s="19">
        <v>0.25</v>
      </c>
      <c r="E27">
        <v>0.5</v>
      </c>
      <c r="F27" s="23">
        <v>0.125</v>
      </c>
    </row>
    <row r="28" spans="2:6" x14ac:dyDescent="0.35">
      <c r="B28" s="6" t="s">
        <v>141</v>
      </c>
      <c r="C28" s="14">
        <v>1</v>
      </c>
      <c r="D28" s="15" t="s">
        <v>100</v>
      </c>
      <c r="E28" s="15" t="s">
        <v>100</v>
      </c>
      <c r="F28" s="15" t="s">
        <v>100</v>
      </c>
    </row>
    <row r="29" spans="2:6" x14ac:dyDescent="0.35">
      <c r="B29" s="6" t="s">
        <v>142</v>
      </c>
      <c r="C29" s="14">
        <v>1</v>
      </c>
      <c r="D29" s="19">
        <v>0.25</v>
      </c>
      <c r="E29">
        <v>0.5</v>
      </c>
      <c r="F29" s="23">
        <v>0.5</v>
      </c>
    </row>
    <row r="30" spans="2:6" x14ac:dyDescent="0.35">
      <c r="B30" s="6" t="s">
        <v>146</v>
      </c>
      <c r="C30" s="6">
        <v>1</v>
      </c>
      <c r="D30" s="19">
        <v>0.25</v>
      </c>
      <c r="E30">
        <v>0.25</v>
      </c>
      <c r="F30" s="23">
        <v>0.25</v>
      </c>
    </row>
    <row r="31" spans="2:6" x14ac:dyDescent="0.35">
      <c r="B31" s="6" t="s">
        <v>147</v>
      </c>
      <c r="C31" s="6">
        <v>1</v>
      </c>
      <c r="D31" s="22">
        <v>0.25</v>
      </c>
      <c r="E31">
        <v>0.25</v>
      </c>
      <c r="F31" s="23">
        <v>0.25</v>
      </c>
    </row>
    <row r="32" spans="2:6" x14ac:dyDescent="0.35">
      <c r="B32" s="6" t="s">
        <v>148</v>
      </c>
      <c r="C32" s="6">
        <v>1</v>
      </c>
      <c r="D32" s="22">
        <v>0.25</v>
      </c>
      <c r="E32">
        <v>0.5</v>
      </c>
      <c r="F32" s="23">
        <v>0.5</v>
      </c>
    </row>
    <row r="33" spans="2:6" x14ac:dyDescent="0.35">
      <c r="B33" s="1" t="s">
        <v>158</v>
      </c>
      <c r="C33" s="1">
        <v>33</v>
      </c>
      <c r="D33" s="21">
        <v>0</v>
      </c>
      <c r="E33">
        <v>0</v>
      </c>
      <c r="F33" s="23">
        <v>0</v>
      </c>
    </row>
    <row r="34" spans="2:6" x14ac:dyDescent="0.35">
      <c r="B34" s="1" t="s">
        <v>159</v>
      </c>
      <c r="C34" s="1">
        <v>2</v>
      </c>
      <c r="D34" s="21">
        <v>0</v>
      </c>
      <c r="E34">
        <v>0</v>
      </c>
      <c r="F34" s="2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 2021 2DO trimestre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 MARINA SEVERICHE MONROY</cp:lastModifiedBy>
  <dcterms:created xsi:type="dcterms:W3CDTF">2021-06-24T15:42:32Z</dcterms:created>
  <dcterms:modified xsi:type="dcterms:W3CDTF">2021-07-26T00:13:49Z</dcterms:modified>
</cp:coreProperties>
</file>