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8_{B432169A-55F0-4AC1-80C0-90E6D14098F2}" xr6:coauthVersionLast="45" xr6:coauthVersionMax="45" xr10:uidLastSave="{00000000-0000-0000-0000-000000000000}"/>
  <bookViews>
    <workbookView xWindow="-110" yWindow="-110" windowWidth="19420" windowHeight="10420" xr2:uid="{00000000-000D-0000-FFFF-FFFF00000000}"/>
  </bookViews>
  <sheets>
    <sheet name="plan de accion junio 3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 i="1" l="1"/>
  <c r="T3" i="1" s="1"/>
  <c r="S34" i="1"/>
  <c r="S39" i="1"/>
  <c r="R39" i="1"/>
  <c r="R34" i="1"/>
  <c r="S23" i="1"/>
  <c r="R3" i="1"/>
  <c r="Q65" i="1"/>
  <c r="Q63" i="1"/>
  <c r="Q46" i="1"/>
  <c r="Q44" i="1"/>
  <c r="Q37" i="1"/>
  <c r="Q34" i="1"/>
  <c r="Q23" i="1"/>
  <c r="P23" i="1"/>
  <c r="Q17" i="1"/>
  <c r="Q3" i="1"/>
  <c r="AC4" i="1"/>
  <c r="AC5" i="1"/>
  <c r="AC8" i="1"/>
  <c r="AC9" i="1"/>
  <c r="AC10" i="1"/>
  <c r="AC11" i="1"/>
  <c r="AC12" i="1"/>
  <c r="AC13" i="1"/>
  <c r="AC14" i="1"/>
  <c r="AC15" i="1"/>
  <c r="AC18" i="1"/>
  <c r="AC21" i="1"/>
  <c r="AC23" i="1"/>
  <c r="AC27" i="1"/>
  <c r="AC29" i="1"/>
  <c r="AC31" i="1"/>
  <c r="AC35" i="1"/>
  <c r="AC39" i="1"/>
  <c r="AC40" i="1"/>
  <c r="AC41" i="1"/>
  <c r="AC42" i="1"/>
  <c r="AC46" i="1"/>
  <c r="AC47" i="1"/>
  <c r="AC48" i="1"/>
  <c r="AC49" i="1"/>
  <c r="AC50" i="1"/>
  <c r="AC51" i="1"/>
  <c r="AC52" i="1"/>
  <c r="AC53" i="1"/>
  <c r="AC54" i="1"/>
  <c r="AC55" i="1"/>
  <c r="AC56" i="1"/>
  <c r="AC57" i="1"/>
  <c r="AC61" i="1"/>
  <c r="AC63" i="1"/>
  <c r="AC65" i="1"/>
  <c r="AC3" i="1"/>
  <c r="AE3" i="1" l="1"/>
  <c r="P3" i="1"/>
  <c r="AE23" i="1" l="1"/>
  <c r="AE27" i="1"/>
  <c r="AE39" i="1"/>
  <c r="AE44" i="1"/>
  <c r="AE59" i="1" l="1"/>
  <c r="AE46" i="1"/>
  <c r="AE17" i="1"/>
  <c r="AG3" i="1" s="1"/>
  <c r="AE34" i="1"/>
  <c r="AG27" i="1" s="1"/>
  <c r="AB65" i="1"/>
  <c r="AB63" i="1"/>
  <c r="AB61" i="1"/>
  <c r="AB59" i="1"/>
  <c r="P59" i="1"/>
  <c r="AB57" i="1"/>
  <c r="AB56" i="1"/>
  <c r="AB55" i="1"/>
  <c r="AB54" i="1"/>
  <c r="AB53" i="1"/>
  <c r="AB52" i="1"/>
  <c r="AB51" i="1"/>
  <c r="AB50" i="1"/>
  <c r="AB49" i="1"/>
  <c r="AB48" i="1"/>
  <c r="AB47" i="1"/>
  <c r="AB46" i="1"/>
  <c r="T46" i="1"/>
  <c r="R46" i="1"/>
  <c r="P46" i="1"/>
  <c r="AB44" i="1"/>
  <c r="AB42" i="1"/>
  <c r="AB41" i="1"/>
  <c r="AB40" i="1"/>
  <c r="AB39" i="1"/>
  <c r="P37" i="1"/>
  <c r="AB35" i="1"/>
  <c r="AB34" i="1"/>
  <c r="P34" i="1"/>
  <c r="AB32" i="1"/>
  <c r="AB31" i="1"/>
  <c r="AB30" i="1"/>
  <c r="AB29" i="1"/>
  <c r="AB28" i="1"/>
  <c r="AB27" i="1"/>
  <c r="T27" i="1"/>
  <c r="P27" i="1"/>
  <c r="AB25" i="1"/>
  <c r="AB23" i="1"/>
  <c r="AD23" i="1" s="1"/>
  <c r="AB21" i="1"/>
  <c r="AB19" i="1"/>
  <c r="AB18" i="1"/>
  <c r="AB17" i="1"/>
  <c r="P17" i="1"/>
  <c r="AB15" i="1"/>
  <c r="AB14" i="1"/>
  <c r="AB13" i="1"/>
  <c r="AB12" i="1"/>
  <c r="AB11" i="1"/>
  <c r="AB10" i="1"/>
  <c r="AB9" i="1"/>
  <c r="AL8" i="1"/>
  <c r="AB8" i="1"/>
  <c r="AB7" i="1"/>
  <c r="AB6" i="1"/>
  <c r="AB5" i="1"/>
  <c r="AB4" i="1"/>
  <c r="AB3" i="1"/>
  <c r="AG46" i="1" l="1"/>
  <c r="AD39" i="1"/>
  <c r="AD27" i="1"/>
  <c r="AD46" i="1"/>
  <c r="AD59" i="1"/>
  <c r="AD17" i="1"/>
  <c r="AD3" i="1"/>
  <c r="AD34" i="1"/>
  <c r="AF3" i="1" l="1"/>
  <c r="AF46" i="1"/>
  <c r="AF27" i="1"/>
</calcChain>
</file>

<file path=xl/sharedStrings.xml><?xml version="1.0" encoding="utf-8"?>
<sst xmlns="http://schemas.openxmlformats.org/spreadsheetml/2006/main" count="489" uniqueCount="326">
  <si>
    <t>OBJETIVO</t>
  </si>
  <si>
    <t>EJE ESTRATEGICO</t>
  </si>
  <si>
    <t>LINEA ESTRATEGICA</t>
  </si>
  <si>
    <t>PROGRAMA</t>
  </si>
  <si>
    <t>META RESULTADO PLAN DE DESARROLLO</t>
  </si>
  <si>
    <t>INDICADOR META DE RESULTADO</t>
  </si>
  <si>
    <t>LINEA BASE META RESULTADO 2015</t>
  </si>
  <si>
    <t>SUBPROGRAMA</t>
  </si>
  <si>
    <t xml:space="preserve">INDICADOR META PRODUCTO  PLAN DE DESARROLLO </t>
  </si>
  <si>
    <t xml:space="preserve">META PRODUCTO  PLAN DE DESARROLLO (VALOR ABSOLUTO) </t>
  </si>
  <si>
    <t>LINEA BASE META PRODUCTO 2015</t>
  </si>
  <si>
    <t>ACUMULADO  META PRODUCTO 2016-2019</t>
  </si>
  <si>
    <t>META PRODUCTO 2020</t>
  </si>
  <si>
    <t xml:space="preserve"> REPORTE DE LA  META PRODUCTO A 31 DE MARZO  2020</t>
  </si>
  <si>
    <t>AVANCE META PRODUCTO MARZO 31 DE 2020</t>
  </si>
  <si>
    <t>AVANCE META PRODUCTO AL CUATRIENIO</t>
  </si>
  <si>
    <t>AVANCE SUBPROGRAMA</t>
  </si>
  <si>
    <t>AVANCE PROGRAMA</t>
  </si>
  <si>
    <t>NOMBRE DEL PROYECTO INSCRITO EN EL BANCO DE PROYECTO</t>
  </si>
  <si>
    <t>CODIGO BPIN (CODIGO ACTUALIZADO EN MGA WEB)</t>
  </si>
  <si>
    <t>ACTIVIDADES DEL PROYECTO (ACTIVIDADES QUE SE INCORPORARON EN LA GUIA DE ACTUALIZACIÓN)</t>
  </si>
  <si>
    <t>CANTIDAD A 2020</t>
  </si>
  <si>
    <t>UNIDAD DE MEDIDA (De la Actividad)</t>
  </si>
  <si>
    <t>REPORTE DE LAS ACTIVIDADES A 31 DE MARZO 2020</t>
  </si>
  <si>
    <t>AVANCE META PROYECTO MARZO 31 DE 2020</t>
  </si>
  <si>
    <t>AVANCE SUBPROGRAMA MARZO 31 DE 2020</t>
  </si>
  <si>
    <t>AVANCE PROGRAMA MARZO 31 DE 2020</t>
  </si>
  <si>
    <t xml:space="preserve">POBLACION BENEFICIADA </t>
  </si>
  <si>
    <t>FECHA DE INICIO</t>
  </si>
  <si>
    <t xml:space="preserve">FECHA DE TERMINACIÓN </t>
  </si>
  <si>
    <t>RESPONSABLE DEL PROYECTO</t>
  </si>
  <si>
    <t>APROPIACION INICIAL 2020</t>
  </si>
  <si>
    <t>RUBRO</t>
  </si>
  <si>
    <t>FUENTE</t>
  </si>
  <si>
    <t>FUENTE - RUBROS</t>
  </si>
  <si>
    <t>OBSERVACIONES META PROYECTO A 31 DE MARZO 2020</t>
  </si>
  <si>
    <t>SUPERAR LA DESIGUALDAD</t>
  </si>
  <si>
    <t>CARTAGENA INCLUYENTE</t>
  </si>
  <si>
    <t>CARTAGENA ESCENARIO NATURAL PARA EL ARTE LA CULTURA Y EL PATRIMONIO</t>
  </si>
  <si>
    <t>Patrimonio, identidad y Memoria</t>
  </si>
  <si>
    <t># de Personas impactadas por actividades culturales trabajadas desde un enfoque poblacional para fortalecer la interculturalidad, 30% de la linea base tomada en 2016.</t>
  </si>
  <si>
    <t>Nº de actividades academicas realizadas</t>
  </si>
  <si>
    <t>33 acciones de protección y salvaguarda del patrimonio cultur</t>
  </si>
  <si>
    <t>Patrimonio materia e inmaterial</t>
  </si>
  <si>
    <t>Aumentar a 40 el número de Acciones de protección y salvaguarda del patrimonio cultural a la población a impactar</t>
  </si>
  <si>
    <t>33 acciones de protección y salvaguarda del patrimonio cultura</t>
  </si>
  <si>
    <t>28 acciones de protección y salvaguarda del patrimonio cultural</t>
  </si>
  <si>
    <t>11 acciones de protección y salvaguarda del patrimonio cultural</t>
  </si>
  <si>
    <t>PROTECCIÓN DIFUSIÓN Y SALVAGUARDA DEL PATRIMONIO, LA IDENTIDAD Y LA MEMORIA DE CARTAGENA DE INDIAS CARTAGENA</t>
  </si>
  <si>
    <t>2018-130010-243</t>
  </si>
  <si>
    <t>PATRIMONIO MATERIAL: Realizar una agenda academica en torno al  Patrimonio Cultural  material</t>
  </si>
  <si>
    <t>NA</t>
  </si>
  <si>
    <t>Alfonso Cabrera</t>
  </si>
  <si>
    <t>02B-057-06-60-01-03-01-04</t>
  </si>
  <si>
    <t>SGP</t>
  </si>
  <si>
    <t>Actividades académicas en torno al Patrimonio material de la ciudad de Cartagena:  1. Conferencia en la Universidad del Sinú en la ciudad de Monteria. 2. Capacitación y recorrido por la ciudad de Cartagena a estudiantes de la Universidad de Cartagena.  3. Conferencia a los guias turisticos de la ciudad de Cartagena en torno a nuestro patrimonio material realizada en la Biblioteca del Pie de la Popa.</t>
  </si>
  <si>
    <t>Nº de campañas realizadas</t>
  </si>
  <si>
    <t xml:space="preserve">PATRIMONIO MATERIAL:   Realizar una Campaña de apropiación social del patrimonio material  </t>
  </si>
  <si>
    <t>02B-057-06-60-01-03-01-05</t>
  </si>
  <si>
    <t xml:space="preserve"> </t>
  </si>
  <si>
    <t>N° proyectos apoyados</t>
  </si>
  <si>
    <t>PATRIMONIO MATERIAL: realizar convocatoria:  linea para protección del patrimonio mueble e inmueble</t>
  </si>
  <si>
    <t>02B-057-06-60-01-03-01-06</t>
  </si>
  <si>
    <t xml:space="preserve">Nº de personas informadas </t>
  </si>
  <si>
    <t>PATRIMONIO MATERIAL:  Acciones padagogicas en torno a conocer la   normatividad y la historia del  patrimonio mueble e inmueble del centro historíco y su área de influencia</t>
  </si>
  <si>
    <t>Localidad Historica y del caribe norte</t>
  </si>
  <si>
    <t>02B-095-06-60-01-03-01-01</t>
  </si>
  <si>
    <t>Multas y sanciones  Rendimientos financieros</t>
  </si>
  <si>
    <t>Se han realizado las siguientes acciones padagógicas en torno a la normatividad patrimonial:  1. Reunión con la Oficina de Control Urbano en donde asistieron 10 personas 2.  Reunión con la Secretaría de Planeación donde asistieron 10 personas.  3. Actividad pedagógia con estudiantes de Derecho y Artes de la Universidad de Harvar en Estados Unidos y estudiantes de la Universidad Jorge Tadeo Lozano:  30 estudiantes.</t>
  </si>
  <si>
    <t>N° de Bienes Controlados</t>
  </si>
  <si>
    <t>PATRIMONIO MATERIAL: Realizar  Control y verificación de los  Bienes Inmuebles del Centro Histórico de Cartagena, Periferia Histórica y Área de Influencia: Diagnosticos, sanciones, seguimiento a intervenciones y fachadas.</t>
  </si>
  <si>
    <t>02B-082-06-60-01-03-01-02</t>
  </si>
  <si>
    <t>Estampilla procultura</t>
  </si>
  <si>
    <t>En el primer trimestre se realizaron 62 designaciones y visitas técnicas de control y verificación hasta la fecha que se inició el confinamiento.  Se anota que debido al mismo y los decretos de suspensión de actividades por efecto de la pandemia del COVID-19 se suspendieron las visitas y se generaron otras estrategias de verificación para evitar poner en riesgo integridad de los funcionarios.</t>
  </si>
  <si>
    <t>% de proyectos evaluados</t>
  </si>
  <si>
    <t>PATRIMONIO MATERIAL: Estudiar y evaluar  los proyectos y propuestas de intervención presentados ante la division de patrimonio del IPCC  del Cómite Técnico de Patrimonio</t>
  </si>
  <si>
    <t>02B-082-06-60-01-03-01-03</t>
  </si>
  <si>
    <t xml:space="preserve">Estampilla procultura </t>
  </si>
  <si>
    <t xml:space="preserve">Durante este primer trimestre se realizó el proceso para la escogencia de los nuevos miembros del Comité Técnico de Patrimonio, teniendo en cuenta que el mismo tiene el periodo del alcalde. </t>
  </si>
  <si>
    <t>Tres acciones de fortalecimiento</t>
  </si>
  <si>
    <t xml:space="preserve">PATRIMONIO INMATERIAL, FESTEJOS PATRIIMONIALES: Fortalecer el patrimonio  gastronómico cartagenero a través de la realización de: Festival del Frito y Festival del Dulce </t>
  </si>
  <si>
    <t>Dos acciones de fortalecimiento</t>
  </si>
  <si>
    <t>TODAS</t>
  </si>
  <si>
    <t>Nilda Melendez</t>
  </si>
  <si>
    <t>02B-057-06-60-01-03-01</t>
  </si>
  <si>
    <t>Convenios y venta de servicios</t>
  </si>
  <si>
    <t xml:space="preserve"> El Festival del Frito Cartagenero 2020 se realizó del 24 de enero al 2 de febrero.  El Festival en cifras:
• 80 millones de pesos de ventas diarias aproximadamente
• 3.000 personas en promedio ingresaron diariamente
• 65 Puestos, cada uno con 5 participantes
• Cantidad de Invitados: 3 (Escuela taller, frito vegano y frito árabe)
• Otros Participantes: 2 Ventas de jugos de naranja y corozo
• 2 ventas de dulces típicos
• Enfoque incluyente en la convocatoria de escogencia de los participantes.
• Alianza por primera vez con el Festival Internacional de Cine de Cartagena (FICCI). el programa Cine Bajo las Estrellas acercó una oferta cinéfila relacionada con gastronomía y culinaria, la cual fue proyectada en una increíble pantalla gigante en la plazoleta de Los Ingenieros del Castillo de San Felipe.  Participación de 200 personas en promedio a cada función.
o Fondo Mixto – Ejecutor del convenio /  o Esenttia / Centro de Acopio – Aliados para el reciclaje
o Megatiendas – Proveedor interno de insumos. o Coca-Cola – Proveedor de bebidas en consignación. o Reaceico - Disposición final de aceites de cocina. o Veneplast – proveedor de stand y actividad infantil. o FICCI – Proveedor de Cine al Barrio.o Escuela taller – Suministro del parqueadero del Castillo.  De igual manera se realizó el Festival del Dulce Cartagenero con un ingrediente novedoso como fue:  el X Festival del Dulce Cartagenero se vive #EnCasa:  Es así como el IPCC preparó una parrilla especial de contenidos en línea, con el fin de celebrar unidos en la clausura nuestra riqueza y creatividad. 
  </t>
  </si>
  <si>
    <t>N° acciones desarralladas entorno al patrimonio cultural</t>
  </si>
  <si>
    <t xml:space="preserve">PATRIMONIO INMATERIAL, FESTEJOS PATRIIMONIALES: Realización agenda cultural en el marco de  la Celebración de las fiestas de  la Candelaria </t>
  </si>
  <si>
    <t>02B-057-06-60-01-03-01-01</t>
  </si>
  <si>
    <t>Realización agenda cultural en el marco de la Celebración de las fiestas de la Candelaria:  Se apoyaron las siguientes actividades en el marco de la agenda cultural de la Celebración de la Virgen de la Candelaria:  XX  Festival de la Cumbia Cartagenera, Noche de Candela, Apoyo a las siguientes celebraciones barriales de celebración de la Virgen de la Candelaria:  Barrio lo Amador, Cabalgata de caballitos de palo en el barrio Canapote, barrio La Candelaria, Festival del frito Pozonero, Barrio El Toril.</t>
  </si>
  <si>
    <t>N° de celebraciones realizadas</t>
  </si>
  <si>
    <t xml:space="preserve">PATRIMONIO INMATERIAL, FESTEJOS PATRIIMONIALES: Realizar  agenda cultural para la Celebración del Cumpleaños de Cartagena. </t>
  </si>
  <si>
    <t>02B-057-06-60-01-03-01-02</t>
  </si>
  <si>
    <t>PATRIMONIO INMATERIAL, FESTEJOS PATRIIMONIALES: Realizar  convocatoria  para la Celebración de fiestas y festejos barriales y correguimentales en el Distrito de Cartagena</t>
  </si>
  <si>
    <t xml:space="preserve">No. Convocatorias realizadas </t>
  </si>
  <si>
    <t>02B-001-06-60-01-03-01-02</t>
  </si>
  <si>
    <t>ICLD</t>
  </si>
  <si>
    <t>N° de promociones realizadas</t>
  </si>
  <si>
    <t>Promocionar  los eventos  cartageneros como productos culturales y turisticos en la feria Anato</t>
  </si>
  <si>
    <t>Dada la apuesta de Corpoturismo, de exaltar como atractivos turisticos el uso de paraguas para generar sombras y de pintura mural y grafiti en algunas callers en el barrio de Getsemaní, expresiones estas por fuera de la normativa patrimonial, y con tal de ser coherentes con la misión del Instituto, se desistió de participar de esta edición. Como alternativa se propone el lanzamiento oficial del eslogan CARTAGENA ES POPULAR, ya incluido en las piezas de comunicación de la agenda cultural propia y con aliados.</t>
  </si>
  <si>
    <t>N° de documentos presentados</t>
  </si>
  <si>
    <t>PATRIMONIO INMATERIAL, FIESTAS DE INDEPENDENCIA: Aprobar el  Plan Especial de Salvaguarda de las Fiestas de la Independencia.</t>
  </si>
  <si>
    <t>Junto con la Dirección de Patrimonio y Memoria del Ministerio de Cultura, y con tal de garantizar la participación de la ciudadanía en la etapa de consolidación del PES FIESTAS, se acordó proponer al Concejo Nacional de Cultura, nuevas fechas para el proceso y entrega del documento con medidas de salviaguarda, una vez se cuente con garantias de salud para el trabajo presencial. Como evidencia, se espera en abril de 2020 respuesta del Ministerio de Cultura al oficio 0000839-2020</t>
  </si>
  <si>
    <t>N° de campañas realizadas</t>
  </si>
  <si>
    <t>PATRIMONIO INMATERIAL, FIESTAS DE INDEPENDENCIA: Realizar lanzamiento y  campaña de promoción de las Fiestas de Independencia a nivel local y Nacional e internacional.</t>
  </si>
  <si>
    <t>A raiz de los efectos en la dinamica social generada por la pandémia COVID19: distanciamiento, cuarentena, higiene, crisis economica, estres y preocupación, y ante la imposibilidad de afirmar que para noviembre de 2020 esten dadan las condiciones de seguridad que garanticen la realización de evento se propone crear un ciber panel en el marco del evento MASA CRITICA donde se debata temas referidos a las Fiestas de la Independencia en un futuro distopico, para el mes de junio de 2020.</t>
  </si>
  <si>
    <t>Nº de convocatorias realizadas</t>
  </si>
  <si>
    <t>ND</t>
  </si>
  <si>
    <t>CONTEXTOS POBLACIONALES</t>
  </si>
  <si>
    <t>319.500 Personas impactadas por actividades culturales trabajadas desde un enfoque poblacional para fortalecer la interculturalidad.</t>
  </si>
  <si>
    <t>460.967 Personas impactadas por actividades culturales trabajadas desde un enfoque poblacional para fortalecer la interculturalidad.</t>
  </si>
  <si>
    <t>69.500 Personas impactadas por actividades culturales trabajadas desde un enfoque poblacional para fortalecer la interculturalidad.</t>
  </si>
  <si>
    <t>CONTEXTOS POBLACIONALES: Realizar Convocatorias lineas :apoyo a procesos artisticos y culturales cumplimiento de politicas publicas</t>
  </si>
  <si>
    <t>MARGOTH CASTRO</t>
  </si>
  <si>
    <t>Nº de agendas realizadas</t>
  </si>
  <si>
    <t>CONTEXTOS POBLACIONALES:  Realizar una agenda cultural en el marco de la "Herencia africana"</t>
  </si>
  <si>
    <t>No. Personas  vinculadas</t>
  </si>
  <si>
    <t>CONTEXTOS POBLACIONALES:  Aporyar procesos de  formación de públicos  en temas de artes pláscticas, visuales, música, danza, teatro y literatura.</t>
  </si>
  <si>
    <t>02B-001-06-60-01-03-01-03</t>
  </si>
  <si>
    <t>CONTEXTOS POBLACIONALES: Apoyo a las conmemoraciones asociadas al respeto, promoción de la diversidad socia, cultural y etnica.   (articulo 7 CPC)</t>
  </si>
  <si>
    <t>No. De conmemoraciones</t>
  </si>
  <si>
    <t xml:space="preserve">1.     13 de febrero - Día Mundial de la Radio-  1 publicación 
2.     21 de febrero - Día Internacional de la Lengua Materna / Día Nacional de las Lenguas Nativas- 1 publicación
3.     24 de febrero - 204 años del Fusilamiento de los Mártires - 10 publicaciones
4.     6 de marzo - Cumpleaños Gabo- 1 publicación.
5.     8 de marzo - Día Internacional de la Mujer- 10 publicaciones 
6.     16 de marzo - Aniversario de la muerte de Benkos Biohó - 1 publicación 
7.     17 de marzo - 100 años del natalicio Manuel Zapata Olivella - 3 publicaciones (2 libros) +10. 0008. personas alcanzadas
8.     19 de marzo - Día del artesano - 1 publicación
9.     21 de marzo - Día Internacional de la Eliminación de la Discriminación Racial- 1 publicación
10.  21 de marzo - Día Mundial de la Poesía- 1 publicación
+4.000 personas alcanzadas
11.  21 de marzo - Día Mundial del Síndrome de Down - 1 publicación
12.  24 de marzo - Día del locutor- 1 publicación
13.  25 de marzo - Día Internacional de rememoración de las Víctimas de la esclavitud y la trata trasatlántica - 1 publicación
14.  27 de marzo - Día Mundial del Teatro- 9 publicaciones en redes sociales + 8.000 personas alcanzadas
15.  28 de marzo - Gran Hora del Planeta-  1 publicación
16.  31 de marzo - Día de la Visibilidad Trans- 8 publicaciones + 10.000 personas alcanzadas
</t>
  </si>
  <si>
    <t>CONTEXTOS POBLACIONALES: Realizar una  Agenda cultural en la zonas rurales distritales</t>
  </si>
  <si>
    <t>N° de acciones divulgadas</t>
  </si>
  <si>
    <t>Cartagena Investiga y divulga su patrimonio</t>
  </si>
  <si>
    <t>6 Procesos de patrimonio cultural que buscan preservar la memoria comunicados y difundidos</t>
  </si>
  <si>
    <t>8 procesos de patrimonio cultural que buscan preservar la memoria comunicados</t>
  </si>
  <si>
    <t>1 procesos de patrimonio cultural que buscan preservar la memoria comunicados</t>
  </si>
  <si>
    <t>Ralizar Convocatorias Lineas: conservación del patrimonio material e inmaterial del Distrito de Cartagena</t>
  </si>
  <si>
    <t>02B-001-06-60-01-03-01-04</t>
  </si>
  <si>
    <t xml:space="preserve">Desarrollar acciones tendientes a concientizar sobre el riesgo para el patrimonio del Cambio climático.  </t>
  </si>
  <si>
    <t>02B-001-06-60-01-03-01-05</t>
  </si>
  <si>
    <t>Desarrollar estrategias para el  intercambio académico y pedagogico con diferentes instituciones nacionales e internacionales</t>
  </si>
  <si>
    <t>No. De Estrategias</t>
  </si>
  <si>
    <t>02B-001-06-60-01-03-01-06</t>
  </si>
  <si>
    <t>Se concretó convenio con Sociedad de Mejoras públicas, sin embargo se encuentran en proceso alianzas académicas en materia de patrimonio material con Universidades como:  Universidad del Sinú, Pontificia Bolivariana, Universidad San Buenaventura, Colegio Mayor de Bolívar, Universidad de Granada  de España, Universidad de Harvar, Universidad Jorge Tadeo Lozano. y  Alianza con el Gobierno de Puerto Rico.</t>
  </si>
  <si>
    <t xml:space="preserve">Fomento al arte y cultura para la vida y la paz
Definición:  Fomentar la cultura, es decir, propiciar un desarrollo positivo en las prácticas artísticas y culturales de la ciudad, acompañando la labor de las entidades culturales, de los gestores y creadores culturales, propendiendo por el fortalecimiento de estrategias artísticas, valoración social de la cultura y  la formación de públicos en el Distrito de Cartagena. 
</t>
  </si>
  <si>
    <t>Aumentar en un 100% los procesos de formación artística y de circulación para la profesionalización de los artistas y agentes culturales</t>
  </si>
  <si>
    <t>N° de personas atendidas (200.000)</t>
  </si>
  <si>
    <t>Leer para crecer</t>
  </si>
  <si>
    <t>60 Programaciones realizadas para que los cartageneros vinulen la lectura y escritura a su vida cotidiana.</t>
  </si>
  <si>
    <t>30 programaciones realizadas para que cartageneros  vinculen la lectura y escritura a la vida cotidiana</t>
  </si>
  <si>
    <t xml:space="preserve"> 40 programaciones realizadas para que cartageneros  vinculen la lectura y escritura a la vida cotidiana</t>
  </si>
  <si>
    <t xml:space="preserve"> 10 programaciones realizadas para que cartageneros  vinculen la lectura y escritura a la vida cotidiana</t>
  </si>
  <si>
    <t>FORTALECIMIENTO AL ARTE Y LA CULTURA PARA LA VIDA Y LA PAZ EN CARTAGENA DE INDIAS CARTAGENA</t>
  </si>
  <si>
    <t>2018-130010-241</t>
  </si>
  <si>
    <t xml:space="preserve">LEER PARA CRECER: Atender a  usuarios  en la red Distrital de Bibliotecas públicas  del Distrito de Cartagena </t>
  </si>
  <si>
    <t xml:space="preserve">N° de personas atendidas </t>
  </si>
  <si>
    <t xml:space="preserve">100.000 De la virgen. 50.000 Industrial y de la bahia y 50.000 Historica </t>
  </si>
  <si>
    <t>Margoht Castro</t>
  </si>
  <si>
    <t>02B-001-06-60-01-03-02-01</t>
  </si>
  <si>
    <t>N° de personas atendidas 12.575/personas programadas Matriz estadistica - PI -  1204             N- 4.627                Adolesc-  2.245     Jovenes - 2096      Adultos - 1.817      Ad. Mayores - 586</t>
  </si>
  <si>
    <t xml:space="preserve"> N° de clubes de lectura conformados</t>
  </si>
  <si>
    <t>LEER PARA CRECER: Conformar clubes de lectura.</t>
  </si>
  <si>
    <t xml:space="preserve">8 De la virgen.  4 Industrial y de la bahia y 4 Historica </t>
  </si>
  <si>
    <t>02B-001-06-60-01-03-02-02</t>
  </si>
  <si>
    <t>N° de talleres realizados</t>
  </si>
  <si>
    <t>LEER PARA CRECER: Realización de talleres artisticos y culturales.</t>
  </si>
  <si>
    <t xml:space="preserve">70 De la virgen. 35 Industrial y de la bahia y 35 Historica </t>
  </si>
  <si>
    <t>02B-001-06-60-01-03-02-03</t>
  </si>
  <si>
    <t>En tiempos de COVIS19 y con el apoyo de los coordinadores académicos de bibliotecas, en ocasión de los 100 de años del natalicio de varios artistas cartageneros y de la región, realizar 20 talleres de origami que recreen elementos del universo artistico de los homenajeados.</t>
  </si>
  <si>
    <t>N° de  actividades realizadas 15*16=240</t>
  </si>
  <si>
    <t>LEER PARA CRECER: Formular y apoyar Agenda de actividades  de fechas especiales (día de la mujer, de la Tierra, idioma, etc).</t>
  </si>
  <si>
    <t>N° de  actividades realizadas</t>
  </si>
  <si>
    <t xml:space="preserve">60 De la virgen.30 Industrial y de la bahia y 30 Historica </t>
  </si>
  <si>
    <t>02B-057-06-60-01-03-02-01</t>
  </si>
  <si>
    <t>N° de  actividades realizadas/ 7actividades programadas  (Día de la mujer, día del idioma, día del bibliotecario, día del planeta, día del libro, día de la infancia y la recreacion) Celebracion Centenario Manuel Zapata Olivella</t>
  </si>
  <si>
    <t xml:space="preserve">N° de cine-foros realizados </t>
  </si>
  <si>
    <t>LEER PARA CRECER: Realizar  cine-foros en la red de bibliotecas públicas y Centros Culturales del Distrito.</t>
  </si>
  <si>
    <t xml:space="preserve">50 De la virgen.2 5 Industrial y de la bahia y 25 Historica </t>
  </si>
  <si>
    <t>02B-057-06-60-01-03-02-02</t>
  </si>
  <si>
    <t xml:space="preserve">N° de programaciones realizadas </t>
  </si>
  <si>
    <t xml:space="preserve">LEER PARA CRECER: Prestar servicios de extensión comunitaria o actividades itinerantes </t>
  </si>
  <si>
    <t xml:space="preserve">50 De la virgen.25 Industrial y de la bahia y 25 Historica </t>
  </si>
  <si>
    <t>02B-057-06-60-01-03-02-03</t>
  </si>
  <si>
    <t>Se suspendieron las actividades de extensión bibliotecaria en la comunidad teniendo en cuenta el confinamiento social debido al COVID-19</t>
  </si>
  <si>
    <t>No. Becas otorgadas</t>
  </si>
  <si>
    <t>Creación artistica, formación y fortalecimiento a artistas</t>
  </si>
  <si>
    <t>500 Artistas o colectivos artísticos fortalecidos a través de proceso de formación y creación.</t>
  </si>
  <si>
    <t>200 Artistas o colectivos artísticos fortalecidos en procesos de formación y creación</t>
  </si>
  <si>
    <t>400 Artistas o colectivos artísticos fortalecidos en procesos de formación y creación</t>
  </si>
  <si>
    <t>100 Artistas o colectivos artísticos fortalecidos en procesos de formación y creación</t>
  </si>
  <si>
    <t xml:space="preserve">Otorgar becas de estudio en diferentes manifestaciones artisticas </t>
  </si>
  <si>
    <t>02B-082-06-60-01-03-02-02</t>
  </si>
  <si>
    <t>Se realizó convenio con la Institución Universitaria Bellas Artes y se becaron 43 jovenes que vienen realizando estudios en diferentes áreas artisticas para el primer semestre del 2020</t>
  </si>
  <si>
    <t>No. De Actividades realizadas</t>
  </si>
  <si>
    <t xml:space="preserve">Fortalecer  una agenda cultural tendiente a crear procesos de formación, circulación, articulación </t>
  </si>
  <si>
    <t>No de proyectos apoyados</t>
  </si>
  <si>
    <t>Cartagena escenario de arte</t>
  </si>
  <si>
    <t>400 Actividades de agenda cultural realizadas</t>
  </si>
  <si>
    <t>430  actividades de agenda cultural</t>
  </si>
  <si>
    <t>100  actividades de agenda cultural</t>
  </si>
  <si>
    <t>Convocatoria en :  lineas circulación, agenda cultural, festivales</t>
  </si>
  <si>
    <t>Se realizó en febrero la  convocatoria de circulación en la cual salieron benficiados 43 proyectos de circulación, de los cuales solamente pudieron realizarse los que tenian por objeto circular en el Carnaval de Barranquilla, sin embargo se flexibilizó la convocatoria para permitir que los proyectos se pudieran realizar a través de una "circulación virtual"</t>
  </si>
  <si>
    <t>N° de bibliotecas intervenidas</t>
  </si>
  <si>
    <t>Cartagena escenario para las  artes</t>
  </si>
  <si>
    <t>60 Escenarios culturales con obras de adecuación y mantenimiento                               18 Dotaciones realizadas a la red de bibliotecas</t>
  </si>
  <si>
    <t>30 Escenarios culturales con obras de adecuación y mantenimiento                               15 Dotaciones realizadas a la red de bibliotecas</t>
  </si>
  <si>
    <t>11 Escenarios culturales con obras de adecuación y mantenimiento                               25 Dotaciones realizadas a la red de bibliotecas</t>
  </si>
  <si>
    <t>10 Escenarios culturales con obras de adecuación y mantenimiento                               5 Dotaciones realizadas a la red de bibliotecas</t>
  </si>
  <si>
    <t>Realiazar procesos de Mantenimiento a la infraestructura de las bibliotecas públicas y centros culturales</t>
  </si>
  <si>
    <t>02B-001-06-60-01-03-02-03 -     02B-082-06-60-01-03-02-03</t>
  </si>
  <si>
    <t>ICLD                     Estampilla procultura</t>
  </si>
  <si>
    <t xml:space="preserve">TEATRO ADOLFO MEJIA: Apoyar la realización de la Agenda Cultural y comercial del Teatro Adolfo Mejía.  </t>
  </si>
  <si>
    <t>Historica</t>
  </si>
  <si>
    <t>02B-032-06-60-01-03-02-01</t>
  </si>
  <si>
    <t>Venta de servicios TAM</t>
  </si>
  <si>
    <t xml:space="preserve">
El Teatro Adolfo Mejía acogió 23 eventos locales, nacionales e internacionales, entre ellos, los 50 años de la Comunidad Andina, el Festival de Música Clásica, el Hay Festival, el FICCI, entre otros</t>
  </si>
  <si>
    <t>PLAZA DE TOROS: Apoyar la realización de la Agenda Cultural y comercial del Plaza de toros</t>
  </si>
  <si>
    <t>No. De agendas realizadas</t>
  </si>
  <si>
    <t>Todas</t>
  </si>
  <si>
    <t>02B-001-06-60-01-03</t>
  </si>
  <si>
    <t xml:space="preserve"> la Plaza de Toros de Cartagena de Indias acogió 6 eventos durante el primer trimestre del año.</t>
  </si>
  <si>
    <t>Plan Ejecutado</t>
  </si>
  <si>
    <t>TEATRO ADOLFO MEJIA: Ejecutar el Plan de Mantenimiento  del Teatro Adolfo Mejía .</t>
  </si>
  <si>
    <t>02B-032-06-60-01-03-02-02</t>
  </si>
  <si>
    <t xml:space="preserve">Economía cultural y creativa
Definición: Promover y fortalacer el emprendimiento creativo y cultural, propiciando la formación, formalización y circulación de las empresas culturales,  los productos y servicios creativos y encadenamientos productivos con otros sectores de la economía, con miras a un desarrollo social y económico donde los artistas se conviertan en gestores de iniciativas competivitivas, innovadoras y sostenibles.  </t>
  </si>
  <si>
    <t xml:space="preserve">Aumentar en un 300% los procesos de formación artística y de circulación para la profesionalización de los artistas y agentes culturales. </t>
  </si>
  <si>
    <t>No. De proyectos apoyados a través de la convocatoria</t>
  </si>
  <si>
    <t>nd</t>
  </si>
  <si>
    <t xml:space="preserve"> Economía cultural y creativa    </t>
  </si>
  <si>
    <t>Aumentar a 3 los procesos dirigidos al fortalecimiento de los emprendimientos creativos y culturales</t>
  </si>
  <si>
    <t>1 proceso dirigido al fortalecimiento de los emprendimiento</t>
  </si>
  <si>
    <t>7 procesos dirigidos al fortalecimiento de los emprendimiento</t>
  </si>
  <si>
    <t>1 procesos dirigidos al fortalecimiento de los emprendimiento</t>
  </si>
  <si>
    <t>FORTALECIMIENTO A LA ECONOMIA CULTURAL Y CREATIVA PARA GESTORES Y ACTORES CULTURALES CARTAGENA</t>
  </si>
  <si>
    <t>2018-130010-242</t>
  </si>
  <si>
    <t>Realizar una Convocatoria:  Linea de gestión de emprendimiento a artistas</t>
  </si>
  <si>
    <t>02B-001-06-60-01-03-03-01</t>
  </si>
  <si>
    <t>Programa Fortalecer la Institucionalidad Cultural y la Participación Ciudadana</t>
  </si>
  <si>
    <t>Aumentar en un 100% el número de estrategias para el fortalecimiento de la institucionalidad cultural y la participación ciudadan</t>
  </si>
  <si>
    <t>N° de planes formulados</t>
  </si>
  <si>
    <t>Hagamoslo bien, institucionalidad cultural pública</t>
  </si>
  <si>
    <t>Implementar 2 Procesos dirigidos a fortalecer la institucionalidad cultural pública</t>
  </si>
  <si>
    <t>0 procesos dirigidos a fortalecer la institucionalidad cultural pública</t>
  </si>
  <si>
    <t>3 procesos dirigidos a fortalecer la institucionalidad cultural pública</t>
  </si>
  <si>
    <t>1 procesos dirigidos a fortalecer la institucionalidad cultural pública</t>
  </si>
  <si>
    <t>FORTALECIMIENTO A LA INSTITUCIONALIDAD CULTURAL Y LA PARTICIPACIÓN CIUDADANA CARTAGENA</t>
  </si>
  <si>
    <t>2018-130010-244</t>
  </si>
  <si>
    <t>Plan Institucional de archivo de la entidad</t>
  </si>
  <si>
    <t>N° de planes  realizados</t>
  </si>
  <si>
    <t>02B-057-06-60-01-03-04-01</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</si>
  <si>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</si>
  <si>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</si>
  <si>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</si>
  <si>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</si>
  <si>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</si>
  <si>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</si>
  <si>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</si>
  <si>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Ciudadno</t>
  </si>
  <si>
    <t>Plan Estratégico de Tecnología de la Información y las Comunicaciones</t>
  </si>
  <si>
    <t>Plan de Tratamiento de riesgos de Seguridad y Privacidad de la Información</t>
  </si>
  <si>
    <t>Plan de Seguridad y privacidad de la Información</t>
  </si>
  <si>
    <t>Nº de  sesiones realizadas</t>
  </si>
  <si>
    <t>Sistema Distrital de Cultura</t>
  </si>
  <si>
    <t>Mantener en funcionamiento los sistemas distritales de cultura</t>
  </si>
  <si>
    <t>6 Sistemas conformados y funcionando</t>
  </si>
  <si>
    <t xml:space="preserve">Apoyar la realización de sesiones del Consejo Distrital de Cultura de Cartagena. </t>
  </si>
  <si>
    <t>02B-082-06-60-01-03-04-01</t>
  </si>
  <si>
    <t>ICLD                                       Estampilla procultura</t>
  </si>
  <si>
    <t xml:space="preserve">Se encuentran en proceso de actualización del consejo de cultura.  Sin embargo se llevó a cabo sesión con  el consejo de cine y audiovisuales.  </t>
  </si>
  <si>
    <t xml:space="preserve">Apoyar la celebración de los dias conmemorativos de las areas artisticas (dia de la musica,danza, teatro,artes plasticas, dia del artesano.)  </t>
  </si>
  <si>
    <t xml:space="preserve">Debido al aislamiento social como consecuencia del COVID-19 se realizaron actividades virtuales de reconocimiento a la labor de los artistas en su dia: . 19 de marzo - Día del artesano - 1 publicación.  . 21 de marzo - Día Mundial de la Poesía- 1 publicación
+4.000 personas alcanzadas.  27 de marzo - Día Mundial del Teatro- 9 publicaciones en redes sociales + 8.000 personas alcanzadas
</t>
  </si>
  <si>
    <t>N° de publicaciones  realizadas</t>
  </si>
  <si>
    <t>Realizar convocatoria de estimulo :  Actividades orientadas a temas de inclusión social</t>
  </si>
  <si>
    <t>N° de convocatorias realizadas</t>
  </si>
  <si>
    <t>02B-057-06-60-01-03-04-02</t>
  </si>
  <si>
    <t>N° de procesos  realizados</t>
  </si>
  <si>
    <t>FORMACIÓN EN GESTIÓN CULTURAL</t>
  </si>
  <si>
    <t>Desarrollar 3 procesos de formación cultural dirigido a agentes culturales</t>
  </si>
  <si>
    <t>0 proceso de formación cultural dirigido a agentes culturales</t>
  </si>
  <si>
    <t>4 proceso de formación cultural dirigido a agentes culturales</t>
  </si>
  <si>
    <t>5 proceso de formación cultural dirigido a agentes culturales</t>
  </si>
  <si>
    <t>Apoyar un Proceso de formacion a Consejeros y gestores culturales</t>
  </si>
  <si>
    <t>02B-057-06-60-01-03-04-05</t>
  </si>
  <si>
    <t>N de sistemas de información creados</t>
  </si>
  <si>
    <t>Sistema de información en cultura</t>
  </si>
  <si>
    <t>1 Sistema de información cultural distrital</t>
  </si>
  <si>
    <t>2 Sistema de información cultural distrital</t>
  </si>
  <si>
    <t>Continuar el sistema de información cultural</t>
  </si>
  <si>
    <t>02B-057-06-60-01-03-04-06</t>
  </si>
  <si>
    <t>Grimaldo Aparicio</t>
  </si>
  <si>
    <t>María Helena Mulet</t>
  </si>
  <si>
    <t>REPORTE DE LAS ACTIVIDADES A 3 DE JUNIO 2020</t>
  </si>
  <si>
    <t>AVANCE META PROYECTO JUNIO 30 DE 2020</t>
  </si>
  <si>
    <t>Convocatoria Estimulante 2020</t>
  </si>
  <si>
    <t>OBSERVACIONES META PROYECTO A 30 DE JUNIO 2020</t>
  </si>
  <si>
    <t xml:space="preserve"> 4. Conferencia sobre patrimonio material en Cartagena Universidad de Pensilvania y Unitadeo 5. conferencia Protección Del Patrimonio Arquitectónico De Cartagena De Indias: Retos Y Oportunidades: organizan IPCC, Alianza Colombo Francesa, SCA. Bolívar. Universidad San Buenaventura de Cartagena. Virtual. 6. Historia Patrimonial De Cartagena De Indias. Organizan: IPCC, Escuela de Gobierno, Alcaldía de Cartagena (virtual).  </t>
  </si>
  <si>
    <t>Incluida en la Convocatoria Estimulante 2020</t>
  </si>
  <si>
    <t xml:space="preserve">4,. Evento virtual: Reflexiones Y Debates Post-Pandemia Covid 19. Retos Y Oportunidades Del Patrimonio Cultural Casos Centros Históricos.  (1450 personas).
</t>
  </si>
  <si>
    <t>Con el reinicio de actividades durante la pandemia se realizaron paneos generales a las edificaciones del Centro Histórico, levantando una línea base de 1618 inmuebles y su estado.  Verificación que se encuentra plasmada en informe general realizado por la División de Patrimonio</t>
  </si>
  <si>
    <t xml:space="preserve">Solicitud al CNPC  de  prórroga  de  fecha  para  presentar  PES  FIESTAS  2020  con  CONCEPTO FAVORABLE por 12 meses más a partir del junio de 2020.
</t>
  </si>
  <si>
    <t xml:space="preserve">Proyecto Bolívar vive las fiestas de la independencia: Documento radicado en convocatoria de ICULTUR con los recursos provenientes del impuesto nacional al consumo INC “SOBRETASA A LA PRESTACIÓN DE SERVICIO DE TELEFONÍA MOVIL PARA LA CULTURA”
</t>
  </si>
  <si>
    <t xml:space="preserve">Estimulante Covid-19, Estimulante 2020, Manuel Zapata Olivella y El Arte Y La Cultura Para Aprender La Diversidad: Por Una Vida Empatica Y Libre De Discriminación, este último  evento  tuvo lugar en mayo, y buscó mitigar los efectos de la cultura machista por una vida libre de discriminación a personas LGBTI, desde el aislamiento. El evento incluyó la planeación, realización del Taller Identikits Para Apender La Diversidad Y El Ciber-Panel “Cuando El Arte Y La Cultura Contribuyen A Vivir Una Vida Empática Y Libre De Discriminación A Personas Lgbtiq+”. El taller, contó con 60 participantes, 240 identikit creados y 31 trabajos seleccionados para la muestra virtual. Un video de 2:22 minutos con resultados del taller de identikit. Un ciber-panel que obtuvo 42 Me gusta, fue 16 veces compartido y 975 reproducciones.
</t>
  </si>
  <si>
    <t xml:space="preserve">Se realizó una agenda con múltiples eventos virtuales en el marco de la "Herencia Africana".  Conferencias, lecturas de poemas, eventos académicos, entre otros
</t>
  </si>
  <si>
    <t xml:space="preserve">   A través de talleres virtuales se vincularon 166.246 personas
</t>
  </si>
  <si>
    <t xml:space="preserve">
</t>
  </si>
  <si>
    <t xml:space="preserve">1. Cartagena ayer y hoy
con Dr. Alfonso Cabrera Cruz, Jefe División del Patrimonio
Facebook Live IPCC 
47.746 personas alcanzadas- 114 veces compartido - 212 me gusta - 10mil reproducciones
Se lanzó convocatoria denominada Rompiendo las cadenas. Una canción a Cartagena a que creadorxs creen una composición musical a la ciudad, para celebrar su cumpleaños 487. 
• Historias de las calles coloniales  de Cartagena  
con Ana Victoria Rodríguez  ‘la contadora de historias’-
Instagram Live IPCC Cartagena 
Cartagena en un trazo
40 personas conectadas - 60 me gusta
• Egling Merino de Urban Sketchers
Cartagena @uskcartagena
Instagram live IPCC Cartagena 
40 personas conectadas - 22 me gusta- 1 comentario
• MASA CRÍTICA: Saludo a la bandera, en ocasión a los festejos del 1 de junio en Cartagena de Indias.
con Mercedes Posada, Manuel Zúñiga, Muriel Jiménez
5:00 P.M.-  Facebook Live IPCC Cartagena
35.408 personas alcanzadas- 28 veces compartido- 108 me gusta- 8.600 repreoduciones
• #PorqueSoyCartagena me espeluco con DJ Fetcho  en los 487 años de Cartagena de Indias 
6: 30 P.M.
Facebook Live IPCC Cartagena
33.265 personas alcanzadas + 83 veces compartido- 212 me gusta- 8.000 reproducciones
• Cultura cinematográfica en Cartagena en el siglo XX y en la actualidad
Facebook Live con Ricardo Chica - 8:00 p.m.
17.453 personas alcanzadas - 30 veces compartido- 104 me gusta 6.100 reproducciones 
</t>
  </si>
  <si>
    <t xml:space="preserve">En el comité de No. 2 se aprobó un megaproyecto en el Centro de Cartagena.  Que se tomó toda la sesión debido a su magnitud
</t>
  </si>
  <si>
    <t xml:space="preserve">• IPCC celebra el Día del Orgullo LGTBIQ+: Para conmemorar esta fecha, el IPCC organizó una agenda en línea titulada EL ARTE DE PINTAR CON COLORES DE LA DIVERSIDAD, entendiendo que el arte y la cultura deben promover la conciencia, así como narrativas incluyentes que promuevan la igualdad y la valoración de la diversidad:
1. Sábado 27  de junio
6 VIDEOS testimoniales con artistas y gestores culturales LGTBIQ+.
1 Galería con el registro fotográfico del acto simbólico de la bandera LGTBIQ+ en la Alcaldía de Cartagena
2. Domingo 28 de junio
Pieza 1:  central con la frase: Porque en la cultura también hay diversidad, celebremos con orgullo amar de todas las formas. Realizar acto simbólico de Izar la bandera del Orgullo LGBTI a nivel institucional.
Pieza 2: 9 videos sobre diversidad sexual y de género
Pieza 3: Charlas ted que cambiarán tu perspectiva de género.
Pieza 4: Video de Señal Colombia: ¿Qué significan las siglas LGBTIQ? - Diversidad sexual: https://youtu.be/JGaeRKf9JKI 
Pieza 5: Repostear piezas gráficas de las marchas virtuales.
3. Martes 30 de junio
Conversatorio: Orgullosamente diversas: el papel de las mujeres LGTBIQ+ en escenarios de poder – Facebook Live IPCC Cartagena
4:00 p.m. – Martes 30 de junio 
Día del Orgullo LGTBIQ+.  Se realizaron 12 publicaciones a través de nuestras redes sociales y página del IPCC y se alcanzaron 35.000 personas.
• Día Mundial contra el trabajo infantil:  Se realizaron 2 publicaciones y se alcanzaron 3.000 personas. 
</t>
  </si>
  <si>
    <t xml:space="preserve">1. Sábado 6 de junio
Taller de origami Sueños de Papel con Oscar Ballesteros
Facebook Live IPCC Cartagena
23.885 personas alcanzadas- 40 veces compartido- 177 me gusta- 5.774 Reproducciones
2. Domingo 7 de junio
Entrenamiento físico para artistas escénicos con Diana Banquez, ganadora de Estimulante Covid- 19
Facebook Live IPCC Cartagena
17.488 Personas alcanzadas- 18 veces compartido- 111 me gusta- 6.043 Reproducciones
3. Sábado 13 de junio
Taller de Origami Versión Día del Padre con Oscar Ballesteros
Facebook Live IPCC- 3:00 P.M.
21.742 personas alcanzadas- 41 veces compartido-  193 me gusta -5.426 Reproducciones
En la puesta en escena de los productos ganadores de la convocatoria Estimulante COVID-19 a través de los canales virtuales que el IPCC ha puesto a disposición de los ganadores se han realizado los siguientes talleres que apuntan a la realización de procesos de formación artística en forma virtual:
4. Martes 7 de junio
Entrenamiento físico para artistas escénicos con Diana Banquez, ganadora de Estimulante Covid- 19
Facebook Live IPCC Cartagena
17.488 Personas alcanzadas- 18 veces compartido- 111 me gusta- 6.043 Reproducciones
5. Martes 9 de junio
Taller Toma fotos "pro" con tu celular con Álvaro Delgado
Ganador Estimulante Covid-19 - Sesión 1:9: 00 a.m. 
38.387 Personas alcanzadas - 57 veces compartido- 289 me gusta- 9.212 Reproducciones
6. Jueves 11 de junio
Toma fotos "pro" con tu celular con Álvaro Delgado
ganador Estimulante Covid-19
Sección 2: 9:00 a.m.
Facebook Live IPCC Cartagena
21.663 Personas alcanzadas- 23 veces compartido- 60 me gusta- 4.774 Reproducciones
7. Sábado 13 de junio 
Taller de Ballet para principiantes
con Carolina Ospina de la Academia de Ballet  Clásico
10: 00 a.m.
Facebook Live IPCC
22.725 personas alcanzadas - 22 veces compartido- 93 me gusta - 2.900 reproducciones 
8. Jueves 25 de junio
¿Cómo iluminar tus en vivos en casa? Con Tico Angulo
Jueves 25 de junio 5:00 p.m.
Facebook Live IPCC Cartagena
5.721 Personas alcanzadas- 20 veces compartido- 80 me gusta- 1.695 Reproducciones
9. Viernes 26 de junio 
Danza y nutrición en tiempos de Covid-19 con Irina Herrera, ganadora de Estimulante Covid-19 5:00 p.m.
Facebook Live IPCC Cartagena
21.323 Personas alcanzadas- 12 veces compartido-  69 me gusta- 4.244 reproducciones
10. Domingo 28 de junio
Taller de Danza Bollywood 
Con. José García Silgado
Director de la Corporación Apsara
5:00 p.m.
Facebook Live IPCC Cartagena
17.197 Personas alcanzadas- 35 veces compartido- 134 me gusta- 4.873Reproducciones
</t>
  </si>
  <si>
    <t xml:space="preserve">Se realizó intercambio académico con la Universidad de Granada para la realización del evento Académico.  
PATRIMONIO VIVO 2020, Participación en el taller de arranque (2 reuniones, 11 y 18 de mayo de 2020. antecedentes: Patrimonio Vivo es un programa de carácter multisectorial del Banco Interamericano de Desarrollo (BID) con apoyo del gobierno español, orientado a fortalecer las capacidades de las ciudades de América Latina y el Caribe (ALC) para impulsar la conservación y puesta en valor del patrimonio urbano como catalizador para el progreso económico, ambiental y social, y como medio para fortalecer la identidad cultural y el desarrollo urbano sostenible.
</t>
  </si>
  <si>
    <t xml:space="preserve">De manera presencial en los primeros meses del año, pero a  partir del confinamiento se han realizado múltiples eventos virtuales, digitales, radiales, entre otros para llegarles a los usuarios de las bibliotecas y a la población cartagenera                                                              La Red de Bibliotecas del Distrito de Cartagena no se ha quedado quieta en esta crisis, ha utilizado todas las herramientas virtuales para llegar a sus usuarios:  En redes sociales (Facebook), wapsap, correo electrónicos, se difunde: Actividades de lectura virtual, lectura en familia, lectura compartida y lectura en voz alta.
Estadísticas arrojadas desde redes sociales según reporte Facebook, rango 1 a 30 de junio 2020 la Red de bibliotecas refleja: 4587 me gusta, 249 publicaciones, 18.255 personas alcanzadas y 178 compartidos.
</t>
  </si>
  <si>
    <t xml:space="preserve">Reuniones virtuales desde aplicaciones de la web, WhatsApp
</t>
  </si>
  <si>
    <t xml:space="preserve">En tiempos de COVIS19 y con el apoyo de los coordinadores académicos de bibliotecas, en ocasión de los 100 de años del natalicio de varios artistas cartageneros y de la región, realizar 20 talleres de origami que recreen elementos del universo artístico de los homenajeados.  Talleres programados talleres artísticos un de dibujo, taller de música y bailes y uno actividad lúdica, Taller de dibujo, taller para elaborar rompecabezas
</t>
  </si>
  <si>
    <t xml:space="preserve">N° de  actividades realizadas 63 entre otras:  Día de la mujer, día del idioma, día del bibliotecario, día del planeta, día del libro, día de la infancia y la recreación, Celebración Centenario Manuel Zapata Olivella, celebración a Gabriel García Márquez, día del reciclaje, entre otras.  
</t>
  </si>
  <si>
    <t>55 programaciones realizadas/ Extensión bibliotecaria  actividades que tienen que ver con publicaciones de tipo local y compartida de otras bibliotecas y fotos y videos publicitando nuestro portafolio de servicios virtuales, además de apoyo ayuda humanitaria a la  comunidad  y Jornadas Bioseguridad comunidad</t>
  </si>
  <si>
    <t xml:space="preserve">El Instituto de Patrimonio y Cultura creó un espacio de reflexión, debate e intercambio en línea, llamado Solucionática cultural, basado en el formato #ResiliArt (UNESCO), con el fin de escuchar las experiencias de invitados del Valle del Cauca, Chocó, Antioquia, México, Bogotá, Barcelona y Cartagena sobre la situación de la cultura en tiempos de aislamiento y Covid-19. Se han realizado dos encuentros.  De igual manera se lanzó Convocatoria Estimulante 2020:  Conexión, Investigación, Creación, Circulación, Formación e Industrias Culturales y Creativas. Se destinarán 700 millones de pesos para 181 premios.
</t>
  </si>
  <si>
    <t>La agenda cultural se ha nutrido entre otros  con los eventos realizados por los ganadores de la convocatória Estimulante Covid – 19.  A los que se les há oferecido las diferentes canales virtuales del IPCC</t>
  </si>
  <si>
    <t xml:space="preserve">Se realizaron trabajos de mantenimiento en la Biblioteca del Pie de la Popa.  Se realizó diagnóstico de las necesidades de infraestructura y dotación de las bibliotecas para realizar priorización de las intervenciones civiles en la infraestructura de las mismas.
</t>
  </si>
  <si>
    <t xml:space="preserve">De 315 productos que se presentaron, fueron seleccionados 266 para beneficiar a 511 personas. En total se entregaron $310'250.000 producto de la creatividad y trabajo del sector cultural en medio de la crisis.  Recursos de Ley de Espectáculos públicos.  Teniendo en cuenta la flexibilización que permitió el  Decreto 475 de 2020
</t>
  </si>
  <si>
    <t>Se actualizaron los 12 planes institucionales según lo establecido en MIPG.</t>
  </si>
  <si>
    <t xml:space="preserve">Debido al aislamiento social como consecuencia del COVID-19 se realizaron actividades virtuales de reconocimiento a la labor de los artistas en su dia: . 19 de marzo - Día del artesano - 1 publicación.  . 21 de marzo - Día Mundial de la Poesía- 1 publicación +4.000 personas alcanzadas.  27 de marzo - Día Mundial del Teatro- 9 publicaciones en redes sociales + 8.000 personas alcanzadas
</t>
  </si>
  <si>
    <t>MASA CRÍTICA, Conversaciones sobre ciudadanía cultural. En la versión presencial, de febrero de 2020, asistieron 60 personas. Para el 1ro de junio de 2020 se realizó  una segunda versión en línea para reflexionar sobre el cumpleaños de Cartagena y la identidad local</t>
  </si>
  <si>
    <t xml:space="preserve">Proceso de Caracterización de trabajadores de la cultura en Cartagena.  Se cuenta con un documento Excel con 787 registros
</t>
  </si>
  <si>
    <t xml:space="preserve"> 
El IPCC conformó la base de datos de artistas y gestores cartageneros a ser reportados a ICULTUR para postulación al beneficio otorgado por la Gobernación de Bolívar de recursos provenientes de tal impuesto.  En ese sentido se realizó proceso de inscripción en la que se postularon 2588 artistas y gestores y se beneficiaron a 1923 en la ciudad de Cartagena.
</t>
  </si>
  <si>
    <t>Se realizaron reuniones virtuales con los Consejos de áreas</t>
  </si>
  <si>
    <t xml:space="preserve">Según solicitud realizada por la División de Patrimonio del IPCC, luego de informe técnico realizado: Se encuentra en proceso el proyecto de apuntalamiento de zonas en riesgo del Teatro Adolfo Mejía, 
</t>
  </si>
  <si>
    <t>AVANCE PROGRAMA JUNIO 30 DE 2020</t>
  </si>
  <si>
    <t>AVANCE SUBPROGRAMA JUNIO 30 DE 2020</t>
  </si>
  <si>
    <t>PRESUPUESTO EJECUTADO SEGÚN PREDIS MARZO 30 2020</t>
  </si>
  <si>
    <t>APROPIACION SEGÚN PREDIS MARZO 30  2020</t>
  </si>
  <si>
    <t>APROPIACION SEGÚN PREDIS JUNIO 30  2020</t>
  </si>
  <si>
    <t>PRESUPUESTO EJECUTADO SEGÚN PREDIS JUNIO 30 2020</t>
  </si>
  <si>
    <t>AVANCE META PRODUCTO JUNIO 3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</si>
</sst>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0;[Red]#,##0"/>
    <numFmt numFmtId="168" formatCode="yyyy\-mm\-dd;@"/>
    <numFmt numFmtId="169" formatCode="&quot;$&quot;#,##0"/>
    <numFmt numFmtId="170" formatCode="_(&quot;$&quot;* #,##0_);_(&quot;$&quot;* \(#,##0\);_(&quot;$&quot;* &quot;-&quot;??_);_(@_)"/>
    <numFmt numFmtId="171" formatCode="_-&quot;$&quot;* #,##0_-;\-&quot;$&quot;* #,##0_-;_-&quot;$&quot;* &quot;-&quot;??_-;_-@_-"/>
    <numFmt numFmtId="172" formatCode="_(&quot;$&quot;\ * #,##0_);_(&quot;$&quot;\ * \(#,##0\);_(&quot;$&quot;\ * &quot;-&quot;??_);_(@_)"/>
  </numFmts>
  <fonts count="21">
    <font>
      <sz val="11"/>
      <color theme="1"/>
      <name val="Calibri"/>
      <family val="2"/>
      <scheme val="minor"/>
    </font>
    <font>
      <sz val="11"/>
      <color theme="1"/>
      <name val="Calibri"/>
      <family val="2"/>
      <scheme val="minor"/>
    </font>
    <font>
      <b/>
      <sz val="11"/>
      <name val="Arial"/>
      <family val="2"/>
    </font>
    <font>
      <b/>
      <sz val="11"/>
      <color theme="1"/>
      <name val="Arial"/>
      <family val="2"/>
    </font>
    <font>
      <b/>
      <sz val="11"/>
      <color rgb="FFFF0000"/>
      <name val="Arial"/>
      <family val="2"/>
    </font>
    <font>
      <b/>
      <sz val="12"/>
      <color theme="1"/>
      <name val="Candara"/>
      <family val="2"/>
    </font>
    <font>
      <sz val="12"/>
      <color theme="1"/>
      <name val="Candara"/>
      <family val="2"/>
    </font>
    <font>
      <sz val="12"/>
      <name val="Candara"/>
      <family val="2"/>
    </font>
    <font>
      <b/>
      <sz val="12"/>
      <color rgb="FF222222"/>
      <name val="Candara"/>
      <family val="2"/>
    </font>
    <font>
      <sz val="12"/>
      <color rgb="FF222222"/>
      <name val="Arial"/>
      <family val="2"/>
    </font>
    <font>
      <sz val="12"/>
      <color theme="1"/>
      <name val="Calibri"/>
      <family val="2"/>
      <scheme val="minor"/>
    </font>
    <font>
      <sz val="12"/>
      <name val="Calibri"/>
      <family val="2"/>
      <scheme val="minor"/>
    </font>
    <font>
      <sz val="12"/>
      <name val="Arial "/>
    </font>
    <font>
      <sz val="12"/>
      <color rgb="FF000000"/>
      <name val="Times"/>
      <family val="1"/>
    </font>
    <font>
      <sz val="12"/>
      <color theme="1"/>
      <name val="Times New Roman"/>
      <family val="1"/>
    </font>
    <font>
      <b/>
      <sz val="12"/>
      <name val="Calibri"/>
      <family val="2"/>
      <scheme val="minor"/>
    </font>
    <font>
      <sz val="12"/>
      <name val="Arial"/>
      <family val="2"/>
    </font>
    <font>
      <sz val="10"/>
      <color rgb="FF000000"/>
      <name val="Calibri"/>
      <family val="2"/>
      <scheme val="minor"/>
    </font>
    <font>
      <sz val="12"/>
      <color rgb="FFFF0000"/>
      <name val="Candara"/>
      <family val="2"/>
    </font>
    <font>
      <sz val="12"/>
      <color rgb="FF000000"/>
      <name val="Calibri"/>
      <family val="2"/>
      <scheme val="minor"/>
    </font>
    <font>
      <sz val="16"/>
      <color theme="1"/>
      <name val="Calibri"/>
      <family val="2"/>
      <scheme val="minor"/>
    </font>
  </fonts>
  <fills count="25">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FFC000"/>
        <bgColor rgb="FFD5A6BD"/>
      </patternFill>
    </fill>
    <fill>
      <patternFill patternType="solid">
        <fgColor theme="0"/>
        <bgColor indexed="64"/>
      </patternFill>
    </fill>
    <fill>
      <patternFill patternType="solid">
        <fgColor theme="3" tint="0.59999389629810485"/>
        <bgColor indexed="64"/>
      </patternFill>
    </fill>
    <fill>
      <patternFill patternType="solid">
        <fgColor rgb="FFC4E6EE"/>
        <bgColor indexed="64"/>
      </patternFill>
    </fill>
    <fill>
      <patternFill patternType="solid">
        <fgColor rgb="FF80C3E2"/>
        <bgColor indexed="64"/>
      </patternFill>
    </fill>
    <fill>
      <patternFill patternType="solid">
        <fgColor rgb="FF8EA9DB"/>
        <bgColor indexed="64"/>
      </patternFill>
    </fill>
    <fill>
      <patternFill patternType="solid">
        <fgColor rgb="FF438ECC"/>
        <bgColor indexed="64"/>
      </patternFill>
    </fill>
    <fill>
      <patternFill patternType="solid">
        <fgColor theme="3" tint="0.39997558519241921"/>
        <bgColor indexed="64"/>
      </patternFill>
    </fill>
    <fill>
      <patternFill patternType="solid">
        <fgColor rgb="FFFFCCFF"/>
        <bgColor indexed="64"/>
      </patternFill>
    </fill>
    <fill>
      <patternFill patternType="solid">
        <fgColor rgb="FFFFE2FA"/>
        <bgColor indexed="64"/>
      </patternFill>
    </fill>
    <fill>
      <patternFill patternType="solid">
        <fgColor rgb="FFF282DF"/>
        <bgColor indexed="64"/>
      </patternFill>
    </fill>
    <fill>
      <patternFill patternType="solid">
        <fgColor rgb="FFF26592"/>
        <bgColor indexed="64"/>
      </patternFill>
    </fill>
    <fill>
      <patternFill patternType="solid">
        <fgColor rgb="FFF2328F"/>
        <bgColor indexed="64"/>
      </patternFill>
    </fill>
    <fill>
      <patternFill patternType="solid">
        <fgColor rgb="FFFF9933"/>
        <bgColor indexed="64"/>
      </patternFill>
    </fill>
    <fill>
      <patternFill patternType="solid">
        <fgColor rgb="FF53D063"/>
        <bgColor indexed="64"/>
      </patternFill>
    </fill>
    <fill>
      <patternFill patternType="solid">
        <fgColor rgb="FFFFFF00"/>
        <bgColor indexed="64"/>
      </patternFill>
    </fill>
    <fill>
      <patternFill patternType="solid">
        <fgColor rgb="FF94EA2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D872F"/>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cellStyleXfs>
  <cellXfs count="39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0" fontId="4" fillId="0" borderId="2" xfId="4"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0" borderId="0" xfId="0" applyFont="1"/>
    <xf numFmtId="0" fontId="7" fillId="6" borderId="8" xfId="0" applyFont="1" applyFill="1" applyBorder="1" applyAlignment="1">
      <alignment horizontal="justify" vertical="center" wrapText="1"/>
    </xf>
    <xf numFmtId="167" fontId="7" fillId="6" borderId="8" xfId="4"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9" fontId="0" fillId="0" borderId="8" xfId="4" applyFont="1" applyBorder="1" applyAlignment="1">
      <alignment horizontal="center" vertical="center"/>
    </xf>
    <xf numFmtId="168" fontId="10" fillId="6" borderId="8" xfId="5" applyNumberFormat="1" applyFont="1" applyFill="1" applyBorder="1" applyAlignment="1">
      <alignment horizontal="center" vertical="center" wrapText="1"/>
    </xf>
    <xf numFmtId="168" fontId="11" fillId="6" borderId="8" xfId="5" applyNumberFormat="1" applyFont="1" applyFill="1" applyBorder="1" applyAlignment="1">
      <alignment horizontal="center" vertical="center" wrapText="1"/>
    </xf>
    <xf numFmtId="169" fontId="10" fillId="6" borderId="8" xfId="1"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0" fillId="0" borderId="0" xfId="0" applyBorder="1"/>
    <xf numFmtId="0" fontId="6" fillId="6" borderId="8" xfId="0" applyFont="1" applyFill="1" applyBorder="1" applyAlignment="1">
      <alignment horizontal="left" vertical="center" wrapText="1"/>
    </xf>
    <xf numFmtId="169" fontId="11" fillId="6" borderId="8" xfId="2" applyNumberFormat="1" applyFont="1" applyFill="1" applyBorder="1" applyAlignment="1">
      <alignment horizontal="center" vertical="center" wrapText="1"/>
    </xf>
    <xf numFmtId="1" fontId="6" fillId="6" borderId="8" xfId="4" applyNumberFormat="1" applyFont="1" applyFill="1" applyBorder="1" applyAlignment="1">
      <alignment horizontal="center" vertical="center" wrapText="1"/>
    </xf>
    <xf numFmtId="9" fontId="6" fillId="6" borderId="8" xfId="4" applyFont="1" applyFill="1" applyBorder="1" applyAlignment="1">
      <alignment horizontal="center" vertical="center" wrapText="1"/>
    </xf>
    <xf numFmtId="0" fontId="7" fillId="7" borderId="8" xfId="0" applyFont="1" applyFill="1" applyBorder="1" applyAlignment="1">
      <alignment horizontal="justify" vertical="center" wrapText="1"/>
    </xf>
    <xf numFmtId="167" fontId="6" fillId="7" borderId="8" xfId="0" applyNumberFormat="1" applyFont="1" applyFill="1" applyBorder="1" applyAlignment="1">
      <alignment horizontal="center" vertical="center" wrapText="1"/>
    </xf>
    <xf numFmtId="0" fontId="7" fillId="7" borderId="8" xfId="0" applyFont="1" applyFill="1" applyBorder="1" applyAlignment="1">
      <alignment horizontal="center" vertical="center" wrapText="1"/>
    </xf>
    <xf numFmtId="168" fontId="10" fillId="7" borderId="8" xfId="5" applyNumberFormat="1" applyFont="1" applyFill="1" applyBorder="1" applyAlignment="1">
      <alignment horizontal="center" vertical="center" wrapText="1"/>
    </xf>
    <xf numFmtId="168" fontId="11" fillId="7" borderId="8" xfId="5" applyNumberFormat="1" applyFont="1" applyFill="1" applyBorder="1" applyAlignment="1">
      <alignment horizontal="center" vertical="center" wrapText="1"/>
    </xf>
    <xf numFmtId="169" fontId="10" fillId="7" borderId="8" xfId="2"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8" xfId="0" applyFont="1" applyFill="1" applyBorder="1" applyAlignment="1">
      <alignment horizontal="left" vertical="center" wrapText="1"/>
    </xf>
    <xf numFmtId="0" fontId="13" fillId="0" borderId="8" xfId="0" applyFont="1" applyBorder="1" applyAlignment="1">
      <alignment horizontal="left" vertical="center" wrapText="1"/>
    </xf>
    <xf numFmtId="0" fontId="7" fillId="8" borderId="8" xfId="0" applyFont="1" applyFill="1" applyBorder="1" applyAlignment="1">
      <alignment horizontal="justify" vertical="center" wrapText="1"/>
    </xf>
    <xf numFmtId="167" fontId="6" fillId="8" borderId="8"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168" fontId="10" fillId="8" borderId="8" xfId="5" applyNumberFormat="1" applyFont="1" applyFill="1" applyBorder="1" applyAlignment="1">
      <alignment horizontal="center" vertical="center" wrapText="1"/>
    </xf>
    <xf numFmtId="168" fontId="11" fillId="8" borderId="8" xfId="5" applyNumberFormat="1" applyFont="1" applyFill="1" applyBorder="1" applyAlignment="1">
      <alignment horizontal="center" vertical="center" wrapText="1"/>
    </xf>
    <xf numFmtId="169" fontId="7" fillId="8" borderId="8" xfId="2" applyNumberFormat="1" applyFont="1" applyFill="1" applyBorder="1" applyAlignment="1" applyProtection="1">
      <alignment horizontal="center" vertical="center"/>
    </xf>
    <xf numFmtId="0" fontId="6" fillId="8" borderId="8"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6" fillId="8" borderId="8" xfId="0" applyFont="1" applyFill="1" applyBorder="1" applyAlignment="1">
      <alignment horizontal="justify" vertical="center" wrapText="1"/>
    </xf>
    <xf numFmtId="169" fontId="11" fillId="8" borderId="8" xfId="2" applyNumberFormat="1" applyFont="1" applyFill="1" applyBorder="1" applyAlignment="1" applyProtection="1">
      <alignment horizontal="center" vertical="center"/>
    </xf>
    <xf numFmtId="0" fontId="7" fillId="0" borderId="8" xfId="0" applyFont="1" applyFill="1" applyBorder="1" applyAlignment="1">
      <alignment horizontal="justify" vertical="center" wrapText="1"/>
    </xf>
    <xf numFmtId="0" fontId="7"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67" fontId="7" fillId="0" borderId="9" xfId="4" applyNumberFormat="1" applyFont="1" applyFill="1" applyBorder="1" applyAlignment="1">
      <alignment horizontal="center" vertical="center" wrapText="1"/>
    </xf>
    <xf numFmtId="0" fontId="0" fillId="0" borderId="8" xfId="0" applyBorder="1" applyAlignment="1">
      <alignment vertical="center"/>
    </xf>
    <xf numFmtId="0" fontId="6" fillId="0" borderId="8" xfId="0" applyFont="1" applyFill="1" applyBorder="1" applyAlignment="1">
      <alignment horizontal="justify" vertical="center" wrapText="1"/>
    </xf>
    <xf numFmtId="167" fontId="6" fillId="0" borderId="8" xfId="0" applyNumberFormat="1" applyFont="1" applyFill="1" applyBorder="1" applyAlignment="1">
      <alignment horizontal="center" vertical="center" wrapText="1"/>
    </xf>
    <xf numFmtId="168" fontId="7" fillId="0" borderId="7" xfId="0" applyNumberFormat="1" applyFont="1" applyFill="1" applyBorder="1" applyAlignment="1">
      <alignment horizontal="center" vertical="center" wrapText="1"/>
    </xf>
    <xf numFmtId="169" fontId="11" fillId="0" borderId="8" xfId="2" applyNumberFormat="1" applyFont="1" applyFill="1" applyBorder="1" applyAlignment="1" applyProtection="1">
      <alignment horizontal="center" vertical="center"/>
    </xf>
    <xf numFmtId="0" fontId="6" fillId="0" borderId="8" xfId="0" applyFont="1" applyFill="1" applyBorder="1" applyAlignment="1">
      <alignment horizontal="left" vertical="center" wrapText="1"/>
    </xf>
    <xf numFmtId="0" fontId="7" fillId="9" borderId="8" xfId="0" applyFont="1" applyFill="1" applyBorder="1" applyAlignment="1">
      <alignment horizontal="justify" vertical="center" wrapText="1"/>
    </xf>
    <xf numFmtId="167" fontId="6" fillId="9" borderId="8" xfId="0" applyNumberFormat="1" applyFont="1" applyFill="1" applyBorder="1" applyAlignment="1">
      <alignment horizontal="center" vertical="center" wrapText="1"/>
    </xf>
    <xf numFmtId="0" fontId="7" fillId="9" borderId="8" xfId="0" applyFont="1" applyFill="1" applyBorder="1" applyAlignment="1">
      <alignment horizontal="center" vertical="center" wrapText="1"/>
    </xf>
    <xf numFmtId="168" fontId="10" fillId="9" borderId="8" xfId="5" applyNumberFormat="1" applyFont="1" applyFill="1" applyBorder="1" applyAlignment="1">
      <alignment horizontal="center" vertical="center" wrapText="1"/>
    </xf>
    <xf numFmtId="168" fontId="11" fillId="9" borderId="8" xfId="5" applyNumberFormat="1" applyFont="1" applyFill="1" applyBorder="1" applyAlignment="1">
      <alignment horizontal="center" vertical="center" wrapText="1"/>
    </xf>
    <xf numFmtId="169" fontId="11" fillId="9" borderId="8" xfId="2" applyNumberFormat="1"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8" xfId="0" applyFont="1" applyFill="1" applyBorder="1" applyAlignment="1">
      <alignment horizontal="left" vertical="center" wrapText="1"/>
    </xf>
    <xf numFmtId="169" fontId="7" fillId="9" borderId="8" xfId="2" applyNumberFormat="1" applyFont="1" applyFill="1" applyBorder="1" applyAlignment="1">
      <alignment horizontal="center" vertical="center" wrapText="1"/>
    </xf>
    <xf numFmtId="171" fontId="6" fillId="9" borderId="8" xfId="0" applyNumberFormat="1" applyFont="1" applyFill="1" applyBorder="1" applyAlignment="1">
      <alignment horizontal="center" vertical="center" wrapText="1"/>
    </xf>
    <xf numFmtId="167" fontId="6" fillId="0" borderId="9"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169" fontId="11" fillId="0" borderId="8" xfId="2" applyNumberFormat="1" applyFont="1" applyFill="1" applyBorder="1" applyAlignment="1">
      <alignment horizontal="center" vertical="center" wrapText="1"/>
    </xf>
    <xf numFmtId="171" fontId="6" fillId="0" borderId="8" xfId="0" applyNumberFormat="1" applyFont="1" applyFill="1" applyBorder="1" applyAlignment="1">
      <alignment horizontal="center" vertical="center" wrapText="1"/>
    </xf>
    <xf numFmtId="0" fontId="7" fillId="10" borderId="8" xfId="0" applyFont="1" applyFill="1" applyBorder="1" applyAlignment="1">
      <alignment horizontal="justify" vertical="center" wrapText="1"/>
    </xf>
    <xf numFmtId="41" fontId="6" fillId="10" borderId="8" xfId="1" applyFont="1" applyFill="1" applyBorder="1" applyAlignment="1">
      <alignment vertical="center" wrapText="1"/>
    </xf>
    <xf numFmtId="167" fontId="6" fillId="10" borderId="8"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168" fontId="10" fillId="10" borderId="8" xfId="5" applyNumberFormat="1" applyFont="1" applyFill="1" applyBorder="1" applyAlignment="1">
      <alignment horizontal="center" vertical="center" wrapText="1"/>
    </xf>
    <xf numFmtId="168" fontId="11" fillId="10" borderId="8" xfId="5" applyNumberFormat="1" applyFont="1" applyFill="1" applyBorder="1" applyAlignment="1">
      <alignment horizontal="center" vertical="center" wrapText="1"/>
    </xf>
    <xf numFmtId="169" fontId="6" fillId="10" borderId="8" xfId="2"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left" vertical="center" wrapText="1"/>
    </xf>
    <xf numFmtId="0" fontId="5" fillId="0" borderId="8" xfId="0" applyFont="1" applyFill="1" applyBorder="1" applyAlignment="1">
      <alignment horizontal="center" vertical="center" wrapText="1"/>
    </xf>
    <xf numFmtId="41" fontId="6" fillId="0" borderId="9" xfId="1" applyFont="1" applyFill="1" applyBorder="1" applyAlignment="1">
      <alignment horizontal="center" vertical="center" wrapText="1"/>
    </xf>
    <xf numFmtId="0" fontId="8" fillId="0" borderId="8" xfId="0" applyFont="1" applyFill="1" applyBorder="1" applyAlignment="1">
      <alignment horizontal="center" vertical="center" textRotation="90" wrapText="1"/>
    </xf>
    <xf numFmtId="0" fontId="9" fillId="0" borderId="8" xfId="0" applyFont="1" applyFill="1" applyBorder="1" applyAlignment="1">
      <alignment horizontal="center" vertical="center" textRotation="90"/>
    </xf>
    <xf numFmtId="41" fontId="6" fillId="0" borderId="8" xfId="1" applyFont="1" applyFill="1" applyBorder="1" applyAlignment="1">
      <alignment vertical="center" wrapText="1"/>
    </xf>
    <xf numFmtId="41" fontId="6" fillId="0" borderId="8" xfId="1" applyFont="1" applyFill="1" applyBorder="1" applyAlignment="1">
      <alignment horizontal="center" vertical="center" wrapText="1"/>
    </xf>
    <xf numFmtId="168" fontId="7" fillId="0" borderId="14" xfId="0" applyNumberFormat="1" applyFont="1" applyFill="1" applyBorder="1" applyAlignment="1">
      <alignment horizontal="center" vertical="top" wrapText="1"/>
    </xf>
    <xf numFmtId="169" fontId="6" fillId="0" borderId="8" xfId="2" applyNumberFormat="1" applyFont="1" applyFill="1" applyBorder="1" applyAlignment="1">
      <alignment horizontal="center" vertical="center" wrapText="1"/>
    </xf>
    <xf numFmtId="170" fontId="6" fillId="5" borderId="8" xfId="2" applyNumberFormat="1" applyFont="1" applyFill="1" applyBorder="1" applyAlignment="1">
      <alignment horizontal="center" vertical="center" wrapText="1"/>
    </xf>
    <xf numFmtId="0" fontId="7" fillId="13" borderId="8" xfId="0" applyFont="1" applyFill="1" applyBorder="1" applyAlignment="1">
      <alignment horizontal="justify" vertical="center" wrapText="1"/>
    </xf>
    <xf numFmtId="0" fontId="6" fillId="13" borderId="8" xfId="0" applyNumberFormat="1" applyFont="1" applyFill="1" applyBorder="1" applyAlignment="1">
      <alignment horizontal="justify" vertical="center" wrapText="1"/>
    </xf>
    <xf numFmtId="167" fontId="6" fillId="13" borderId="8" xfId="0" applyNumberFormat="1" applyFont="1" applyFill="1" applyBorder="1" applyAlignment="1">
      <alignment horizontal="center" vertical="center" wrapText="1"/>
    </xf>
    <xf numFmtId="0" fontId="6" fillId="13" borderId="8" xfId="0" applyNumberFormat="1" applyFont="1" applyFill="1" applyBorder="1" applyAlignment="1">
      <alignment horizontal="center" vertical="center" wrapText="1"/>
    </xf>
    <xf numFmtId="168" fontId="10" fillId="13" borderId="8" xfId="5" applyNumberFormat="1" applyFont="1" applyFill="1" applyBorder="1" applyAlignment="1">
      <alignment horizontal="center" vertical="center" wrapText="1"/>
    </xf>
    <xf numFmtId="168" fontId="11" fillId="13" borderId="8" xfId="5" applyNumberFormat="1" applyFont="1" applyFill="1" applyBorder="1" applyAlignment="1">
      <alignment horizontal="center" vertical="center" wrapText="1"/>
    </xf>
    <xf numFmtId="169" fontId="6" fillId="13" borderId="8" xfId="2" applyNumberFormat="1" applyFont="1" applyFill="1" applyBorder="1" applyAlignment="1">
      <alignment horizontal="center" vertical="center"/>
    </xf>
    <xf numFmtId="0" fontId="6" fillId="13" borderId="8" xfId="0" applyFont="1" applyFill="1" applyBorder="1" applyAlignment="1">
      <alignment horizontal="center" vertical="center" wrapText="1"/>
    </xf>
    <xf numFmtId="0" fontId="6" fillId="13" borderId="8" xfId="0" applyFont="1" applyFill="1" applyBorder="1" applyAlignment="1">
      <alignment horizontal="left" vertical="center" wrapText="1"/>
    </xf>
    <xf numFmtId="0" fontId="7" fillId="13" borderId="8" xfId="0" applyFont="1" applyFill="1" applyBorder="1" applyAlignment="1">
      <alignment horizontal="center" vertical="center" wrapText="1"/>
    </xf>
    <xf numFmtId="169" fontId="10" fillId="13" borderId="8" xfId="2" applyNumberFormat="1" applyFont="1" applyFill="1" applyBorder="1" applyAlignment="1">
      <alignment horizontal="center" vertical="center"/>
    </xf>
    <xf numFmtId="0" fontId="6" fillId="13" borderId="8" xfId="0" applyFont="1" applyFill="1" applyBorder="1" applyAlignment="1">
      <alignment horizontal="justify" vertical="center" wrapText="1"/>
    </xf>
    <xf numFmtId="169" fontId="10" fillId="13" borderId="8" xfId="1" applyNumberFormat="1" applyFont="1" applyFill="1" applyBorder="1" applyAlignment="1">
      <alignment horizontal="center" vertical="center"/>
    </xf>
    <xf numFmtId="0" fontId="6" fillId="0" borderId="9" xfId="0" applyNumberFormat="1" applyFont="1" applyFill="1" applyBorder="1" applyAlignment="1">
      <alignment horizontal="center" vertical="center" wrapText="1"/>
    </xf>
    <xf numFmtId="169" fontId="10" fillId="0" borderId="8" xfId="2" applyNumberFormat="1" applyFont="1" applyFill="1" applyBorder="1" applyAlignment="1">
      <alignment horizontal="center" vertical="center"/>
    </xf>
    <xf numFmtId="0" fontId="7" fillId="14" borderId="8" xfId="0" applyFont="1" applyFill="1" applyBorder="1" applyAlignment="1">
      <alignment horizontal="justify" vertical="center" wrapText="1"/>
    </xf>
    <xf numFmtId="0" fontId="6" fillId="14" borderId="8" xfId="0" applyFont="1" applyFill="1" applyBorder="1" applyAlignment="1">
      <alignment horizontal="center" vertical="center" wrapText="1"/>
    </xf>
    <xf numFmtId="167" fontId="6" fillId="14" borderId="8" xfId="0" applyNumberFormat="1" applyFont="1" applyFill="1" applyBorder="1" applyAlignment="1">
      <alignment horizontal="center" vertical="center" wrapText="1"/>
    </xf>
    <xf numFmtId="168" fontId="10" fillId="14" borderId="8" xfId="5" applyNumberFormat="1" applyFont="1" applyFill="1" applyBorder="1" applyAlignment="1">
      <alignment horizontal="center" vertical="center" wrapText="1"/>
    </xf>
    <xf numFmtId="168" fontId="11" fillId="14" borderId="8" xfId="5" applyNumberFormat="1" applyFont="1" applyFill="1" applyBorder="1" applyAlignment="1">
      <alignment horizontal="center" vertical="center" wrapText="1"/>
    </xf>
    <xf numFmtId="169" fontId="10" fillId="14" borderId="8" xfId="2" applyNumberFormat="1" applyFont="1" applyFill="1" applyBorder="1" applyAlignment="1">
      <alignment horizontal="center" vertical="center" wrapText="1"/>
    </xf>
    <xf numFmtId="0" fontId="6" fillId="14" borderId="8" xfId="0" applyFont="1" applyFill="1" applyBorder="1" applyAlignment="1">
      <alignment horizontal="left" vertical="center" wrapText="1"/>
    </xf>
    <xf numFmtId="171" fontId="6" fillId="14"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9" fontId="10" fillId="0" borderId="8" xfId="2" applyNumberFormat="1" applyFont="1" applyFill="1" applyBorder="1" applyAlignment="1">
      <alignment horizontal="center" vertical="center" wrapText="1"/>
    </xf>
    <xf numFmtId="0" fontId="7" fillId="15" borderId="8" xfId="0" applyFont="1" applyFill="1" applyBorder="1" applyAlignment="1">
      <alignment horizontal="justify" vertical="center" wrapText="1"/>
    </xf>
    <xf numFmtId="0" fontId="7" fillId="15" borderId="7" xfId="0" applyFont="1" applyFill="1" applyBorder="1" applyAlignment="1">
      <alignment horizontal="center" vertical="center" wrapText="1"/>
    </xf>
    <xf numFmtId="0" fontId="6" fillId="15" borderId="8" xfId="0" applyFont="1" applyFill="1" applyBorder="1" applyAlignment="1">
      <alignment horizontal="center" vertical="center" wrapText="1"/>
    </xf>
    <xf numFmtId="167" fontId="6" fillId="15" borderId="7" xfId="0" applyNumberFormat="1" applyFont="1" applyFill="1" applyBorder="1" applyAlignment="1">
      <alignment horizontal="center" vertical="center" wrapText="1"/>
    </xf>
    <xf numFmtId="0" fontId="14" fillId="15" borderId="7" xfId="0" applyFont="1" applyFill="1" applyBorder="1" applyAlignment="1">
      <alignment horizontal="center" vertical="center" wrapText="1"/>
    </xf>
    <xf numFmtId="0" fontId="0" fillId="0" borderId="8" xfId="0" applyBorder="1" applyAlignment="1">
      <alignment horizontal="center" vertical="center"/>
    </xf>
    <xf numFmtId="9" fontId="0" fillId="0" borderId="10" xfId="4" applyFont="1" applyBorder="1" applyAlignment="1">
      <alignment horizontal="center" vertical="center"/>
    </xf>
    <xf numFmtId="0" fontId="14" fillId="15" borderId="8" xfId="0" applyFont="1" applyFill="1" applyBorder="1" applyAlignment="1">
      <alignment vertical="center" wrapText="1"/>
    </xf>
    <xf numFmtId="167" fontId="6" fillId="15" borderId="8" xfId="0" applyNumberFormat="1" applyFont="1" applyFill="1" applyBorder="1" applyAlignment="1">
      <alignment horizontal="center" vertical="center" wrapText="1"/>
    </xf>
    <xf numFmtId="0" fontId="14" fillId="15" borderId="8" xfId="0" applyFont="1" applyFill="1" applyBorder="1" applyAlignment="1">
      <alignment horizontal="center" vertical="center" wrapText="1"/>
    </xf>
    <xf numFmtId="168" fontId="10" fillId="15" borderId="8" xfId="5" applyNumberFormat="1" applyFont="1" applyFill="1" applyBorder="1" applyAlignment="1">
      <alignment horizontal="center" vertical="center" wrapText="1"/>
    </xf>
    <xf numFmtId="168" fontId="11" fillId="15" borderId="8" xfId="5" applyNumberFormat="1" applyFont="1" applyFill="1" applyBorder="1" applyAlignment="1">
      <alignment horizontal="center" vertical="center" wrapText="1"/>
    </xf>
    <xf numFmtId="169" fontId="10" fillId="15" borderId="8" xfId="2" applyNumberFormat="1" applyFont="1" applyFill="1" applyBorder="1" applyAlignment="1">
      <alignment horizontal="center" vertical="center"/>
    </xf>
    <xf numFmtId="0" fontId="6" fillId="16" borderId="8"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0" fillId="0" borderId="10" xfId="0" applyBorder="1"/>
    <xf numFmtId="168" fontId="7" fillId="0" borderId="8" xfId="0" applyNumberFormat="1" applyFont="1" applyFill="1" applyBorder="1" applyAlignment="1">
      <alignment horizontal="center" vertical="top" wrapText="1"/>
    </xf>
    <xf numFmtId="0" fontId="6" fillId="16" borderId="8" xfId="0" applyFont="1" applyFill="1" applyBorder="1" applyAlignment="1">
      <alignment horizontal="justify" vertical="center" wrapText="1"/>
    </xf>
    <xf numFmtId="0" fontId="14" fillId="16" borderId="8" xfId="0" applyFont="1" applyFill="1" applyBorder="1" applyAlignment="1">
      <alignment vertical="center" wrapText="1"/>
    </xf>
    <xf numFmtId="167" fontId="6" fillId="16" borderId="8" xfId="4" applyNumberFormat="1" applyFont="1" applyFill="1" applyBorder="1" applyAlignment="1">
      <alignment horizontal="center" vertical="center" wrapText="1"/>
    </xf>
    <xf numFmtId="0" fontId="14" fillId="16" borderId="8" xfId="0" applyFont="1" applyFill="1" applyBorder="1" applyAlignment="1">
      <alignment horizontal="center" vertical="center" wrapText="1"/>
    </xf>
    <xf numFmtId="168" fontId="10" fillId="16" borderId="8" xfId="5" applyNumberFormat="1" applyFont="1" applyFill="1" applyBorder="1" applyAlignment="1">
      <alignment horizontal="center" vertical="center" wrapText="1"/>
    </xf>
    <xf numFmtId="168" fontId="11" fillId="16" borderId="8" xfId="5" applyNumberFormat="1" applyFont="1" applyFill="1" applyBorder="1" applyAlignment="1">
      <alignment horizontal="center" vertical="center" wrapText="1"/>
    </xf>
    <xf numFmtId="169" fontId="14" fillId="16" borderId="8" xfId="1" applyNumberFormat="1" applyFont="1" applyFill="1" applyBorder="1" applyAlignment="1">
      <alignment horizontal="center" vertical="center"/>
    </xf>
    <xf numFmtId="0" fontId="6" fillId="16" borderId="8" xfId="0" applyFont="1" applyFill="1" applyBorder="1" applyAlignment="1">
      <alignment horizontal="center" vertical="center" wrapText="1"/>
    </xf>
    <xf numFmtId="0" fontId="7" fillId="16" borderId="8" xfId="0" applyFont="1" applyFill="1" applyBorder="1" applyAlignment="1">
      <alignment horizontal="justify" vertical="center" wrapText="1"/>
    </xf>
    <xf numFmtId="0" fontId="7" fillId="16" borderId="8" xfId="0" applyFont="1" applyFill="1" applyBorder="1" applyAlignment="1">
      <alignment horizontal="center" vertical="center" wrapText="1"/>
    </xf>
    <xf numFmtId="169" fontId="6" fillId="16" borderId="8" xfId="2" applyNumberFormat="1" applyFont="1" applyFill="1" applyBorder="1" applyAlignment="1">
      <alignment horizontal="center" vertical="center"/>
    </xf>
    <xf numFmtId="0" fontId="6" fillId="0" borderId="14" xfId="0" applyFont="1" applyFill="1" applyBorder="1" applyAlignment="1">
      <alignment horizontal="center" vertical="center" wrapText="1"/>
    </xf>
    <xf numFmtId="167" fontId="6" fillId="0" borderId="9" xfId="4" applyNumberFormat="1" applyFont="1" applyFill="1" applyBorder="1" applyAlignment="1">
      <alignment horizontal="center" vertical="center" wrapText="1"/>
    </xf>
    <xf numFmtId="0" fontId="9" fillId="0" borderId="8" xfId="0" applyFont="1" applyFill="1" applyBorder="1" applyAlignment="1">
      <alignment horizontal="center" vertical="center" textRotation="90" wrapText="1"/>
    </xf>
    <xf numFmtId="167" fontId="7" fillId="0" borderId="8" xfId="0" applyNumberFormat="1" applyFont="1" applyFill="1" applyBorder="1" applyAlignment="1">
      <alignment horizontal="center" vertical="center" wrapText="1"/>
    </xf>
    <xf numFmtId="169" fontId="7" fillId="0" borderId="8" xfId="2" applyNumberFormat="1" applyFont="1" applyFill="1" applyBorder="1" applyAlignment="1">
      <alignment horizontal="center" vertical="center"/>
    </xf>
    <xf numFmtId="0" fontId="5" fillId="17" borderId="8" xfId="0" applyFont="1" applyFill="1" applyBorder="1" applyAlignment="1">
      <alignment vertical="center" wrapText="1"/>
    </xf>
    <xf numFmtId="0" fontId="6" fillId="17" borderId="8" xfId="0" applyFont="1" applyFill="1" applyBorder="1" applyAlignment="1">
      <alignment vertical="center" wrapText="1"/>
    </xf>
    <xf numFmtId="0" fontId="7" fillId="17" borderId="8" xfId="0" applyFont="1" applyFill="1" applyBorder="1" applyAlignment="1">
      <alignment horizontal="justify" vertical="center" wrapText="1"/>
    </xf>
    <xf numFmtId="0" fontId="7" fillId="17" borderId="14" xfId="0" applyFont="1" applyFill="1" applyBorder="1" applyAlignment="1">
      <alignment horizontal="center" vertical="center" wrapText="1"/>
    </xf>
    <xf numFmtId="0" fontId="6" fillId="17" borderId="8" xfId="0" applyFont="1" applyFill="1" applyBorder="1" applyAlignment="1">
      <alignment horizontal="center" vertical="center" wrapText="1"/>
    </xf>
    <xf numFmtId="167" fontId="6" fillId="17" borderId="7" xfId="0" applyNumberFormat="1" applyFont="1" applyFill="1" applyBorder="1" applyAlignment="1">
      <alignment vertical="center" wrapText="1"/>
    </xf>
    <xf numFmtId="0" fontId="10" fillId="17" borderId="7" xfId="0" applyFont="1" applyFill="1" applyBorder="1" applyAlignment="1">
      <alignment vertical="center" wrapText="1"/>
    </xf>
    <xf numFmtId="9" fontId="0" fillId="0" borderId="8" xfId="0" applyNumberFormat="1" applyBorder="1" applyAlignment="1">
      <alignment horizontal="center" vertical="center"/>
    </xf>
    <xf numFmtId="0" fontId="9" fillId="17" borderId="8" xfId="0" applyFont="1" applyFill="1" applyBorder="1" applyAlignment="1">
      <alignment vertical="center" wrapText="1"/>
    </xf>
    <xf numFmtId="172" fontId="6" fillId="17" borderId="8" xfId="2" applyNumberFormat="1" applyFont="1" applyFill="1" applyBorder="1" applyAlignment="1">
      <alignment vertical="center" textRotation="90"/>
    </xf>
    <xf numFmtId="0" fontId="10" fillId="17" borderId="8" xfId="0" applyFont="1" applyFill="1" applyBorder="1" applyAlignment="1">
      <alignment horizontal="center" vertical="center" wrapText="1"/>
    </xf>
    <xf numFmtId="167" fontId="6" fillId="17" borderId="8" xfId="0" applyNumberFormat="1" applyFont="1" applyFill="1" applyBorder="1" applyAlignment="1">
      <alignment horizontal="center" vertical="center" wrapText="1"/>
    </xf>
    <xf numFmtId="168" fontId="11" fillId="17" borderId="8" xfId="5" applyNumberFormat="1" applyFont="1" applyFill="1" applyBorder="1" applyAlignment="1">
      <alignment horizontal="center" vertical="center" wrapText="1"/>
    </xf>
    <xf numFmtId="169" fontId="6" fillId="17" borderId="8" xfId="2" applyNumberFormat="1" applyFont="1" applyFill="1" applyBorder="1" applyAlignment="1">
      <alignment horizontal="center" vertical="center"/>
    </xf>
    <xf numFmtId="171" fontId="6" fillId="17" borderId="8" xfId="0" applyNumberFormat="1" applyFont="1" applyFill="1" applyBorder="1" applyAlignment="1">
      <alignment horizontal="center" vertical="center" wrapText="1"/>
    </xf>
    <xf numFmtId="170" fontId="7" fillId="5" borderId="8" xfId="2" applyNumberFormat="1" applyFont="1" applyFill="1" applyBorder="1" applyAlignment="1">
      <alignment horizontal="center" vertical="center" wrapText="1"/>
    </xf>
    <xf numFmtId="0" fontId="6" fillId="17" borderId="8" xfId="0" applyFont="1" applyFill="1" applyBorder="1" applyAlignment="1">
      <alignment horizontal="left" vertical="center" wrapText="1"/>
    </xf>
    <xf numFmtId="0" fontId="5" fillId="5" borderId="8" xfId="0" applyFont="1" applyFill="1" applyBorder="1" applyAlignment="1">
      <alignment vertical="center" wrapText="1"/>
    </xf>
    <xf numFmtId="0" fontId="6" fillId="5" borderId="8" xfId="0" applyFont="1" applyFill="1" applyBorder="1" applyAlignment="1">
      <alignment vertical="center" wrapText="1"/>
    </xf>
    <xf numFmtId="0" fontId="7" fillId="0" borderId="7"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172" fontId="6" fillId="0" borderId="8" xfId="2" applyNumberFormat="1" applyFont="1" applyFill="1" applyBorder="1" applyAlignment="1">
      <alignment horizontal="center" vertical="center" textRotation="90"/>
    </xf>
    <xf numFmtId="0" fontId="10" fillId="0" borderId="8" xfId="0" applyFont="1" applyFill="1" applyBorder="1" applyAlignment="1">
      <alignment vertical="center" wrapText="1"/>
    </xf>
    <xf numFmtId="0" fontId="10" fillId="0" borderId="7" xfId="0" applyFont="1" applyFill="1" applyBorder="1" applyAlignment="1">
      <alignment horizontal="center" vertical="center" wrapText="1"/>
    </xf>
    <xf numFmtId="168" fontId="7" fillId="0" borderId="7" xfId="0" applyNumberFormat="1" applyFont="1" applyFill="1" applyBorder="1" applyAlignment="1">
      <alignment horizontal="center" vertical="top" wrapText="1"/>
    </xf>
    <xf numFmtId="169" fontId="6" fillId="0" borderId="10" xfId="2" applyNumberFormat="1" applyFont="1" applyFill="1" applyBorder="1" applyAlignment="1">
      <alignment horizontal="center" vertical="center"/>
    </xf>
    <xf numFmtId="0" fontId="7" fillId="19" borderId="8" xfId="0" applyFont="1" applyFill="1" applyBorder="1" applyAlignment="1">
      <alignment horizontal="justify" vertical="center" wrapText="1"/>
    </xf>
    <xf numFmtId="167" fontId="6" fillId="19" borderId="8" xfId="0" applyNumberFormat="1" applyFont="1" applyFill="1" applyBorder="1" applyAlignment="1">
      <alignment horizontal="center" vertical="center" wrapText="1"/>
    </xf>
    <xf numFmtId="0" fontId="7" fillId="19" borderId="7" xfId="0" applyFont="1" applyFill="1" applyBorder="1" applyAlignment="1">
      <alignment horizontal="center" vertical="center" wrapText="1"/>
    </xf>
    <xf numFmtId="168" fontId="10" fillId="19" borderId="8" xfId="5" applyNumberFormat="1" applyFont="1" applyFill="1" applyBorder="1" applyAlignment="1">
      <alignment horizontal="center" vertical="center" wrapText="1"/>
    </xf>
    <xf numFmtId="168" fontId="11" fillId="19" borderId="8" xfId="5"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67" fontId="6" fillId="0" borderId="7" xfId="0" applyNumberFormat="1" applyFont="1" applyFill="1" applyBorder="1" applyAlignment="1">
      <alignment horizontal="center" vertical="center" wrapText="1"/>
    </xf>
    <xf numFmtId="168" fontId="7" fillId="5" borderId="8" xfId="0" applyNumberFormat="1" applyFont="1" applyFill="1" applyBorder="1" applyAlignment="1">
      <alignment vertical="center" wrapText="1"/>
    </xf>
    <xf numFmtId="169" fontId="7" fillId="0" borderId="10" xfId="2" applyNumberFormat="1" applyFont="1" applyFill="1" applyBorder="1" applyAlignment="1">
      <alignment horizontal="center" vertical="center" wrapText="1"/>
    </xf>
    <xf numFmtId="49" fontId="16" fillId="0" borderId="8" xfId="0" applyNumberFormat="1" applyFont="1" applyFill="1" applyBorder="1" applyAlignment="1">
      <alignment wrapText="1"/>
    </xf>
    <xf numFmtId="0" fontId="7" fillId="20" borderId="8" xfId="0" applyFont="1" applyFill="1" applyBorder="1" applyAlignment="1">
      <alignment horizontal="justify" vertical="center" wrapText="1"/>
    </xf>
    <xf numFmtId="167" fontId="6" fillId="20" borderId="8" xfId="0" applyNumberFormat="1" applyFont="1" applyFill="1" applyBorder="1" applyAlignment="1">
      <alignment horizontal="center" vertical="center" wrapText="1"/>
    </xf>
    <xf numFmtId="0" fontId="7" fillId="20" borderId="8" xfId="0" applyFont="1" applyFill="1" applyBorder="1" applyAlignment="1">
      <alignment horizontal="center" vertical="center" wrapText="1"/>
    </xf>
    <xf numFmtId="168" fontId="10" fillId="20" borderId="8" xfId="5" applyNumberFormat="1" applyFont="1" applyFill="1" applyBorder="1" applyAlignment="1">
      <alignment horizontal="center" vertical="center" wrapText="1"/>
    </xf>
    <xf numFmtId="168" fontId="11" fillId="20" borderId="8" xfId="5" applyNumberFormat="1" applyFont="1" applyFill="1" applyBorder="1" applyAlignment="1">
      <alignment horizontal="center" vertical="center" wrapText="1"/>
    </xf>
    <xf numFmtId="169" fontId="7" fillId="20" borderId="8" xfId="2" applyNumberFormat="1" applyFont="1" applyFill="1" applyBorder="1" applyAlignment="1">
      <alignment horizontal="center" vertical="center"/>
    </xf>
    <xf numFmtId="0" fontId="6" fillId="20" borderId="8" xfId="0" applyFont="1" applyFill="1" applyBorder="1" applyAlignment="1">
      <alignment horizontal="center" vertical="center" wrapText="1"/>
    </xf>
    <xf numFmtId="0" fontId="6" fillId="20" borderId="8" xfId="0" applyFont="1" applyFill="1" applyBorder="1" applyAlignment="1">
      <alignment horizontal="left" vertical="center" wrapText="1"/>
    </xf>
    <xf numFmtId="0" fontId="10" fillId="20" borderId="8" xfId="0" applyFont="1" applyFill="1" applyBorder="1" applyAlignment="1">
      <alignment vertical="center" wrapText="1"/>
    </xf>
    <xf numFmtId="0" fontId="10" fillId="20" borderId="8" xfId="0" applyFont="1" applyFill="1" applyBorder="1" applyAlignment="1">
      <alignment horizontal="center" vertical="center" wrapText="1"/>
    </xf>
    <xf numFmtId="169" fontId="11" fillId="2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169" fontId="11" fillId="0" borderId="8" xfId="1" applyNumberFormat="1" applyFont="1" applyFill="1" applyBorder="1" applyAlignment="1">
      <alignment horizontal="center" vertical="center"/>
    </xf>
    <xf numFmtId="0" fontId="7" fillId="21" borderId="8" xfId="0" applyFont="1" applyFill="1" applyBorder="1" applyAlignment="1">
      <alignment horizontal="justify" vertical="center" wrapText="1"/>
    </xf>
    <xf numFmtId="0" fontId="7" fillId="21" borderId="8" xfId="0" applyFont="1" applyFill="1" applyBorder="1" applyAlignment="1">
      <alignment horizontal="center" vertical="center" wrapText="1"/>
    </xf>
    <xf numFmtId="0" fontId="6" fillId="21" borderId="8" xfId="0" applyFont="1" applyFill="1" applyBorder="1" applyAlignment="1">
      <alignment vertical="center" wrapText="1"/>
    </xf>
    <xf numFmtId="0" fontId="6" fillId="21" borderId="8" xfId="0" applyFont="1" applyFill="1" applyBorder="1" applyAlignment="1">
      <alignment horizontal="center" vertical="center" wrapText="1"/>
    </xf>
    <xf numFmtId="167" fontId="6" fillId="21" borderId="8" xfId="0" applyNumberFormat="1" applyFont="1" applyFill="1" applyBorder="1" applyAlignment="1">
      <alignment horizontal="center" vertical="center" wrapText="1"/>
    </xf>
    <xf numFmtId="9" fontId="0" fillId="0" borderId="10" xfId="0" applyNumberFormat="1" applyBorder="1" applyAlignment="1">
      <alignment horizontal="center" vertical="center"/>
    </xf>
    <xf numFmtId="168" fontId="10" fillId="21" borderId="8" xfId="5" applyNumberFormat="1" applyFont="1" applyFill="1" applyBorder="1" applyAlignment="1">
      <alignment horizontal="center" vertical="center" wrapText="1"/>
    </xf>
    <xf numFmtId="168" fontId="11" fillId="21" borderId="8" xfId="5" applyNumberFormat="1" applyFont="1" applyFill="1" applyBorder="1" applyAlignment="1">
      <alignment horizontal="center" vertical="center" wrapText="1"/>
    </xf>
    <xf numFmtId="168" fontId="7" fillId="21" borderId="8" xfId="0" applyNumberFormat="1" applyFont="1" applyFill="1" applyBorder="1" applyAlignment="1">
      <alignment vertical="center" wrapText="1"/>
    </xf>
    <xf numFmtId="169" fontId="7" fillId="21" borderId="8" xfId="2" applyNumberFormat="1" applyFont="1" applyFill="1" applyBorder="1" applyAlignment="1">
      <alignment horizontal="center" vertical="center"/>
    </xf>
    <xf numFmtId="0" fontId="6" fillId="21" borderId="8" xfId="0" applyFont="1" applyFill="1" applyBorder="1" applyAlignment="1">
      <alignment horizontal="left" vertical="center" wrapText="1"/>
    </xf>
    <xf numFmtId="0" fontId="6" fillId="0" borderId="8" xfId="0" applyFont="1" applyFill="1" applyBorder="1" applyAlignment="1">
      <alignment vertical="center" wrapText="1"/>
    </xf>
    <xf numFmtId="168" fontId="7" fillId="5" borderId="8" xfId="0" applyNumberFormat="1" applyFont="1" applyFill="1" applyBorder="1" applyAlignment="1">
      <alignment horizontal="center" vertical="center" wrapText="1"/>
    </xf>
    <xf numFmtId="0" fontId="6" fillId="18" borderId="8" xfId="0" applyFont="1" applyFill="1" applyBorder="1" applyAlignment="1">
      <alignment horizontal="center" vertical="center" wrapText="1"/>
    </xf>
    <xf numFmtId="10" fontId="6" fillId="18" borderId="8" xfId="0" applyNumberFormat="1" applyFont="1" applyFill="1" applyBorder="1" applyAlignment="1">
      <alignment horizontal="center" vertical="center" wrapText="1"/>
    </xf>
    <xf numFmtId="168" fontId="10" fillId="18" borderId="8" xfId="5" applyNumberFormat="1" applyFont="1" applyFill="1" applyBorder="1" applyAlignment="1">
      <alignment horizontal="center" vertical="center" wrapText="1"/>
    </xf>
    <xf numFmtId="168" fontId="11" fillId="18" borderId="8" xfId="5" applyNumberFormat="1" applyFont="1" applyFill="1" applyBorder="1" applyAlignment="1">
      <alignment horizontal="center" vertical="center" wrapText="1"/>
    </xf>
    <xf numFmtId="169" fontId="7" fillId="18" borderId="8" xfId="2" applyNumberFormat="1" applyFont="1" applyFill="1" applyBorder="1" applyAlignment="1">
      <alignment horizontal="center" vertical="center" wrapText="1"/>
    </xf>
    <xf numFmtId="0" fontId="6" fillId="18" borderId="8" xfId="0" applyFont="1" applyFill="1" applyBorder="1" applyAlignment="1">
      <alignment horizontal="left" vertical="center" wrapText="1"/>
    </xf>
    <xf numFmtId="168" fontId="7" fillId="0" borderId="14" xfId="0" applyNumberFormat="1" applyFont="1" applyFill="1" applyBorder="1" applyAlignment="1">
      <alignment vertical="center" wrapText="1"/>
    </xf>
    <xf numFmtId="168" fontId="7" fillId="17" borderId="8" xfId="0" applyNumberFormat="1" applyFont="1" applyFill="1" applyBorder="1" applyAlignment="1">
      <alignment horizontal="center" vertical="center" wrapText="1"/>
    </xf>
    <xf numFmtId="9" fontId="0" fillId="0" borderId="8" xfId="4" applyFont="1" applyBorder="1" applyAlignment="1">
      <alignment horizontal="center" vertical="center"/>
    </xf>
    <xf numFmtId="9" fontId="0" fillId="0" borderId="10" xfId="4" applyFont="1" applyBorder="1" applyAlignment="1">
      <alignment horizontal="center" vertical="center"/>
    </xf>
    <xf numFmtId="0" fontId="7" fillId="19" borderId="7" xfId="0" applyFont="1" applyFill="1" applyBorder="1" applyAlignment="1">
      <alignment horizontal="center" vertical="center" wrapText="1"/>
    </xf>
    <xf numFmtId="0" fontId="6" fillId="14" borderId="8" xfId="0" applyFont="1" applyFill="1" applyBorder="1" applyAlignment="1">
      <alignment horizontal="center" vertical="center" wrapText="1"/>
    </xf>
    <xf numFmtId="166" fontId="4" fillId="0" borderId="8" xfId="0" applyNumberFormat="1" applyFont="1" applyFill="1" applyBorder="1" applyAlignment="1">
      <alignment horizontal="center" vertical="center" wrapText="1"/>
    </xf>
    <xf numFmtId="0" fontId="18" fillId="7" borderId="8" xfId="0" applyFont="1" applyFill="1" applyBorder="1" applyAlignment="1">
      <alignment horizontal="justify" vertical="center" wrapText="1"/>
    </xf>
    <xf numFmtId="3" fontId="7" fillId="9" borderId="8" xfId="0" applyNumberFormat="1" applyFont="1" applyFill="1" applyBorder="1" applyAlignment="1">
      <alignment horizontal="center" vertical="center" wrapText="1"/>
    </xf>
    <xf numFmtId="0" fontId="0" fillId="0" borderId="0" xfId="0" applyFill="1"/>
    <xf numFmtId="0" fontId="0" fillId="0" borderId="8" xfId="0" applyFill="1" applyBorder="1" applyAlignment="1">
      <alignment wrapText="1"/>
    </xf>
    <xf numFmtId="0" fontId="0" fillId="0" borderId="8" xfId="0" applyFill="1" applyBorder="1"/>
    <xf numFmtId="0" fontId="17" fillId="0" borderId="8" xfId="0" applyFont="1" applyFill="1" applyBorder="1" applyAlignment="1">
      <alignment wrapText="1"/>
    </xf>
    <xf numFmtId="0" fontId="2" fillId="3" borderId="6" xfId="0" applyFont="1" applyFill="1" applyBorder="1" applyAlignment="1">
      <alignment horizontal="center" vertical="center" wrapText="1"/>
    </xf>
    <xf numFmtId="43" fontId="0" fillId="0" borderId="0" xfId="6" applyFont="1"/>
    <xf numFmtId="43" fontId="3" fillId="2" borderId="5" xfId="6" applyFont="1" applyFill="1" applyBorder="1" applyAlignment="1">
      <alignment horizontal="center" vertical="center" wrapText="1"/>
    </xf>
    <xf numFmtId="43" fontId="4" fillId="0" borderId="8" xfId="6" applyFont="1" applyFill="1" applyBorder="1" applyAlignment="1">
      <alignment horizontal="center" vertical="center" wrapText="1"/>
    </xf>
    <xf numFmtId="43" fontId="12" fillId="6" borderId="8" xfId="6" applyFont="1" applyFill="1" applyBorder="1" applyAlignment="1" applyProtection="1">
      <alignment horizontal="center" vertical="center"/>
    </xf>
    <xf numFmtId="43" fontId="0" fillId="0" borderId="0" xfId="6" applyFont="1" applyBorder="1"/>
    <xf numFmtId="43" fontId="6" fillId="6" borderId="8" xfId="6" applyFont="1" applyFill="1" applyBorder="1" applyAlignment="1">
      <alignment horizontal="center" vertical="center" wrapText="1"/>
    </xf>
    <xf numFmtId="43" fontId="6" fillId="7" borderId="8" xfId="6" applyFont="1" applyFill="1" applyBorder="1" applyAlignment="1">
      <alignment horizontal="center" vertical="center" wrapText="1"/>
    </xf>
    <xf numFmtId="43" fontId="6" fillId="8" borderId="8" xfId="6" applyFont="1" applyFill="1" applyBorder="1" applyAlignment="1">
      <alignment horizontal="center" vertical="center" wrapText="1"/>
    </xf>
    <xf numFmtId="43" fontId="12" fillId="8" borderId="8" xfId="6" applyFont="1" applyFill="1" applyBorder="1" applyAlignment="1" applyProtection="1">
      <alignment horizontal="center" vertical="center"/>
    </xf>
    <xf numFmtId="43" fontId="12" fillId="0" borderId="8" xfId="6" applyFont="1" applyFill="1" applyBorder="1" applyAlignment="1" applyProtection="1">
      <alignment horizontal="center" vertical="center"/>
    </xf>
    <xf numFmtId="43" fontId="7" fillId="9" borderId="8" xfId="6" applyFont="1" applyFill="1" applyBorder="1" applyAlignment="1">
      <alignment horizontal="center" vertical="center" wrapText="1"/>
    </xf>
    <xf numFmtId="43" fontId="7" fillId="0" borderId="8" xfId="6" applyFont="1" applyFill="1" applyBorder="1" applyAlignment="1">
      <alignment horizontal="center" vertical="center" wrapText="1"/>
    </xf>
    <xf numFmtId="43" fontId="6" fillId="10" borderId="8" xfId="6" applyFont="1" applyFill="1" applyBorder="1" applyAlignment="1">
      <alignment horizontal="center" vertical="center" wrapText="1"/>
    </xf>
    <xf numFmtId="43" fontId="6" fillId="0" borderId="8" xfId="6" applyFont="1" applyFill="1" applyBorder="1" applyAlignment="1">
      <alignment horizontal="center" vertical="center" wrapText="1"/>
    </xf>
    <xf numFmtId="43" fontId="12" fillId="13" borderId="8" xfId="6" applyFont="1" applyFill="1" applyBorder="1" applyAlignment="1" applyProtection="1">
      <alignment horizontal="center" vertical="center" wrapText="1"/>
    </xf>
    <xf numFmtId="43" fontId="12" fillId="0" borderId="8" xfId="6" applyFont="1" applyFill="1" applyBorder="1" applyAlignment="1" applyProtection="1">
      <alignment horizontal="center" vertical="center" wrapText="1"/>
    </xf>
    <xf numFmtId="43" fontId="6" fillId="14" borderId="8" xfId="6" applyFont="1" applyFill="1" applyBorder="1" applyAlignment="1">
      <alignment horizontal="center" vertical="center" wrapText="1"/>
    </xf>
    <xf numFmtId="43" fontId="12" fillId="15" borderId="8" xfId="6" applyFont="1" applyFill="1" applyBorder="1" applyAlignment="1" applyProtection="1">
      <alignment horizontal="center" vertical="center" wrapText="1"/>
    </xf>
    <xf numFmtId="43" fontId="6" fillId="16" borderId="8" xfId="6" applyFont="1" applyFill="1" applyBorder="1" applyAlignment="1">
      <alignment horizontal="center" vertical="center" wrapText="1"/>
    </xf>
    <xf numFmtId="43" fontId="7" fillId="17" borderId="8" xfId="6" applyFont="1" applyFill="1" applyBorder="1" applyAlignment="1">
      <alignment horizontal="center" vertical="center" wrapText="1"/>
    </xf>
    <xf numFmtId="43" fontId="7" fillId="20" borderId="8" xfId="6" applyFont="1" applyFill="1" applyBorder="1" applyAlignment="1">
      <alignment horizontal="center" vertical="center" wrapText="1"/>
    </xf>
    <xf numFmtId="43" fontId="7" fillId="21" borderId="8" xfId="6" applyFont="1" applyFill="1" applyBorder="1" applyAlignment="1">
      <alignment horizontal="center" vertical="center" wrapText="1"/>
    </xf>
    <xf numFmtId="43" fontId="7" fillId="18" borderId="8" xfId="6" applyFont="1" applyFill="1" applyBorder="1" applyAlignment="1">
      <alignment horizontal="center" vertical="center" wrapText="1"/>
    </xf>
    <xf numFmtId="43" fontId="0" fillId="0" borderId="15" xfId="6" applyFont="1" applyBorder="1"/>
    <xf numFmtId="43" fontId="6" fillId="5" borderId="8" xfId="6" applyFont="1" applyFill="1" applyBorder="1" applyAlignment="1">
      <alignment horizontal="center" vertical="center" wrapText="1"/>
    </xf>
    <xf numFmtId="43" fontId="7" fillId="5" borderId="8" xfId="6" applyFont="1" applyFill="1" applyBorder="1" applyAlignment="1">
      <alignment horizontal="center" vertical="center" wrapText="1"/>
    </xf>
    <xf numFmtId="170" fontId="6" fillId="5" borderId="0" xfId="2" applyNumberFormat="1" applyFont="1" applyFill="1" applyBorder="1" applyAlignment="1">
      <alignment horizontal="center" vertical="center" wrapText="1"/>
    </xf>
    <xf numFmtId="170" fontId="7" fillId="5" borderId="0" xfId="2" applyNumberFormat="1" applyFont="1" applyFill="1" applyBorder="1" applyAlignment="1">
      <alignment horizontal="center" vertical="center" wrapText="1"/>
    </xf>
    <xf numFmtId="170" fontId="7" fillId="24" borderId="0" xfId="2" applyNumberFormat="1" applyFont="1" applyFill="1" applyBorder="1" applyAlignment="1">
      <alignment horizontal="center" vertical="center" wrapText="1"/>
    </xf>
    <xf numFmtId="9" fontId="0" fillId="0" borderId="10" xfId="4" applyFont="1" applyBorder="1" applyAlignment="1">
      <alignment horizontal="center" vertical="center"/>
    </xf>
    <xf numFmtId="9" fontId="0" fillId="0" borderId="8" xfId="4"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9" fontId="0" fillId="0" borderId="7" xfId="4" applyFont="1" applyBorder="1" applyAlignment="1">
      <alignment horizontal="center" vertical="center"/>
    </xf>
    <xf numFmtId="9" fontId="0" fillId="0" borderId="9" xfId="4" applyFont="1" applyBorder="1" applyAlignment="1">
      <alignment horizontal="center" vertical="center"/>
    </xf>
    <xf numFmtId="9" fontId="0" fillId="0" borderId="14" xfId="4" applyFont="1" applyBorder="1" applyAlignment="1">
      <alignment horizontal="center" vertical="center"/>
    </xf>
    <xf numFmtId="170" fontId="12" fillId="22" borderId="8" xfId="2" applyNumberFormat="1" applyFont="1" applyFill="1" applyBorder="1" applyAlignment="1" applyProtection="1">
      <alignment horizontal="center" vertical="center"/>
    </xf>
    <xf numFmtId="43" fontId="12" fillId="23" borderId="8" xfId="6" applyFont="1" applyFill="1" applyBorder="1" applyAlignment="1" applyProtection="1">
      <alignment horizontal="center" vertical="center" wrapText="1"/>
    </xf>
    <xf numFmtId="170" fontId="7" fillId="21" borderId="12" xfId="2" applyNumberFormat="1" applyFont="1" applyFill="1" applyBorder="1" applyAlignment="1">
      <alignment horizontal="center" vertical="center" wrapText="1"/>
    </xf>
    <xf numFmtId="170" fontId="7" fillId="21" borderId="13" xfId="2" applyNumberFormat="1"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9" fontId="20" fillId="0" borderId="8" xfId="4" applyFont="1" applyBorder="1" applyAlignment="1">
      <alignment horizontal="center" vertical="center"/>
    </xf>
    <xf numFmtId="9" fontId="0" fillId="0" borderId="10" xfId="4" applyFont="1" applyBorder="1" applyAlignment="1">
      <alignment horizontal="center" vertical="center"/>
    </xf>
    <xf numFmtId="9" fontId="0" fillId="0" borderId="8" xfId="4" applyFont="1" applyBorder="1" applyAlignment="1">
      <alignment horizontal="center" vertical="center"/>
    </xf>
    <xf numFmtId="170" fontId="7" fillId="5" borderId="7" xfId="2" applyNumberFormat="1" applyFont="1" applyFill="1" applyBorder="1" applyAlignment="1">
      <alignment horizontal="center" vertical="center" wrapText="1"/>
    </xf>
    <xf numFmtId="170" fontId="7" fillId="5" borderId="9" xfId="2" applyNumberFormat="1" applyFont="1" applyFill="1" applyBorder="1" applyAlignment="1">
      <alignment horizontal="center" vertical="center" wrapText="1"/>
    </xf>
    <xf numFmtId="170" fontId="7" fillId="5" borderId="14" xfId="2" applyNumberFormat="1" applyFont="1" applyFill="1" applyBorder="1" applyAlignment="1">
      <alignment horizontal="center" vertical="center" wrapText="1"/>
    </xf>
    <xf numFmtId="168" fontId="7" fillId="19" borderId="8" xfId="0" applyNumberFormat="1" applyFont="1" applyFill="1" applyBorder="1" applyAlignment="1">
      <alignment horizontal="center" vertical="center" wrapText="1"/>
    </xf>
    <xf numFmtId="164" fontId="15" fillId="19" borderId="7" xfId="3" applyFont="1" applyFill="1" applyBorder="1" applyAlignment="1">
      <alignment horizontal="center" vertical="center" wrapText="1"/>
    </xf>
    <xf numFmtId="164" fontId="15" fillId="19" borderId="9" xfId="3" applyFont="1" applyFill="1" applyBorder="1" applyAlignment="1">
      <alignment horizontal="center" vertical="center" wrapText="1"/>
    </xf>
    <xf numFmtId="164" fontId="15" fillId="19" borderId="14" xfId="3"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6" fillId="19" borderId="14" xfId="0" applyFont="1" applyFill="1" applyBorder="1" applyAlignment="1">
      <alignment horizontal="center" vertical="center" wrapText="1"/>
    </xf>
    <xf numFmtId="43" fontId="7" fillId="19" borderId="7" xfId="6" applyFont="1" applyFill="1" applyBorder="1" applyAlignment="1">
      <alignment horizontal="center" vertical="center" wrapText="1"/>
    </xf>
    <xf numFmtId="43" fontId="7" fillId="19" borderId="9" xfId="6" applyFont="1" applyFill="1" applyBorder="1" applyAlignment="1">
      <alignment horizontal="center" vertical="center" wrapText="1"/>
    </xf>
    <xf numFmtId="43" fontId="7" fillId="19" borderId="14" xfId="6" applyFont="1" applyFill="1" applyBorder="1" applyAlignment="1">
      <alignment horizontal="center" vertical="center" wrapText="1"/>
    </xf>
    <xf numFmtId="43" fontId="7" fillId="5" borderId="7" xfId="6" applyFont="1" applyFill="1" applyBorder="1" applyAlignment="1">
      <alignment horizontal="center" vertical="center" wrapText="1"/>
    </xf>
    <xf numFmtId="43" fontId="7" fillId="5" borderId="9" xfId="6" applyFont="1" applyFill="1" applyBorder="1" applyAlignment="1">
      <alignment horizontal="center" vertical="center" wrapText="1"/>
    </xf>
    <xf numFmtId="43" fontId="7" fillId="5" borderId="14" xfId="6" applyFont="1" applyFill="1" applyBorder="1" applyAlignment="1">
      <alignment horizontal="center" vertical="center" wrapText="1"/>
    </xf>
    <xf numFmtId="168" fontId="10" fillId="20" borderId="7" xfId="5" applyNumberFormat="1" applyFont="1" applyFill="1" applyBorder="1" applyAlignment="1">
      <alignment horizontal="center" vertical="center" wrapText="1"/>
    </xf>
    <xf numFmtId="168" fontId="10" fillId="20" borderId="9" xfId="5" applyNumberFormat="1" applyFont="1" applyFill="1" applyBorder="1" applyAlignment="1">
      <alignment horizontal="center" vertical="center" wrapText="1"/>
    </xf>
    <xf numFmtId="168" fontId="10" fillId="20" borderId="14" xfId="5" applyNumberFormat="1" applyFont="1" applyFill="1" applyBorder="1" applyAlignment="1">
      <alignment horizontal="center" vertical="center" wrapText="1"/>
    </xf>
    <xf numFmtId="43" fontId="12" fillId="5" borderId="7" xfId="6" applyFont="1" applyFill="1" applyBorder="1" applyAlignment="1" applyProtection="1">
      <alignment horizontal="center" vertical="center" wrapText="1"/>
    </xf>
    <xf numFmtId="43" fontId="12" fillId="5" borderId="9" xfId="6" applyFont="1" applyFill="1" applyBorder="1" applyAlignment="1" applyProtection="1">
      <alignment horizontal="center" vertical="center" wrapText="1"/>
    </xf>
    <xf numFmtId="43" fontId="12" fillId="5" borderId="14" xfId="6" applyFont="1" applyFill="1" applyBorder="1" applyAlignment="1" applyProtection="1">
      <alignment horizontal="center" vertical="center" wrapText="1"/>
    </xf>
    <xf numFmtId="168" fontId="7" fillId="13" borderId="8" xfId="0" applyNumberFormat="1" applyFont="1" applyFill="1" applyBorder="1" applyAlignment="1">
      <alignment horizontal="center" vertical="center" wrapText="1"/>
    </xf>
    <xf numFmtId="172" fontId="6" fillId="20" borderId="7" xfId="2" applyNumberFormat="1" applyFont="1" applyFill="1" applyBorder="1" applyAlignment="1">
      <alignment horizontal="center" vertical="center" textRotation="90"/>
    </xf>
    <xf numFmtId="172" fontId="6" fillId="20" borderId="9" xfId="2" applyNumberFormat="1" applyFont="1" applyFill="1" applyBorder="1" applyAlignment="1">
      <alignment horizontal="center" vertical="center" textRotation="90"/>
    </xf>
    <xf numFmtId="172" fontId="6" fillId="20" borderId="14" xfId="2" applyNumberFormat="1" applyFont="1" applyFill="1" applyBorder="1" applyAlignment="1">
      <alignment horizontal="center" vertical="center" textRotation="90"/>
    </xf>
    <xf numFmtId="0" fontId="6" fillId="19" borderId="8"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7" fillId="20" borderId="9"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9" xfId="0" applyFont="1" applyFill="1" applyBorder="1" applyAlignment="1">
      <alignment horizontal="center" vertical="center" wrapText="1"/>
    </xf>
    <xf numFmtId="0" fontId="6" fillId="20" borderId="14" xfId="0" applyFont="1" applyFill="1" applyBorder="1" applyAlignment="1">
      <alignment horizontal="center" vertical="center" wrapText="1"/>
    </xf>
    <xf numFmtId="167" fontId="6" fillId="20" borderId="7" xfId="0" applyNumberFormat="1" applyFont="1" applyFill="1" applyBorder="1" applyAlignment="1">
      <alignment horizontal="center" vertical="center" wrapText="1"/>
    </xf>
    <xf numFmtId="167" fontId="6" fillId="20" borderId="9" xfId="0" applyNumberFormat="1" applyFont="1" applyFill="1" applyBorder="1" applyAlignment="1">
      <alignment horizontal="center" vertical="center" wrapText="1"/>
    </xf>
    <xf numFmtId="0" fontId="0" fillId="0" borderId="8" xfId="0" applyBorder="1" applyAlignment="1">
      <alignment horizontal="center" vertical="center"/>
    </xf>
    <xf numFmtId="9" fontId="0" fillId="0" borderId="11" xfId="0" applyNumberFormat="1" applyBorder="1" applyAlignment="1">
      <alignment horizontal="center" vertical="center"/>
    </xf>
    <xf numFmtId="9" fontId="0" fillId="0" borderId="12" xfId="0" applyNumberFormat="1" applyBorder="1" applyAlignment="1">
      <alignment horizontal="center" vertical="center"/>
    </xf>
    <xf numFmtId="9" fontId="0" fillId="0" borderId="13" xfId="0" applyNumberFormat="1" applyBorder="1" applyAlignment="1">
      <alignment horizontal="center" vertical="center"/>
    </xf>
    <xf numFmtId="167" fontId="6" fillId="19" borderId="8" xfId="0" applyNumberFormat="1" applyFont="1" applyFill="1" applyBorder="1" applyAlignment="1">
      <alignment horizontal="center" vertical="center" wrapText="1"/>
    </xf>
    <xf numFmtId="0" fontId="7" fillId="19" borderId="8" xfId="0"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9" xfId="0" applyFont="1" applyFill="1" applyBorder="1" applyAlignment="1">
      <alignment horizontal="center" vertical="center" wrapText="1"/>
    </xf>
    <xf numFmtId="0" fontId="9" fillId="20" borderId="14"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6" borderId="9" xfId="0" applyFont="1" applyFill="1" applyBorder="1" applyAlignment="1">
      <alignment horizontal="center" vertical="center" wrapText="1"/>
    </xf>
    <xf numFmtId="167" fontId="6" fillId="16" borderId="7" xfId="4" applyNumberFormat="1" applyFont="1" applyFill="1" applyBorder="1" applyAlignment="1">
      <alignment horizontal="center" vertical="center" wrapText="1"/>
    </xf>
    <xf numFmtId="167" fontId="6" fillId="16" borderId="9" xfId="4" applyNumberFormat="1"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9" fillId="13" borderId="8" xfId="0" applyFont="1" applyFill="1" applyBorder="1" applyAlignment="1">
      <alignment horizontal="center" vertical="center" textRotation="90" wrapText="1"/>
    </xf>
    <xf numFmtId="0" fontId="9" fillId="13" borderId="8" xfId="0" applyFont="1" applyFill="1" applyBorder="1" applyAlignment="1">
      <alignment horizontal="center" vertical="center" textRotation="90"/>
    </xf>
    <xf numFmtId="0" fontId="6" fillId="14" borderId="8" xfId="0" applyFont="1" applyFill="1" applyBorder="1" applyAlignment="1">
      <alignment horizontal="center" vertical="center" wrapText="1"/>
    </xf>
    <xf numFmtId="167" fontId="6" fillId="14" borderId="7" xfId="0" applyNumberFormat="1" applyFont="1" applyFill="1" applyBorder="1" applyAlignment="1">
      <alignment horizontal="center" vertical="center" wrapText="1"/>
    </xf>
    <xf numFmtId="167" fontId="6" fillId="14" borderId="14" xfId="0" applyNumberFormat="1"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6" borderId="8" xfId="0" applyFont="1" applyFill="1" applyBorder="1" applyAlignment="1">
      <alignment horizontal="center" vertical="center" wrapText="1"/>
    </xf>
    <xf numFmtId="168" fontId="7" fillId="10" borderId="7" xfId="0" applyNumberFormat="1" applyFont="1" applyFill="1" applyBorder="1" applyAlignment="1">
      <alignment horizontal="center" vertical="center" wrapText="1"/>
    </xf>
    <xf numFmtId="168" fontId="7" fillId="10" borderId="9"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167" fontId="6" fillId="10" borderId="7" xfId="0" applyNumberFormat="1" applyFont="1" applyFill="1" applyBorder="1" applyAlignment="1">
      <alignment horizontal="center" vertical="center" wrapText="1"/>
    </xf>
    <xf numFmtId="167" fontId="6" fillId="10" borderId="9" xfId="0" applyNumberFormat="1" applyFont="1" applyFill="1" applyBorder="1" applyAlignment="1">
      <alignment horizontal="center" vertical="center" wrapText="1"/>
    </xf>
    <xf numFmtId="41" fontId="6" fillId="10" borderId="7" xfId="1" applyFont="1" applyFill="1" applyBorder="1" applyAlignment="1">
      <alignment horizontal="center" vertical="center" wrapText="1"/>
    </xf>
    <xf numFmtId="41" fontId="6" fillId="10" borderId="9" xfId="1" applyFont="1" applyFill="1" applyBorder="1" applyAlignment="1">
      <alignment horizontal="center" vertical="center" wrapText="1"/>
    </xf>
    <xf numFmtId="168" fontId="7" fillId="14" borderId="7" xfId="0" applyNumberFormat="1" applyFont="1" applyFill="1" applyBorder="1" applyAlignment="1">
      <alignment horizontal="center" vertical="center" wrapText="1"/>
    </xf>
    <xf numFmtId="168" fontId="7" fillId="14" borderId="14" xfId="0" applyNumberFormat="1" applyFont="1" applyFill="1" applyBorder="1" applyAlignment="1">
      <alignment horizontal="center" vertical="center" wrapText="1"/>
    </xf>
    <xf numFmtId="0" fontId="6" fillId="13" borderId="7" xfId="0" applyNumberFormat="1" applyFont="1" applyFill="1" applyBorder="1" applyAlignment="1">
      <alignment horizontal="center" vertical="center" wrapText="1"/>
    </xf>
    <xf numFmtId="0" fontId="6" fillId="13" borderId="9" xfId="0" applyNumberFormat="1" applyFont="1" applyFill="1" applyBorder="1" applyAlignment="1">
      <alignment horizontal="center" vertical="center" wrapText="1"/>
    </xf>
    <xf numFmtId="167" fontId="6" fillId="16" borderId="14" xfId="4" applyNumberFormat="1" applyFont="1" applyFill="1" applyBorder="1" applyAlignment="1">
      <alignment horizontal="center" vertical="center" wrapText="1"/>
    </xf>
    <xf numFmtId="0" fontId="6" fillId="13" borderId="8" xfId="0" applyFont="1" applyFill="1" applyBorder="1" applyAlignment="1">
      <alignment horizontal="center" vertical="center" wrapText="1"/>
    </xf>
    <xf numFmtId="167" fontId="6" fillId="13" borderId="7" xfId="0" applyNumberFormat="1" applyFont="1" applyFill="1" applyBorder="1" applyAlignment="1">
      <alignment horizontal="center" vertical="center" wrapText="1"/>
    </xf>
    <xf numFmtId="167" fontId="6" fillId="13" borderId="9" xfId="0" applyNumberFormat="1" applyFont="1" applyFill="1" applyBorder="1" applyAlignment="1">
      <alignment horizontal="center" vertical="center" wrapText="1"/>
    </xf>
    <xf numFmtId="43" fontId="12" fillId="5" borderId="14" xfId="6" applyFont="1" applyFill="1" applyBorder="1" applyAlignment="1" applyProtection="1">
      <alignment horizontal="center" vertical="center"/>
    </xf>
    <xf numFmtId="43" fontId="12" fillId="5" borderId="8" xfId="6" applyFont="1" applyFill="1" applyBorder="1" applyAlignment="1" applyProtection="1">
      <alignment horizontal="center" vertical="center"/>
    </xf>
    <xf numFmtId="170" fontId="12" fillId="5" borderId="14" xfId="2" applyNumberFormat="1" applyFont="1" applyFill="1" applyBorder="1" applyAlignment="1" applyProtection="1">
      <alignment horizontal="center" vertical="center"/>
    </xf>
    <xf numFmtId="170" fontId="12" fillId="5" borderId="8" xfId="2" applyNumberFormat="1" applyFont="1" applyFill="1" applyBorder="1" applyAlignment="1" applyProtection="1">
      <alignment horizontal="center" vertical="center"/>
    </xf>
    <xf numFmtId="168" fontId="7" fillId="7" borderId="8" xfId="0" applyNumberFormat="1" applyFont="1" applyFill="1" applyBorder="1" applyAlignment="1">
      <alignment horizontal="center" vertical="center" wrapText="1"/>
    </xf>
    <xf numFmtId="168" fontId="7" fillId="8" borderId="8" xfId="0" applyNumberFormat="1" applyFont="1" applyFill="1" applyBorder="1" applyAlignment="1">
      <alignment horizontal="center" vertical="center" wrapText="1"/>
    </xf>
    <xf numFmtId="168" fontId="7" fillId="9" borderId="7" xfId="0" applyNumberFormat="1" applyFont="1" applyFill="1" applyBorder="1" applyAlignment="1">
      <alignment horizontal="center" vertical="center" wrapText="1"/>
    </xf>
    <xf numFmtId="168" fontId="7" fillId="9" borderId="9" xfId="0" applyNumberFormat="1" applyFont="1" applyFill="1" applyBorder="1" applyAlignment="1">
      <alignment horizontal="center" vertical="center" wrapText="1"/>
    </xf>
    <xf numFmtId="168" fontId="7" fillId="9" borderId="14" xfId="0" applyNumberFormat="1" applyFont="1" applyFill="1" applyBorder="1" applyAlignment="1">
      <alignment horizontal="center" vertical="center" wrapText="1"/>
    </xf>
    <xf numFmtId="0" fontId="8" fillId="6" borderId="8" xfId="0" applyFont="1" applyFill="1" applyBorder="1" applyAlignment="1">
      <alignment horizontal="center" vertical="center" textRotation="90" wrapText="1"/>
    </xf>
    <xf numFmtId="0" fontId="9" fillId="6" borderId="8" xfId="0" applyFont="1" applyFill="1" applyBorder="1" applyAlignment="1">
      <alignment horizontal="center" vertical="center" textRotation="90"/>
    </xf>
    <xf numFmtId="0" fontId="5" fillId="5" borderId="7" xfId="0" applyFont="1" applyFill="1" applyBorder="1" applyAlignment="1">
      <alignment horizontal="center" vertical="center" textRotation="90" wrapText="1"/>
    </xf>
    <xf numFmtId="0" fontId="5" fillId="5" borderId="9" xfId="0" applyFont="1" applyFill="1" applyBorder="1" applyAlignment="1">
      <alignment horizontal="center" vertical="center" textRotation="90" wrapText="1"/>
    </xf>
    <xf numFmtId="0" fontId="5" fillId="5" borderId="14" xfId="0" applyFont="1" applyFill="1" applyBorder="1" applyAlignment="1">
      <alignment horizontal="center" vertical="center" textRotation="90" wrapText="1"/>
    </xf>
    <xf numFmtId="0" fontId="5"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4" borderId="14" xfId="0" applyFont="1" applyFill="1" applyBorder="1" applyAlignment="1">
      <alignment horizontal="center" vertical="center" wrapText="1"/>
    </xf>
    <xf numFmtId="168" fontId="7" fillId="6" borderId="8" xfId="0" applyNumberFormat="1" applyFont="1" applyFill="1" applyBorder="1" applyAlignment="1">
      <alignment horizontal="center" vertical="center" wrapText="1"/>
    </xf>
    <xf numFmtId="0" fontId="6" fillId="9" borderId="8" xfId="0" applyFont="1" applyFill="1" applyBorder="1" applyAlignment="1">
      <alignment horizontal="center" vertical="center" wrapText="1"/>
    </xf>
    <xf numFmtId="167" fontId="6" fillId="9" borderId="7" xfId="0" applyNumberFormat="1" applyFont="1" applyFill="1" applyBorder="1" applyAlignment="1">
      <alignment horizontal="center" vertical="center" wrapText="1"/>
    </xf>
    <xf numFmtId="167" fontId="6" fillId="9" borderId="9" xfId="0" applyNumberFormat="1" applyFont="1" applyFill="1" applyBorder="1" applyAlignment="1">
      <alignment horizontal="center" vertical="center" wrapText="1"/>
    </xf>
    <xf numFmtId="167" fontId="6" fillId="9" borderId="14" xfId="0"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167" fontId="7" fillId="6" borderId="9" xfId="4" applyNumberFormat="1" applyFont="1" applyFill="1" applyBorder="1" applyAlignment="1">
      <alignment horizontal="center" vertical="center" wrapText="1"/>
    </xf>
  </cellXfs>
  <cellStyles count="7">
    <cellStyle name="Millares" xfId="6" builtinId="3"/>
    <cellStyle name="Millares [0]" xfId="1" builtinId="6"/>
    <cellStyle name="Moneda" xfId="2" builtinId="4"/>
    <cellStyle name="Moneda [0]" xfId="3" builtinId="7"/>
    <cellStyle name="Normal" xfId="0" builtinId="0"/>
    <cellStyle name="Normal 4" xfId="5" xr:uid="{00000000-0005-0000-0000-000005000000}"/>
    <cellStyle name="Porcentaje" xfId="4" builtinId="5"/>
  </cellStyles>
  <dxfs count="0"/>
  <tableStyles count="0" defaultTableStyle="TableStyleMedium2" defaultPivotStyle="PivotStyleLight16"/>
  <colors>
    <mruColors>
      <color rgb="FFFD87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5"/>
  <sheetViews>
    <sheetView tabSelected="1" topLeftCell="I9" zoomScale="70" zoomScaleNormal="70" workbookViewId="0">
      <selection activeCell="L3" sqref="L3:L15"/>
    </sheetView>
  </sheetViews>
  <sheetFormatPr baseColWidth="10" defaultRowHeight="90" customHeight="1"/>
  <cols>
    <col min="1" max="1" width="21" customWidth="1"/>
    <col min="2" max="2" width="17.54296875" customWidth="1"/>
    <col min="3" max="3" width="21" customWidth="1"/>
    <col min="4" max="4" width="16" customWidth="1"/>
    <col min="5" max="5" width="20" customWidth="1"/>
    <col min="6" max="6" width="19.54296875" customWidth="1"/>
    <col min="7" max="7" width="17" customWidth="1"/>
    <col min="8" max="8" width="20" customWidth="1"/>
    <col min="9" max="9" width="24.54296875" customWidth="1"/>
    <col min="10" max="10" width="20.7265625" customWidth="1"/>
    <col min="11" max="11" width="21.453125" customWidth="1"/>
    <col min="12" max="12" width="18.1796875" customWidth="1"/>
    <col min="13" max="13" width="18.54296875" customWidth="1"/>
    <col min="14" max="15" width="26.453125" customWidth="1"/>
    <col min="16" max="17" width="18" customWidth="1"/>
    <col min="18" max="18" width="16.54296875" customWidth="1"/>
    <col min="19" max="19" width="21.7265625" customWidth="1"/>
    <col min="20" max="20" width="16.26953125" customWidth="1"/>
    <col min="21" max="21" width="25.26953125" customWidth="1"/>
    <col min="22" max="22" width="21.453125" customWidth="1"/>
    <col min="23" max="23" width="47" customWidth="1"/>
    <col min="24" max="24" width="9.453125" customWidth="1"/>
    <col min="25" max="25" width="15.1796875" customWidth="1"/>
    <col min="26" max="26" width="20.1796875" customWidth="1"/>
    <col min="27" max="27" width="18.81640625" customWidth="1"/>
    <col min="28" max="28" width="15.81640625" customWidth="1"/>
    <col min="29" max="29" width="17.7265625" customWidth="1"/>
    <col min="30" max="31" width="16.26953125" customWidth="1"/>
    <col min="32" max="32" width="18.7265625" customWidth="1"/>
    <col min="33" max="33" width="19.7265625" customWidth="1"/>
    <col min="34" max="34" width="16.7265625" customWidth="1"/>
    <col min="35" max="35" width="19.54296875" customWidth="1"/>
    <col min="36" max="36" width="20.453125" customWidth="1"/>
    <col min="37" max="37" width="26.54296875" customWidth="1"/>
    <col min="38" max="38" width="26.1796875" customWidth="1"/>
    <col min="39" max="39" width="19.1796875" customWidth="1"/>
    <col min="40" max="40" width="27" style="232" customWidth="1"/>
    <col min="41" max="41" width="21.81640625" style="232" customWidth="1"/>
    <col min="42" max="42" width="21.7265625" style="232" customWidth="1"/>
    <col min="43" max="45" width="25.453125" customWidth="1"/>
    <col min="46" max="46" width="60.54296875" customWidth="1"/>
    <col min="47" max="47" width="63.26953125" style="227" customWidth="1"/>
    <col min="49" max="50" width="17.81640625" bestFit="1" customWidth="1"/>
    <col min="51" max="51" width="18.26953125" bestFit="1" customWidth="1"/>
    <col min="52" max="52" width="19.81640625" customWidth="1"/>
  </cols>
  <sheetData>
    <row r="1" spans="1:47" ht="90" customHeight="1" thickBot="1"/>
    <row r="2" spans="1:47" s="12" customFormat="1" ht="90" customHeight="1" thickBot="1">
      <c r="A2" s="1" t="s">
        <v>0</v>
      </c>
      <c r="B2" s="2" t="s">
        <v>1</v>
      </c>
      <c r="C2" s="3" t="s">
        <v>2</v>
      </c>
      <c r="D2" s="4" t="s">
        <v>3</v>
      </c>
      <c r="E2" s="2" t="s">
        <v>4</v>
      </c>
      <c r="F2" s="2" t="s">
        <v>5</v>
      </c>
      <c r="G2" s="2" t="s">
        <v>6</v>
      </c>
      <c r="H2" s="2" t="s">
        <v>7</v>
      </c>
      <c r="I2" s="2" t="s">
        <v>8</v>
      </c>
      <c r="J2" s="2" t="s">
        <v>9</v>
      </c>
      <c r="K2" s="2" t="s">
        <v>10</v>
      </c>
      <c r="L2" s="2" t="s">
        <v>11</v>
      </c>
      <c r="M2" s="5" t="s">
        <v>12</v>
      </c>
      <c r="N2" s="6" t="s">
        <v>13</v>
      </c>
      <c r="O2" s="6" t="s">
        <v>13</v>
      </c>
      <c r="P2" s="7" t="s">
        <v>14</v>
      </c>
      <c r="Q2" s="7" t="s">
        <v>325</v>
      </c>
      <c r="R2" s="7" t="s">
        <v>15</v>
      </c>
      <c r="S2" s="7" t="s">
        <v>16</v>
      </c>
      <c r="T2" s="7" t="s">
        <v>17</v>
      </c>
      <c r="U2" s="2" t="s">
        <v>18</v>
      </c>
      <c r="V2" s="2" t="s">
        <v>19</v>
      </c>
      <c r="W2" s="8" t="s">
        <v>20</v>
      </c>
      <c r="X2" s="8" t="s">
        <v>21</v>
      </c>
      <c r="Y2" s="9" t="s">
        <v>22</v>
      </c>
      <c r="Z2" s="6" t="s">
        <v>23</v>
      </c>
      <c r="AA2" s="6" t="s">
        <v>284</v>
      </c>
      <c r="AB2" s="7" t="s">
        <v>24</v>
      </c>
      <c r="AC2" s="7" t="s">
        <v>285</v>
      </c>
      <c r="AD2" s="7" t="s">
        <v>25</v>
      </c>
      <c r="AE2" s="7" t="s">
        <v>320</v>
      </c>
      <c r="AF2" s="7" t="s">
        <v>26</v>
      </c>
      <c r="AG2" s="7" t="s">
        <v>319</v>
      </c>
      <c r="AH2" s="10" t="s">
        <v>27</v>
      </c>
      <c r="AI2" s="2" t="s">
        <v>28</v>
      </c>
      <c r="AJ2" s="2" t="s">
        <v>29</v>
      </c>
      <c r="AK2" s="8" t="s">
        <v>30</v>
      </c>
      <c r="AL2" s="8" t="s">
        <v>31</v>
      </c>
      <c r="AM2" s="8" t="s">
        <v>32</v>
      </c>
      <c r="AN2" s="233" t="s">
        <v>33</v>
      </c>
      <c r="AO2" s="234" t="s">
        <v>34</v>
      </c>
      <c r="AP2" s="234" t="s">
        <v>322</v>
      </c>
      <c r="AQ2" s="224" t="s">
        <v>321</v>
      </c>
      <c r="AR2" s="234" t="s">
        <v>323</v>
      </c>
      <c r="AS2" s="224" t="s">
        <v>324</v>
      </c>
      <c r="AT2" s="11" t="s">
        <v>35</v>
      </c>
      <c r="AU2" s="231" t="s">
        <v>287</v>
      </c>
    </row>
    <row r="3" spans="1:47" ht="120" customHeight="1">
      <c r="A3" s="364" t="s">
        <v>36</v>
      </c>
      <c r="B3" s="364" t="s">
        <v>37</v>
      </c>
      <c r="C3" s="364" t="s">
        <v>38</v>
      </c>
      <c r="D3" s="367" t="s">
        <v>39</v>
      </c>
      <c r="E3" s="368" t="s">
        <v>40</v>
      </c>
      <c r="F3" s="13" t="s">
        <v>41</v>
      </c>
      <c r="G3" s="369" t="s">
        <v>42</v>
      </c>
      <c r="H3" s="395" t="s">
        <v>43</v>
      </c>
      <c r="I3" s="395" t="s">
        <v>44</v>
      </c>
      <c r="J3" s="395" t="s">
        <v>44</v>
      </c>
      <c r="K3" s="396" t="s">
        <v>45</v>
      </c>
      <c r="L3" s="369" t="s">
        <v>46</v>
      </c>
      <c r="M3" s="369" t="s">
        <v>47</v>
      </c>
      <c r="N3" s="315">
        <v>5</v>
      </c>
      <c r="O3" s="264">
        <v>5</v>
      </c>
      <c r="P3" s="278">
        <f>5/11</f>
        <v>0.45454545454545453</v>
      </c>
      <c r="Q3" s="267">
        <f>(N3+O3)/11</f>
        <v>0.90909090909090906</v>
      </c>
      <c r="R3" s="279">
        <f>(28+N3+O3)/40</f>
        <v>0.95</v>
      </c>
      <c r="S3" s="316">
        <f>(N3+O3+28)/40</f>
        <v>0.95</v>
      </c>
      <c r="T3" s="279">
        <f>(S3+S17+S23)/3</f>
        <v>0.98333333333333339</v>
      </c>
      <c r="U3" s="362" t="s">
        <v>48</v>
      </c>
      <c r="V3" s="363" t="s">
        <v>49</v>
      </c>
      <c r="W3" s="13" t="s">
        <v>50</v>
      </c>
      <c r="X3" s="14">
        <v>6</v>
      </c>
      <c r="Y3" s="13" t="s">
        <v>41</v>
      </c>
      <c r="Z3" s="15">
        <v>3</v>
      </c>
      <c r="AA3" s="15">
        <v>3</v>
      </c>
      <c r="AB3" s="16">
        <f>Z3/X3</f>
        <v>0.5</v>
      </c>
      <c r="AC3" s="221">
        <f>(Z3+AA3)/X3</f>
        <v>1</v>
      </c>
      <c r="AD3" s="278">
        <f>(AB3+AB4+AB5+AB6+AB7+AB8+AB9+AB10+AB11+AB12+AB13+AB14+AB15)/13</f>
        <v>0.24134615384615385</v>
      </c>
      <c r="AE3" s="278">
        <f>(AC3+AC4+AC5+AC6+AC7+AC8+AC9+AC10+AC11+AC12+AC13+AC14+AC15)/13</f>
        <v>0.55384615384615388</v>
      </c>
      <c r="AF3" s="277">
        <f>(AD3+AD17+AD23)/3</f>
        <v>0.31378205128205128</v>
      </c>
      <c r="AG3" s="277">
        <f>(AE3+AE17+AE23)/3</f>
        <v>0.7846153846153846</v>
      </c>
      <c r="AH3" s="14" t="s">
        <v>51</v>
      </c>
      <c r="AI3" s="17">
        <v>43840</v>
      </c>
      <c r="AJ3" s="18">
        <v>44012</v>
      </c>
      <c r="AK3" s="390" t="s">
        <v>52</v>
      </c>
      <c r="AL3" s="19">
        <v>60000000</v>
      </c>
      <c r="AM3" s="20" t="s">
        <v>53</v>
      </c>
      <c r="AN3" s="235" t="s">
        <v>54</v>
      </c>
      <c r="AO3" s="236"/>
      <c r="AP3" s="353">
        <v>2766919809.1300001</v>
      </c>
      <c r="AQ3" s="355">
        <v>382599417</v>
      </c>
      <c r="AR3" s="270">
        <v>2766919809</v>
      </c>
      <c r="AS3" s="270">
        <v>382599417</v>
      </c>
      <c r="AT3" s="22" t="s">
        <v>55</v>
      </c>
      <c r="AU3" s="228" t="s">
        <v>288</v>
      </c>
    </row>
    <row r="4" spans="1:47" ht="90" customHeight="1">
      <c r="A4" s="365"/>
      <c r="B4" s="365"/>
      <c r="C4" s="365"/>
      <c r="D4" s="367"/>
      <c r="E4" s="368"/>
      <c r="F4" s="13" t="s">
        <v>56</v>
      </c>
      <c r="G4" s="369"/>
      <c r="H4" s="395"/>
      <c r="I4" s="395"/>
      <c r="J4" s="395"/>
      <c r="K4" s="396"/>
      <c r="L4" s="369"/>
      <c r="M4" s="369"/>
      <c r="N4" s="315"/>
      <c r="O4" s="265"/>
      <c r="P4" s="278"/>
      <c r="Q4" s="268"/>
      <c r="R4" s="279"/>
      <c r="S4" s="317"/>
      <c r="T4" s="279"/>
      <c r="U4" s="362"/>
      <c r="V4" s="363"/>
      <c r="W4" s="13" t="s">
        <v>57</v>
      </c>
      <c r="X4" s="14">
        <v>1</v>
      </c>
      <c r="Y4" s="13" t="s">
        <v>56</v>
      </c>
      <c r="Z4" s="15">
        <v>0</v>
      </c>
      <c r="AA4" s="15">
        <v>0</v>
      </c>
      <c r="AB4" s="16">
        <f t="shared" ref="AB4:AB65" si="0">Z4/X4</f>
        <v>0</v>
      </c>
      <c r="AC4" s="261">
        <f t="shared" ref="AC4:AC65" si="1">(Z4+AA4)/X4</f>
        <v>0</v>
      </c>
      <c r="AD4" s="278"/>
      <c r="AE4" s="278"/>
      <c r="AF4" s="277"/>
      <c r="AG4" s="277"/>
      <c r="AH4" s="14" t="s">
        <v>51</v>
      </c>
      <c r="AI4" s="17">
        <v>43840</v>
      </c>
      <c r="AJ4" s="18">
        <v>44012</v>
      </c>
      <c r="AK4" s="390"/>
      <c r="AL4" s="19">
        <v>25000000</v>
      </c>
      <c r="AM4" s="20" t="s">
        <v>58</v>
      </c>
      <c r="AN4" s="235" t="s">
        <v>59</v>
      </c>
      <c r="AO4" s="236"/>
      <c r="AP4" s="354"/>
      <c r="AQ4" s="356"/>
      <c r="AR4" s="270"/>
      <c r="AS4" s="270"/>
      <c r="AT4" s="22"/>
      <c r="AU4" s="229"/>
    </row>
    <row r="5" spans="1:47" ht="90" customHeight="1">
      <c r="A5" s="365"/>
      <c r="B5" s="365"/>
      <c r="C5" s="365"/>
      <c r="D5" s="367"/>
      <c r="E5" s="368"/>
      <c r="F5" s="13" t="s">
        <v>60</v>
      </c>
      <c r="G5" s="369"/>
      <c r="H5" s="395"/>
      <c r="I5" s="395"/>
      <c r="J5" s="395"/>
      <c r="K5" s="396"/>
      <c r="L5" s="369"/>
      <c r="M5" s="369"/>
      <c r="N5" s="315"/>
      <c r="O5" s="265"/>
      <c r="P5" s="278"/>
      <c r="Q5" s="268"/>
      <c r="R5" s="279"/>
      <c r="S5" s="317"/>
      <c r="T5" s="279"/>
      <c r="U5" s="362"/>
      <c r="V5" s="363"/>
      <c r="W5" s="13" t="s">
        <v>61</v>
      </c>
      <c r="X5" s="14">
        <v>3</v>
      </c>
      <c r="Y5" s="13" t="s">
        <v>60</v>
      </c>
      <c r="Z5" s="15">
        <v>0</v>
      </c>
      <c r="AA5" s="15">
        <v>3</v>
      </c>
      <c r="AB5" s="16">
        <f t="shared" si="0"/>
        <v>0</v>
      </c>
      <c r="AC5" s="261">
        <f t="shared" si="1"/>
        <v>1</v>
      </c>
      <c r="AD5" s="278"/>
      <c r="AE5" s="278"/>
      <c r="AF5" s="277"/>
      <c r="AG5" s="277"/>
      <c r="AH5" s="14" t="s">
        <v>51</v>
      </c>
      <c r="AI5" s="17">
        <v>43840</v>
      </c>
      <c r="AJ5" s="18">
        <v>44012</v>
      </c>
      <c r="AK5" s="390"/>
      <c r="AL5" s="19">
        <v>37384000</v>
      </c>
      <c r="AM5" s="20" t="s">
        <v>62</v>
      </c>
      <c r="AN5" s="235" t="s">
        <v>54</v>
      </c>
      <c r="AO5" s="236"/>
      <c r="AP5" s="354"/>
      <c r="AQ5" s="356"/>
      <c r="AR5" s="270"/>
      <c r="AS5" s="270"/>
      <c r="AT5" s="22"/>
      <c r="AU5" s="54" t="s">
        <v>289</v>
      </c>
    </row>
    <row r="6" spans="1:47" ht="90" customHeight="1">
      <c r="A6" s="365"/>
      <c r="B6" s="365"/>
      <c r="C6" s="365"/>
      <c r="D6" s="367"/>
      <c r="E6" s="368"/>
      <c r="F6" s="13" t="s">
        <v>63</v>
      </c>
      <c r="G6" s="369"/>
      <c r="H6" s="395"/>
      <c r="I6" s="395"/>
      <c r="J6" s="395"/>
      <c r="K6" s="396"/>
      <c r="L6" s="369"/>
      <c r="M6" s="369"/>
      <c r="N6" s="315"/>
      <c r="O6" s="265"/>
      <c r="P6" s="278"/>
      <c r="Q6" s="268"/>
      <c r="R6" s="279"/>
      <c r="S6" s="317"/>
      <c r="T6" s="279"/>
      <c r="U6" s="362"/>
      <c r="V6" s="363"/>
      <c r="W6" s="13" t="s">
        <v>64</v>
      </c>
      <c r="X6" s="14">
        <v>200</v>
      </c>
      <c r="Y6" s="13" t="s">
        <v>63</v>
      </c>
      <c r="Z6" s="15">
        <v>50</v>
      </c>
      <c r="AA6" s="15">
        <v>1450</v>
      </c>
      <c r="AB6" s="16">
        <f t="shared" si="0"/>
        <v>0.25</v>
      </c>
      <c r="AC6" s="261">
        <v>1</v>
      </c>
      <c r="AD6" s="278"/>
      <c r="AE6" s="278"/>
      <c r="AF6" s="277"/>
      <c r="AG6" s="277"/>
      <c r="AH6" s="14" t="s">
        <v>65</v>
      </c>
      <c r="AI6" s="17">
        <v>43840</v>
      </c>
      <c r="AJ6" s="18">
        <v>44012</v>
      </c>
      <c r="AK6" s="390"/>
      <c r="AL6" s="23">
        <v>85200000</v>
      </c>
      <c r="AM6" s="20" t="s">
        <v>66</v>
      </c>
      <c r="AN6" s="237" t="s">
        <v>67</v>
      </c>
      <c r="AO6" s="236"/>
      <c r="AP6" s="354"/>
      <c r="AQ6" s="356"/>
      <c r="AR6" s="270"/>
      <c r="AS6" s="270"/>
      <c r="AT6" s="22" t="s">
        <v>68</v>
      </c>
      <c r="AU6" s="228" t="s">
        <v>290</v>
      </c>
    </row>
    <row r="7" spans="1:47" ht="90" customHeight="1">
      <c r="A7" s="365"/>
      <c r="B7" s="365"/>
      <c r="C7" s="365"/>
      <c r="D7" s="367"/>
      <c r="E7" s="368"/>
      <c r="F7" s="13" t="s">
        <v>69</v>
      </c>
      <c r="G7" s="369"/>
      <c r="H7" s="395"/>
      <c r="I7" s="395"/>
      <c r="J7" s="395"/>
      <c r="K7" s="396"/>
      <c r="L7" s="369"/>
      <c r="M7" s="369"/>
      <c r="N7" s="315"/>
      <c r="O7" s="265"/>
      <c r="P7" s="278"/>
      <c r="Q7" s="268"/>
      <c r="R7" s="279"/>
      <c r="S7" s="317"/>
      <c r="T7" s="279"/>
      <c r="U7" s="362"/>
      <c r="V7" s="363"/>
      <c r="W7" s="13" t="s">
        <v>70</v>
      </c>
      <c r="X7" s="24">
        <v>160</v>
      </c>
      <c r="Y7" s="13" t="s">
        <v>69</v>
      </c>
      <c r="Z7" s="15">
        <v>62</v>
      </c>
      <c r="AA7" s="15">
        <v>1618</v>
      </c>
      <c r="AB7" s="16">
        <f t="shared" si="0"/>
        <v>0.38750000000000001</v>
      </c>
      <c r="AC7" s="261">
        <v>1</v>
      </c>
      <c r="AD7" s="278"/>
      <c r="AE7" s="278"/>
      <c r="AF7" s="277"/>
      <c r="AG7" s="277"/>
      <c r="AH7" s="25" t="s">
        <v>51</v>
      </c>
      <c r="AI7" s="17">
        <v>43840</v>
      </c>
      <c r="AJ7" s="18">
        <v>44012</v>
      </c>
      <c r="AK7" s="390"/>
      <c r="AL7" s="23">
        <v>156300000</v>
      </c>
      <c r="AM7" s="20" t="s">
        <v>71</v>
      </c>
      <c r="AN7" s="237" t="s">
        <v>72</v>
      </c>
      <c r="AO7" s="236"/>
      <c r="AP7" s="354"/>
      <c r="AQ7" s="356"/>
      <c r="AR7" s="270"/>
      <c r="AS7" s="270"/>
      <c r="AT7" s="22" t="s">
        <v>73</v>
      </c>
      <c r="AU7" s="230" t="s">
        <v>291</v>
      </c>
    </row>
    <row r="8" spans="1:47" ht="90" customHeight="1">
      <c r="A8" s="365"/>
      <c r="B8" s="365"/>
      <c r="C8" s="365"/>
      <c r="D8" s="367"/>
      <c r="E8" s="368"/>
      <c r="F8" s="13" t="s">
        <v>74</v>
      </c>
      <c r="G8" s="369"/>
      <c r="H8" s="395"/>
      <c r="I8" s="395"/>
      <c r="J8" s="395"/>
      <c r="K8" s="396"/>
      <c r="L8" s="369"/>
      <c r="M8" s="369"/>
      <c r="N8" s="315"/>
      <c r="O8" s="265"/>
      <c r="P8" s="278"/>
      <c r="Q8" s="268"/>
      <c r="R8" s="279"/>
      <c r="S8" s="317"/>
      <c r="T8" s="279"/>
      <c r="U8" s="362"/>
      <c r="V8" s="363"/>
      <c r="W8" s="13" t="s">
        <v>75</v>
      </c>
      <c r="X8" s="24">
        <v>30</v>
      </c>
      <c r="Y8" s="13" t="s">
        <v>74</v>
      </c>
      <c r="Z8" s="15">
        <v>0</v>
      </c>
      <c r="AA8" s="15">
        <v>6</v>
      </c>
      <c r="AB8" s="16">
        <f t="shared" si="0"/>
        <v>0</v>
      </c>
      <c r="AC8" s="261">
        <f t="shared" si="1"/>
        <v>0.2</v>
      </c>
      <c r="AD8" s="278"/>
      <c r="AE8" s="278"/>
      <c r="AF8" s="277"/>
      <c r="AG8" s="277"/>
      <c r="AH8" s="14" t="s">
        <v>65</v>
      </c>
      <c r="AI8" s="17">
        <v>43840</v>
      </c>
      <c r="AJ8" s="18">
        <v>44012</v>
      </c>
      <c r="AK8" s="390"/>
      <c r="AL8" s="23">
        <f>103491548+41624452</f>
        <v>145116000</v>
      </c>
      <c r="AM8" s="20" t="s">
        <v>76</v>
      </c>
      <c r="AN8" s="237" t="s">
        <v>77</v>
      </c>
      <c r="AO8" s="236"/>
      <c r="AP8" s="354"/>
      <c r="AQ8" s="356"/>
      <c r="AR8" s="270"/>
      <c r="AS8" s="270"/>
      <c r="AT8" s="22" t="s">
        <v>78</v>
      </c>
      <c r="AU8" s="228" t="s">
        <v>299</v>
      </c>
    </row>
    <row r="9" spans="1:47" ht="90" customHeight="1">
      <c r="A9" s="365"/>
      <c r="B9" s="365"/>
      <c r="C9" s="365"/>
      <c r="D9" s="367"/>
      <c r="E9" s="368"/>
      <c r="F9" s="26" t="s">
        <v>79</v>
      </c>
      <c r="G9" s="369"/>
      <c r="H9" s="395"/>
      <c r="I9" s="395"/>
      <c r="J9" s="395"/>
      <c r="K9" s="396"/>
      <c r="L9" s="369"/>
      <c r="M9" s="369"/>
      <c r="N9" s="315"/>
      <c r="O9" s="265"/>
      <c r="P9" s="278"/>
      <c r="Q9" s="268"/>
      <c r="R9" s="279"/>
      <c r="S9" s="317"/>
      <c r="T9" s="279"/>
      <c r="U9" s="362"/>
      <c r="V9" s="363"/>
      <c r="W9" s="26" t="s">
        <v>80</v>
      </c>
      <c r="X9" s="27">
        <v>2</v>
      </c>
      <c r="Y9" s="26" t="s">
        <v>81</v>
      </c>
      <c r="Z9" s="28">
        <v>2</v>
      </c>
      <c r="AA9" s="28">
        <v>0</v>
      </c>
      <c r="AB9" s="16">
        <f t="shared" si="0"/>
        <v>1</v>
      </c>
      <c r="AC9" s="261">
        <f t="shared" si="1"/>
        <v>1</v>
      </c>
      <c r="AD9" s="278"/>
      <c r="AE9" s="278"/>
      <c r="AF9" s="277"/>
      <c r="AG9" s="277"/>
      <c r="AH9" s="27" t="s">
        <v>82</v>
      </c>
      <c r="AI9" s="29">
        <v>43840</v>
      </c>
      <c r="AJ9" s="30">
        <v>44012</v>
      </c>
      <c r="AK9" s="357" t="s">
        <v>83</v>
      </c>
      <c r="AL9" s="31">
        <v>245000000</v>
      </c>
      <c r="AM9" s="32" t="s">
        <v>84</v>
      </c>
      <c r="AN9" s="238" t="s">
        <v>85</v>
      </c>
      <c r="AO9" s="236"/>
      <c r="AP9" s="354"/>
      <c r="AQ9" s="356"/>
      <c r="AR9" s="270"/>
      <c r="AS9" s="270"/>
      <c r="AT9" s="33" t="s">
        <v>86</v>
      </c>
      <c r="AU9" s="229"/>
    </row>
    <row r="10" spans="1:47" ht="90" customHeight="1">
      <c r="A10" s="365"/>
      <c r="B10" s="365"/>
      <c r="C10" s="365"/>
      <c r="D10" s="367"/>
      <c r="E10" s="368"/>
      <c r="F10" s="26" t="s">
        <v>87</v>
      </c>
      <c r="G10" s="369"/>
      <c r="H10" s="395"/>
      <c r="I10" s="395"/>
      <c r="J10" s="395"/>
      <c r="K10" s="396"/>
      <c r="L10" s="369"/>
      <c r="M10" s="369"/>
      <c r="N10" s="315"/>
      <c r="O10" s="265"/>
      <c r="P10" s="278"/>
      <c r="Q10" s="268"/>
      <c r="R10" s="279"/>
      <c r="S10" s="317"/>
      <c r="T10" s="279"/>
      <c r="U10" s="362"/>
      <c r="V10" s="363"/>
      <c r="W10" s="26" t="s">
        <v>88</v>
      </c>
      <c r="X10" s="27">
        <v>1</v>
      </c>
      <c r="Y10" s="26" t="s">
        <v>87</v>
      </c>
      <c r="Z10" s="28">
        <v>1</v>
      </c>
      <c r="AA10" s="28">
        <v>0</v>
      </c>
      <c r="AB10" s="16">
        <f t="shared" si="0"/>
        <v>1</v>
      </c>
      <c r="AC10" s="261">
        <f t="shared" si="1"/>
        <v>1</v>
      </c>
      <c r="AD10" s="278"/>
      <c r="AE10" s="278"/>
      <c r="AF10" s="277"/>
      <c r="AG10" s="277"/>
      <c r="AH10" s="27" t="s">
        <v>82</v>
      </c>
      <c r="AI10" s="29">
        <v>43840</v>
      </c>
      <c r="AJ10" s="30">
        <v>44012</v>
      </c>
      <c r="AK10" s="357"/>
      <c r="AL10" s="31">
        <v>135000000</v>
      </c>
      <c r="AM10" s="32" t="s">
        <v>89</v>
      </c>
      <c r="AN10" s="238" t="s">
        <v>54</v>
      </c>
      <c r="AO10" s="236"/>
      <c r="AP10" s="354"/>
      <c r="AQ10" s="356"/>
      <c r="AR10" s="270"/>
      <c r="AS10" s="270"/>
      <c r="AT10" s="34" t="s">
        <v>90</v>
      </c>
      <c r="AU10" s="229"/>
    </row>
    <row r="11" spans="1:47" ht="90" customHeight="1">
      <c r="A11" s="365"/>
      <c r="B11" s="365"/>
      <c r="C11" s="365"/>
      <c r="D11" s="367"/>
      <c r="E11" s="368"/>
      <c r="F11" s="26" t="s">
        <v>91</v>
      </c>
      <c r="G11" s="369"/>
      <c r="H11" s="395"/>
      <c r="I11" s="395"/>
      <c r="J11" s="395"/>
      <c r="K11" s="396"/>
      <c r="L11" s="369"/>
      <c r="M11" s="369"/>
      <c r="N11" s="315"/>
      <c r="O11" s="265"/>
      <c r="P11" s="278"/>
      <c r="Q11" s="268"/>
      <c r="R11" s="279"/>
      <c r="S11" s="317"/>
      <c r="T11" s="279"/>
      <c r="U11" s="362"/>
      <c r="V11" s="363"/>
      <c r="W11" s="26" t="s">
        <v>92</v>
      </c>
      <c r="X11" s="27">
        <v>1</v>
      </c>
      <c r="Y11" s="26" t="s">
        <v>91</v>
      </c>
      <c r="Z11" s="28">
        <v>0</v>
      </c>
      <c r="AA11" s="28">
        <v>1</v>
      </c>
      <c r="AB11" s="16">
        <f t="shared" si="0"/>
        <v>0</v>
      </c>
      <c r="AC11" s="261">
        <f t="shared" si="1"/>
        <v>1</v>
      </c>
      <c r="AD11" s="278"/>
      <c r="AE11" s="278"/>
      <c r="AF11" s="277"/>
      <c r="AG11" s="277"/>
      <c r="AH11" s="27" t="s">
        <v>82</v>
      </c>
      <c r="AI11" s="29">
        <v>43840</v>
      </c>
      <c r="AJ11" s="30">
        <v>44012</v>
      </c>
      <c r="AK11" s="357"/>
      <c r="AL11" s="31">
        <v>50000000</v>
      </c>
      <c r="AM11" s="32" t="s">
        <v>93</v>
      </c>
      <c r="AN11" s="238" t="s">
        <v>54</v>
      </c>
      <c r="AO11" s="236"/>
      <c r="AP11" s="354"/>
      <c r="AQ11" s="356"/>
      <c r="AR11" s="270"/>
      <c r="AS11" s="270"/>
      <c r="AT11" s="33" t="s">
        <v>297</v>
      </c>
      <c r="AU11" s="228" t="s">
        <v>298</v>
      </c>
    </row>
    <row r="12" spans="1:47" ht="90" customHeight="1">
      <c r="A12" s="365"/>
      <c r="B12" s="365"/>
      <c r="C12" s="365"/>
      <c r="D12" s="367"/>
      <c r="E12" s="368"/>
      <c r="F12" s="26"/>
      <c r="G12" s="369"/>
      <c r="H12" s="395"/>
      <c r="I12" s="395"/>
      <c r="J12" s="395"/>
      <c r="K12" s="396"/>
      <c r="L12" s="369"/>
      <c r="M12" s="369"/>
      <c r="N12" s="315"/>
      <c r="O12" s="265"/>
      <c r="P12" s="278"/>
      <c r="Q12" s="268"/>
      <c r="R12" s="279"/>
      <c r="S12" s="317"/>
      <c r="T12" s="279"/>
      <c r="U12" s="362"/>
      <c r="V12" s="363"/>
      <c r="W12" s="225" t="s">
        <v>94</v>
      </c>
      <c r="X12" s="27">
        <v>1</v>
      </c>
      <c r="Y12" s="26" t="s">
        <v>95</v>
      </c>
      <c r="Z12" s="28">
        <v>0</v>
      </c>
      <c r="AA12" s="28">
        <v>0</v>
      </c>
      <c r="AB12" s="16">
        <f t="shared" si="0"/>
        <v>0</v>
      </c>
      <c r="AC12" s="261">
        <f t="shared" si="1"/>
        <v>0</v>
      </c>
      <c r="AD12" s="278"/>
      <c r="AE12" s="278"/>
      <c r="AF12" s="277"/>
      <c r="AG12" s="277"/>
      <c r="AH12" s="27" t="s">
        <v>82</v>
      </c>
      <c r="AI12" s="29">
        <v>43840</v>
      </c>
      <c r="AJ12" s="30">
        <v>44012</v>
      </c>
      <c r="AK12" s="357"/>
      <c r="AL12" s="31">
        <v>100000000</v>
      </c>
      <c r="AM12" s="32" t="s">
        <v>96</v>
      </c>
      <c r="AN12" s="238" t="s">
        <v>97</v>
      </c>
      <c r="AO12" s="236"/>
      <c r="AP12" s="354"/>
      <c r="AQ12" s="356"/>
      <c r="AR12" s="270"/>
      <c r="AS12" s="270"/>
      <c r="AT12" s="33"/>
      <c r="AU12" s="229"/>
    </row>
    <row r="13" spans="1:47" ht="90" customHeight="1">
      <c r="A13" s="365"/>
      <c r="B13" s="365"/>
      <c r="C13" s="365"/>
      <c r="D13" s="367"/>
      <c r="E13" s="368"/>
      <c r="F13" s="26" t="s">
        <v>98</v>
      </c>
      <c r="G13" s="369"/>
      <c r="H13" s="395"/>
      <c r="I13" s="395"/>
      <c r="J13" s="395"/>
      <c r="K13" s="396"/>
      <c r="L13" s="369"/>
      <c r="M13" s="369"/>
      <c r="N13" s="315"/>
      <c r="O13" s="265"/>
      <c r="P13" s="278"/>
      <c r="Q13" s="268"/>
      <c r="R13" s="279"/>
      <c r="S13" s="317"/>
      <c r="T13" s="279"/>
      <c r="U13" s="362"/>
      <c r="V13" s="363"/>
      <c r="W13" s="26" t="s">
        <v>99</v>
      </c>
      <c r="X13" s="27">
        <v>1</v>
      </c>
      <c r="Y13" s="26" t="s">
        <v>98</v>
      </c>
      <c r="Z13" s="28">
        <v>0</v>
      </c>
      <c r="AA13" s="28">
        <v>0</v>
      </c>
      <c r="AB13" s="16">
        <f t="shared" si="0"/>
        <v>0</v>
      </c>
      <c r="AC13" s="261">
        <f t="shared" si="1"/>
        <v>0</v>
      </c>
      <c r="AD13" s="278"/>
      <c r="AE13" s="278"/>
      <c r="AF13" s="277"/>
      <c r="AG13" s="277"/>
      <c r="AH13" s="27" t="s">
        <v>82</v>
      </c>
      <c r="AI13" s="29">
        <v>43840</v>
      </c>
      <c r="AJ13" s="30">
        <v>44012</v>
      </c>
      <c r="AK13" s="357"/>
      <c r="AL13" s="31">
        <v>50367828</v>
      </c>
      <c r="AM13" s="32" t="s">
        <v>96</v>
      </c>
      <c r="AN13" s="238" t="s">
        <v>97</v>
      </c>
      <c r="AO13" s="236"/>
      <c r="AP13" s="354"/>
      <c r="AQ13" s="356"/>
      <c r="AR13" s="270"/>
      <c r="AS13" s="270"/>
      <c r="AT13" s="33" t="s">
        <v>100</v>
      </c>
      <c r="AU13" s="229"/>
    </row>
    <row r="14" spans="1:47" ht="90" customHeight="1">
      <c r="A14" s="365"/>
      <c r="B14" s="365"/>
      <c r="C14" s="365"/>
      <c r="D14" s="367"/>
      <c r="E14" s="368"/>
      <c r="F14" s="35" t="s">
        <v>101</v>
      </c>
      <c r="G14" s="369"/>
      <c r="H14" s="395"/>
      <c r="I14" s="395"/>
      <c r="J14" s="395"/>
      <c r="K14" s="396"/>
      <c r="L14" s="369"/>
      <c r="M14" s="369"/>
      <c r="N14" s="315"/>
      <c r="O14" s="265"/>
      <c r="P14" s="278"/>
      <c r="Q14" s="268"/>
      <c r="R14" s="279"/>
      <c r="S14" s="317"/>
      <c r="T14" s="279"/>
      <c r="U14" s="362"/>
      <c r="V14" s="363"/>
      <c r="W14" s="35" t="s">
        <v>102</v>
      </c>
      <c r="X14" s="36">
        <v>1</v>
      </c>
      <c r="Y14" s="35" t="s">
        <v>101</v>
      </c>
      <c r="Z14" s="37">
        <v>0</v>
      </c>
      <c r="AA14" s="37">
        <v>0</v>
      </c>
      <c r="AB14" s="16">
        <f t="shared" si="0"/>
        <v>0</v>
      </c>
      <c r="AC14" s="261">
        <f t="shared" si="1"/>
        <v>0</v>
      </c>
      <c r="AD14" s="278"/>
      <c r="AE14" s="278"/>
      <c r="AF14" s="277"/>
      <c r="AG14" s="277"/>
      <c r="AH14" s="36" t="s">
        <v>82</v>
      </c>
      <c r="AI14" s="38">
        <v>43840</v>
      </c>
      <c r="AJ14" s="39">
        <v>44012</v>
      </c>
      <c r="AK14" s="358" t="s">
        <v>83</v>
      </c>
      <c r="AL14" s="40">
        <v>20000000</v>
      </c>
      <c r="AM14" s="41" t="s">
        <v>93</v>
      </c>
      <c r="AN14" s="239" t="s">
        <v>54</v>
      </c>
      <c r="AO14" s="236"/>
      <c r="AP14" s="354"/>
      <c r="AQ14" s="356"/>
      <c r="AR14" s="270"/>
      <c r="AS14" s="270"/>
      <c r="AT14" s="42" t="s">
        <v>103</v>
      </c>
      <c r="AU14" s="228" t="s">
        <v>292</v>
      </c>
    </row>
    <row r="15" spans="1:47" ht="90" customHeight="1">
      <c r="A15" s="365"/>
      <c r="B15" s="365"/>
      <c r="C15" s="365"/>
      <c r="D15" s="367"/>
      <c r="E15" s="368"/>
      <c r="F15" s="35" t="s">
        <v>104</v>
      </c>
      <c r="G15" s="369"/>
      <c r="H15" s="395"/>
      <c r="I15" s="395"/>
      <c r="J15" s="395"/>
      <c r="K15" s="396"/>
      <c r="L15" s="369"/>
      <c r="M15" s="369"/>
      <c r="N15" s="315"/>
      <c r="O15" s="266"/>
      <c r="P15" s="278"/>
      <c r="Q15" s="269"/>
      <c r="R15" s="279"/>
      <c r="S15" s="318"/>
      <c r="T15" s="279"/>
      <c r="U15" s="362"/>
      <c r="V15" s="363"/>
      <c r="W15" s="43" t="s">
        <v>105</v>
      </c>
      <c r="X15" s="36">
        <v>1</v>
      </c>
      <c r="Y15" s="35" t="s">
        <v>104</v>
      </c>
      <c r="Z15" s="41">
        <v>0</v>
      </c>
      <c r="AA15" s="41">
        <v>0</v>
      </c>
      <c r="AB15" s="16">
        <f t="shared" si="0"/>
        <v>0</v>
      </c>
      <c r="AC15" s="261">
        <f t="shared" si="1"/>
        <v>0</v>
      </c>
      <c r="AD15" s="278"/>
      <c r="AE15" s="278"/>
      <c r="AF15" s="277"/>
      <c r="AG15" s="277"/>
      <c r="AH15" s="36" t="s">
        <v>82</v>
      </c>
      <c r="AI15" s="38">
        <v>43840</v>
      </c>
      <c r="AJ15" s="39">
        <v>44012</v>
      </c>
      <c r="AK15" s="358"/>
      <c r="AL15" s="44">
        <v>300000000</v>
      </c>
      <c r="AM15" s="41" t="s">
        <v>96</v>
      </c>
      <c r="AN15" s="240" t="s">
        <v>97</v>
      </c>
      <c r="AO15" s="236"/>
      <c r="AP15" s="354"/>
      <c r="AQ15" s="356"/>
      <c r="AR15" s="270"/>
      <c r="AS15" s="270"/>
      <c r="AT15" s="42" t="s">
        <v>106</v>
      </c>
      <c r="AU15" s="228" t="s">
        <v>293</v>
      </c>
    </row>
    <row r="16" spans="1:47" ht="90" customHeight="1">
      <c r="A16" s="365"/>
      <c r="B16" s="365"/>
      <c r="C16" s="365"/>
      <c r="D16" s="367"/>
      <c r="E16" s="368"/>
      <c r="F16" s="45"/>
      <c r="G16" s="46"/>
      <c r="H16" s="47"/>
      <c r="I16" s="47"/>
      <c r="J16" s="47"/>
      <c r="K16" s="48"/>
      <c r="L16" s="46"/>
      <c r="M16" s="46"/>
      <c r="N16" s="21"/>
      <c r="O16" s="21"/>
      <c r="P16" s="21"/>
      <c r="Q16" s="21"/>
      <c r="R16" s="49"/>
      <c r="S16" s="21"/>
      <c r="T16" s="279"/>
      <c r="U16" s="362"/>
      <c r="V16" s="363"/>
      <c r="W16" s="50"/>
      <c r="X16" s="51"/>
      <c r="Y16" s="21"/>
      <c r="Z16" s="47"/>
      <c r="AA16" s="47"/>
      <c r="AB16" s="16"/>
      <c r="AC16" s="261"/>
      <c r="AD16" s="21"/>
      <c r="AE16" s="21"/>
      <c r="AF16" s="277"/>
      <c r="AG16" s="277"/>
      <c r="AH16" s="21"/>
      <c r="AI16" s="21"/>
      <c r="AJ16" s="21"/>
      <c r="AK16" s="52"/>
      <c r="AL16" s="53"/>
      <c r="AM16" s="47"/>
      <c r="AN16" s="241"/>
      <c r="AO16" s="236"/>
      <c r="AP16" s="354"/>
      <c r="AQ16" s="356"/>
      <c r="AR16" s="270"/>
      <c r="AS16" s="270"/>
      <c r="AT16" s="54"/>
      <c r="AU16" s="229"/>
    </row>
    <row r="17" spans="1:47" ht="90" customHeight="1">
      <c r="A17" s="365"/>
      <c r="B17" s="365"/>
      <c r="C17" s="365"/>
      <c r="D17" s="367"/>
      <c r="E17" s="368"/>
      <c r="F17" s="55" t="s">
        <v>107</v>
      </c>
      <c r="G17" s="370" t="s">
        <v>108</v>
      </c>
      <c r="H17" s="391" t="s">
        <v>109</v>
      </c>
      <c r="I17" s="391" t="s">
        <v>110</v>
      </c>
      <c r="J17" s="391" t="s">
        <v>110</v>
      </c>
      <c r="K17" s="392" t="s">
        <v>108</v>
      </c>
      <c r="L17" s="370" t="s">
        <v>111</v>
      </c>
      <c r="M17" s="370" t="s">
        <v>112</v>
      </c>
      <c r="N17" s="315">
        <v>14000</v>
      </c>
      <c r="O17" s="264">
        <v>23885</v>
      </c>
      <c r="P17" s="278">
        <f>N17/69500</f>
        <v>0.20143884892086331</v>
      </c>
      <c r="Q17" s="267">
        <f>(N17+O17)/69500</f>
        <v>0.54510791366906475</v>
      </c>
      <c r="R17" s="279">
        <v>1</v>
      </c>
      <c r="S17" s="316">
        <v>1</v>
      </c>
      <c r="T17" s="279"/>
      <c r="U17" s="362"/>
      <c r="V17" s="363"/>
      <c r="W17" s="55" t="s">
        <v>113</v>
      </c>
      <c r="X17" s="56">
        <v>1</v>
      </c>
      <c r="Y17" s="55" t="s">
        <v>107</v>
      </c>
      <c r="Z17" s="57">
        <v>0</v>
      </c>
      <c r="AA17" s="57">
        <v>4</v>
      </c>
      <c r="AB17" s="16">
        <f t="shared" si="0"/>
        <v>0</v>
      </c>
      <c r="AC17" s="261">
        <v>1</v>
      </c>
      <c r="AD17" s="278">
        <f>(AB17+AB18+AB19+AB20+AB21)/5</f>
        <v>0.2</v>
      </c>
      <c r="AE17" s="278">
        <f>(AC17+AC18+AC19+AC20+AC21)/5</f>
        <v>0.8</v>
      </c>
      <c r="AF17" s="277"/>
      <c r="AG17" s="277"/>
      <c r="AH17" s="56" t="s">
        <v>82</v>
      </c>
      <c r="AI17" s="58">
        <v>43840</v>
      </c>
      <c r="AJ17" s="59">
        <v>44012</v>
      </c>
      <c r="AK17" s="359" t="s">
        <v>114</v>
      </c>
      <c r="AL17" s="60">
        <v>80000000</v>
      </c>
      <c r="AM17" s="61" t="s">
        <v>53</v>
      </c>
      <c r="AN17" s="242" t="s">
        <v>54</v>
      </c>
      <c r="AO17" s="236"/>
      <c r="AP17" s="354"/>
      <c r="AQ17" s="356"/>
      <c r="AR17" s="270"/>
      <c r="AS17" s="270"/>
      <c r="AT17" s="62"/>
      <c r="AU17" s="228" t="s">
        <v>294</v>
      </c>
    </row>
    <row r="18" spans="1:47" ht="90" customHeight="1">
      <c r="A18" s="365"/>
      <c r="B18" s="365"/>
      <c r="C18" s="365"/>
      <c r="D18" s="367"/>
      <c r="E18" s="368"/>
      <c r="F18" s="55" t="s">
        <v>115</v>
      </c>
      <c r="G18" s="371"/>
      <c r="H18" s="391"/>
      <c r="I18" s="391"/>
      <c r="J18" s="391"/>
      <c r="K18" s="393"/>
      <c r="L18" s="371"/>
      <c r="M18" s="371"/>
      <c r="N18" s="315"/>
      <c r="O18" s="265"/>
      <c r="P18" s="278"/>
      <c r="Q18" s="268"/>
      <c r="R18" s="279"/>
      <c r="S18" s="317"/>
      <c r="T18" s="279"/>
      <c r="U18" s="362"/>
      <c r="V18" s="363"/>
      <c r="W18" s="55" t="s">
        <v>116</v>
      </c>
      <c r="X18" s="56">
        <v>1</v>
      </c>
      <c r="Y18" s="55" t="s">
        <v>115</v>
      </c>
      <c r="Z18" s="57">
        <v>0</v>
      </c>
      <c r="AA18" s="57">
        <v>1</v>
      </c>
      <c r="AB18" s="16">
        <f t="shared" si="0"/>
        <v>0</v>
      </c>
      <c r="AC18" s="261">
        <f t="shared" si="1"/>
        <v>1</v>
      </c>
      <c r="AD18" s="278"/>
      <c r="AE18" s="278"/>
      <c r="AF18" s="277"/>
      <c r="AG18" s="277"/>
      <c r="AH18" s="56" t="s">
        <v>82</v>
      </c>
      <c r="AI18" s="58">
        <v>43840</v>
      </c>
      <c r="AJ18" s="59">
        <v>44012</v>
      </c>
      <c r="AK18" s="360"/>
      <c r="AL18" s="63">
        <v>70000000</v>
      </c>
      <c r="AM18" s="61" t="s">
        <v>58</v>
      </c>
      <c r="AN18" s="242" t="s">
        <v>54</v>
      </c>
      <c r="AO18" s="236"/>
      <c r="AP18" s="354"/>
      <c r="AQ18" s="356"/>
      <c r="AR18" s="270"/>
      <c r="AS18" s="270"/>
      <c r="AT18" s="62" t="s">
        <v>295</v>
      </c>
      <c r="AU18" s="229"/>
    </row>
    <row r="19" spans="1:47" ht="90" customHeight="1">
      <c r="A19" s="365"/>
      <c r="B19" s="365"/>
      <c r="C19" s="365"/>
      <c r="D19" s="367"/>
      <c r="E19" s="368"/>
      <c r="F19" s="55" t="s">
        <v>117</v>
      </c>
      <c r="G19" s="371"/>
      <c r="H19" s="391"/>
      <c r="I19" s="391"/>
      <c r="J19" s="391"/>
      <c r="K19" s="393"/>
      <c r="L19" s="371"/>
      <c r="M19" s="371"/>
      <c r="N19" s="315"/>
      <c r="O19" s="265"/>
      <c r="P19" s="278"/>
      <c r="Q19" s="268"/>
      <c r="R19" s="279"/>
      <c r="S19" s="317"/>
      <c r="T19" s="279"/>
      <c r="U19" s="362"/>
      <c r="V19" s="363"/>
      <c r="W19" s="55" t="s">
        <v>118</v>
      </c>
      <c r="X19" s="56">
        <v>1000</v>
      </c>
      <c r="Y19" s="55" t="s">
        <v>117</v>
      </c>
      <c r="Z19" s="57">
        <v>0</v>
      </c>
      <c r="AA19" s="226">
        <v>166246</v>
      </c>
      <c r="AB19" s="16">
        <f t="shared" si="0"/>
        <v>0</v>
      </c>
      <c r="AC19" s="261">
        <v>1</v>
      </c>
      <c r="AD19" s="278"/>
      <c r="AE19" s="278"/>
      <c r="AF19" s="277"/>
      <c r="AG19" s="277"/>
      <c r="AH19" s="56" t="s">
        <v>82</v>
      </c>
      <c r="AI19" s="58">
        <v>43840</v>
      </c>
      <c r="AJ19" s="59">
        <v>44012</v>
      </c>
      <c r="AK19" s="360"/>
      <c r="AL19" s="60">
        <v>40000000</v>
      </c>
      <c r="AM19" s="61" t="s">
        <v>119</v>
      </c>
      <c r="AN19" s="242" t="s">
        <v>97</v>
      </c>
      <c r="AO19" s="236"/>
      <c r="AP19" s="354"/>
      <c r="AQ19" s="356"/>
      <c r="AR19" s="270"/>
      <c r="AS19" s="270"/>
      <c r="AT19" s="62" t="s">
        <v>296</v>
      </c>
      <c r="AU19" s="228" t="s">
        <v>301</v>
      </c>
    </row>
    <row r="20" spans="1:47" ht="90" customHeight="1">
      <c r="A20" s="365"/>
      <c r="B20" s="365"/>
      <c r="C20" s="365"/>
      <c r="D20" s="367"/>
      <c r="E20" s="368"/>
      <c r="F20" s="55"/>
      <c r="G20" s="371"/>
      <c r="H20" s="391"/>
      <c r="I20" s="391"/>
      <c r="J20" s="391"/>
      <c r="K20" s="393"/>
      <c r="L20" s="371"/>
      <c r="M20" s="371"/>
      <c r="N20" s="315"/>
      <c r="O20" s="265"/>
      <c r="P20" s="278"/>
      <c r="Q20" s="268"/>
      <c r="R20" s="279"/>
      <c r="S20" s="317"/>
      <c r="T20" s="279"/>
      <c r="U20" s="362"/>
      <c r="V20" s="363"/>
      <c r="W20" s="55" t="s">
        <v>120</v>
      </c>
      <c r="X20" s="56">
        <v>12</v>
      </c>
      <c r="Y20" s="55" t="s">
        <v>121</v>
      </c>
      <c r="Z20" s="57">
        <v>13</v>
      </c>
      <c r="AA20" s="57">
        <v>3</v>
      </c>
      <c r="AB20" s="16">
        <v>1</v>
      </c>
      <c r="AC20" s="261">
        <v>1</v>
      </c>
      <c r="AD20" s="278"/>
      <c r="AE20" s="278"/>
      <c r="AF20" s="277"/>
      <c r="AG20" s="277"/>
      <c r="AH20" s="56"/>
      <c r="AI20" s="58">
        <v>43840</v>
      </c>
      <c r="AJ20" s="59">
        <v>44012</v>
      </c>
      <c r="AK20" s="360"/>
      <c r="AL20" s="60">
        <v>40000000</v>
      </c>
      <c r="AM20" s="61" t="s">
        <v>53</v>
      </c>
      <c r="AN20" s="242" t="s">
        <v>54</v>
      </c>
      <c r="AO20" s="236"/>
      <c r="AP20" s="354"/>
      <c r="AQ20" s="356"/>
      <c r="AR20" s="270"/>
      <c r="AS20" s="270"/>
      <c r="AT20" s="62" t="s">
        <v>122</v>
      </c>
      <c r="AU20" s="228" t="s">
        <v>300</v>
      </c>
    </row>
    <row r="21" spans="1:47" ht="90" customHeight="1">
      <c r="A21" s="365"/>
      <c r="B21" s="365"/>
      <c r="C21" s="365"/>
      <c r="D21" s="367"/>
      <c r="E21" s="368"/>
      <c r="F21" s="55" t="s">
        <v>115</v>
      </c>
      <c r="G21" s="372"/>
      <c r="H21" s="391"/>
      <c r="I21" s="391"/>
      <c r="J21" s="391"/>
      <c r="K21" s="394"/>
      <c r="L21" s="372"/>
      <c r="M21" s="372"/>
      <c r="N21" s="315"/>
      <c r="O21" s="266"/>
      <c r="P21" s="278"/>
      <c r="Q21" s="269"/>
      <c r="R21" s="279"/>
      <c r="S21" s="318"/>
      <c r="T21" s="279"/>
      <c r="U21" s="362"/>
      <c r="V21" s="363"/>
      <c r="W21" s="55" t="s">
        <v>123</v>
      </c>
      <c r="X21" s="56">
        <v>1</v>
      </c>
      <c r="Y21" s="55" t="s">
        <v>115</v>
      </c>
      <c r="Z21" s="57">
        <v>0</v>
      </c>
      <c r="AA21" s="57">
        <v>0</v>
      </c>
      <c r="AB21" s="16">
        <f t="shared" si="0"/>
        <v>0</v>
      </c>
      <c r="AC21" s="261">
        <f t="shared" si="1"/>
        <v>0</v>
      </c>
      <c r="AD21" s="278"/>
      <c r="AE21" s="278"/>
      <c r="AF21" s="277"/>
      <c r="AG21" s="277"/>
      <c r="AH21" s="56" t="s">
        <v>82</v>
      </c>
      <c r="AI21" s="58">
        <v>43840</v>
      </c>
      <c r="AJ21" s="59">
        <v>44012</v>
      </c>
      <c r="AK21" s="361"/>
      <c r="AL21" s="60">
        <v>70700707</v>
      </c>
      <c r="AM21" s="64" t="s">
        <v>53</v>
      </c>
      <c r="AN21" s="242" t="s">
        <v>54</v>
      </c>
      <c r="AO21" s="236"/>
      <c r="AP21" s="354"/>
      <c r="AQ21" s="356"/>
      <c r="AR21" s="270"/>
      <c r="AS21" s="270"/>
      <c r="AT21" s="62"/>
      <c r="AU21" s="229"/>
    </row>
    <row r="22" spans="1:47" ht="90" customHeight="1">
      <c r="A22" s="365"/>
      <c r="B22" s="365"/>
      <c r="C22" s="365"/>
      <c r="D22" s="367"/>
      <c r="E22" s="368"/>
      <c r="F22" s="45"/>
      <c r="G22" s="46"/>
      <c r="H22" s="47"/>
      <c r="I22" s="47"/>
      <c r="J22" s="47"/>
      <c r="K22" s="65"/>
      <c r="L22" s="46"/>
      <c r="M22" s="46"/>
      <c r="N22" s="21"/>
      <c r="O22" s="21"/>
      <c r="P22" s="21"/>
      <c r="Q22" s="21"/>
      <c r="R22" s="21"/>
      <c r="S22" s="21"/>
      <c r="T22" s="279"/>
      <c r="U22" s="362"/>
      <c r="V22" s="363"/>
      <c r="W22" s="45"/>
      <c r="X22" s="51"/>
      <c r="Y22" s="21"/>
      <c r="Z22" s="66"/>
      <c r="AA22" s="66"/>
      <c r="AB22" s="16"/>
      <c r="AC22" s="261"/>
      <c r="AD22" s="21"/>
      <c r="AE22" s="21"/>
      <c r="AF22" s="277"/>
      <c r="AG22" s="277"/>
      <c r="AH22" s="21"/>
      <c r="AI22" s="21"/>
      <c r="AJ22" s="21"/>
      <c r="AK22" s="67"/>
      <c r="AL22" s="68"/>
      <c r="AM22" s="69"/>
      <c r="AN22" s="243"/>
      <c r="AO22" s="236"/>
      <c r="AP22" s="354"/>
      <c r="AQ22" s="356"/>
      <c r="AR22" s="270"/>
      <c r="AS22" s="270"/>
      <c r="AT22" s="54"/>
      <c r="AU22" s="229"/>
    </row>
    <row r="23" spans="1:47" ht="90" customHeight="1">
      <c r="A23" s="365"/>
      <c r="B23" s="365"/>
      <c r="C23" s="365"/>
      <c r="D23" s="367"/>
      <c r="E23" s="368"/>
      <c r="F23" s="70" t="s">
        <v>124</v>
      </c>
      <c r="G23" s="373" t="s">
        <v>108</v>
      </c>
      <c r="H23" s="340" t="s">
        <v>125</v>
      </c>
      <c r="I23" s="340" t="s">
        <v>126</v>
      </c>
      <c r="J23" s="340" t="s">
        <v>126</v>
      </c>
      <c r="K23" s="341">
        <v>0</v>
      </c>
      <c r="L23" s="343" t="s">
        <v>127</v>
      </c>
      <c r="M23" s="343" t="s">
        <v>128</v>
      </c>
      <c r="N23" s="315">
        <v>0</v>
      </c>
      <c r="O23" s="264">
        <v>1</v>
      </c>
      <c r="P23" s="279">
        <f>0/1</f>
        <v>0</v>
      </c>
      <c r="Q23" s="267">
        <f>(N23+O23)/1</f>
        <v>1</v>
      </c>
      <c r="R23" s="279">
        <v>1</v>
      </c>
      <c r="S23" s="316">
        <f>(N23+O23)/1</f>
        <v>1</v>
      </c>
      <c r="T23" s="279"/>
      <c r="U23" s="362"/>
      <c r="V23" s="363"/>
      <c r="W23" s="71" t="s">
        <v>129</v>
      </c>
      <c r="X23" s="72">
        <v>1</v>
      </c>
      <c r="Y23" s="70" t="s">
        <v>124</v>
      </c>
      <c r="Z23" s="73">
        <v>0</v>
      </c>
      <c r="AA23" s="73">
        <v>1</v>
      </c>
      <c r="AB23" s="16">
        <f t="shared" si="0"/>
        <v>0</v>
      </c>
      <c r="AC23" s="261">
        <f t="shared" si="1"/>
        <v>1</v>
      </c>
      <c r="AD23" s="278">
        <f>(AB23+AB24+AB25)/3</f>
        <v>0.5</v>
      </c>
      <c r="AE23" s="278">
        <f>(AC23+AC24+AC25)/3</f>
        <v>1</v>
      </c>
      <c r="AF23" s="277"/>
      <c r="AG23" s="277"/>
      <c r="AH23" s="72" t="s">
        <v>82</v>
      </c>
      <c r="AI23" s="74">
        <v>43840</v>
      </c>
      <c r="AJ23" s="75">
        <v>44012</v>
      </c>
      <c r="AK23" s="338" t="s">
        <v>52</v>
      </c>
      <c r="AL23" s="76">
        <v>100000000</v>
      </c>
      <c r="AM23" s="77" t="s">
        <v>130</v>
      </c>
      <c r="AN23" s="244" t="s">
        <v>97</v>
      </c>
      <c r="AO23" s="236"/>
      <c r="AP23" s="354"/>
      <c r="AQ23" s="356"/>
      <c r="AR23" s="270"/>
      <c r="AS23" s="270"/>
      <c r="AT23" s="78"/>
      <c r="AU23" s="229"/>
    </row>
    <row r="24" spans="1:47" ht="90" customHeight="1">
      <c r="A24" s="365"/>
      <c r="B24" s="365"/>
      <c r="C24" s="365"/>
      <c r="D24" s="367"/>
      <c r="E24" s="368"/>
      <c r="F24" s="70"/>
      <c r="G24" s="374"/>
      <c r="H24" s="340"/>
      <c r="I24" s="340"/>
      <c r="J24" s="340"/>
      <c r="K24" s="342"/>
      <c r="L24" s="344"/>
      <c r="M24" s="344"/>
      <c r="N24" s="315"/>
      <c r="O24" s="265"/>
      <c r="P24" s="279"/>
      <c r="Q24" s="268"/>
      <c r="R24" s="279"/>
      <c r="S24" s="317"/>
      <c r="T24" s="279"/>
      <c r="U24" s="362"/>
      <c r="V24" s="363"/>
      <c r="W24" s="71" t="s">
        <v>131</v>
      </c>
      <c r="X24" s="72">
        <v>1</v>
      </c>
      <c r="Y24" s="70" t="s">
        <v>124</v>
      </c>
      <c r="Z24" s="73">
        <v>5</v>
      </c>
      <c r="AA24" s="73">
        <v>0</v>
      </c>
      <c r="AB24" s="16">
        <v>1</v>
      </c>
      <c r="AC24" s="261">
        <v>1</v>
      </c>
      <c r="AD24" s="278"/>
      <c r="AE24" s="278"/>
      <c r="AF24" s="277"/>
      <c r="AG24" s="277"/>
      <c r="AH24" s="72" t="s">
        <v>82</v>
      </c>
      <c r="AI24" s="74">
        <v>43840</v>
      </c>
      <c r="AJ24" s="75">
        <v>44012</v>
      </c>
      <c r="AK24" s="339"/>
      <c r="AL24" s="76">
        <v>45083000</v>
      </c>
      <c r="AM24" s="77" t="s">
        <v>132</v>
      </c>
      <c r="AN24" s="244" t="s">
        <v>97</v>
      </c>
      <c r="AO24" s="236"/>
      <c r="AP24" s="354"/>
      <c r="AQ24" s="356"/>
      <c r="AR24" s="270"/>
      <c r="AS24" s="270"/>
      <c r="AT24" s="78"/>
      <c r="AU24" s="229"/>
    </row>
    <row r="25" spans="1:47" ht="90" customHeight="1">
      <c r="A25" s="365"/>
      <c r="B25" s="365"/>
      <c r="C25" s="365"/>
      <c r="D25" s="367"/>
      <c r="E25" s="368"/>
      <c r="F25" s="70"/>
      <c r="G25" s="374"/>
      <c r="H25" s="340"/>
      <c r="I25" s="340"/>
      <c r="J25" s="340"/>
      <c r="K25" s="342"/>
      <c r="L25" s="344"/>
      <c r="M25" s="344"/>
      <c r="N25" s="315"/>
      <c r="O25" s="266"/>
      <c r="P25" s="279"/>
      <c r="Q25" s="269"/>
      <c r="R25" s="279"/>
      <c r="S25" s="318"/>
      <c r="T25" s="279"/>
      <c r="U25" s="362"/>
      <c r="V25" s="363"/>
      <c r="W25" s="71" t="s">
        <v>133</v>
      </c>
      <c r="X25" s="72">
        <v>2</v>
      </c>
      <c r="Y25" s="70" t="s">
        <v>134</v>
      </c>
      <c r="Z25" s="73">
        <v>1</v>
      </c>
      <c r="AA25" s="73">
        <v>2</v>
      </c>
      <c r="AB25" s="16">
        <f t="shared" si="0"/>
        <v>0.5</v>
      </c>
      <c r="AC25" s="261">
        <v>1</v>
      </c>
      <c r="AD25" s="278"/>
      <c r="AE25" s="278"/>
      <c r="AF25" s="277"/>
      <c r="AG25" s="277"/>
      <c r="AH25" s="72" t="s">
        <v>82</v>
      </c>
      <c r="AI25" s="74">
        <v>43840</v>
      </c>
      <c r="AJ25" s="75">
        <v>44012</v>
      </c>
      <c r="AK25" s="339"/>
      <c r="AL25" s="76">
        <v>50000000</v>
      </c>
      <c r="AM25" s="77" t="s">
        <v>135</v>
      </c>
      <c r="AN25" s="244" t="s">
        <v>97</v>
      </c>
      <c r="AO25" s="236"/>
      <c r="AP25" s="354"/>
      <c r="AQ25" s="356"/>
      <c r="AR25" s="270"/>
      <c r="AS25" s="270"/>
      <c r="AT25" s="78" t="s">
        <v>136</v>
      </c>
      <c r="AU25" s="228" t="s">
        <v>302</v>
      </c>
    </row>
    <row r="26" spans="1:47" ht="90" customHeight="1">
      <c r="A26" s="365"/>
      <c r="B26" s="365"/>
      <c r="C26" s="365"/>
      <c r="D26" s="79"/>
      <c r="E26" s="47"/>
      <c r="F26" s="45"/>
      <c r="G26" s="46"/>
      <c r="H26" s="47"/>
      <c r="I26" s="47"/>
      <c r="J26" s="47"/>
      <c r="K26" s="65"/>
      <c r="L26" s="80"/>
      <c r="M26" s="80"/>
      <c r="N26" s="21"/>
      <c r="O26" s="21"/>
      <c r="P26" s="21"/>
      <c r="Q26" s="21"/>
      <c r="R26" s="21"/>
      <c r="S26" s="21"/>
      <c r="T26" s="21"/>
      <c r="U26" s="81"/>
      <c r="V26" s="82"/>
      <c r="W26" s="83"/>
      <c r="X26" s="51"/>
      <c r="Y26" s="21"/>
      <c r="Z26" s="84"/>
      <c r="AA26" s="84"/>
      <c r="AB26" s="16"/>
      <c r="AC26" s="261"/>
      <c r="AD26" s="21"/>
      <c r="AE26" s="21"/>
      <c r="AF26" s="277"/>
      <c r="AG26" s="277"/>
      <c r="AH26" s="21"/>
      <c r="AI26" s="21"/>
      <c r="AJ26" s="21"/>
      <c r="AK26" s="85"/>
      <c r="AL26" s="86"/>
      <c r="AM26" s="69"/>
      <c r="AN26" s="245"/>
      <c r="AO26" s="236"/>
      <c r="AP26" s="256"/>
      <c r="AQ26" s="87"/>
      <c r="AR26" s="258"/>
      <c r="AS26" s="258"/>
      <c r="AT26" s="54"/>
      <c r="AU26" s="229"/>
    </row>
    <row r="27" spans="1:47" ht="90" customHeight="1">
      <c r="A27" s="365"/>
      <c r="B27" s="365"/>
      <c r="C27" s="365"/>
      <c r="D27" s="375" t="s">
        <v>137</v>
      </c>
      <c r="E27" s="376" t="s">
        <v>138</v>
      </c>
      <c r="F27" s="88" t="s">
        <v>139</v>
      </c>
      <c r="G27" s="377" t="s">
        <v>108</v>
      </c>
      <c r="H27" s="350" t="s">
        <v>140</v>
      </c>
      <c r="I27" s="350" t="s">
        <v>141</v>
      </c>
      <c r="J27" s="350" t="s">
        <v>141</v>
      </c>
      <c r="K27" s="351" t="s">
        <v>142</v>
      </c>
      <c r="L27" s="347" t="s">
        <v>143</v>
      </c>
      <c r="M27" s="347" t="s">
        <v>144</v>
      </c>
      <c r="N27" s="315">
        <v>8</v>
      </c>
      <c r="O27" s="264">
        <v>16</v>
      </c>
      <c r="P27" s="279">
        <f>8/10</f>
        <v>0.8</v>
      </c>
      <c r="Q27" s="267">
        <v>1</v>
      </c>
      <c r="R27" s="279">
        <v>1</v>
      </c>
      <c r="S27" s="316">
        <v>1</v>
      </c>
      <c r="T27" s="279">
        <f>(S27+S34+S37+S39)/4</f>
        <v>0.97216666666666662</v>
      </c>
      <c r="U27" s="330" t="s">
        <v>145</v>
      </c>
      <c r="V27" s="331" t="s">
        <v>146</v>
      </c>
      <c r="W27" s="89" t="s">
        <v>147</v>
      </c>
      <c r="X27" s="90">
        <v>100000</v>
      </c>
      <c r="Y27" s="88" t="s">
        <v>148</v>
      </c>
      <c r="Z27" s="91">
        <v>12575</v>
      </c>
      <c r="AA27" s="91">
        <v>39746</v>
      </c>
      <c r="AB27" s="16">
        <f t="shared" si="0"/>
        <v>0.12575</v>
      </c>
      <c r="AC27" s="261">
        <f t="shared" si="1"/>
        <v>0.52320999999999995</v>
      </c>
      <c r="AD27" s="278">
        <f>(AB27+AB28+AB29+AB30+AB31+AB32)/6</f>
        <v>0.18302182539682543</v>
      </c>
      <c r="AE27" s="278">
        <f>(AC27+AC28+AC29+AC30+AC31+AC32)/6</f>
        <v>0.76529690476190471</v>
      </c>
      <c r="AF27" s="279">
        <f>(AD27+AD34+AD37+AD39)/4</f>
        <v>0.48423399170274173</v>
      </c>
      <c r="AG27" s="279">
        <f>(AE27+AE34+AE37+AE39)/4</f>
        <v>0.7811916504329004</v>
      </c>
      <c r="AH27" s="90" t="s">
        <v>149</v>
      </c>
      <c r="AI27" s="92">
        <v>43840</v>
      </c>
      <c r="AJ27" s="93">
        <v>44012</v>
      </c>
      <c r="AK27" s="302" t="s">
        <v>150</v>
      </c>
      <c r="AL27" s="94">
        <v>800000000</v>
      </c>
      <c r="AM27" s="95" t="s">
        <v>151</v>
      </c>
      <c r="AN27" s="246" t="s">
        <v>97</v>
      </c>
      <c r="AO27" s="236"/>
      <c r="AP27" s="299">
        <v>6477423687.7399998</v>
      </c>
      <c r="AQ27" s="299">
        <v>676635353</v>
      </c>
      <c r="AR27" s="271">
        <v>5977423688</v>
      </c>
      <c r="AS27" s="271">
        <v>676635353</v>
      </c>
      <c r="AT27" s="96" t="s">
        <v>152</v>
      </c>
      <c r="AU27" s="228" t="s">
        <v>303</v>
      </c>
    </row>
    <row r="28" spans="1:47" ht="90" customHeight="1">
      <c r="A28" s="365"/>
      <c r="B28" s="365"/>
      <c r="C28" s="365"/>
      <c r="D28" s="375"/>
      <c r="E28" s="376"/>
      <c r="F28" s="97" t="s">
        <v>153</v>
      </c>
      <c r="G28" s="378"/>
      <c r="H28" s="350"/>
      <c r="I28" s="350"/>
      <c r="J28" s="350"/>
      <c r="K28" s="352"/>
      <c r="L28" s="348"/>
      <c r="M28" s="348"/>
      <c r="N28" s="315"/>
      <c r="O28" s="265"/>
      <c r="P28" s="279"/>
      <c r="Q28" s="268"/>
      <c r="R28" s="279"/>
      <c r="S28" s="317"/>
      <c r="T28" s="279"/>
      <c r="U28" s="330"/>
      <c r="V28" s="331"/>
      <c r="W28" s="89" t="s">
        <v>154</v>
      </c>
      <c r="X28" s="90">
        <v>16</v>
      </c>
      <c r="Y28" s="97" t="s">
        <v>153</v>
      </c>
      <c r="Z28" s="91">
        <v>4</v>
      </c>
      <c r="AA28" s="91">
        <v>16</v>
      </c>
      <c r="AB28" s="16">
        <f t="shared" si="0"/>
        <v>0.25</v>
      </c>
      <c r="AC28" s="261">
        <v>1</v>
      </c>
      <c r="AD28" s="278"/>
      <c r="AE28" s="278"/>
      <c r="AF28" s="279"/>
      <c r="AG28" s="279"/>
      <c r="AH28" s="90" t="s">
        <v>155</v>
      </c>
      <c r="AI28" s="92">
        <v>43840</v>
      </c>
      <c r="AJ28" s="93">
        <v>44012</v>
      </c>
      <c r="AK28" s="302"/>
      <c r="AL28" s="98">
        <v>35000000</v>
      </c>
      <c r="AM28" s="95" t="s">
        <v>156</v>
      </c>
      <c r="AN28" s="246" t="s">
        <v>97</v>
      </c>
      <c r="AO28" s="236"/>
      <c r="AP28" s="300"/>
      <c r="AQ28" s="300"/>
      <c r="AR28" s="271"/>
      <c r="AS28" s="271"/>
      <c r="AT28" s="96"/>
      <c r="AU28" s="228" t="s">
        <v>304</v>
      </c>
    </row>
    <row r="29" spans="1:47" ht="90" customHeight="1">
      <c r="A29" s="365"/>
      <c r="B29" s="365"/>
      <c r="C29" s="365"/>
      <c r="D29" s="375"/>
      <c r="E29" s="376"/>
      <c r="F29" s="99" t="s">
        <v>157</v>
      </c>
      <c r="G29" s="378"/>
      <c r="H29" s="350"/>
      <c r="I29" s="350"/>
      <c r="J29" s="350"/>
      <c r="K29" s="352"/>
      <c r="L29" s="348"/>
      <c r="M29" s="348"/>
      <c r="N29" s="315"/>
      <c r="O29" s="265"/>
      <c r="P29" s="279"/>
      <c r="Q29" s="268"/>
      <c r="R29" s="279"/>
      <c r="S29" s="317"/>
      <c r="T29" s="279"/>
      <c r="U29" s="330"/>
      <c r="V29" s="331"/>
      <c r="W29" s="88" t="s">
        <v>158</v>
      </c>
      <c r="X29" s="90">
        <v>70</v>
      </c>
      <c r="Y29" s="99" t="s">
        <v>157</v>
      </c>
      <c r="Z29" s="97">
        <v>20</v>
      </c>
      <c r="AA29" s="97">
        <v>38</v>
      </c>
      <c r="AB29" s="16">
        <f t="shared" si="0"/>
        <v>0.2857142857142857</v>
      </c>
      <c r="AC29" s="261">
        <f t="shared" si="1"/>
        <v>0.82857142857142863</v>
      </c>
      <c r="AD29" s="278"/>
      <c r="AE29" s="278"/>
      <c r="AF29" s="279"/>
      <c r="AG29" s="279"/>
      <c r="AH29" s="90" t="s">
        <v>159</v>
      </c>
      <c r="AI29" s="92">
        <v>43840</v>
      </c>
      <c r="AJ29" s="93">
        <v>44012</v>
      </c>
      <c r="AK29" s="302"/>
      <c r="AL29" s="100">
        <v>40000000</v>
      </c>
      <c r="AM29" s="95" t="s">
        <v>160</v>
      </c>
      <c r="AN29" s="246" t="s">
        <v>97</v>
      </c>
      <c r="AO29" s="236"/>
      <c r="AP29" s="300"/>
      <c r="AQ29" s="300"/>
      <c r="AR29" s="271"/>
      <c r="AS29" s="271"/>
      <c r="AT29" s="96" t="s">
        <v>161</v>
      </c>
      <c r="AU29" s="228" t="s">
        <v>305</v>
      </c>
    </row>
    <row r="30" spans="1:47" ht="90" customHeight="1">
      <c r="A30" s="365"/>
      <c r="B30" s="365"/>
      <c r="C30" s="365"/>
      <c r="D30" s="375"/>
      <c r="E30" s="376"/>
      <c r="F30" s="99" t="s">
        <v>162</v>
      </c>
      <c r="G30" s="378"/>
      <c r="H30" s="350"/>
      <c r="I30" s="350"/>
      <c r="J30" s="350"/>
      <c r="K30" s="352"/>
      <c r="L30" s="348"/>
      <c r="M30" s="348"/>
      <c r="N30" s="315"/>
      <c r="O30" s="265"/>
      <c r="P30" s="279"/>
      <c r="Q30" s="268"/>
      <c r="R30" s="279"/>
      <c r="S30" s="317"/>
      <c r="T30" s="279"/>
      <c r="U30" s="330"/>
      <c r="V30" s="331"/>
      <c r="W30" s="88" t="s">
        <v>163</v>
      </c>
      <c r="X30" s="90">
        <v>60</v>
      </c>
      <c r="Y30" s="99" t="s">
        <v>164</v>
      </c>
      <c r="Z30" s="97">
        <v>7</v>
      </c>
      <c r="AA30" s="97">
        <v>56</v>
      </c>
      <c r="AB30" s="16">
        <f t="shared" si="0"/>
        <v>0.11666666666666667</v>
      </c>
      <c r="AC30" s="261">
        <v>1</v>
      </c>
      <c r="AD30" s="278"/>
      <c r="AE30" s="278"/>
      <c r="AF30" s="279"/>
      <c r="AG30" s="279"/>
      <c r="AH30" s="90" t="s">
        <v>165</v>
      </c>
      <c r="AI30" s="92">
        <v>43840</v>
      </c>
      <c r="AJ30" s="93">
        <v>44012</v>
      </c>
      <c r="AK30" s="302"/>
      <c r="AL30" s="98">
        <v>50000000</v>
      </c>
      <c r="AM30" s="95" t="s">
        <v>166</v>
      </c>
      <c r="AN30" s="246" t="s">
        <v>54</v>
      </c>
      <c r="AO30" s="236"/>
      <c r="AP30" s="300"/>
      <c r="AQ30" s="300"/>
      <c r="AR30" s="271"/>
      <c r="AS30" s="271"/>
      <c r="AT30" s="96" t="s">
        <v>167</v>
      </c>
      <c r="AU30" s="228" t="s">
        <v>306</v>
      </c>
    </row>
    <row r="31" spans="1:47" ht="90" customHeight="1">
      <c r="A31" s="365"/>
      <c r="B31" s="365"/>
      <c r="C31" s="365"/>
      <c r="D31" s="375"/>
      <c r="E31" s="376"/>
      <c r="F31" s="99" t="s">
        <v>168</v>
      </c>
      <c r="G31" s="378"/>
      <c r="H31" s="350"/>
      <c r="I31" s="350"/>
      <c r="J31" s="350"/>
      <c r="K31" s="352"/>
      <c r="L31" s="348"/>
      <c r="M31" s="348"/>
      <c r="N31" s="315"/>
      <c r="O31" s="265"/>
      <c r="P31" s="279"/>
      <c r="Q31" s="268"/>
      <c r="R31" s="279"/>
      <c r="S31" s="317"/>
      <c r="T31" s="279"/>
      <c r="U31" s="330"/>
      <c r="V31" s="331"/>
      <c r="W31" s="88" t="s">
        <v>169</v>
      </c>
      <c r="X31" s="90">
        <v>50</v>
      </c>
      <c r="Y31" s="99" t="s">
        <v>168</v>
      </c>
      <c r="Z31" s="97">
        <v>12</v>
      </c>
      <c r="AA31" s="97">
        <v>0</v>
      </c>
      <c r="AB31" s="16">
        <f t="shared" si="0"/>
        <v>0.24</v>
      </c>
      <c r="AC31" s="261">
        <f t="shared" si="1"/>
        <v>0.24</v>
      </c>
      <c r="AD31" s="278"/>
      <c r="AE31" s="278"/>
      <c r="AF31" s="279"/>
      <c r="AG31" s="279"/>
      <c r="AH31" s="90" t="s">
        <v>170</v>
      </c>
      <c r="AI31" s="92">
        <v>43840</v>
      </c>
      <c r="AJ31" s="93">
        <v>44012</v>
      </c>
      <c r="AK31" s="302"/>
      <c r="AL31" s="98">
        <v>70000000</v>
      </c>
      <c r="AM31" s="95" t="s">
        <v>171</v>
      </c>
      <c r="AN31" s="246" t="s">
        <v>54</v>
      </c>
      <c r="AO31" s="236"/>
      <c r="AP31" s="300"/>
      <c r="AQ31" s="300"/>
      <c r="AR31" s="271"/>
      <c r="AS31" s="271"/>
      <c r="AT31" s="96"/>
      <c r="AU31" s="229"/>
    </row>
    <row r="32" spans="1:47" ht="90" customHeight="1">
      <c r="A32" s="365"/>
      <c r="B32" s="365"/>
      <c r="C32" s="365"/>
      <c r="D32" s="375"/>
      <c r="E32" s="376"/>
      <c r="F32" s="99" t="s">
        <v>172</v>
      </c>
      <c r="G32" s="378"/>
      <c r="H32" s="350"/>
      <c r="I32" s="350"/>
      <c r="J32" s="350"/>
      <c r="K32" s="352"/>
      <c r="L32" s="348"/>
      <c r="M32" s="348"/>
      <c r="N32" s="315"/>
      <c r="O32" s="266"/>
      <c r="P32" s="279"/>
      <c r="Q32" s="269"/>
      <c r="R32" s="279"/>
      <c r="S32" s="318"/>
      <c r="T32" s="279"/>
      <c r="U32" s="330"/>
      <c r="V32" s="331"/>
      <c r="W32" s="88" t="s">
        <v>173</v>
      </c>
      <c r="X32" s="90">
        <v>50</v>
      </c>
      <c r="Y32" s="99" t="s">
        <v>172</v>
      </c>
      <c r="Z32" s="97">
        <v>4</v>
      </c>
      <c r="AA32" s="97">
        <v>55</v>
      </c>
      <c r="AB32" s="16">
        <f t="shared" si="0"/>
        <v>0.08</v>
      </c>
      <c r="AC32" s="261">
        <v>1</v>
      </c>
      <c r="AD32" s="278"/>
      <c r="AE32" s="278"/>
      <c r="AF32" s="279"/>
      <c r="AG32" s="279"/>
      <c r="AH32" s="90" t="s">
        <v>174</v>
      </c>
      <c r="AI32" s="92">
        <v>43840</v>
      </c>
      <c r="AJ32" s="93">
        <v>44012</v>
      </c>
      <c r="AK32" s="302"/>
      <c r="AL32" s="98">
        <v>30000000</v>
      </c>
      <c r="AM32" s="95" t="s">
        <v>175</v>
      </c>
      <c r="AN32" s="246" t="s">
        <v>54</v>
      </c>
      <c r="AO32" s="236"/>
      <c r="AP32" s="300"/>
      <c r="AQ32" s="300"/>
      <c r="AR32" s="271"/>
      <c r="AS32" s="271"/>
      <c r="AT32" s="96" t="s">
        <v>176</v>
      </c>
      <c r="AU32" s="228" t="s">
        <v>307</v>
      </c>
    </row>
    <row r="33" spans="1:47" ht="90" customHeight="1">
      <c r="A33" s="365"/>
      <c r="B33" s="365"/>
      <c r="C33" s="365"/>
      <c r="D33" s="375"/>
      <c r="E33" s="376"/>
      <c r="F33" s="50"/>
      <c r="G33" s="46"/>
      <c r="H33" s="47"/>
      <c r="I33" s="47"/>
      <c r="J33" s="47"/>
      <c r="K33" s="65"/>
      <c r="L33" s="101"/>
      <c r="M33" s="101"/>
      <c r="N33" s="21"/>
      <c r="O33" s="21"/>
      <c r="P33" s="21"/>
      <c r="Q33" s="21"/>
      <c r="R33" s="21"/>
      <c r="S33" s="21"/>
      <c r="T33" s="279"/>
      <c r="U33" s="330"/>
      <c r="V33" s="331"/>
      <c r="W33" s="45"/>
      <c r="X33" s="51"/>
      <c r="Y33" s="21"/>
      <c r="Z33" s="66"/>
      <c r="AA33" s="66"/>
      <c r="AB33" s="16"/>
      <c r="AC33" s="261"/>
      <c r="AD33" s="21"/>
      <c r="AE33" s="21"/>
      <c r="AF33" s="279"/>
      <c r="AG33" s="279"/>
      <c r="AH33" s="21"/>
      <c r="AI33" s="21"/>
      <c r="AJ33" s="21"/>
      <c r="AK33" s="52"/>
      <c r="AL33" s="102"/>
      <c r="AM33" s="47"/>
      <c r="AN33" s="247"/>
      <c r="AO33" s="236"/>
      <c r="AP33" s="300"/>
      <c r="AQ33" s="300"/>
      <c r="AR33" s="271"/>
      <c r="AS33" s="271"/>
      <c r="AT33" s="54"/>
      <c r="AU33" s="229"/>
    </row>
    <row r="34" spans="1:47" ht="90" customHeight="1">
      <c r="A34" s="365"/>
      <c r="B34" s="365"/>
      <c r="C34" s="365"/>
      <c r="D34" s="375"/>
      <c r="E34" s="376"/>
      <c r="F34" s="103" t="s">
        <v>177</v>
      </c>
      <c r="G34" s="388" t="s">
        <v>108</v>
      </c>
      <c r="H34" s="332" t="s">
        <v>178</v>
      </c>
      <c r="I34" s="332" t="s">
        <v>179</v>
      </c>
      <c r="J34" s="332" t="s">
        <v>179</v>
      </c>
      <c r="K34" s="333" t="s">
        <v>180</v>
      </c>
      <c r="L34" s="335" t="s">
        <v>181</v>
      </c>
      <c r="M34" s="335" t="s">
        <v>182</v>
      </c>
      <c r="N34" s="315">
        <v>43</v>
      </c>
      <c r="O34" s="264">
        <v>43</v>
      </c>
      <c r="P34" s="279">
        <f>43/100</f>
        <v>0.43</v>
      </c>
      <c r="Q34" s="267">
        <f>(N34+O34)/100</f>
        <v>0.86</v>
      </c>
      <c r="R34" s="279">
        <f>(N34+O34+400)/500</f>
        <v>0.97199999999999998</v>
      </c>
      <c r="S34" s="316">
        <f>(N34+O34+400)/500</f>
        <v>0.97199999999999998</v>
      </c>
      <c r="T34" s="279"/>
      <c r="U34" s="330"/>
      <c r="V34" s="331"/>
      <c r="W34" s="104" t="s">
        <v>183</v>
      </c>
      <c r="X34" s="105">
        <v>45</v>
      </c>
      <c r="Y34" s="103" t="s">
        <v>177</v>
      </c>
      <c r="Z34" s="104">
        <v>43</v>
      </c>
      <c r="AA34" s="223">
        <v>43</v>
      </c>
      <c r="AB34" s="16">
        <f t="shared" si="0"/>
        <v>0.9555555555555556</v>
      </c>
      <c r="AC34" s="261">
        <v>1</v>
      </c>
      <c r="AD34" s="278">
        <f>(AB34+AB35)/2</f>
        <v>0.4777777777777778</v>
      </c>
      <c r="AE34" s="278">
        <f>(AC34+AC35)/2</f>
        <v>1</v>
      </c>
      <c r="AF34" s="279"/>
      <c r="AG34" s="279"/>
      <c r="AH34" s="105" t="s">
        <v>82</v>
      </c>
      <c r="AI34" s="106">
        <v>43840</v>
      </c>
      <c r="AJ34" s="107">
        <v>44012</v>
      </c>
      <c r="AK34" s="345" t="s">
        <v>282</v>
      </c>
      <c r="AL34" s="108">
        <v>130000000</v>
      </c>
      <c r="AM34" s="104" t="s">
        <v>184</v>
      </c>
      <c r="AN34" s="248" t="s">
        <v>72</v>
      </c>
      <c r="AO34" s="236"/>
      <c r="AP34" s="300"/>
      <c r="AQ34" s="300"/>
      <c r="AR34" s="271"/>
      <c r="AS34" s="271"/>
      <c r="AT34" s="109" t="s">
        <v>185</v>
      </c>
      <c r="AU34" s="229"/>
    </row>
    <row r="35" spans="1:47" ht="90" customHeight="1">
      <c r="A35" s="365"/>
      <c r="B35" s="365"/>
      <c r="C35" s="365"/>
      <c r="D35" s="375"/>
      <c r="E35" s="376"/>
      <c r="F35" s="103" t="s">
        <v>186</v>
      </c>
      <c r="G35" s="389"/>
      <c r="H35" s="332"/>
      <c r="I35" s="332"/>
      <c r="J35" s="332"/>
      <c r="K35" s="334"/>
      <c r="L35" s="336"/>
      <c r="M35" s="336"/>
      <c r="N35" s="315"/>
      <c r="O35" s="266"/>
      <c r="P35" s="279"/>
      <c r="Q35" s="269"/>
      <c r="R35" s="279"/>
      <c r="S35" s="318"/>
      <c r="T35" s="279"/>
      <c r="U35" s="330"/>
      <c r="V35" s="331"/>
      <c r="W35" s="104" t="s">
        <v>187</v>
      </c>
      <c r="X35" s="105">
        <v>1</v>
      </c>
      <c r="Y35" s="103" t="s">
        <v>186</v>
      </c>
      <c r="Z35" s="104">
        <v>0</v>
      </c>
      <c r="AA35" s="223">
        <v>1</v>
      </c>
      <c r="AB35" s="16">
        <f t="shared" si="0"/>
        <v>0</v>
      </c>
      <c r="AC35" s="261">
        <f t="shared" si="1"/>
        <v>1</v>
      </c>
      <c r="AD35" s="278"/>
      <c r="AE35" s="278"/>
      <c r="AF35" s="279"/>
      <c r="AG35" s="279"/>
      <c r="AH35" s="105" t="s">
        <v>82</v>
      </c>
      <c r="AI35" s="106">
        <v>43840</v>
      </c>
      <c r="AJ35" s="107">
        <v>44012</v>
      </c>
      <c r="AK35" s="346"/>
      <c r="AL35" s="108">
        <v>242856007</v>
      </c>
      <c r="AM35" s="110" t="s">
        <v>171</v>
      </c>
      <c r="AN35" s="248" t="s">
        <v>54</v>
      </c>
      <c r="AO35" s="236"/>
      <c r="AP35" s="300"/>
      <c r="AQ35" s="300"/>
      <c r="AR35" s="271"/>
      <c r="AS35" s="271"/>
      <c r="AT35" s="109"/>
      <c r="AU35" s="228" t="s">
        <v>308</v>
      </c>
    </row>
    <row r="36" spans="1:47" ht="90" customHeight="1">
      <c r="A36" s="365"/>
      <c r="B36" s="365"/>
      <c r="C36" s="365"/>
      <c r="D36" s="375"/>
      <c r="E36" s="376"/>
      <c r="F36" s="45"/>
      <c r="G36" s="46"/>
      <c r="H36" s="47"/>
      <c r="I36" s="47"/>
      <c r="J36" s="47"/>
      <c r="K36" s="65"/>
      <c r="L36" s="111"/>
      <c r="M36" s="111"/>
      <c r="N36" s="21"/>
      <c r="O36" s="21"/>
      <c r="P36" s="21"/>
      <c r="Q36" s="21"/>
      <c r="R36" s="21"/>
      <c r="S36" s="21"/>
      <c r="T36" s="279"/>
      <c r="U36" s="330"/>
      <c r="V36" s="331"/>
      <c r="W36" s="47"/>
      <c r="X36" s="51"/>
      <c r="Y36" s="21"/>
      <c r="Z36" s="47"/>
      <c r="AA36" s="47"/>
      <c r="AB36" s="16"/>
      <c r="AC36" s="261"/>
      <c r="AD36" s="21"/>
      <c r="AE36" s="21"/>
      <c r="AF36" s="279"/>
      <c r="AG36" s="279"/>
      <c r="AH36" s="21"/>
      <c r="AI36" s="21"/>
      <c r="AJ36" s="21"/>
      <c r="AK36" s="85"/>
      <c r="AL36" s="112"/>
      <c r="AM36" s="69"/>
      <c r="AN36" s="245"/>
      <c r="AO36" s="236"/>
      <c r="AP36" s="300"/>
      <c r="AQ36" s="300"/>
      <c r="AR36" s="271"/>
      <c r="AS36" s="271"/>
      <c r="AT36" s="54"/>
      <c r="AU36" s="229"/>
    </row>
    <row r="37" spans="1:47" ht="90" customHeight="1">
      <c r="A37" s="365"/>
      <c r="B37" s="365"/>
      <c r="C37" s="365"/>
      <c r="D37" s="375"/>
      <c r="E37" s="376"/>
      <c r="F37" s="113" t="s">
        <v>188</v>
      </c>
      <c r="G37" s="114" t="s">
        <v>108</v>
      </c>
      <c r="H37" s="115" t="s">
        <v>189</v>
      </c>
      <c r="I37" s="115" t="s">
        <v>190</v>
      </c>
      <c r="J37" s="115" t="s">
        <v>190</v>
      </c>
      <c r="K37" s="116" t="s">
        <v>108</v>
      </c>
      <c r="L37" s="117" t="s">
        <v>191</v>
      </c>
      <c r="M37" s="117" t="s">
        <v>192</v>
      </c>
      <c r="N37" s="118">
        <v>43</v>
      </c>
      <c r="O37" s="263">
        <v>0</v>
      </c>
      <c r="P37" s="16">
        <f>43/100</f>
        <v>0.43</v>
      </c>
      <c r="Q37" s="262">
        <f>(N37+O37)/100</f>
        <v>0.43</v>
      </c>
      <c r="R37" s="16">
        <v>1</v>
      </c>
      <c r="S37" s="119">
        <v>1</v>
      </c>
      <c r="T37" s="279"/>
      <c r="U37" s="330"/>
      <c r="V37" s="331"/>
      <c r="W37" s="120" t="s">
        <v>193</v>
      </c>
      <c r="X37" s="121">
        <v>5</v>
      </c>
      <c r="Y37" s="113" t="s">
        <v>188</v>
      </c>
      <c r="Z37" s="122">
        <v>43</v>
      </c>
      <c r="AA37" s="122">
        <v>0</v>
      </c>
      <c r="AB37" s="16">
        <v>1</v>
      </c>
      <c r="AC37" s="261">
        <v>1</v>
      </c>
      <c r="AD37" s="119">
        <v>1</v>
      </c>
      <c r="AE37" s="221">
        <v>1</v>
      </c>
      <c r="AF37" s="279"/>
      <c r="AG37" s="279"/>
      <c r="AH37" s="121" t="s">
        <v>82</v>
      </c>
      <c r="AI37" s="123">
        <v>43840</v>
      </c>
      <c r="AJ37" s="124">
        <v>44012</v>
      </c>
      <c r="AK37" s="124" t="s">
        <v>282</v>
      </c>
      <c r="AL37" s="125">
        <v>130000000</v>
      </c>
      <c r="AM37" s="115" t="s">
        <v>156</v>
      </c>
      <c r="AN37" s="249" t="s">
        <v>97</v>
      </c>
      <c r="AO37" s="236"/>
      <c r="AP37" s="300"/>
      <c r="AQ37" s="300"/>
      <c r="AR37" s="271"/>
      <c r="AS37" s="271"/>
      <c r="AT37" s="126" t="s">
        <v>194</v>
      </c>
      <c r="AU37" s="228" t="s">
        <v>309</v>
      </c>
    </row>
    <row r="38" spans="1:47" ht="90" customHeight="1">
      <c r="A38" s="365"/>
      <c r="B38" s="365"/>
      <c r="C38" s="365"/>
      <c r="D38" s="375"/>
      <c r="E38" s="376"/>
      <c r="F38" s="45"/>
      <c r="G38" s="46"/>
      <c r="H38" s="47"/>
      <c r="I38" s="47"/>
      <c r="J38" s="127"/>
      <c r="K38" s="65"/>
      <c r="L38" s="128"/>
      <c r="M38" s="128"/>
      <c r="N38" s="21"/>
      <c r="O38" s="21"/>
      <c r="P38" s="21"/>
      <c r="Q38" s="21"/>
      <c r="R38" s="21"/>
      <c r="S38" s="21"/>
      <c r="T38" s="279"/>
      <c r="U38" s="330"/>
      <c r="V38" s="331"/>
      <c r="W38" s="129"/>
      <c r="X38" s="51"/>
      <c r="Y38" s="21"/>
      <c r="Z38" s="130"/>
      <c r="AA38" s="130"/>
      <c r="AB38" s="16"/>
      <c r="AC38" s="261"/>
      <c r="AD38" s="131"/>
      <c r="AE38" s="131"/>
      <c r="AF38" s="279"/>
      <c r="AG38" s="279"/>
      <c r="AH38" s="21"/>
      <c r="AI38" s="21"/>
      <c r="AJ38" s="21"/>
      <c r="AK38" s="218"/>
      <c r="AL38" s="102"/>
      <c r="AM38" s="69"/>
      <c r="AN38" s="247"/>
      <c r="AO38" s="236"/>
      <c r="AP38" s="300"/>
      <c r="AQ38" s="300"/>
      <c r="AR38" s="271"/>
      <c r="AS38" s="271"/>
      <c r="AT38" s="54"/>
      <c r="AU38" s="229"/>
    </row>
    <row r="39" spans="1:47" ht="90" customHeight="1">
      <c r="A39" s="365"/>
      <c r="B39" s="365"/>
      <c r="C39" s="365"/>
      <c r="D39" s="375"/>
      <c r="E39" s="376"/>
      <c r="F39" s="133" t="s">
        <v>195</v>
      </c>
      <c r="G39" s="324" t="s">
        <v>108</v>
      </c>
      <c r="H39" s="337" t="s">
        <v>196</v>
      </c>
      <c r="I39" s="337" t="s">
        <v>197</v>
      </c>
      <c r="J39" s="324" t="s">
        <v>197</v>
      </c>
      <c r="K39" s="326" t="s">
        <v>198</v>
      </c>
      <c r="L39" s="328" t="s">
        <v>199</v>
      </c>
      <c r="M39" s="328" t="s">
        <v>200</v>
      </c>
      <c r="N39" s="315">
        <v>24</v>
      </c>
      <c r="O39" s="264">
        <v>1</v>
      </c>
      <c r="P39" s="279">
        <v>1</v>
      </c>
      <c r="Q39" s="267">
        <v>1</v>
      </c>
      <c r="R39" s="279">
        <f>(N39+O39+11)/60</f>
        <v>0.6</v>
      </c>
      <c r="S39" s="316">
        <f>(N39+O39+30)/60</f>
        <v>0.91666666666666663</v>
      </c>
      <c r="T39" s="279"/>
      <c r="U39" s="330"/>
      <c r="V39" s="331"/>
      <c r="W39" s="134" t="s">
        <v>201</v>
      </c>
      <c r="X39" s="135">
        <v>3</v>
      </c>
      <c r="Y39" s="133" t="s">
        <v>195</v>
      </c>
      <c r="Z39" s="136">
        <v>0</v>
      </c>
      <c r="AA39" s="136">
        <v>1</v>
      </c>
      <c r="AB39" s="16">
        <f t="shared" si="0"/>
        <v>0</v>
      </c>
      <c r="AC39" s="261">
        <f t="shared" si="1"/>
        <v>0.33333333333333331</v>
      </c>
      <c r="AD39" s="278">
        <f>(AB39+AB40+AB41+AB42)/4</f>
        <v>0.27613636363636362</v>
      </c>
      <c r="AE39" s="278">
        <f>(AC39+AC40+AC41+AC42)/4</f>
        <v>0.35946969696969699</v>
      </c>
      <c r="AF39" s="279"/>
      <c r="AG39" s="279"/>
      <c r="AH39" s="135" t="s">
        <v>82</v>
      </c>
      <c r="AI39" s="137">
        <v>43840</v>
      </c>
      <c r="AJ39" s="138">
        <v>44012</v>
      </c>
      <c r="AK39" s="326" t="s">
        <v>282</v>
      </c>
      <c r="AL39" s="139">
        <v>1000000000</v>
      </c>
      <c r="AM39" s="140" t="s">
        <v>202</v>
      </c>
      <c r="AN39" s="250" t="s">
        <v>203</v>
      </c>
      <c r="AO39" s="236"/>
      <c r="AP39" s="300"/>
      <c r="AQ39" s="300"/>
      <c r="AR39" s="271"/>
      <c r="AS39" s="271"/>
      <c r="AT39" s="126"/>
      <c r="AU39" s="228" t="s">
        <v>310</v>
      </c>
    </row>
    <row r="40" spans="1:47" ht="90" customHeight="1">
      <c r="A40" s="365"/>
      <c r="B40" s="365"/>
      <c r="C40" s="365"/>
      <c r="D40" s="375"/>
      <c r="E40" s="376"/>
      <c r="F40" s="141" t="s">
        <v>186</v>
      </c>
      <c r="G40" s="325"/>
      <c r="H40" s="337"/>
      <c r="I40" s="337"/>
      <c r="J40" s="325"/>
      <c r="K40" s="327"/>
      <c r="L40" s="329"/>
      <c r="M40" s="329"/>
      <c r="N40" s="315"/>
      <c r="O40" s="265"/>
      <c r="P40" s="279"/>
      <c r="Q40" s="268"/>
      <c r="R40" s="279"/>
      <c r="S40" s="317"/>
      <c r="T40" s="279"/>
      <c r="U40" s="330"/>
      <c r="V40" s="331"/>
      <c r="W40" s="141" t="s">
        <v>204</v>
      </c>
      <c r="X40" s="135">
        <v>220</v>
      </c>
      <c r="Y40" s="141" t="s">
        <v>186</v>
      </c>
      <c r="Z40" s="142">
        <v>23</v>
      </c>
      <c r="AA40" s="142">
        <v>0</v>
      </c>
      <c r="AB40" s="16">
        <f t="shared" si="0"/>
        <v>0.10454545454545454</v>
      </c>
      <c r="AC40" s="261">
        <f t="shared" si="1"/>
        <v>0.10454545454545454</v>
      </c>
      <c r="AD40" s="278"/>
      <c r="AE40" s="278"/>
      <c r="AF40" s="279"/>
      <c r="AG40" s="279"/>
      <c r="AH40" s="135" t="s">
        <v>205</v>
      </c>
      <c r="AI40" s="137">
        <v>43840</v>
      </c>
      <c r="AJ40" s="138">
        <v>44012</v>
      </c>
      <c r="AK40" s="327"/>
      <c r="AL40" s="143">
        <v>400000000</v>
      </c>
      <c r="AM40" s="140" t="s">
        <v>206</v>
      </c>
      <c r="AN40" s="250" t="s">
        <v>207</v>
      </c>
      <c r="AO40" s="236"/>
      <c r="AP40" s="300"/>
      <c r="AQ40" s="300"/>
      <c r="AR40" s="271"/>
      <c r="AS40" s="271"/>
      <c r="AT40" s="126" t="s">
        <v>208</v>
      </c>
      <c r="AU40" s="229"/>
    </row>
    <row r="41" spans="1:47" ht="90" customHeight="1">
      <c r="A41" s="365"/>
      <c r="B41" s="365"/>
      <c r="C41" s="365"/>
      <c r="D41" s="375"/>
      <c r="E41" s="376"/>
      <c r="F41" s="141"/>
      <c r="G41" s="325"/>
      <c r="H41" s="337"/>
      <c r="I41" s="337"/>
      <c r="J41" s="325"/>
      <c r="K41" s="327"/>
      <c r="L41" s="329"/>
      <c r="M41" s="329"/>
      <c r="N41" s="315"/>
      <c r="O41" s="265"/>
      <c r="P41" s="279"/>
      <c r="Q41" s="268"/>
      <c r="R41" s="279"/>
      <c r="S41" s="317"/>
      <c r="T41" s="279"/>
      <c r="U41" s="330"/>
      <c r="V41" s="331"/>
      <c r="W41" s="141" t="s">
        <v>209</v>
      </c>
      <c r="X41" s="135">
        <v>1</v>
      </c>
      <c r="Y41" s="141" t="s">
        <v>210</v>
      </c>
      <c r="Z41" s="142">
        <v>1</v>
      </c>
      <c r="AA41" s="142">
        <v>0</v>
      </c>
      <c r="AB41" s="16">
        <f t="shared" si="0"/>
        <v>1</v>
      </c>
      <c r="AC41" s="261">
        <f t="shared" si="1"/>
        <v>1</v>
      </c>
      <c r="AD41" s="278"/>
      <c r="AE41" s="278"/>
      <c r="AF41" s="279"/>
      <c r="AG41" s="279"/>
      <c r="AH41" s="135" t="s">
        <v>211</v>
      </c>
      <c r="AI41" s="137">
        <v>43840</v>
      </c>
      <c r="AJ41" s="138">
        <v>44012</v>
      </c>
      <c r="AK41" s="327"/>
      <c r="AL41" s="143">
        <v>136494463</v>
      </c>
      <c r="AM41" s="140" t="s">
        <v>212</v>
      </c>
      <c r="AN41" s="250" t="s">
        <v>97</v>
      </c>
      <c r="AO41" s="236"/>
      <c r="AP41" s="300"/>
      <c r="AQ41" s="300"/>
      <c r="AR41" s="271"/>
      <c r="AS41" s="271"/>
      <c r="AT41" s="126" t="s">
        <v>213</v>
      </c>
      <c r="AU41" s="229"/>
    </row>
    <row r="42" spans="1:47" ht="90" customHeight="1">
      <c r="A42" s="365"/>
      <c r="B42" s="365"/>
      <c r="C42" s="365"/>
      <c r="D42" s="375"/>
      <c r="E42" s="376"/>
      <c r="F42" s="141" t="s">
        <v>214</v>
      </c>
      <c r="G42" s="325"/>
      <c r="H42" s="337"/>
      <c r="I42" s="337"/>
      <c r="J42" s="325"/>
      <c r="K42" s="327"/>
      <c r="L42" s="329"/>
      <c r="M42" s="329"/>
      <c r="N42" s="315"/>
      <c r="O42" s="266"/>
      <c r="P42" s="279"/>
      <c r="Q42" s="269"/>
      <c r="R42" s="279"/>
      <c r="S42" s="318"/>
      <c r="T42" s="279"/>
      <c r="U42" s="330"/>
      <c r="V42" s="331"/>
      <c r="W42" s="141" t="s">
        <v>215</v>
      </c>
      <c r="X42" s="135">
        <v>1</v>
      </c>
      <c r="Y42" s="141" t="s">
        <v>214</v>
      </c>
      <c r="Z42" s="142">
        <v>0</v>
      </c>
      <c r="AA42" s="142">
        <v>0</v>
      </c>
      <c r="AB42" s="16">
        <f t="shared" si="0"/>
        <v>0</v>
      </c>
      <c r="AC42" s="261">
        <f t="shared" si="1"/>
        <v>0</v>
      </c>
      <c r="AD42" s="278"/>
      <c r="AE42" s="278"/>
      <c r="AF42" s="279"/>
      <c r="AG42" s="279"/>
      <c r="AH42" s="135" t="s">
        <v>205</v>
      </c>
      <c r="AI42" s="137">
        <v>43840</v>
      </c>
      <c r="AJ42" s="138">
        <v>44012</v>
      </c>
      <c r="AK42" s="349"/>
      <c r="AL42" s="143">
        <v>350000000</v>
      </c>
      <c r="AM42" s="140" t="s">
        <v>216</v>
      </c>
      <c r="AN42" s="250" t="s">
        <v>207</v>
      </c>
      <c r="AO42" s="236"/>
      <c r="AP42" s="301"/>
      <c r="AQ42" s="301"/>
      <c r="AR42" s="271"/>
      <c r="AS42" s="271"/>
      <c r="AT42" s="126"/>
      <c r="AU42" s="228" t="s">
        <v>318</v>
      </c>
    </row>
    <row r="43" spans="1:47" ht="90" customHeight="1">
      <c r="A43" s="365"/>
      <c r="B43" s="365"/>
      <c r="C43" s="365"/>
      <c r="D43" s="79"/>
      <c r="E43" s="47"/>
      <c r="F43" s="45"/>
      <c r="G43" s="111"/>
      <c r="H43" s="47"/>
      <c r="I43" s="47"/>
      <c r="J43" s="144"/>
      <c r="K43" s="145"/>
      <c r="L43" s="128"/>
      <c r="M43" s="128"/>
      <c r="N43" s="21"/>
      <c r="O43" s="21"/>
      <c r="P43" s="21"/>
      <c r="Q43" s="21"/>
      <c r="R43" s="21"/>
      <c r="S43" s="21"/>
      <c r="T43" s="21"/>
      <c r="U43" s="146"/>
      <c r="V43" s="82"/>
      <c r="W43" s="45"/>
      <c r="X43" s="147"/>
      <c r="Y43" s="21"/>
      <c r="Z43" s="66"/>
      <c r="AA43" s="66"/>
      <c r="AB43" s="16"/>
      <c r="AC43" s="261"/>
      <c r="AD43" s="131"/>
      <c r="AE43" s="131"/>
      <c r="AF43" s="279"/>
      <c r="AG43" s="279"/>
      <c r="AH43" s="21"/>
      <c r="AI43" s="21"/>
      <c r="AJ43" s="21"/>
      <c r="AK43" s="132"/>
      <c r="AL43" s="148"/>
      <c r="AM43" s="47"/>
      <c r="AN43" s="245"/>
      <c r="AO43" s="236"/>
      <c r="AP43" s="256"/>
      <c r="AQ43" s="87"/>
      <c r="AR43" s="258"/>
      <c r="AS43" s="258"/>
      <c r="AT43" s="54"/>
      <c r="AU43" s="229"/>
    </row>
    <row r="44" spans="1:47" ht="90" customHeight="1">
      <c r="A44" s="365"/>
      <c r="B44" s="365"/>
      <c r="C44" s="365"/>
      <c r="D44" s="149" t="s">
        <v>217</v>
      </c>
      <c r="E44" s="150" t="s">
        <v>218</v>
      </c>
      <c r="F44" s="151" t="s">
        <v>219</v>
      </c>
      <c r="G44" s="152" t="s">
        <v>220</v>
      </c>
      <c r="H44" s="153" t="s">
        <v>221</v>
      </c>
      <c r="I44" s="150" t="s">
        <v>222</v>
      </c>
      <c r="J44" s="150" t="s">
        <v>222</v>
      </c>
      <c r="K44" s="154" t="s">
        <v>223</v>
      </c>
      <c r="L44" s="155" t="s">
        <v>224</v>
      </c>
      <c r="M44" s="155" t="s">
        <v>225</v>
      </c>
      <c r="N44" s="118">
        <v>0</v>
      </c>
      <c r="O44" s="263">
        <v>1</v>
      </c>
      <c r="P44" s="16">
        <v>0</v>
      </c>
      <c r="Q44" s="262">
        <f>(N44+O44)/1</f>
        <v>1</v>
      </c>
      <c r="R44" s="16">
        <v>1</v>
      </c>
      <c r="S44" s="156">
        <v>1</v>
      </c>
      <c r="T44" s="16">
        <v>1</v>
      </c>
      <c r="U44" s="157" t="s">
        <v>226</v>
      </c>
      <c r="V44" s="158" t="s">
        <v>227</v>
      </c>
      <c r="W44" s="159" t="s">
        <v>228</v>
      </c>
      <c r="X44" s="160">
        <v>8</v>
      </c>
      <c r="Y44" s="151" t="s">
        <v>219</v>
      </c>
      <c r="Z44" s="159">
        <v>0</v>
      </c>
      <c r="AA44" s="159">
        <v>266</v>
      </c>
      <c r="AB44" s="16">
        <f t="shared" si="0"/>
        <v>0</v>
      </c>
      <c r="AC44" s="261">
        <v>1</v>
      </c>
      <c r="AD44" s="16">
        <v>0</v>
      </c>
      <c r="AE44" s="220">
        <f>+AC44</f>
        <v>1</v>
      </c>
      <c r="AF44" s="16">
        <v>0</v>
      </c>
      <c r="AG44" s="220">
        <v>1</v>
      </c>
      <c r="AH44" s="160" t="s">
        <v>82</v>
      </c>
      <c r="AI44" s="161">
        <v>43840</v>
      </c>
      <c r="AJ44" s="161">
        <v>44012</v>
      </c>
      <c r="AK44" s="219" t="s">
        <v>282</v>
      </c>
      <c r="AL44" s="162">
        <v>110000000</v>
      </c>
      <c r="AM44" s="163" t="s">
        <v>229</v>
      </c>
      <c r="AN44" s="251" t="s">
        <v>97</v>
      </c>
      <c r="AO44" s="236"/>
      <c r="AP44" s="257">
        <v>328044844.08000004</v>
      </c>
      <c r="AQ44" s="164">
        <v>70822890</v>
      </c>
      <c r="AR44" s="260">
        <v>328044844</v>
      </c>
      <c r="AS44" s="260">
        <v>70822890</v>
      </c>
      <c r="AT44" s="165"/>
      <c r="AU44" s="228" t="s">
        <v>311</v>
      </c>
    </row>
    <row r="45" spans="1:47" ht="90" customHeight="1">
      <c r="A45" s="365"/>
      <c r="B45" s="365"/>
      <c r="C45" s="365"/>
      <c r="D45" s="166"/>
      <c r="E45" s="167"/>
      <c r="F45" s="168"/>
      <c r="G45" s="46"/>
      <c r="H45" s="127"/>
      <c r="I45" s="127"/>
      <c r="J45" s="127"/>
      <c r="K45" s="65"/>
      <c r="L45" s="169"/>
      <c r="M45" s="169"/>
      <c r="N45" s="21"/>
      <c r="O45" s="21"/>
      <c r="P45" s="21"/>
      <c r="Q45" s="21"/>
      <c r="R45" s="21"/>
      <c r="S45" s="21"/>
      <c r="T45" s="21"/>
      <c r="U45" s="170"/>
      <c r="V45" s="171"/>
      <c r="W45" s="172"/>
      <c r="X45" s="51"/>
      <c r="Y45" s="21"/>
      <c r="Z45" s="173"/>
      <c r="AA45" s="173"/>
      <c r="AB45" s="16"/>
      <c r="AC45" s="261"/>
      <c r="AD45" s="21"/>
      <c r="AE45" s="21"/>
      <c r="AF45" s="21"/>
      <c r="AG45" s="21"/>
      <c r="AH45" s="21"/>
      <c r="AI45" s="21"/>
      <c r="AJ45" s="21"/>
      <c r="AK45" s="174"/>
      <c r="AL45" s="175"/>
      <c r="AM45" s="69"/>
      <c r="AN45" s="243"/>
      <c r="AO45" s="236"/>
      <c r="AP45" s="257"/>
      <c r="AQ45" s="164"/>
      <c r="AR45" s="259"/>
      <c r="AS45" s="259"/>
      <c r="AT45" s="54"/>
      <c r="AU45" s="229"/>
    </row>
    <row r="46" spans="1:47" ht="90" customHeight="1">
      <c r="A46" s="365"/>
      <c r="B46" s="365"/>
      <c r="C46" s="365"/>
      <c r="D46" s="379" t="s">
        <v>230</v>
      </c>
      <c r="E46" s="382" t="s">
        <v>231</v>
      </c>
      <c r="F46" s="385" t="s">
        <v>232</v>
      </c>
      <c r="G46" s="385" t="s">
        <v>108</v>
      </c>
      <c r="H46" s="306" t="s">
        <v>233</v>
      </c>
      <c r="I46" s="306" t="s">
        <v>234</v>
      </c>
      <c r="J46" s="306" t="s">
        <v>234</v>
      </c>
      <c r="K46" s="319" t="s">
        <v>235</v>
      </c>
      <c r="L46" s="320" t="s">
        <v>236</v>
      </c>
      <c r="M46" s="320" t="s">
        <v>237</v>
      </c>
      <c r="N46" s="315">
        <v>1</v>
      </c>
      <c r="O46" s="264">
        <v>0</v>
      </c>
      <c r="P46" s="279">
        <f>1/1</f>
        <v>1</v>
      </c>
      <c r="Q46" s="267">
        <f>(N46+O46)/1</f>
        <v>1</v>
      </c>
      <c r="R46" s="279">
        <f>(N46+1)/2</f>
        <v>1</v>
      </c>
      <c r="S46" s="316">
        <v>1</v>
      </c>
      <c r="T46" s="279">
        <f>(S46+S59+S63+S65)/4</f>
        <v>1</v>
      </c>
      <c r="U46" s="321" t="s">
        <v>238</v>
      </c>
      <c r="V46" s="303" t="s">
        <v>239</v>
      </c>
      <c r="W46" s="176" t="s">
        <v>240</v>
      </c>
      <c r="X46" s="177">
        <v>1</v>
      </c>
      <c r="Y46" s="176" t="s">
        <v>241</v>
      </c>
      <c r="Z46" s="178">
        <v>1</v>
      </c>
      <c r="AA46" s="222">
        <v>0</v>
      </c>
      <c r="AB46" s="16">
        <f t="shared" si="0"/>
        <v>1</v>
      </c>
      <c r="AC46" s="261">
        <f t="shared" si="1"/>
        <v>1</v>
      </c>
      <c r="AD46" s="278">
        <f>(AB46+AB47+AB48+AB49+AB50+AB51+AB52+AB53+AB54+AB55+AB56+AB57)/12</f>
        <v>1</v>
      </c>
      <c r="AE46" s="278">
        <f>(AC46+AC47+AC48+AC49+AC50+AC51+AC52+AC53+AC54+AC55+AC56+AC57)/12</f>
        <v>1</v>
      </c>
      <c r="AF46" s="279">
        <f>(AD46+AD59+AD63+AD65)/4</f>
        <v>0.35</v>
      </c>
      <c r="AG46" s="279">
        <f>(AE46+AE59+AE63+AE65)/4</f>
        <v>1</v>
      </c>
      <c r="AH46" s="177" t="s">
        <v>51</v>
      </c>
      <c r="AI46" s="179">
        <v>43840</v>
      </c>
      <c r="AJ46" s="180">
        <v>44012</v>
      </c>
      <c r="AK46" s="283" t="s">
        <v>283</v>
      </c>
      <c r="AL46" s="284">
        <v>14132561.7063109</v>
      </c>
      <c r="AM46" s="287" t="s">
        <v>242</v>
      </c>
      <c r="AN46" s="290" t="s">
        <v>54</v>
      </c>
      <c r="AO46" s="236"/>
      <c r="AP46" s="293">
        <v>1096782135.0599999</v>
      </c>
      <c r="AQ46" s="280">
        <v>63697915</v>
      </c>
      <c r="AR46" s="272">
        <v>1096782135</v>
      </c>
      <c r="AS46" s="272">
        <v>63697915</v>
      </c>
      <c r="AT46" s="274" t="s">
        <v>312</v>
      </c>
      <c r="AU46" s="229"/>
    </row>
    <row r="47" spans="1:47" ht="90" customHeight="1">
      <c r="A47" s="365"/>
      <c r="B47" s="365"/>
      <c r="C47" s="365"/>
      <c r="D47" s="380"/>
      <c r="E47" s="383"/>
      <c r="F47" s="386"/>
      <c r="G47" s="386"/>
      <c r="H47" s="306"/>
      <c r="I47" s="306"/>
      <c r="J47" s="306"/>
      <c r="K47" s="319"/>
      <c r="L47" s="320"/>
      <c r="M47" s="320"/>
      <c r="N47" s="315"/>
      <c r="O47" s="265"/>
      <c r="P47" s="279"/>
      <c r="Q47" s="268"/>
      <c r="R47" s="279"/>
      <c r="S47" s="317"/>
      <c r="T47" s="279"/>
      <c r="U47" s="322"/>
      <c r="V47" s="304"/>
      <c r="W47" s="176" t="s">
        <v>243</v>
      </c>
      <c r="X47" s="177">
        <v>1</v>
      </c>
      <c r="Y47" s="176" t="s">
        <v>241</v>
      </c>
      <c r="Z47" s="178">
        <v>1</v>
      </c>
      <c r="AA47" s="222">
        <v>0</v>
      </c>
      <c r="AB47" s="16">
        <f t="shared" si="0"/>
        <v>1</v>
      </c>
      <c r="AC47" s="261">
        <f t="shared" si="1"/>
        <v>1</v>
      </c>
      <c r="AD47" s="278"/>
      <c r="AE47" s="278"/>
      <c r="AF47" s="279"/>
      <c r="AG47" s="279"/>
      <c r="AH47" s="177" t="s">
        <v>51</v>
      </c>
      <c r="AI47" s="179">
        <v>43840</v>
      </c>
      <c r="AJ47" s="180">
        <v>44012</v>
      </c>
      <c r="AK47" s="283"/>
      <c r="AL47" s="285"/>
      <c r="AM47" s="288"/>
      <c r="AN47" s="291"/>
      <c r="AO47" s="236"/>
      <c r="AP47" s="294"/>
      <c r="AQ47" s="281"/>
      <c r="AR47" s="272"/>
      <c r="AS47" s="272"/>
      <c r="AT47" s="275"/>
      <c r="AU47" s="229"/>
    </row>
    <row r="48" spans="1:47" ht="90" customHeight="1">
      <c r="A48" s="365"/>
      <c r="B48" s="365"/>
      <c r="C48" s="365"/>
      <c r="D48" s="380"/>
      <c r="E48" s="383"/>
      <c r="F48" s="386"/>
      <c r="G48" s="386"/>
      <c r="H48" s="306"/>
      <c r="I48" s="306"/>
      <c r="J48" s="306"/>
      <c r="K48" s="319"/>
      <c r="L48" s="320"/>
      <c r="M48" s="320"/>
      <c r="N48" s="315"/>
      <c r="O48" s="265"/>
      <c r="P48" s="279"/>
      <c r="Q48" s="268"/>
      <c r="R48" s="279"/>
      <c r="S48" s="317"/>
      <c r="T48" s="279"/>
      <c r="U48" s="322"/>
      <c r="V48" s="304"/>
      <c r="W48" s="176" t="s">
        <v>244</v>
      </c>
      <c r="X48" s="177">
        <v>1</v>
      </c>
      <c r="Y48" s="176" t="s">
        <v>241</v>
      </c>
      <c r="Z48" s="178">
        <v>1</v>
      </c>
      <c r="AA48" s="222">
        <v>0</v>
      </c>
      <c r="AB48" s="16">
        <f t="shared" si="0"/>
        <v>1</v>
      </c>
      <c r="AC48" s="261">
        <f t="shared" si="1"/>
        <v>1</v>
      </c>
      <c r="AD48" s="278"/>
      <c r="AE48" s="278"/>
      <c r="AF48" s="279"/>
      <c r="AG48" s="279"/>
      <c r="AH48" s="177" t="s">
        <v>51</v>
      </c>
      <c r="AI48" s="179">
        <v>43840</v>
      </c>
      <c r="AJ48" s="180">
        <v>44012</v>
      </c>
      <c r="AK48" s="283"/>
      <c r="AL48" s="285"/>
      <c r="AM48" s="288"/>
      <c r="AN48" s="291"/>
      <c r="AO48" s="236"/>
      <c r="AP48" s="294"/>
      <c r="AQ48" s="281"/>
      <c r="AR48" s="272"/>
      <c r="AS48" s="272"/>
      <c r="AT48" s="275"/>
      <c r="AU48" s="229"/>
    </row>
    <row r="49" spans="1:47" ht="90" customHeight="1">
      <c r="A49" s="365"/>
      <c r="B49" s="365"/>
      <c r="C49" s="365"/>
      <c r="D49" s="380"/>
      <c r="E49" s="383"/>
      <c r="F49" s="386"/>
      <c r="G49" s="386"/>
      <c r="H49" s="306"/>
      <c r="I49" s="306"/>
      <c r="J49" s="306"/>
      <c r="K49" s="319"/>
      <c r="L49" s="320"/>
      <c r="M49" s="320"/>
      <c r="N49" s="315"/>
      <c r="O49" s="265"/>
      <c r="P49" s="279"/>
      <c r="Q49" s="268"/>
      <c r="R49" s="279"/>
      <c r="S49" s="317"/>
      <c r="T49" s="279"/>
      <c r="U49" s="322"/>
      <c r="V49" s="304"/>
      <c r="W49" s="176" t="s">
        <v>245</v>
      </c>
      <c r="X49" s="177">
        <v>1</v>
      </c>
      <c r="Y49" s="176" t="s">
        <v>241</v>
      </c>
      <c r="Z49" s="178">
        <v>1</v>
      </c>
      <c r="AA49" s="222">
        <v>0</v>
      </c>
      <c r="AB49" s="16">
        <f t="shared" si="0"/>
        <v>1</v>
      </c>
      <c r="AC49" s="261">
        <f t="shared" si="1"/>
        <v>1</v>
      </c>
      <c r="AD49" s="278"/>
      <c r="AE49" s="278"/>
      <c r="AF49" s="279"/>
      <c r="AG49" s="279"/>
      <c r="AH49" s="177" t="s">
        <v>51</v>
      </c>
      <c r="AI49" s="179">
        <v>43840</v>
      </c>
      <c r="AJ49" s="180">
        <v>44012</v>
      </c>
      <c r="AK49" s="283"/>
      <c r="AL49" s="285"/>
      <c r="AM49" s="288"/>
      <c r="AN49" s="291"/>
      <c r="AO49" s="236"/>
      <c r="AP49" s="294"/>
      <c r="AQ49" s="281"/>
      <c r="AR49" s="272"/>
      <c r="AS49" s="272"/>
      <c r="AT49" s="275"/>
      <c r="AU49" s="229"/>
    </row>
    <row r="50" spans="1:47" ht="90" customHeight="1">
      <c r="A50" s="365"/>
      <c r="B50" s="365"/>
      <c r="C50" s="365"/>
      <c r="D50" s="380"/>
      <c r="E50" s="383"/>
      <c r="F50" s="386"/>
      <c r="G50" s="386"/>
      <c r="H50" s="306"/>
      <c r="I50" s="306"/>
      <c r="J50" s="306"/>
      <c r="K50" s="319"/>
      <c r="L50" s="320"/>
      <c r="M50" s="320"/>
      <c r="N50" s="315"/>
      <c r="O50" s="265"/>
      <c r="P50" s="279"/>
      <c r="Q50" s="268"/>
      <c r="R50" s="279"/>
      <c r="S50" s="317"/>
      <c r="T50" s="279"/>
      <c r="U50" s="322"/>
      <c r="V50" s="304"/>
      <c r="W50" s="176" t="s">
        <v>246</v>
      </c>
      <c r="X50" s="177">
        <v>1</v>
      </c>
      <c r="Y50" s="176" t="s">
        <v>241</v>
      </c>
      <c r="Z50" s="178">
        <v>1</v>
      </c>
      <c r="AA50" s="222">
        <v>0</v>
      </c>
      <c r="AB50" s="16">
        <f t="shared" si="0"/>
        <v>1</v>
      </c>
      <c r="AC50" s="261">
        <f t="shared" si="1"/>
        <v>1</v>
      </c>
      <c r="AD50" s="278"/>
      <c r="AE50" s="278"/>
      <c r="AF50" s="279"/>
      <c r="AG50" s="279"/>
      <c r="AH50" s="177" t="s">
        <v>51</v>
      </c>
      <c r="AI50" s="179">
        <v>43840</v>
      </c>
      <c r="AJ50" s="180">
        <v>44012</v>
      </c>
      <c r="AK50" s="283"/>
      <c r="AL50" s="285"/>
      <c r="AM50" s="288"/>
      <c r="AN50" s="291"/>
      <c r="AO50" s="236"/>
      <c r="AP50" s="294"/>
      <c r="AQ50" s="281"/>
      <c r="AR50" s="272"/>
      <c r="AS50" s="272"/>
      <c r="AT50" s="275"/>
      <c r="AU50" s="229"/>
    </row>
    <row r="51" spans="1:47" ht="90" customHeight="1">
      <c r="A51" s="365"/>
      <c r="B51" s="365"/>
      <c r="C51" s="365"/>
      <c r="D51" s="380"/>
      <c r="E51" s="383"/>
      <c r="F51" s="386"/>
      <c r="G51" s="386"/>
      <c r="H51" s="306"/>
      <c r="I51" s="306"/>
      <c r="J51" s="306"/>
      <c r="K51" s="319"/>
      <c r="L51" s="320"/>
      <c r="M51" s="320"/>
      <c r="N51" s="315"/>
      <c r="O51" s="265"/>
      <c r="P51" s="279"/>
      <c r="Q51" s="268"/>
      <c r="R51" s="279"/>
      <c r="S51" s="317"/>
      <c r="T51" s="279"/>
      <c r="U51" s="322"/>
      <c r="V51" s="304"/>
      <c r="W51" s="176" t="s">
        <v>247</v>
      </c>
      <c r="X51" s="177">
        <v>1</v>
      </c>
      <c r="Y51" s="176" t="s">
        <v>241</v>
      </c>
      <c r="Z51" s="178">
        <v>1</v>
      </c>
      <c r="AA51" s="222">
        <v>0</v>
      </c>
      <c r="AB51" s="16">
        <f t="shared" si="0"/>
        <v>1</v>
      </c>
      <c r="AC51" s="261">
        <f t="shared" si="1"/>
        <v>1</v>
      </c>
      <c r="AD51" s="278"/>
      <c r="AE51" s="278"/>
      <c r="AF51" s="279"/>
      <c r="AG51" s="279"/>
      <c r="AH51" s="177" t="s">
        <v>51</v>
      </c>
      <c r="AI51" s="179">
        <v>43840</v>
      </c>
      <c r="AJ51" s="180">
        <v>44012</v>
      </c>
      <c r="AK51" s="283"/>
      <c r="AL51" s="285"/>
      <c r="AM51" s="288"/>
      <c r="AN51" s="291"/>
      <c r="AO51" s="236"/>
      <c r="AP51" s="294"/>
      <c r="AQ51" s="281"/>
      <c r="AR51" s="272"/>
      <c r="AS51" s="272"/>
      <c r="AT51" s="275"/>
      <c r="AU51" s="229"/>
    </row>
    <row r="52" spans="1:47" ht="90" customHeight="1">
      <c r="A52" s="365"/>
      <c r="B52" s="365"/>
      <c r="C52" s="365"/>
      <c r="D52" s="380"/>
      <c r="E52" s="383"/>
      <c r="F52" s="386"/>
      <c r="G52" s="386"/>
      <c r="H52" s="306"/>
      <c r="I52" s="306"/>
      <c r="J52" s="306"/>
      <c r="K52" s="319"/>
      <c r="L52" s="320"/>
      <c r="M52" s="320"/>
      <c r="N52" s="315"/>
      <c r="O52" s="265"/>
      <c r="P52" s="279"/>
      <c r="Q52" s="268"/>
      <c r="R52" s="279"/>
      <c r="S52" s="317"/>
      <c r="T52" s="279"/>
      <c r="U52" s="322"/>
      <c r="V52" s="304"/>
      <c r="W52" s="176" t="s">
        <v>248</v>
      </c>
      <c r="X52" s="177">
        <v>1</v>
      </c>
      <c r="Y52" s="176" t="s">
        <v>241</v>
      </c>
      <c r="Z52" s="178">
        <v>1</v>
      </c>
      <c r="AA52" s="222">
        <v>0</v>
      </c>
      <c r="AB52" s="16">
        <f t="shared" si="0"/>
        <v>1</v>
      </c>
      <c r="AC52" s="261">
        <f t="shared" si="1"/>
        <v>1</v>
      </c>
      <c r="AD52" s="278"/>
      <c r="AE52" s="278"/>
      <c r="AF52" s="279"/>
      <c r="AG52" s="279"/>
      <c r="AH52" s="177" t="s">
        <v>51</v>
      </c>
      <c r="AI52" s="179">
        <v>43840</v>
      </c>
      <c r="AJ52" s="180">
        <v>44012</v>
      </c>
      <c r="AK52" s="283"/>
      <c r="AL52" s="285"/>
      <c r="AM52" s="288"/>
      <c r="AN52" s="291"/>
      <c r="AO52" s="236"/>
      <c r="AP52" s="294"/>
      <c r="AQ52" s="281"/>
      <c r="AR52" s="272"/>
      <c r="AS52" s="272"/>
      <c r="AT52" s="275"/>
      <c r="AU52" s="229"/>
    </row>
    <row r="53" spans="1:47" ht="90" customHeight="1">
      <c r="A53" s="365"/>
      <c r="B53" s="365"/>
      <c r="C53" s="365"/>
      <c r="D53" s="380"/>
      <c r="E53" s="383"/>
      <c r="F53" s="386"/>
      <c r="G53" s="386"/>
      <c r="H53" s="306"/>
      <c r="I53" s="306"/>
      <c r="J53" s="306"/>
      <c r="K53" s="319"/>
      <c r="L53" s="320"/>
      <c r="M53" s="320"/>
      <c r="N53" s="315"/>
      <c r="O53" s="265"/>
      <c r="P53" s="279"/>
      <c r="Q53" s="268"/>
      <c r="R53" s="279"/>
      <c r="S53" s="317"/>
      <c r="T53" s="279"/>
      <c r="U53" s="322"/>
      <c r="V53" s="304"/>
      <c r="W53" s="176" t="s">
        <v>249</v>
      </c>
      <c r="X53" s="177">
        <v>1</v>
      </c>
      <c r="Y53" s="176" t="s">
        <v>241</v>
      </c>
      <c r="Z53" s="178">
        <v>1</v>
      </c>
      <c r="AA53" s="222">
        <v>0</v>
      </c>
      <c r="AB53" s="16">
        <f t="shared" si="0"/>
        <v>1</v>
      </c>
      <c r="AC53" s="261">
        <f t="shared" si="1"/>
        <v>1</v>
      </c>
      <c r="AD53" s="278"/>
      <c r="AE53" s="278"/>
      <c r="AF53" s="279"/>
      <c r="AG53" s="279"/>
      <c r="AH53" s="177" t="s">
        <v>51</v>
      </c>
      <c r="AI53" s="179">
        <v>43840</v>
      </c>
      <c r="AJ53" s="180">
        <v>44012</v>
      </c>
      <c r="AK53" s="283"/>
      <c r="AL53" s="285"/>
      <c r="AM53" s="288"/>
      <c r="AN53" s="291"/>
      <c r="AO53" s="236"/>
      <c r="AP53" s="294"/>
      <c r="AQ53" s="281"/>
      <c r="AR53" s="272"/>
      <c r="AS53" s="272"/>
      <c r="AT53" s="275"/>
      <c r="AU53" s="229"/>
    </row>
    <row r="54" spans="1:47" ht="90" customHeight="1">
      <c r="A54" s="365"/>
      <c r="B54" s="365"/>
      <c r="C54" s="365"/>
      <c r="D54" s="380"/>
      <c r="E54" s="383"/>
      <c r="F54" s="386"/>
      <c r="G54" s="386"/>
      <c r="H54" s="306"/>
      <c r="I54" s="306"/>
      <c r="J54" s="306"/>
      <c r="K54" s="319"/>
      <c r="L54" s="320"/>
      <c r="M54" s="320"/>
      <c r="N54" s="315"/>
      <c r="O54" s="265"/>
      <c r="P54" s="279"/>
      <c r="Q54" s="268"/>
      <c r="R54" s="279"/>
      <c r="S54" s="317"/>
      <c r="T54" s="279"/>
      <c r="U54" s="322"/>
      <c r="V54" s="304"/>
      <c r="W54" s="176" t="s">
        <v>250</v>
      </c>
      <c r="X54" s="177">
        <v>1</v>
      </c>
      <c r="Y54" s="176" t="s">
        <v>241</v>
      </c>
      <c r="Z54" s="178">
        <v>1</v>
      </c>
      <c r="AA54" s="222">
        <v>0</v>
      </c>
      <c r="AB54" s="16">
        <f t="shared" si="0"/>
        <v>1</v>
      </c>
      <c r="AC54" s="261">
        <f t="shared" si="1"/>
        <v>1</v>
      </c>
      <c r="AD54" s="278"/>
      <c r="AE54" s="278"/>
      <c r="AF54" s="279"/>
      <c r="AG54" s="279"/>
      <c r="AH54" s="177" t="s">
        <v>51</v>
      </c>
      <c r="AI54" s="179">
        <v>43840</v>
      </c>
      <c r="AJ54" s="180">
        <v>44012</v>
      </c>
      <c r="AK54" s="283"/>
      <c r="AL54" s="285"/>
      <c r="AM54" s="288"/>
      <c r="AN54" s="291"/>
      <c r="AO54" s="236"/>
      <c r="AP54" s="294"/>
      <c r="AQ54" s="281"/>
      <c r="AR54" s="272"/>
      <c r="AS54" s="272"/>
      <c r="AT54" s="275"/>
      <c r="AU54" s="229"/>
    </row>
    <row r="55" spans="1:47" ht="90" customHeight="1">
      <c r="A55" s="365"/>
      <c r="B55" s="365"/>
      <c r="C55" s="365"/>
      <c r="D55" s="380"/>
      <c r="E55" s="383"/>
      <c r="F55" s="386"/>
      <c r="G55" s="386"/>
      <c r="H55" s="306"/>
      <c r="I55" s="306"/>
      <c r="J55" s="306"/>
      <c r="K55" s="319"/>
      <c r="L55" s="320"/>
      <c r="M55" s="320"/>
      <c r="N55" s="315"/>
      <c r="O55" s="265"/>
      <c r="P55" s="279"/>
      <c r="Q55" s="268"/>
      <c r="R55" s="279"/>
      <c r="S55" s="317"/>
      <c r="T55" s="279"/>
      <c r="U55" s="322"/>
      <c r="V55" s="304"/>
      <c r="W55" s="176" t="s">
        <v>251</v>
      </c>
      <c r="X55" s="177">
        <v>1</v>
      </c>
      <c r="Y55" s="176" t="s">
        <v>241</v>
      </c>
      <c r="Z55" s="178">
        <v>1</v>
      </c>
      <c r="AA55" s="222">
        <v>0</v>
      </c>
      <c r="AB55" s="16">
        <f t="shared" si="0"/>
        <v>1</v>
      </c>
      <c r="AC55" s="261">
        <f t="shared" si="1"/>
        <v>1</v>
      </c>
      <c r="AD55" s="278"/>
      <c r="AE55" s="278"/>
      <c r="AF55" s="279"/>
      <c r="AG55" s="279"/>
      <c r="AH55" s="177" t="s">
        <v>51</v>
      </c>
      <c r="AI55" s="179">
        <v>43840</v>
      </c>
      <c r="AJ55" s="180">
        <v>44012</v>
      </c>
      <c r="AK55" s="283"/>
      <c r="AL55" s="285"/>
      <c r="AM55" s="288"/>
      <c r="AN55" s="291"/>
      <c r="AO55" s="236"/>
      <c r="AP55" s="294"/>
      <c r="AQ55" s="281"/>
      <c r="AR55" s="272"/>
      <c r="AS55" s="272"/>
      <c r="AT55" s="275"/>
      <c r="AU55" s="229"/>
    </row>
    <row r="56" spans="1:47" ht="90" customHeight="1">
      <c r="A56" s="365"/>
      <c r="B56" s="365"/>
      <c r="C56" s="365"/>
      <c r="D56" s="380"/>
      <c r="E56" s="383"/>
      <c r="F56" s="386"/>
      <c r="G56" s="386"/>
      <c r="H56" s="306"/>
      <c r="I56" s="306"/>
      <c r="J56" s="306"/>
      <c r="K56" s="319"/>
      <c r="L56" s="320"/>
      <c r="M56" s="320"/>
      <c r="N56" s="315"/>
      <c r="O56" s="265"/>
      <c r="P56" s="279"/>
      <c r="Q56" s="268"/>
      <c r="R56" s="279"/>
      <c r="S56" s="317"/>
      <c r="T56" s="279"/>
      <c r="U56" s="322"/>
      <c r="V56" s="304"/>
      <c r="W56" s="176" t="s">
        <v>252</v>
      </c>
      <c r="X56" s="177">
        <v>1</v>
      </c>
      <c r="Y56" s="176" t="s">
        <v>241</v>
      </c>
      <c r="Z56" s="178">
        <v>1</v>
      </c>
      <c r="AA56" s="222">
        <v>0</v>
      </c>
      <c r="AB56" s="16">
        <f t="shared" si="0"/>
        <v>1</v>
      </c>
      <c r="AC56" s="261">
        <f t="shared" si="1"/>
        <v>1</v>
      </c>
      <c r="AD56" s="278"/>
      <c r="AE56" s="278"/>
      <c r="AF56" s="279"/>
      <c r="AG56" s="279"/>
      <c r="AH56" s="177" t="s">
        <v>51</v>
      </c>
      <c r="AI56" s="179">
        <v>43840</v>
      </c>
      <c r="AJ56" s="180">
        <v>44012</v>
      </c>
      <c r="AK56" s="283"/>
      <c r="AL56" s="285"/>
      <c r="AM56" s="288"/>
      <c r="AN56" s="291"/>
      <c r="AO56" s="236"/>
      <c r="AP56" s="294"/>
      <c r="AQ56" s="281"/>
      <c r="AR56" s="272"/>
      <c r="AS56" s="272"/>
      <c r="AT56" s="275"/>
      <c r="AU56" s="229"/>
    </row>
    <row r="57" spans="1:47" ht="90" customHeight="1">
      <c r="A57" s="365"/>
      <c r="B57" s="365"/>
      <c r="C57" s="365"/>
      <c r="D57" s="380"/>
      <c r="E57" s="383"/>
      <c r="F57" s="387"/>
      <c r="G57" s="387"/>
      <c r="H57" s="306"/>
      <c r="I57" s="306"/>
      <c r="J57" s="306"/>
      <c r="K57" s="319"/>
      <c r="L57" s="320"/>
      <c r="M57" s="320"/>
      <c r="N57" s="315"/>
      <c r="O57" s="266"/>
      <c r="P57" s="279"/>
      <c r="Q57" s="269"/>
      <c r="R57" s="279"/>
      <c r="S57" s="318"/>
      <c r="T57" s="279"/>
      <c r="U57" s="322"/>
      <c r="V57" s="304"/>
      <c r="W57" s="176" t="s">
        <v>253</v>
      </c>
      <c r="X57" s="177">
        <v>1</v>
      </c>
      <c r="Y57" s="176" t="s">
        <v>241</v>
      </c>
      <c r="Z57" s="178">
        <v>1</v>
      </c>
      <c r="AA57" s="222">
        <v>0</v>
      </c>
      <c r="AB57" s="16">
        <f t="shared" si="0"/>
        <v>1</v>
      </c>
      <c r="AC57" s="261">
        <f t="shared" si="1"/>
        <v>1</v>
      </c>
      <c r="AD57" s="278"/>
      <c r="AE57" s="278"/>
      <c r="AF57" s="279"/>
      <c r="AG57" s="279"/>
      <c r="AH57" s="177" t="s">
        <v>51</v>
      </c>
      <c r="AI57" s="179">
        <v>43840</v>
      </c>
      <c r="AJ57" s="180">
        <v>44012</v>
      </c>
      <c r="AK57" s="283"/>
      <c r="AL57" s="286"/>
      <c r="AM57" s="289"/>
      <c r="AN57" s="292"/>
      <c r="AO57" s="236"/>
      <c r="AP57" s="294"/>
      <c r="AQ57" s="281"/>
      <c r="AR57" s="272"/>
      <c r="AS57" s="272"/>
      <c r="AT57" s="276"/>
      <c r="AU57" s="229"/>
    </row>
    <row r="58" spans="1:47" ht="90" customHeight="1">
      <c r="A58" s="365"/>
      <c r="B58" s="365"/>
      <c r="C58" s="365"/>
      <c r="D58" s="380"/>
      <c r="E58" s="383"/>
      <c r="F58" s="181"/>
      <c r="G58" s="181"/>
      <c r="H58" s="127"/>
      <c r="I58" s="127"/>
      <c r="J58" s="127"/>
      <c r="K58" s="182"/>
      <c r="L58" s="181"/>
      <c r="M58" s="181"/>
      <c r="N58" s="21"/>
      <c r="O58" s="21"/>
      <c r="P58" s="21"/>
      <c r="Q58" s="21"/>
      <c r="R58" s="21"/>
      <c r="S58" s="21"/>
      <c r="T58" s="279"/>
      <c r="U58" s="322"/>
      <c r="V58" s="304"/>
      <c r="W58" s="45"/>
      <c r="X58" s="51"/>
      <c r="Y58" s="21"/>
      <c r="Z58" s="181"/>
      <c r="AA58" s="181"/>
      <c r="AB58" s="16"/>
      <c r="AC58" s="261"/>
      <c r="AD58" s="21"/>
      <c r="AE58" s="21"/>
      <c r="AF58" s="279"/>
      <c r="AG58" s="279"/>
      <c r="AH58" s="21"/>
      <c r="AI58" s="21"/>
      <c r="AJ58" s="21"/>
      <c r="AK58" s="183"/>
      <c r="AL58" s="184"/>
      <c r="AM58" s="185"/>
      <c r="AN58" s="243"/>
      <c r="AO58" s="236"/>
      <c r="AP58" s="294"/>
      <c r="AQ58" s="281"/>
      <c r="AR58" s="272"/>
      <c r="AS58" s="272"/>
      <c r="AT58" s="54"/>
      <c r="AU58" s="229"/>
    </row>
    <row r="59" spans="1:47" ht="90" customHeight="1">
      <c r="A59" s="365"/>
      <c r="B59" s="365"/>
      <c r="C59" s="365"/>
      <c r="D59" s="380"/>
      <c r="E59" s="383"/>
      <c r="F59" s="186" t="s">
        <v>254</v>
      </c>
      <c r="G59" s="307" t="s">
        <v>108</v>
      </c>
      <c r="H59" s="309" t="s">
        <v>255</v>
      </c>
      <c r="I59" s="310" t="s">
        <v>256</v>
      </c>
      <c r="J59" s="310" t="s">
        <v>256</v>
      </c>
      <c r="K59" s="313" t="s">
        <v>257</v>
      </c>
      <c r="L59" s="307" t="s">
        <v>257</v>
      </c>
      <c r="M59" s="307" t="s">
        <v>257</v>
      </c>
      <c r="N59" s="315">
        <v>4</v>
      </c>
      <c r="O59" s="264">
        <v>9</v>
      </c>
      <c r="P59" s="279">
        <f>4/6</f>
        <v>0.66666666666666663</v>
      </c>
      <c r="Q59" s="267">
        <v>1</v>
      </c>
      <c r="R59" s="279">
        <v>1</v>
      </c>
      <c r="S59" s="316">
        <v>1</v>
      </c>
      <c r="T59" s="279"/>
      <c r="U59" s="322"/>
      <c r="V59" s="304"/>
      <c r="W59" s="186" t="s">
        <v>258</v>
      </c>
      <c r="X59" s="187">
        <v>5</v>
      </c>
      <c r="Y59" s="186" t="s">
        <v>254</v>
      </c>
      <c r="Z59" s="188">
        <v>1</v>
      </c>
      <c r="AA59" s="188">
        <v>5</v>
      </c>
      <c r="AB59" s="16">
        <f t="shared" si="0"/>
        <v>0.2</v>
      </c>
      <c r="AC59" s="261">
        <v>1</v>
      </c>
      <c r="AD59" s="278">
        <f>(AB59+AB60+AB61)/3</f>
        <v>0.39999999999999997</v>
      </c>
      <c r="AE59" s="278">
        <f>(AC59+AC60+AC61)/3</f>
        <v>1</v>
      </c>
      <c r="AF59" s="279"/>
      <c r="AG59" s="279"/>
      <c r="AH59" s="187" t="s">
        <v>82</v>
      </c>
      <c r="AI59" s="189">
        <v>43840</v>
      </c>
      <c r="AJ59" s="190">
        <v>44012</v>
      </c>
      <c r="AK59" s="296" t="s">
        <v>282</v>
      </c>
      <c r="AL59" s="191">
        <v>150000000</v>
      </c>
      <c r="AM59" s="192" t="s">
        <v>259</v>
      </c>
      <c r="AN59" s="252" t="s">
        <v>260</v>
      </c>
      <c r="AO59" s="236"/>
      <c r="AP59" s="294"/>
      <c r="AQ59" s="281"/>
      <c r="AR59" s="272"/>
      <c r="AS59" s="272"/>
      <c r="AT59" s="193" t="s">
        <v>261</v>
      </c>
      <c r="AU59" s="229" t="s">
        <v>317</v>
      </c>
    </row>
    <row r="60" spans="1:47" ht="169.5" customHeight="1">
      <c r="A60" s="365"/>
      <c r="B60" s="365"/>
      <c r="C60" s="365"/>
      <c r="D60" s="380"/>
      <c r="E60" s="383"/>
      <c r="F60" s="186" t="s">
        <v>91</v>
      </c>
      <c r="G60" s="308"/>
      <c r="H60" s="309"/>
      <c r="I60" s="311"/>
      <c r="J60" s="311"/>
      <c r="K60" s="314"/>
      <c r="L60" s="308"/>
      <c r="M60" s="308"/>
      <c r="N60" s="315"/>
      <c r="O60" s="265"/>
      <c r="P60" s="279"/>
      <c r="Q60" s="268"/>
      <c r="R60" s="279"/>
      <c r="S60" s="317"/>
      <c r="T60" s="279"/>
      <c r="U60" s="322"/>
      <c r="V60" s="304"/>
      <c r="W60" s="194" t="s">
        <v>262</v>
      </c>
      <c r="X60" s="187">
        <v>2</v>
      </c>
      <c r="Y60" s="186" t="s">
        <v>91</v>
      </c>
      <c r="Z60" s="195">
        <v>3</v>
      </c>
      <c r="AA60" s="195">
        <v>3</v>
      </c>
      <c r="AB60" s="16">
        <v>1</v>
      </c>
      <c r="AC60" s="261">
        <v>1</v>
      </c>
      <c r="AD60" s="278"/>
      <c r="AE60" s="278"/>
      <c r="AF60" s="279"/>
      <c r="AG60" s="279"/>
      <c r="AH60" s="187" t="s">
        <v>82</v>
      </c>
      <c r="AI60" s="189">
        <v>43840</v>
      </c>
      <c r="AJ60" s="190">
        <v>44012</v>
      </c>
      <c r="AK60" s="297"/>
      <c r="AL60" s="196">
        <v>150000000</v>
      </c>
      <c r="AM60" s="192" t="s">
        <v>242</v>
      </c>
      <c r="AN60" s="252" t="s">
        <v>54</v>
      </c>
      <c r="AO60" s="236"/>
      <c r="AP60" s="294"/>
      <c r="AQ60" s="281"/>
      <c r="AR60" s="272"/>
      <c r="AS60" s="272"/>
      <c r="AT60" s="193" t="s">
        <v>263</v>
      </c>
      <c r="AU60" s="228" t="s">
        <v>313</v>
      </c>
    </row>
    <row r="61" spans="1:47" ht="90" customHeight="1">
      <c r="A61" s="365"/>
      <c r="B61" s="365"/>
      <c r="C61" s="365"/>
      <c r="D61" s="380"/>
      <c r="E61" s="383"/>
      <c r="F61" s="186" t="s">
        <v>264</v>
      </c>
      <c r="G61" s="308"/>
      <c r="H61" s="309"/>
      <c r="I61" s="312"/>
      <c r="J61" s="312"/>
      <c r="K61" s="314"/>
      <c r="L61" s="308"/>
      <c r="M61" s="308"/>
      <c r="N61" s="315"/>
      <c r="O61" s="266"/>
      <c r="P61" s="279"/>
      <c r="Q61" s="269"/>
      <c r="R61" s="279"/>
      <c r="S61" s="318"/>
      <c r="T61" s="279"/>
      <c r="U61" s="322"/>
      <c r="V61" s="304"/>
      <c r="W61" s="194" t="s">
        <v>265</v>
      </c>
      <c r="X61" s="187">
        <v>1</v>
      </c>
      <c r="Y61" s="186" t="s">
        <v>266</v>
      </c>
      <c r="Z61" s="195">
        <v>0</v>
      </c>
      <c r="AA61" s="195">
        <v>1</v>
      </c>
      <c r="AB61" s="16">
        <f t="shared" si="0"/>
        <v>0</v>
      </c>
      <c r="AC61" s="261">
        <f t="shared" si="1"/>
        <v>1</v>
      </c>
      <c r="AD61" s="278"/>
      <c r="AE61" s="278"/>
      <c r="AF61" s="279"/>
      <c r="AG61" s="279"/>
      <c r="AH61" s="187" t="s">
        <v>82</v>
      </c>
      <c r="AI61" s="189">
        <v>43840</v>
      </c>
      <c r="AJ61" s="190">
        <v>44012</v>
      </c>
      <c r="AK61" s="298"/>
      <c r="AL61" s="196">
        <v>246905236</v>
      </c>
      <c r="AM61" s="192" t="s">
        <v>267</v>
      </c>
      <c r="AN61" s="252" t="s">
        <v>54</v>
      </c>
      <c r="AO61" s="236"/>
      <c r="AP61" s="294"/>
      <c r="AQ61" s="281"/>
      <c r="AR61" s="272"/>
      <c r="AS61" s="272"/>
      <c r="AT61" s="193"/>
      <c r="AU61" s="229" t="s">
        <v>286</v>
      </c>
    </row>
    <row r="62" spans="1:47" ht="90" customHeight="1">
      <c r="A62" s="365"/>
      <c r="B62" s="365"/>
      <c r="C62" s="365"/>
      <c r="D62" s="380"/>
      <c r="E62" s="383"/>
      <c r="F62" s="45"/>
      <c r="G62" s="46"/>
      <c r="H62" s="47"/>
      <c r="I62" s="47"/>
      <c r="J62" s="47"/>
      <c r="K62" s="65"/>
      <c r="L62" s="46"/>
      <c r="M62" s="46"/>
      <c r="N62" s="21"/>
      <c r="O62" s="21"/>
      <c r="P62" s="21"/>
      <c r="Q62" s="21"/>
      <c r="R62" s="21"/>
      <c r="S62" s="21"/>
      <c r="T62" s="279"/>
      <c r="U62" s="322"/>
      <c r="V62" s="304"/>
      <c r="W62" s="172"/>
      <c r="X62" s="51"/>
      <c r="Y62" s="21"/>
      <c r="Z62" s="197"/>
      <c r="AA62" s="197"/>
      <c r="AB62" s="16"/>
      <c r="AC62" s="261"/>
      <c r="AD62" s="21"/>
      <c r="AE62" s="21"/>
      <c r="AF62" s="279"/>
      <c r="AG62" s="279"/>
      <c r="AH62" s="21"/>
      <c r="AI62" s="21"/>
      <c r="AJ62" s="21"/>
      <c r="AK62" s="183"/>
      <c r="AL62" s="198"/>
      <c r="AM62" s="47"/>
      <c r="AN62" s="243"/>
      <c r="AO62" s="236"/>
      <c r="AP62" s="294"/>
      <c r="AQ62" s="281"/>
      <c r="AR62" s="272"/>
      <c r="AS62" s="272"/>
      <c r="AT62" s="54"/>
      <c r="AU62" s="229"/>
    </row>
    <row r="63" spans="1:47" ht="90" customHeight="1">
      <c r="A63" s="365"/>
      <c r="B63" s="365"/>
      <c r="C63" s="365"/>
      <c r="D63" s="380"/>
      <c r="E63" s="383"/>
      <c r="F63" s="199" t="s">
        <v>268</v>
      </c>
      <c r="G63" s="200" t="s">
        <v>108</v>
      </c>
      <c r="H63" s="201" t="s">
        <v>269</v>
      </c>
      <c r="I63" s="202" t="s">
        <v>270</v>
      </c>
      <c r="J63" s="202" t="s">
        <v>270</v>
      </c>
      <c r="K63" s="203" t="s">
        <v>271</v>
      </c>
      <c r="L63" s="199" t="s">
        <v>272</v>
      </c>
      <c r="M63" s="199" t="s">
        <v>273</v>
      </c>
      <c r="N63" s="118">
        <v>0</v>
      </c>
      <c r="O63" s="263">
        <v>1</v>
      </c>
      <c r="P63" s="16">
        <v>0</v>
      </c>
      <c r="Q63" s="262">
        <f>(N63+O63)/5</f>
        <v>0.2</v>
      </c>
      <c r="R63" s="16">
        <v>1</v>
      </c>
      <c r="S63" s="204">
        <v>1</v>
      </c>
      <c r="T63" s="279"/>
      <c r="U63" s="322"/>
      <c r="V63" s="304"/>
      <c r="W63" s="199" t="s">
        <v>274</v>
      </c>
      <c r="X63" s="203">
        <v>1</v>
      </c>
      <c r="Y63" s="199" t="s">
        <v>268</v>
      </c>
      <c r="Z63" s="200">
        <v>0</v>
      </c>
      <c r="AA63" s="200">
        <v>1</v>
      </c>
      <c r="AB63" s="16">
        <f t="shared" si="0"/>
        <v>0</v>
      </c>
      <c r="AC63" s="261">
        <f t="shared" si="1"/>
        <v>1</v>
      </c>
      <c r="AD63" s="119">
        <v>0</v>
      </c>
      <c r="AE63" s="221">
        <v>1</v>
      </c>
      <c r="AF63" s="279"/>
      <c r="AG63" s="279"/>
      <c r="AH63" s="203" t="s">
        <v>82</v>
      </c>
      <c r="AI63" s="205">
        <v>43845</v>
      </c>
      <c r="AJ63" s="206">
        <v>44192</v>
      </c>
      <c r="AK63" s="207" t="s">
        <v>282</v>
      </c>
      <c r="AL63" s="208">
        <v>50000000</v>
      </c>
      <c r="AM63" s="202" t="s">
        <v>275</v>
      </c>
      <c r="AN63" s="253" t="s">
        <v>54</v>
      </c>
      <c r="AO63" s="236"/>
      <c r="AP63" s="294"/>
      <c r="AQ63" s="281"/>
      <c r="AR63" s="272"/>
      <c r="AS63" s="272"/>
      <c r="AT63" s="209" t="s">
        <v>261</v>
      </c>
      <c r="AU63" s="228" t="s">
        <v>314</v>
      </c>
    </row>
    <row r="64" spans="1:47" ht="90" customHeight="1">
      <c r="A64" s="365"/>
      <c r="B64" s="365"/>
      <c r="C64" s="365"/>
      <c r="D64" s="380"/>
      <c r="E64" s="383"/>
      <c r="F64" s="45"/>
      <c r="G64" s="66"/>
      <c r="H64" s="210"/>
      <c r="I64" s="47"/>
      <c r="J64" s="47"/>
      <c r="K64" s="51"/>
      <c r="L64" s="45"/>
      <c r="M64" s="45"/>
      <c r="N64" s="21"/>
      <c r="O64" s="21"/>
      <c r="P64" s="21"/>
      <c r="Q64" s="21"/>
      <c r="R64" s="21"/>
      <c r="S64" s="21"/>
      <c r="T64" s="279"/>
      <c r="U64" s="322"/>
      <c r="V64" s="304"/>
      <c r="W64" s="45"/>
      <c r="X64" s="51"/>
      <c r="Y64" s="21"/>
      <c r="Z64" s="66"/>
      <c r="AA64" s="66"/>
      <c r="AB64" s="16"/>
      <c r="AC64" s="261"/>
      <c r="AD64" s="21"/>
      <c r="AE64" s="21"/>
      <c r="AF64" s="279"/>
      <c r="AG64" s="279"/>
      <c r="AH64" s="21"/>
      <c r="AI64" s="21"/>
      <c r="AJ64" s="21"/>
      <c r="AK64" s="211"/>
      <c r="AL64" s="148"/>
      <c r="AM64" s="47"/>
      <c r="AN64" s="243"/>
      <c r="AO64" s="236"/>
      <c r="AP64" s="294"/>
      <c r="AQ64" s="281"/>
      <c r="AR64" s="272"/>
      <c r="AS64" s="272"/>
      <c r="AT64" s="54"/>
      <c r="AU64" s="229"/>
    </row>
    <row r="65" spans="1:47" ht="90" customHeight="1">
      <c r="A65" s="366"/>
      <c r="B65" s="366"/>
      <c r="C65" s="366"/>
      <c r="D65" s="381"/>
      <c r="E65" s="384"/>
      <c r="F65" s="212" t="s">
        <v>276</v>
      </c>
      <c r="G65" s="212" t="s">
        <v>108</v>
      </c>
      <c r="H65" s="213" t="s">
        <v>277</v>
      </c>
      <c r="I65" s="212" t="s">
        <v>278</v>
      </c>
      <c r="J65" s="212" t="s">
        <v>279</v>
      </c>
      <c r="K65" s="212">
        <v>0</v>
      </c>
      <c r="L65" s="212" t="s">
        <v>278</v>
      </c>
      <c r="M65" s="212" t="s">
        <v>279</v>
      </c>
      <c r="N65" s="118">
        <v>0</v>
      </c>
      <c r="O65" s="263">
        <v>1</v>
      </c>
      <c r="P65" s="16">
        <v>0</v>
      </c>
      <c r="Q65" s="262">
        <f>(N65+O65)/2</f>
        <v>0.5</v>
      </c>
      <c r="R65" s="16">
        <v>1</v>
      </c>
      <c r="S65" s="204">
        <v>1</v>
      </c>
      <c r="T65" s="279"/>
      <c r="U65" s="323"/>
      <c r="V65" s="305"/>
      <c r="W65" s="212" t="s">
        <v>280</v>
      </c>
      <c r="X65" s="212">
        <v>1</v>
      </c>
      <c r="Y65" s="212" t="s">
        <v>276</v>
      </c>
      <c r="Z65" s="212">
        <v>0</v>
      </c>
      <c r="AA65" s="212">
        <v>1</v>
      </c>
      <c r="AB65" s="16">
        <f t="shared" si="0"/>
        <v>0</v>
      </c>
      <c r="AC65" s="261">
        <f t="shared" si="1"/>
        <v>1</v>
      </c>
      <c r="AD65" s="119">
        <v>0</v>
      </c>
      <c r="AE65" s="221">
        <v>1</v>
      </c>
      <c r="AF65" s="279"/>
      <c r="AG65" s="279"/>
      <c r="AH65" s="212" t="s">
        <v>51</v>
      </c>
      <c r="AI65" s="214">
        <v>43840</v>
      </c>
      <c r="AJ65" s="215">
        <v>44012</v>
      </c>
      <c r="AK65" s="215" t="s">
        <v>282</v>
      </c>
      <c r="AL65" s="216">
        <v>100000000</v>
      </c>
      <c r="AM65" s="212" t="s">
        <v>281</v>
      </c>
      <c r="AN65" s="254" t="s">
        <v>54</v>
      </c>
      <c r="AO65" s="255"/>
      <c r="AP65" s="295"/>
      <c r="AQ65" s="282"/>
      <c r="AR65" s="273"/>
      <c r="AS65" s="273"/>
      <c r="AT65" s="217" t="s">
        <v>315</v>
      </c>
      <c r="AU65" s="228" t="s">
        <v>316</v>
      </c>
    </row>
  </sheetData>
  <mergeCells count="171">
    <mergeCell ref="AK3:AK8"/>
    <mergeCell ref="H17:H21"/>
    <mergeCell ref="I17:I21"/>
    <mergeCell ref="J17:J21"/>
    <mergeCell ref="K17:K21"/>
    <mergeCell ref="L17:L21"/>
    <mergeCell ref="M17:M21"/>
    <mergeCell ref="H3:H15"/>
    <mergeCell ref="I3:I15"/>
    <mergeCell ref="J3:J15"/>
    <mergeCell ref="K3:K15"/>
    <mergeCell ref="L3:L15"/>
    <mergeCell ref="M3:M15"/>
    <mergeCell ref="Q3:Q15"/>
    <mergeCell ref="O3:O15"/>
    <mergeCell ref="O17:O21"/>
    <mergeCell ref="Q17:Q21"/>
    <mergeCell ref="AD23:AD25"/>
    <mergeCell ref="A3:A65"/>
    <mergeCell ref="B3:B65"/>
    <mergeCell ref="C3:C65"/>
    <mergeCell ref="D3:D25"/>
    <mergeCell ref="E3:E25"/>
    <mergeCell ref="G3:G15"/>
    <mergeCell ref="G17:G21"/>
    <mergeCell ref="G23:G25"/>
    <mergeCell ref="D27:D42"/>
    <mergeCell ref="E27:E42"/>
    <mergeCell ref="G27:G32"/>
    <mergeCell ref="D46:D65"/>
    <mergeCell ref="E46:E65"/>
    <mergeCell ref="F46:F57"/>
    <mergeCell ref="G46:G57"/>
    <mergeCell ref="G34:G35"/>
    <mergeCell ref="H34:H35"/>
    <mergeCell ref="AP3:AP25"/>
    <mergeCell ref="AQ3:AQ25"/>
    <mergeCell ref="AK9:AK13"/>
    <mergeCell ref="AK14:AK15"/>
    <mergeCell ref="AD17:AD21"/>
    <mergeCell ref="AK17:AK21"/>
    <mergeCell ref="N3:N15"/>
    <mergeCell ref="P3:P15"/>
    <mergeCell ref="R3:R15"/>
    <mergeCell ref="S3:S15"/>
    <mergeCell ref="T3:T25"/>
    <mergeCell ref="U3:U25"/>
    <mergeCell ref="N17:N21"/>
    <mergeCell ref="P17:P21"/>
    <mergeCell ref="R17:R21"/>
    <mergeCell ref="S17:S21"/>
    <mergeCell ref="V3:V25"/>
    <mergeCell ref="AD3:AD15"/>
    <mergeCell ref="AF3:AF26"/>
    <mergeCell ref="N23:N25"/>
    <mergeCell ref="P23:P25"/>
    <mergeCell ref="R23:R25"/>
    <mergeCell ref="S23:S25"/>
    <mergeCell ref="G39:G42"/>
    <mergeCell ref="H39:H42"/>
    <mergeCell ref="I39:I42"/>
    <mergeCell ref="P39:P42"/>
    <mergeCell ref="AK23:AK25"/>
    <mergeCell ref="H23:H25"/>
    <mergeCell ref="I23:I25"/>
    <mergeCell ref="J23:J25"/>
    <mergeCell ref="K23:K25"/>
    <mergeCell ref="L23:L25"/>
    <mergeCell ref="M23:M25"/>
    <mergeCell ref="R34:R35"/>
    <mergeCell ref="S34:S35"/>
    <mergeCell ref="AD34:AD35"/>
    <mergeCell ref="AK34:AK35"/>
    <mergeCell ref="M27:M32"/>
    <mergeCell ref="N27:N32"/>
    <mergeCell ref="P27:P32"/>
    <mergeCell ref="R27:R32"/>
    <mergeCell ref="S27:S32"/>
    <mergeCell ref="T27:T42"/>
    <mergeCell ref="AK39:AK42"/>
    <mergeCell ref="H27:H32"/>
    <mergeCell ref="I27:I32"/>
    <mergeCell ref="J39:J42"/>
    <mergeCell ref="K39:K42"/>
    <mergeCell ref="L39:L42"/>
    <mergeCell ref="M39:M42"/>
    <mergeCell ref="N39:N42"/>
    <mergeCell ref="U27:U42"/>
    <mergeCell ref="V27:V42"/>
    <mergeCell ref="AD27:AD32"/>
    <mergeCell ref="I34:I35"/>
    <mergeCell ref="J34:J35"/>
    <mergeCell ref="K34:K35"/>
    <mergeCell ref="L34:L35"/>
    <mergeCell ref="M34:M35"/>
    <mergeCell ref="N34:N35"/>
    <mergeCell ref="P34:P35"/>
    <mergeCell ref="J27:J32"/>
    <mergeCell ref="K27:K32"/>
    <mergeCell ref="L27:L32"/>
    <mergeCell ref="N59:N61"/>
    <mergeCell ref="P59:P61"/>
    <mergeCell ref="S59:S61"/>
    <mergeCell ref="AD59:AD61"/>
    <mergeCell ref="J46:J57"/>
    <mergeCell ref="K46:K57"/>
    <mergeCell ref="L46:L57"/>
    <mergeCell ref="M46:M57"/>
    <mergeCell ref="N46:N57"/>
    <mergeCell ref="P46:P57"/>
    <mergeCell ref="R46:R57"/>
    <mergeCell ref="S46:S57"/>
    <mergeCell ref="T46:T65"/>
    <mergeCell ref="U46:U65"/>
    <mergeCell ref="O59:O61"/>
    <mergeCell ref="Q59:Q61"/>
    <mergeCell ref="H46:H57"/>
    <mergeCell ref="I46:I57"/>
    <mergeCell ref="G59:G61"/>
    <mergeCell ref="H59:H61"/>
    <mergeCell ref="I59:I61"/>
    <mergeCell ref="J59:J61"/>
    <mergeCell ref="K59:K61"/>
    <mergeCell ref="L59:L61"/>
    <mergeCell ref="M59:M61"/>
    <mergeCell ref="AP46:AP65"/>
    <mergeCell ref="AK59:AK61"/>
    <mergeCell ref="AQ27:AQ42"/>
    <mergeCell ref="AF27:AF43"/>
    <mergeCell ref="AK27:AK32"/>
    <mergeCell ref="AP27:AP42"/>
    <mergeCell ref="V46:V65"/>
    <mergeCell ref="AD46:AD57"/>
    <mergeCell ref="R59:R61"/>
    <mergeCell ref="R39:R42"/>
    <mergeCell ref="S39:S42"/>
    <mergeCell ref="AD39:AD42"/>
    <mergeCell ref="AR3:AR25"/>
    <mergeCell ref="AR27:AR42"/>
    <mergeCell ref="AR46:AR65"/>
    <mergeCell ref="AS3:AS25"/>
    <mergeCell ref="AS27:AS42"/>
    <mergeCell ref="AS46:AS65"/>
    <mergeCell ref="AT46:AT57"/>
    <mergeCell ref="AG3:AG26"/>
    <mergeCell ref="AE3:AE15"/>
    <mergeCell ref="AE17:AE21"/>
    <mergeCell ref="AE23:AE25"/>
    <mergeCell ref="AE27:AE32"/>
    <mergeCell ref="AE34:AE35"/>
    <mergeCell ref="AE39:AE42"/>
    <mergeCell ref="AE59:AE61"/>
    <mergeCell ref="AE46:AE57"/>
    <mergeCell ref="AG27:AG43"/>
    <mergeCell ref="AG46:AG65"/>
    <mergeCell ref="AQ46:AQ65"/>
    <mergeCell ref="AF46:AF65"/>
    <mergeCell ref="AK46:AK57"/>
    <mergeCell ref="AL46:AL57"/>
    <mergeCell ref="AM46:AM57"/>
    <mergeCell ref="AN46:AN57"/>
    <mergeCell ref="O23:O25"/>
    <mergeCell ref="Q23:Q25"/>
    <mergeCell ref="O27:O32"/>
    <mergeCell ref="Q27:Q32"/>
    <mergeCell ref="O34:O35"/>
    <mergeCell ref="Q34:Q35"/>
    <mergeCell ref="O39:O42"/>
    <mergeCell ref="Q39:Q42"/>
    <mergeCell ref="O46:O57"/>
    <mergeCell ref="Q46:Q57"/>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junio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LUZ  MARINA SEVERICHE MONROY</cp:lastModifiedBy>
  <dcterms:created xsi:type="dcterms:W3CDTF">2020-06-15T15:56:18Z</dcterms:created>
  <dcterms:modified xsi:type="dcterms:W3CDTF">2020-07-31T21:11:08Z</dcterms:modified>
</cp:coreProperties>
</file>