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defaultThemeVersion="166925"/>
  <mc:AlternateContent xmlns:mc="http://schemas.openxmlformats.org/markup-compatibility/2006">
    <mc:Choice Requires="x15">
      <x15ac:absPath xmlns:x15ac="http://schemas.microsoft.com/office/spreadsheetml/2010/11/ac" url="C:\Users\luzma\OneDrive\Documentos\SEGUIMIENTOS PLANES DE ACCION  A  31 DE DICIEMBRE DE 2020\"/>
    </mc:Choice>
  </mc:AlternateContent>
  <xr:revisionPtr revIDLastSave="0" documentId="8_{E9917BF4-DA8B-4CDC-8BA7-922BA54FC2B8}" xr6:coauthVersionLast="46" xr6:coauthVersionMax="46" xr10:uidLastSave="{00000000-0000-0000-0000-000000000000}"/>
  <bookViews>
    <workbookView xWindow="-110" yWindow="-110" windowWidth="19420" windowHeight="10420" xr2:uid="{00000000-000D-0000-FFFF-FFFF00000000}"/>
  </bookViews>
  <sheets>
    <sheet name="MATRIZ"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J136" i="1" l="1"/>
  <c r="AK136" i="1" s="1"/>
  <c r="B143" i="1" s="1"/>
  <c r="AI136" i="1"/>
  <c r="AK45" i="1"/>
  <c r="AH136" i="1"/>
  <c r="AA4" i="1"/>
  <c r="AA5" i="1"/>
  <c r="AA6" i="1"/>
  <c r="AA136" i="1" s="1"/>
  <c r="B142" i="1" s="1"/>
  <c r="AA7" i="1"/>
  <c r="AA8" i="1"/>
  <c r="AA9" i="1"/>
  <c r="AA11" i="1"/>
  <c r="AA12" i="1"/>
  <c r="AA13" i="1"/>
  <c r="AA14" i="1"/>
  <c r="AA15" i="1"/>
  <c r="AA17" i="1"/>
  <c r="AA18"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83" i="1"/>
  <c r="AA84" i="1"/>
  <c r="AA85" i="1"/>
  <c r="AA86" i="1"/>
  <c r="AA87" i="1"/>
  <c r="AA88" i="1"/>
  <c r="AA89" i="1"/>
  <c r="AA90" i="1"/>
  <c r="AA91" i="1"/>
  <c r="AA92" i="1"/>
  <c r="AA93" i="1"/>
  <c r="AA94" i="1"/>
  <c r="AA95" i="1"/>
  <c r="AA96" i="1"/>
  <c r="AA114" i="1"/>
  <c r="AA115" i="1"/>
  <c r="AA116" i="1"/>
  <c r="AA117" i="1"/>
  <c r="AA118" i="1"/>
  <c r="AA119" i="1"/>
  <c r="AA120" i="1"/>
  <c r="AA123" i="1"/>
  <c r="AA124" i="1"/>
  <c r="AA126" i="1"/>
  <c r="AA127" i="1"/>
  <c r="AA128" i="1"/>
  <c r="AA129" i="1"/>
  <c r="AA130" i="1"/>
  <c r="AA131" i="1"/>
  <c r="AA133" i="1"/>
  <c r="AA134" i="1"/>
  <c r="AA135" i="1"/>
  <c r="N3" i="1"/>
  <c r="P3" i="1"/>
  <c r="N19" i="1"/>
  <c r="P19" i="1"/>
  <c r="N23" i="1"/>
  <c r="P23" i="1"/>
  <c r="N27" i="1"/>
  <c r="P27" i="1"/>
  <c r="N31" i="1"/>
  <c r="P31" i="1"/>
  <c r="N33" i="1"/>
  <c r="O33" i="1" s="1"/>
  <c r="P33" i="1"/>
  <c r="N35" i="1"/>
  <c r="P35" i="1"/>
  <c r="P36" i="1"/>
  <c r="P39" i="1"/>
  <c r="P41" i="1"/>
  <c r="N44" i="1"/>
  <c r="P44" i="1"/>
  <c r="P48" i="1"/>
  <c r="N51" i="1"/>
  <c r="P51" i="1"/>
  <c r="N55" i="1"/>
  <c r="P55" i="1"/>
  <c r="P67" i="1"/>
  <c r="N71" i="1"/>
  <c r="P71" i="1"/>
  <c r="N81" i="1"/>
  <c r="P81" i="1" s="1"/>
  <c r="N83" i="1"/>
  <c r="P83" i="1"/>
  <c r="N97" i="1"/>
  <c r="P97" i="1" s="1"/>
  <c r="P110" i="1"/>
  <c r="P114" i="1"/>
  <c r="N117" i="1"/>
  <c r="P117" i="1" s="1"/>
  <c r="P122" i="1"/>
  <c r="O3" i="1"/>
  <c r="O23" i="1"/>
  <c r="O27" i="1"/>
  <c r="O31" i="1"/>
  <c r="O35" i="1"/>
  <c r="N36" i="1"/>
  <c r="O36" i="1"/>
  <c r="N41" i="1"/>
  <c r="O41" i="1"/>
  <c r="O44" i="1"/>
  <c r="O48" i="1"/>
  <c r="O83" i="1"/>
  <c r="N109" i="1"/>
  <c r="O109" i="1" s="1"/>
  <c r="O110" i="1"/>
  <c r="O114" i="1"/>
  <c r="O117" i="1"/>
  <c r="N122" i="1"/>
  <c r="O122" i="1"/>
  <c r="N130" i="1"/>
  <c r="O130" i="1"/>
  <c r="N126" i="1"/>
  <c r="N114" i="1"/>
  <c r="N93" i="1"/>
  <c r="N86" i="1"/>
  <c r="N78" i="1"/>
  <c r="N64" i="1"/>
  <c r="N61" i="1"/>
  <c r="N58" i="1"/>
  <c r="N48" i="1"/>
  <c r="N39" i="1"/>
  <c r="N13" i="1"/>
  <c r="AE97" i="1"/>
  <c r="P136" i="1" l="1"/>
  <c r="B141" i="1" s="1"/>
  <c r="O97" i="1"/>
  <c r="O81" i="1"/>
  <c r="O136" i="1" s="1"/>
  <c r="B1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3" authorId="0" shapeId="0" xr:uid="{00000000-0006-0000-0000-000001000000}">
      <text>
        <r>
          <rPr>
            <b/>
            <sz val="9"/>
            <color indexed="81"/>
            <rFont val="Tahoma"/>
            <family val="2"/>
          </rPr>
          <t>Usuario:</t>
        </r>
        <r>
          <rPr>
            <sz val="9"/>
            <color indexed="81"/>
            <rFont val="Tahoma"/>
            <family val="2"/>
          </rPr>
          <t xml:space="preserve">
CUANTOS ESTUDIOS SON Y QUIEN VA A SER EL RESPONSABLE</t>
        </r>
      </text>
    </comment>
  </commentList>
</comments>
</file>

<file path=xl/sharedStrings.xml><?xml version="1.0" encoding="utf-8"?>
<sst xmlns="http://schemas.openxmlformats.org/spreadsheetml/2006/main" count="576" uniqueCount="370">
  <si>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</si>
  <si>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</si>
  <si>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</si>
  <si>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</si>
  <si>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</si>
  <si>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</si>
  <si>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</si>
  <si>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</si>
  <si>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</si>
  <si>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</si>
  <si>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</si>
  <si>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</si>
  <si>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</si>
  <si>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</si>
  <si>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Valor Absoluto de la Actividad del  Proyecto 2020</t>
  </si>
  <si>
    <t>REPORTE ACTIVIDADES DE PROYECTO 
OCT-DIC 2020</t>
  </si>
  <si>
    <t xml:space="preserve">Fecha de inicio </t>
  </si>
  <si>
    <t xml:space="preserve">Fecha de Terminación </t>
  </si>
  <si>
    <t xml:space="preserve">Dependencia Responsable </t>
  </si>
  <si>
    <t>Nombre del Responable</t>
  </si>
  <si>
    <t>Fuente de Financiación</t>
  </si>
  <si>
    <t>Apropiación Definitiva
(en pesos)</t>
  </si>
  <si>
    <t>Rubro Presupuestal</t>
  </si>
  <si>
    <t>Código Presupuestal</t>
  </si>
  <si>
    <t xml:space="preserve">REPORTE ASIGNACION PRESUPUESTAL
</t>
  </si>
  <si>
    <t>REPORTE EJECUCIÓN PRESUPUESTAL</t>
  </si>
  <si>
    <t>Observación
Relación de Evidencias</t>
  </si>
  <si>
    <t>CARTAGENA RESILIENTE</t>
  </si>
  <si>
    <t>SALVEMOS JUNTOS NUESTRO PATRIMONIO NATURAL</t>
  </si>
  <si>
    <t>Inversion territorial en el Sector (En miles de pesos)</t>
  </si>
  <si>
    <t>$31.256.050  -Fuente EPA</t>
  </si>
  <si>
    <t>$34.000.000 (Incremento mayor al 8%)</t>
  </si>
  <si>
    <t>RECUPERAR Y RESTAURAR NUESTRAS ÁREAS NATURALES (BOSQUES, BIODIVERSIDAD Y SERVICIOS ECOSISTEMICOS)</t>
  </si>
  <si>
    <t>Numero de nuevos arboles sembrados</t>
  </si>
  <si>
    <t>46843 -Fuente EPA</t>
  </si>
  <si>
    <t>100.000 nuevos arboles sembrados</t>
  </si>
  <si>
    <t>SISTEMA DE ARBOLADO URBANO</t>
  </si>
  <si>
    <t>Determinar sitio de siembra</t>
  </si>
  <si>
    <t>JUL</t>
  </si>
  <si>
    <t>DIC</t>
  </si>
  <si>
    <t>SUBDIRECTORA TECNICA Y DE DESARROLLO SOSTENIBLE</t>
  </si>
  <si>
    <t xml:space="preserve">NORMA BADRAN                                                        </t>
  </si>
  <si>
    <t>INGRESOS CORRIENTES DE LIBRE DESTINACION</t>
  </si>
  <si>
    <t>02-001-06-20-01-01-01-01</t>
  </si>
  <si>
    <t xml:space="preserve">Acuerdo con comunidades y entidades responsables del mantenimiento  de los nuevos arboles sembrados </t>
  </si>
  <si>
    <t>Ejecución de actividades de siembra con apoyo de las comunidades o responsables</t>
  </si>
  <si>
    <t>divulgacion y socializacion de la actividad</t>
  </si>
  <si>
    <t>Establecimiento y mantenimiento de los nuevos arboles sembrados</t>
  </si>
  <si>
    <t>Levantamiento del censo de árboles en riesgo y su georeferenciacion</t>
  </si>
  <si>
    <t xml:space="preserve">JUL </t>
  </si>
  <si>
    <t>Determinación del estado fitosanitario de los árboles</t>
  </si>
  <si>
    <t>ejecucion de la intervencion de los arboles en riesgo</t>
  </si>
  <si>
    <t>Planificacion, definicion y diseño de Areas para el establecimiento del Sistema de reproducción vegetal de especies nativas</t>
  </si>
  <si>
    <t xml:space="preserve">Implementación y operación de Sistema de reproducción vegetal de especies nativas </t>
  </si>
  <si>
    <t>Centro de atencion y valoracion de fauna, adecuado e implementado</t>
  </si>
  <si>
    <t>0 -Fuente EPA</t>
  </si>
  <si>
    <t>1  Centro de atención y
valoración de fauna,
adecuado e implementado</t>
  </si>
  <si>
    <t>CENTRO DE ATENCION Y VALORACION DE FAUNA SILVESTRE</t>
  </si>
  <si>
    <t>Dotar del personal requerido para la Operación y mantenimiento del CAV</t>
  </si>
  <si>
    <t>NORMA BADRAN -</t>
  </si>
  <si>
    <t>02-001-06-20-01-01-01-02</t>
  </si>
  <si>
    <t>Adquisicion de Materiales,insumos y equipos agroveterinarios</t>
  </si>
  <si>
    <t xml:space="preserve"> Operación y mantenimiento del AV</t>
  </si>
  <si>
    <t>Elaborar el manual de procedimientos para el centro de atención animal</t>
  </si>
  <si>
    <t>Recepcionar fauna silvestre, incautada o entregada voluntariamente</t>
  </si>
  <si>
    <t>divulgacion y socializacion de los logros y funcionamiento del CAV</t>
  </si>
  <si>
    <t>numero de jornadas de limpieza en areas ambientalmente degradadas</t>
  </si>
  <si>
    <t>40 -Fuente EPA</t>
  </si>
  <si>
    <t>40 Jornadas de
limpieza en áreas
ambientalmente
degradadas</t>
  </si>
  <si>
    <t>RECUPERACION DE AREAS AMBIENTALMENTE DEGRADADAS</t>
  </si>
  <si>
    <t>estudio de los sitios para la jornada de limpieza</t>
  </si>
  <si>
    <t xml:space="preserve">  </t>
  </si>
  <si>
    <t xml:space="preserve">NORMA BADRAN                                   </t>
  </si>
  <si>
    <t>LEY 99/93</t>
  </si>
  <si>
    <t>02-031-06-20-01-01-01-01</t>
  </si>
  <si>
    <t>programacion y articulacion con otros actores para la intervencion de las areas.</t>
  </si>
  <si>
    <t>divulgacion y socializacion de la actividad con la comunidad</t>
  </si>
  <si>
    <t>limpieza en areas ambientalmente degradadas</t>
  </si>
  <si>
    <t>Numero de operativos realizados para restitucion de Ecosistemas y Areas ambientalmente estrategicas</t>
  </si>
  <si>
    <t>73 -Fuente EPA</t>
  </si>
  <si>
    <t>150 operativos
realizados para
restitución de
ecosistemas y áreas
ambientalmente
estratégicas</t>
  </si>
  <si>
    <t>establecer los sitios de los operativos</t>
  </si>
  <si>
    <t>programacion y articulacion con otras entidades para el desarrollo de los operativos</t>
  </si>
  <si>
    <t>CONVENIOS</t>
  </si>
  <si>
    <t>XXXXXXXX CONVENIOS</t>
  </si>
  <si>
    <t>realizacion de operativos</t>
  </si>
  <si>
    <t>Numero de areas ambientalmente degradadas, intervenidas y en proceso de restauracion</t>
  </si>
  <si>
    <t>3 áreas ambientalmente degradadas, intervenidas y en proceso de restauración (Laguna del Cabrero-Caño Juan Angola, Cerro de la Popa y Bahia de Cartagena)</t>
  </si>
  <si>
    <t>Identificación ambiental y estrategica de las áreas degradadas intervenir</t>
  </si>
  <si>
    <t>Diagnostico y caracterizacion Biofisicas del area.</t>
  </si>
  <si>
    <t>Elaboracion del Plan de Intervencion</t>
  </si>
  <si>
    <t>divulgacion y socializacion de las etapas del proceso de intervencion</t>
  </si>
  <si>
    <t>ORDENAMIENTO AMBIENTAL Y ADAPTACION AL CAMBIO CLIMATICO PARA LA SOSTENIBILIDAD AMBIENTAL (MITIGACION Y GESTION DEL RIESGO AMBIENTAL)</t>
  </si>
  <si>
    <t>Ajustar y modificar el Plan Cartagena Competitiva y Compatible con el Clima y convertirlo en el Plan Integral de Adaptacion al Cambio Climatico -PIACC- formulado y adoptado (Ley 1931 del 27 de Julio de 2018)</t>
  </si>
  <si>
    <t>1    Plan Integral de Adaptacion al Cambio Climatico -PIACC- formulado y adoptado</t>
  </si>
  <si>
    <t>PLAN INTEGRAL DE ADAPTACION AL CAMBIO CLIMATICO</t>
  </si>
  <si>
    <t>revision plan 4 C</t>
  </si>
  <si>
    <t>02-031-06-20-01-01-02-02</t>
  </si>
  <si>
    <t>Formulacion del Plan Integral de Adaptación al Cambio Climático</t>
  </si>
  <si>
    <t xml:space="preserve">
Proyecto de Compostaje de
Residuos Orgánicos a Gran
Escala Local (por fases y en zonas detectadas como criticas)
implementado</t>
  </si>
  <si>
    <t>1
Proyecto de Compostaje de
Residuos Orgánicos a Gran
Escala Local,
implementado</t>
  </si>
  <si>
    <t>Diagnostico y analisis de las actividades de compostaje en la ciudad</t>
  </si>
  <si>
    <t>Analisis de Alternativas de Implementacion de Compostaje</t>
  </si>
  <si>
    <t>Sistema Distrital de Buenas
Prácticas Energéticas en la
Administración Pública,
establecido</t>
  </si>
  <si>
    <t>1
Sistema Distrital de Buenas
Prácticas Energéticas en la
Administración Pública,
establecido</t>
  </si>
  <si>
    <t>Diseño del sistema Distrital de Buenas Practicas energeticas</t>
  </si>
  <si>
    <t>Campañas distritales
masivas de información en
gestión del cambio climático, realizadas</t>
  </si>
  <si>
    <t xml:space="preserve">4 campañas distrital
masivas de información de
gestión para la mitigación
de cambio climático y salud
ambiental </t>
  </si>
  <si>
    <t>diseño de estrategias para la campaña de mitigacion de cambio climatico y salud ambiental</t>
  </si>
  <si>
    <t>programacion de la campañas</t>
  </si>
  <si>
    <t>realizacion de la campaña de mitigacion de cambio climatico y salud ambiental</t>
  </si>
  <si>
    <t>Numero de Barrios participando en la implementación del
proyecto “Tu Barrio
Sostenible</t>
  </si>
  <si>
    <t>3
Barrios participando en la
implementación de
proyecto “Tu Barrio
Sostenible</t>
  </si>
  <si>
    <t>ORDENAMIENTO PARA EL DESARROLLO AMBIENTAL</t>
  </si>
  <si>
    <t>Identificacion y Articulacion con Actores</t>
  </si>
  <si>
    <t xml:space="preserve">NORMA BADRAN                                 </t>
  </si>
  <si>
    <t>02-031-06-20-01-01-02-01</t>
  </si>
  <si>
    <t xml:space="preserve">Definicion de la estrategia de trabajo  del proyecto "Tu Barrio sostenible"  </t>
  </si>
  <si>
    <t>Numero de 
Corredores ambientales
diseñados e
implementados articulados al sistema de drenajes urbanos sostenibles</t>
  </si>
  <si>
    <t>3
Corredores ambientales
diseñados e
implementados</t>
  </si>
  <si>
    <t>Identificación ambiental y estrategica de áreas objeto de delimitación como Corredores Ambientales</t>
  </si>
  <si>
    <t>Recorridos de verificación y cobertura</t>
  </si>
  <si>
    <t>ASEGURAMIENTO, MONITOREO, CONTROL Y VIGILANCIA AMBIENTAL (SISTEMA INTEGRADO DE MONITOREO AMBIENTAL)</t>
  </si>
  <si>
    <t>Numero de Estaciones de medición de calidad del aire, optimizadas
y funcionales.</t>
  </si>
  <si>
    <t>3 -Fuente EPA</t>
  </si>
  <si>
    <t>10
Estaciones de medición de
calidad del aire, optimizadas
y funcionales.</t>
  </si>
  <si>
    <t>SISTEMA INTELIGENTE DE MONITOREO AMBIENTAL</t>
  </si>
  <si>
    <t>Diagnostico de los equipos de las estaciones</t>
  </si>
  <si>
    <t xml:space="preserve">NORMA BADRAN                               </t>
  </si>
  <si>
    <t>02-001-06-20-01-01-03-01</t>
  </si>
  <si>
    <t>Mantenimiento preventivo y correctivo de los equipos existentes</t>
  </si>
  <si>
    <t xml:space="preserve">Adquisicion de nuevos equipos </t>
  </si>
  <si>
    <t>Numero de 
Proyectos para la creación de
la Mesa Técnica Distrital de
Calidad del Aire y Ruido</t>
  </si>
  <si>
    <t>N.D</t>
  </si>
  <si>
    <t>1
Proyecto para la creación de
la Mesa Técnica Distrital de
Calidad del Aire y Ruido</t>
  </si>
  <si>
    <t>diseño y constitucion  de la creacion de la mesa tecnica</t>
  </si>
  <si>
    <t>adopcion de la mesa mediante acto admitivo</t>
  </si>
  <si>
    <t>LICENCIAS, PERMISOS Y MULTAS EPA</t>
  </si>
  <si>
    <t>02-010-06-20-01-01-03-01</t>
  </si>
  <si>
    <t xml:space="preserve">Reporte técnico ambiental
(consolidado anual -aire,
ruido, agua-)
</t>
  </si>
  <si>
    <t xml:space="preserve">4
Reporte técnico ambiental
(consolidado anual -aire,
ruido, agua-)
</t>
  </si>
  <si>
    <t xml:space="preserve">ejecucion de actividades de seguimiento, control  y monitoreo de los recursos agua, aire y suelo </t>
  </si>
  <si>
    <t>Compilación de informes tecnicos  para la obtencion de indicadores  para el reporte tecnico ambiental</t>
  </si>
  <si>
    <t>Elaboración de análisis y evaluación del Estado del Ambiente en Cartagena</t>
  </si>
  <si>
    <t>Elaboración del Informe Anual sobre el Estado del Ambiente</t>
  </si>
  <si>
    <t>INVESTIGACION, EDUCACION Y CULTURA AMBIENTAL (EDUCACION Y CULTURA AMBIENTAL)</t>
  </si>
  <si>
    <t>Numero de Hogares comunitarios de bienestar
acompañados en la implementación de proyectos ambientales</t>
  </si>
  <si>
    <t>25
Hogares comunitarios
de bienestar
acompañados en la
implementación de
proyectos ambientales</t>
  </si>
  <si>
    <t>EDUCACION Y CULTURA AMBIENTAL</t>
  </si>
  <si>
    <t xml:space="preserve">escogencia  de los hogares </t>
  </si>
  <si>
    <t>SUBDIRECTOR DE EDUCACION E INVESTIGACION AMBIENTAL</t>
  </si>
  <si>
    <t xml:space="preserve">BLADIMIR BASABE                            </t>
  </si>
  <si>
    <t>02-031-06-20-01-01-04-01</t>
  </si>
  <si>
    <t xml:space="preserve">acompañamiento de los hogares comunitarios </t>
  </si>
  <si>
    <t xml:space="preserve">Numero de Centros de desarrollo
infantil acompañados en la implementación de proyectos
ambientales
</t>
  </si>
  <si>
    <t xml:space="preserve">20
Centros de desarrollo
infantil acompañados
en la implementación
de proyectos
ambientales
</t>
  </si>
  <si>
    <t>escogencia  de los CDI</t>
  </si>
  <si>
    <t>acompañamiento de los CDI</t>
  </si>
  <si>
    <t xml:space="preserve">Numero de  PRAES
participando de forma concertada en proyectos de acciones coordinadas con las
autoridades ambientales (Área
urbana)
</t>
  </si>
  <si>
    <t>28 -Fuente EPA</t>
  </si>
  <si>
    <t xml:space="preserve">120
Nuevos PRAES
participando de forma
concertada en
proyectos de acciones
coordinadas con las
autoridades
ambientales (Área
urbana y rural)
</t>
  </si>
  <si>
    <t>Alistamiento y preparación de las actividades, jornadas, actores, logistica y ejecución de actividades con las Instituciones educativas</t>
  </si>
  <si>
    <t>Realización de jornadas y eventos de capacitación y educación ambiental a instituciones educativas distritales de Cartagena virtual y/o presencial</t>
  </si>
  <si>
    <t>Realizar el seguimiento  de las actividades realizadas en el marco de los PRAES</t>
  </si>
  <si>
    <t>RENDIMIENTOS FINANCIEROS EPA</t>
  </si>
  <si>
    <t>02-063-06-20-01-01-04-01</t>
  </si>
  <si>
    <t xml:space="preserve">Numero de PRAUS participando de forma concertada en proyectos de acciones coordinadas con las autoridades ambientales (Área urbana y rural)
</t>
  </si>
  <si>
    <t>9 -Fuente EPA</t>
  </si>
  <si>
    <t xml:space="preserve">9     PRAUS participando de forma concertada en proyectos de acciones coordinadas con las autoridades ambientales (Área urbana y rural)
</t>
  </si>
  <si>
    <t>Realizar el seguimiento  de las actividades realizadas en el marco de los PRAUS</t>
  </si>
  <si>
    <t xml:space="preserve">Numero de Grandes eventos
académicos para apropiación de
conocimientos sobre temas ambientales, impulsados y
realizados
</t>
  </si>
  <si>
    <t>2  -Fuente EPA</t>
  </si>
  <si>
    <t xml:space="preserve">6    Grandes eventos académicos para apropiación de conocimientos sobre temas ambientales, impulsados y
realizados
</t>
  </si>
  <si>
    <t xml:space="preserve">seguimiento a los compromisos generados en el marco del evento. </t>
  </si>
  <si>
    <t>CONTRAPRESTACIONES PORTUARIAS</t>
  </si>
  <si>
    <t>XXXXXXXX CONTRAPRESTACIONES PORTUARIAS</t>
  </si>
  <si>
    <t>Numero de PROCEDAS
participando de forma concertada en proyectos y acciones coordinadas con las
autoridades ambientales (Área
urbana y rural)</t>
  </si>
  <si>
    <t>5  -Fuente EPA</t>
  </si>
  <si>
    <t>20
PROCEDAS
participando de forma concertada en proyectos y acciones coordinadas con las autoridades ambientales (Área urbana y rural)</t>
  </si>
  <si>
    <t xml:space="preserve">Realización de jornadas, visitas y eventos de capacitación </t>
  </si>
  <si>
    <t>Realizar el seguimiento,  control y evaluación de las actividades realizadas en el marco de los PROCEDAS</t>
  </si>
  <si>
    <t>Numero de Centros de Vida
participando en Actividades y buenas prácticas ambientales para el beneficio de poblacion de tercera edad, en asocio con las autoridades ambientales y el Distrito de Cartagena</t>
  </si>
  <si>
    <t>0  -Fuente EPA</t>
  </si>
  <si>
    <t>5
Centros de Vida
participando en
Actividades y buenas
prácticas ambientales</t>
  </si>
  <si>
    <t>ejecucion de la actividad</t>
  </si>
  <si>
    <t>divulgacion y socializacion</t>
  </si>
  <si>
    <t>Numero de Herramientas TICs
implementadas para el fomento de la educación ambiental</t>
  </si>
  <si>
    <t>4
Herramientas TICs implementadas para el fomento de la educación ambiental</t>
  </si>
  <si>
    <t>INVESTIGACION E INNOVACION PARA LA GESTION AMBIENTAL SOSTENIBLE</t>
  </si>
  <si>
    <t xml:space="preserve">BLADIMIR BASABE                              </t>
  </si>
  <si>
    <t>02-063-06-20-01-01-04-02</t>
  </si>
  <si>
    <t>Numero de Investigaciones y
estudios sobre el ambiente distrital, sus condiciones,
potencialidades e impactos</t>
  </si>
  <si>
    <t>4
Investigaciones y
estudios sobre el
ambiente distrital, sus
condiciones,
potencialidades e impactos</t>
  </si>
  <si>
    <t>SALVEMOS JUNTOS NUESTRO RECURSO HIDRICO (GESTION INTEGRAL DEL RECURSO HIDRICO)</t>
  </si>
  <si>
    <t>Numero de cuerpos
de agua para la
optimización de sus
condiciones físicas,
hidráulicas y
ambientales.
(Urbanos y rurales)</t>
  </si>
  <si>
    <t>Intervenir 4 cuerpos
de agua para la
optimización de sus
condiciones físicas,
hidráulicas y
ambientales.
(Urbanos y rurales)</t>
  </si>
  <si>
    <t>GESTION INTEGRAL DEL RECURSO HIDRICO</t>
  </si>
  <si>
    <t>Diagnostico biofisico actualizado</t>
  </si>
  <si>
    <t xml:space="preserve">NORMA BADRAN                            </t>
  </si>
  <si>
    <t>02-031-06-20-01-01-05-01</t>
  </si>
  <si>
    <t xml:space="preserve">Delimitación del area </t>
  </si>
  <si>
    <t xml:space="preserve">propuestas </t>
  </si>
  <si>
    <t>SOBRETASA AMBIENTAL PEAJES</t>
  </si>
  <si>
    <t>02-094-06-20-01-01-05-01</t>
  </si>
  <si>
    <t xml:space="preserve">Numero de Rondas hídricas
asociadas a sistema
de drenajes, delimitadas y
acotadas
</t>
  </si>
  <si>
    <t>1  -Fuente EPA</t>
  </si>
  <si>
    <t xml:space="preserve">4
Rondas hídricas asociadas a sistema de drenajes,
delimitadas y acotadas
</t>
  </si>
  <si>
    <t>Caracterización biofisica general del area</t>
  </si>
  <si>
    <t>SGP - PROPOSITO GENERAL</t>
  </si>
  <si>
    <t>XXXXXXXXX</t>
  </si>
  <si>
    <t xml:space="preserve"> Definición de usos permitidos y categorías</t>
  </si>
  <si>
    <t>RENDIMIENTOS REGALIAS DIRECTAS</t>
  </si>
  <si>
    <t>Socialización y presentación de propuesta de delimitación</t>
  </si>
  <si>
    <t>Ajustes a propuesta y adopción de acto administrativo con la delimitación</t>
  </si>
  <si>
    <t>REGALIAS DIRECTAS</t>
  </si>
  <si>
    <t xml:space="preserve">socializacion y divulgacion </t>
  </si>
  <si>
    <t xml:space="preserve">Numero de Elementos del
Sistema de La Bocana Estabilizadora de Mareas, rehabilitados
</t>
  </si>
  <si>
    <t xml:space="preserve">Rehabilitar 2
Elementos del
Sistema de La
Bocana Estabilizadora
de Mareas
</t>
  </si>
  <si>
    <t>informe del estado de los elementos del sistema (pantalla direccional, compuertas, sistema de bocana y relimpia)</t>
  </si>
  <si>
    <t>TASA RETRIBUTIVA</t>
  </si>
  <si>
    <t>contratacion</t>
  </si>
  <si>
    <t>XXXXX  CONTRAPRESTACIONES PORTUARIAS</t>
  </si>
  <si>
    <t>-</t>
  </si>
  <si>
    <t>NEGOCIOS VERDES, ECONOMIA CIRCULAR, PRODUCCION Y CONSUMO SOSTENIBLE (NEGOCIOS VERDES INCLUSIVOS)</t>
  </si>
  <si>
    <t>Numero de Nuevos negocios
verdes asesorados y verificados</t>
  </si>
  <si>
    <t>54  -Fuente EPA</t>
  </si>
  <si>
    <t>90
Nuevos negocios
verdes asesorados
y verificados</t>
  </si>
  <si>
    <t>NEGOCIOS VERDES, ECONOMIA CIRCULAR, PRODUCCION Y CONSUMO SOSTENIBLE</t>
  </si>
  <si>
    <t>Conformación de Grupo Técnico al interior del EPA Cartagena</t>
  </si>
  <si>
    <t>JEFE OFICINA ASESORA DE PLANEACION</t>
  </si>
  <si>
    <t xml:space="preserve">RAFAEL ESCUDERO                             </t>
  </si>
  <si>
    <t>02-063-06-20-01-01-06-01</t>
  </si>
  <si>
    <t>Elaboración del plan de acción de negocios verdes</t>
  </si>
  <si>
    <t>Realizar reuniones del Comité Interinstitucional de Negocios Verdes</t>
  </si>
  <si>
    <t>Acompañamiento técnico del MADS para el fortalecimiento del núcleo de negocios verdes en EPA Cartagena</t>
  </si>
  <si>
    <t>Acompañamiento técnico a las ideas y/o proyectos en la categoria de Bienes y servicios sostenibles provenientes de recursos naturales, Ecoproductos Industriales, Mercado de Carbono</t>
  </si>
  <si>
    <t>Vertificación de Criterios de Negocios Verdes Sostenibles e Inclusivo, plan de mejora y seguimiento a plan de mejora</t>
  </si>
  <si>
    <t>Registro de las empresas que cumplan con minimo el 55% de los Criterios de Negocios Verdes</t>
  </si>
  <si>
    <t>Actualización y operación de la Ventanilla Única de Negocios Verdes Sostenibles e Inclusivos</t>
  </si>
  <si>
    <t>Base de datos de las ideas y/o proyectos registrados a través de la Ventanilla de NV</t>
  </si>
  <si>
    <t>Capacitación de comunidades emprendedoras (NV) con SENA -Bolívar</t>
  </si>
  <si>
    <t>Desarrollar Taller de Emprendimiento Verde con ideas registradas a través de la Ventanilla de Negocios Verdes</t>
  </si>
  <si>
    <t>Realizar Foro Cartagena Emprende Verde</t>
  </si>
  <si>
    <t>Numero de Negocios Verdes
participando en ferias de negocios (Virtuales y
presenciales)</t>
  </si>
  <si>
    <t>30  -Fuente EPA</t>
  </si>
  <si>
    <t>90
Negocios Verdes participando en
ferias de negocios (Virtuales y
presenciales)</t>
  </si>
  <si>
    <t>participacion de los negocios verdes inscritos</t>
  </si>
  <si>
    <t>Numero de Negocios Verdes
avalados</t>
  </si>
  <si>
    <t>10  -Fuente EPA</t>
  </si>
  <si>
    <t>41
Negocios Verdes
avalados</t>
  </si>
  <si>
    <t>seguimiento a los Negocios Verdes</t>
  </si>
  <si>
    <t>verificacion de las empresas a avalar</t>
  </si>
  <si>
    <t>entrega de aval a los negocios verdes</t>
  </si>
  <si>
    <t>INSTITUCIONES AMBIENTALES MAS MODERNAS, EFICIENTES Y TRANSPARENTES (FORTALECIMIENTO INSTITUCIONAL)</t>
  </si>
  <si>
    <t>Plan Institucional de Gestión Ambiental implementado implementado</t>
  </si>
  <si>
    <t>1
Plan Institucional de Gestión Ambiental implementado.</t>
  </si>
  <si>
    <t>EPA MODERNA, EFICIENTE Y TRANSPARENTE</t>
  </si>
  <si>
    <t>Diagnóstico y formulacion del PIGA</t>
  </si>
  <si>
    <t>SUBDIRECTORA ADMINISTRATIVA Y FINANCIERA</t>
  </si>
  <si>
    <t xml:space="preserve">SIBILA CARREÑO                           </t>
  </si>
  <si>
    <t>02-031-06-20-01-01-07-01</t>
  </si>
  <si>
    <t>Elaboracion del plan de accion del PIGA</t>
  </si>
  <si>
    <t>aprobacion del PIGA</t>
  </si>
  <si>
    <t>Numero de 
Procesos estandarizados</t>
  </si>
  <si>
    <t>7
Procesos de gestión institucional, estandarizados</t>
  </si>
  <si>
    <t>identificacion de los procesos de gestion institucional a estandarizar</t>
  </si>
  <si>
    <t>caracterizacion  y registro documental de los procesos de gestion institucional</t>
  </si>
  <si>
    <t>socialicacion de los procesos establecidos</t>
  </si>
  <si>
    <t>aprobacion y adopcion de los  los procesos de gestion institucional</t>
  </si>
  <si>
    <t>implementacion y seguimiento de los procesos de gestion institucional</t>
  </si>
  <si>
    <t>Ventanilla Única de Atención al Usuario implementada</t>
  </si>
  <si>
    <t>1
Ventanilla Única de Atención al Usuario implementada</t>
  </si>
  <si>
    <t>diseñar la ventanilla unica de atencion al usuario</t>
  </si>
  <si>
    <t>02-014-06-20-01-01-07-01</t>
  </si>
  <si>
    <t>crear la ventanilla unica de atencion al usuario</t>
  </si>
  <si>
    <t>capacitacion sobre el manejo de la ventanilla unica de atencion al usuario</t>
  </si>
  <si>
    <t>divulgacion y socializacion de la ventanilla</t>
  </si>
  <si>
    <t>Modelo Integrado de Planeación y Gestión implementado al 100%</t>
  </si>
  <si>
    <t>25%  -Fuente EPA</t>
  </si>
  <si>
    <t>100%
Modelo Integrado de Planeación y Gestión implementado</t>
  </si>
  <si>
    <t xml:space="preserve">autodiagnostico nuevo </t>
  </si>
  <si>
    <t>informe del FURAG</t>
  </si>
  <si>
    <t>plan de mejora a mipg</t>
  </si>
  <si>
    <t>medicion y evaluacion a mipg</t>
  </si>
  <si>
    <t xml:space="preserve">INSTRUMENTO DE ORDENAMIENTO TERRITORIAL </t>
  </si>
  <si>
    <t>Plan de Ordenamiento Territorial</t>
  </si>
  <si>
    <t>Estudios y documentos elaborados                                   Fuente -Secretaria de Planeacion</t>
  </si>
  <si>
    <t>Adoptar el Plan de Ordenamioento Territorial con base en la normativa vigente</t>
  </si>
  <si>
    <t>ORDENACION TERRITORIAL, RECUPERACION SOCIAL, AMBIENTAL Y URBANA DE LA CIENAGA DE LA VIRGEN</t>
  </si>
  <si>
    <t>Sistema de gestión Hídrica de la Ciénaga de la Virgen y Recuperación del Manglar conformado</t>
  </si>
  <si>
    <t xml:space="preserve">Conformación de un sistema de gestión Hídrica de la Ciénaga de la Virgen y Recuperación del Manglar </t>
  </si>
  <si>
    <t>SISTEMA DE GESTIÓN HÍDRICA DE LA CIÉNAGA DE LA VIRGEN Y RECUPERACIÓN DEL MANGLAR</t>
  </si>
  <si>
    <t xml:space="preserve">Diseño del sistema de gestion hidrica de la Cienaga de la Virgen </t>
  </si>
  <si>
    <t xml:space="preserve">NORMA BADRAN                                    </t>
  </si>
  <si>
    <t>02-031-06-20-01-07-03-01</t>
  </si>
  <si>
    <t>Capacitacion y sensibilizacion a los habitantes de la zona de influencia</t>
  </si>
  <si>
    <t>Articulacion con otros actores para la intervencion de las areas.</t>
  </si>
  <si>
    <t>identificacion de los puntos para la recuperacion de manglar</t>
  </si>
  <si>
    <t>RENDIMIENTOS PEAJES</t>
  </si>
  <si>
    <t>XXXXXXX</t>
  </si>
  <si>
    <t>definir estrategias tecnologicas para la vigilancia y control</t>
  </si>
  <si>
    <t>META ACUMULADA A DICIEMBRE 2020</t>
  </si>
  <si>
    <t>REPORTE ACTIVIDADES DE PROYECTO JULIO A SEPT.2020</t>
  </si>
  <si>
    <t>ACTIVIDADES ACUMULADA  DICIEMBRE 2020</t>
  </si>
  <si>
    <t>REPORTE META PRODUCTO 
JL-SEPT 2020</t>
  </si>
  <si>
    <t>REPORTE META PRODUCTO 
OCT-DIC 2020</t>
  </si>
  <si>
    <t>AVANCE PROMEDIO EJECUCION PPTAL</t>
  </si>
  <si>
    <t>SEGUIMIENTO Y EVALUACION PLAN DE ACCION EPA AL CORTE DE DICIEMBRE DE 2020</t>
  </si>
  <si>
    <t>O,3</t>
  </si>
  <si>
    <t>0.5</t>
  </si>
  <si>
    <t>0.10</t>
  </si>
  <si>
    <t>25&amp;</t>
  </si>
  <si>
    <t xml:space="preserve">Se escogió y realizó primera intervención en CDI El Portalito </t>
  </si>
  <si>
    <t xml:space="preserve">Se ha realizado intervención y acompañamiento a actividades en cuatro (4) comunidades: Blas de Lezo y Faldas de la Popa, Lomadel Marión y Villa Rosita </t>
  </si>
  <si>
    <t xml:space="preserve">AVANCE META PRODUCTO 2020
</t>
  </si>
  <si>
    <t>AVANCE META AL CUATRIENIO</t>
  </si>
  <si>
    <t>AVANCE ACTIVIDAD
PROYECTO EN EL AÑO</t>
  </si>
  <si>
    <t xml:space="preserve">REPORTE ASIGNACION PRESUPUESTAL SEGÚN PREDIS PLANEACION DISTRITAL
</t>
  </si>
  <si>
    <t>4 hogares comunitarios seleccionados y contactados sus Coordinadores y/o líderes. Los hogares comunitarios seleccionados fueron: Nelson mandela, Boston, Los Luceros, El Portalito.</t>
  </si>
  <si>
    <t>1 reunión de asesoría por cada uno de los hogares comunitarios de bienestar</t>
  </si>
  <si>
    <t>4 CDI seleccionados y contactados sus Coordinadores y/o líderes. Los CDI seleccionados por barrios fueron: Olaya, fredonia, Las Palmeras, Chiquinquirá.</t>
  </si>
  <si>
    <t xml:space="preserve">Reunión final de socialización de informe diagnóstico de la población beneficiaria de los CDI, y aplicación de encuesta de evaluación a Coordinadores de CDI. </t>
  </si>
  <si>
    <t>Se realizó Conferencia denominada “Educación Ambiental Para la Sustentabilidad”, cuyo objeto fue el de capacitar a los docentes de las 17 instituciones educativas acerca de las experiencias PRAES en el Distrito de Cartagena.</t>
  </si>
  <si>
    <t>Entrega de documentos a las 17 instituciones educativas de Lineamientos PRAES, y concreción de continuidad de actividades para 2021 con la Secretaría de Educación Distrital de Cartagena.</t>
  </si>
  <si>
    <t>Selección de las 5 universidades a acompañar y contacto con las mismas.</t>
  </si>
  <si>
    <t>Acompañamiento continuo e integral en la ejecución de actividades de índole ambiental en cada una de la Universidades, realización de 1 capacitación por cada universidad, y evaluación de sus PRAUS.</t>
  </si>
  <si>
    <t>Se realizó un diagnóstico a las universidades, implementando un formulario de seguimiento al Proyecto ambiental que se viene desarrollando en esas instituciones de educación superior, logrando así definir el estado del PRAU.</t>
  </si>
  <si>
    <t xml:space="preserve">Con el equipo de Prensa y Comunicaciones se realizó el cronograma de los eventos, se concretó la agenda y orden del día de cada uno de ellos, el contacto y confirmación de los ponentes   y medio de convocatoria a  los participantes.  </t>
  </si>
  <si>
    <t xml:space="preserve">Realización de 2 eventos: 1) Foro Ambiental Caribe. 2) Encuentro de experiencias significativas en educación ambiental. </t>
  </si>
  <si>
    <t xml:space="preserve">Los dos eventos fueron presentados al público vía Facebook Live, y la invitación y el resultado de los mismos fue  compartida por redes sociales. </t>
  </si>
  <si>
    <t>En los eventos no se generaron compromisos futuros, para febrero de 2021 se tiene programada reunión con las entidades participantes para programar la continuidad y segunda versión de los eventos</t>
  </si>
  <si>
    <t>En cada uno de los barrios se realizaron varías visitas y reuniones de asesoría para la elaboración de sus PROCEDA, fue elaborada una guía para la construcción de PROCEDA, la cual se capacitó a los líderes comunitarios de los 5 barrios.</t>
  </si>
  <si>
    <t xml:space="preserve">De acuerdo al interés de los grupos de valor de la entidad, fueron seleccionados 3 Centros de vida: El Socorro, La Esperanza, y San Francisco. </t>
  </si>
  <si>
    <t>Se realizó mesa de trabajo con Secretaría de Participación Distrital, Oficina del Adulto Mayor para la intervención en los centros de vida del adulto mayor del Distrito de Cartagena. </t>
  </si>
  <si>
    <t xml:space="preserve">Se realizó reunión de visita a los 3 CDV en acompañamiento de la oficina del Adulto Mayor de la Secretaría de Participación; con el fin de conocer su dinámica y proyectos ambientales, y dar a conocer el proyecto ambiental procurado con los CDV. </t>
  </si>
  <si>
    <t>Fue adquirida la herramienta TIC Moodle, para crear espacios de enseñanza online y administrar, distribuir y controlar todas las actividades de formación no presencial de la entidad.</t>
  </si>
  <si>
    <t>N/A</t>
  </si>
  <si>
    <t>Con CDI El Portalito se proyectó cronograma de actividades</t>
  </si>
  <si>
    <t>Se socializó mediante reunión a los 4 hogares comunitarios la cartilla pedagógica elaborada como herramienta lúdico pedagógica  para el acompañamiento en educación ambiental, denominada "Las aventuras de Tutti la Iguana".</t>
  </si>
  <si>
    <t>Continuidad de trabajo de apoyo en colegios:Institución Educativa Ovide Decroly, Institución Educativa Divino Salvador, Comfenalco, Montessori, Los Salesianos, El Ambientalista, institución Educativa San Lucas, Institución Educativa Manuela Vergara de Curi, Camilo Torres, Institución Educativa Ciudad de Tunja, Colegio Almirante Colón, Colegio Trinitario, Colegio Liceo de Bolívar</t>
  </si>
  <si>
    <t>Fueron seleccionadas 17 instituciones educativas, las cuales fueron contactadas y socializado cronograma de actividades PRAES.                                                         Preparación de actividades en jornada de trabajo "Resignificación PRAE" con el Ministerio de Ambiente y Desarrollo Sostenible.</t>
  </si>
  <si>
    <t>Se realizó capacitación a Colegios: Militar Almirante Colón sobre cuidados al ambiente en tiempos de pandemia, y al Colegio Nueva Granada</t>
  </si>
  <si>
    <t xml:space="preserve"> Continuidad de trabajo de asesoría y apoyo en PRAUS en las universidades seleccionadas: Corporación Universitaria Rafael Nuñez, Universidad Libre, Tecnar, Universidad Tecnológica de Bolívar y Colegio Mayor de Bolívar</t>
  </si>
  <si>
    <t xml:space="preserve">Se han adelantado jornadas de capacitación y participación estudiantil en Universidad de Cartagena con la Conferencia Uso eficiente de energia, y en la universidad Tecnológica de Bolívar se realizó charla sobre manejo de residuos hospitalarios infecciosos de la pandemia. </t>
  </si>
  <si>
    <t>Alistamiento y preparación de los eventos</t>
  </si>
  <si>
    <t xml:space="preserve">Se avanzó en la preparación de Foro Ambiental Caribe con participación del Centro de Pensamiento de Cartagena, y el Encuentro de experiencias en educación ambiental comunitaria caribe. </t>
  </si>
  <si>
    <t>Relización de los eventos</t>
  </si>
  <si>
    <t>Divulgación y socialización de las actividades</t>
  </si>
  <si>
    <t>Alistamiento y preparación de las actividades, jornadas, actores, logística y ejecución de actividades con las comunidades</t>
  </si>
  <si>
    <t>De acuerdo a la asesoría y acompañamiento brindado a cada barrio fueron proyectados los 5 borradores de cada PROCEDA.</t>
  </si>
  <si>
    <t>Escogencia de los centros de vida</t>
  </si>
  <si>
    <t>Se realizó un primer acercamiento al centro de vida La Candelaria</t>
  </si>
  <si>
    <t xml:space="preserve">Definición de la estrategia para las actividades y buenas prácticas ambientales </t>
  </si>
  <si>
    <t>Ejecución de la actividad</t>
  </si>
  <si>
    <t>Diseñar y realizar la herramienta Tics para el fomento de la educacion ambiental</t>
  </si>
  <si>
    <t xml:space="preserve"> Se trabajó en la estructuración de la ecoclase "Consciencia verde" para la cual fue adquirida la herramienta TIC Moodle</t>
  </si>
  <si>
    <t>Implementar la herramienta Tics para el fomento de la educacion ambiental</t>
  </si>
  <si>
    <t>Divulgación y socialización</t>
  </si>
  <si>
    <t>Se realizó presentación de la herramienta a los actores involucrados en el curso Consciencia Verde</t>
  </si>
  <si>
    <t>Análisis para escogencia del ecosistema</t>
  </si>
  <si>
    <t xml:space="preserve">Se escogió proyecto de investigación denominado "estudio forestal de las especies nativas e introducidas al ecosistema del bosque seco tropical del caribe colombiano", el cual se encuentra en proceso de formulación de cronograma de trabajo </t>
  </si>
  <si>
    <t xml:space="preserve">Definicioón de estrategias de cooperacion interinstitucional </t>
  </si>
  <si>
    <t xml:space="preserve">Instituciones educativas seleccionadas: Olga González Arraut
Intitución Educativa  Clemente Manuel Zabala
Colegio Biffi
Fe y Alegria las Americas
Institución Educativa Ovide Decroly
 Institución Educativa Divino salvador
Ciudad Escolar Comfenalco
Institución Educativa Ciudad de Tunja
Colegio Los Salesiano San Pedro Claver
Institución Educativa Manuela Vergara de Curi
 Institución Educativa Camilo Torres
 Institución Educativa San Lucas
Colegio Montessori
Institución Educativa Ambientalista
Institución Educativa Santa Lucia
Institución Educativa Fredonia
</t>
  </si>
  <si>
    <t>Se adelantaron actividades con el proyecto de investigación seleccionado, denominado el tema de investigación denominado "Estudio forestal de las especies nativas e introducidas al ecosistema del bosque seco tropical del Caribe Colombiano", se dieron avances en la escogencia del ecosistema, la identificación de área e inventario forestal. Se realizaron caracterizaciones en la loma del Marión y el parque de bosque seco tropical ubicado en predios del INEM. Los resultados se presentarán a través de publicaciones en revistas científicas.</t>
  </si>
  <si>
    <t>La plataforma TIC Moodle se encuentra instalada y en  operación para empezar a ejecutarla a partir de febrero de 2021, con el inicio de la ecoclase “Consciencia Verde”.</t>
  </si>
  <si>
    <t>Fue realizada la presentación del diagnóstico de los CDV, y  se programó la publicación del documento guía de CDV a partir de febrero de 2021.</t>
  </si>
  <si>
    <t>Los barrios seleccionados y a los cuales se les estuvo haciendo acompañamiento y asesoría fueron: Villa Rosita, Libano, Loma del Marión, Nuevo Paraíso y Crespito (caño Juan Angola).</t>
  </si>
  <si>
    <t>1 reunión dirigida a los 4 CDI con el fin de dar a conocer la propuesta pedagógica para la primera infancia en educación ambiental.</t>
  </si>
  <si>
    <t xml:space="preserve">AVANCE META AL CUATRIENIO
</t>
  </si>
  <si>
    <t xml:space="preserve">AVANCE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</si>
</sst>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0;[Red]0"/>
    <numFmt numFmtId="167" formatCode="0.0"/>
    <numFmt numFmtId="168" formatCode="#,##0.0"/>
    <numFmt numFmtId="169" formatCode="0.000%"/>
  </numFmts>
  <fonts count="22" x14ac:knownFonts="1">
    <font>
      <sz val="11"/>
      <color theme="1"/>
      <name val="Calibri"/>
      <family val="2"/>
      <scheme val="minor"/>
    </font>
    <font>
      <sz val="11"/>
      <color theme="1"/>
      <name val="Arial"/>
      <family val="2"/>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sz val="11"/>
      <color theme="1"/>
      <name val="Calibri"/>
      <family val="2"/>
      <scheme val="minor"/>
    </font>
    <font>
      <b/>
      <sz val="11"/>
      <color theme="1"/>
      <name val="Calibri"/>
      <family val="2"/>
      <scheme val="minor"/>
    </font>
    <font>
      <b/>
      <sz val="12"/>
      <name val="Arial"/>
      <family val="2"/>
    </font>
    <font>
      <b/>
      <sz val="11"/>
      <color rgb="FFFF0000"/>
      <name val="Calibri"/>
      <family val="2"/>
      <scheme val="minor"/>
    </font>
    <font>
      <b/>
      <sz val="9"/>
      <color indexed="81"/>
      <name val="Tahoma"/>
      <family val="2"/>
    </font>
    <font>
      <sz val="9"/>
      <color indexed="81"/>
      <name val="Tahoma"/>
      <family val="2"/>
    </font>
    <font>
      <sz val="11"/>
      <name val="Arial"/>
      <family val="2"/>
    </font>
    <font>
      <sz val="12"/>
      <name val="Arial"/>
      <family val="2"/>
    </font>
    <font>
      <sz val="10"/>
      <name val="Arial"/>
      <family val="2"/>
    </font>
    <font>
      <b/>
      <sz val="11"/>
      <name val="Calibri"/>
      <family val="2"/>
      <scheme val="minor"/>
    </font>
    <font>
      <sz val="11"/>
      <color rgb="FFFF0000"/>
      <name val="Arial"/>
      <family val="2"/>
    </font>
    <font>
      <b/>
      <sz val="12"/>
      <color theme="1"/>
      <name val="Calibri"/>
      <family val="2"/>
      <scheme val="minor"/>
    </font>
    <font>
      <b/>
      <sz val="18"/>
      <color theme="1"/>
      <name val="Calibri"/>
      <family val="2"/>
      <scheme val="minor"/>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8">
    <xf numFmtId="0" fontId="0" fillId="0" borderId="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88">
    <xf numFmtId="0" fontId="0" fillId="0" borderId="0" xfId="0"/>
    <xf numFmtId="1" fontId="0" fillId="0" borderId="0" xfId="0" applyNumberFormat="1"/>
    <xf numFmtId="164" fontId="0" fillId="0" borderId="0" xfId="2" applyFont="1"/>
    <xf numFmtId="164" fontId="0" fillId="0" borderId="0" xfId="2" applyFont="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2" fillId="0" borderId="1" xfId="2" applyFont="1" applyFill="1" applyBorder="1" applyAlignment="1">
      <alignment horizontal="center" vertical="center" wrapText="1"/>
    </xf>
    <xf numFmtId="0" fontId="1" fillId="0" borderId="0" xfId="0" applyFont="1" applyFill="1"/>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0" fillId="0" borderId="0" xfId="0" applyFill="1"/>
    <xf numFmtId="1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9" fontId="8" fillId="0" borderId="1" xfId="3" applyFont="1" applyFill="1" applyBorder="1" applyAlignment="1">
      <alignment horizontal="center" vertical="center"/>
    </xf>
    <xf numFmtId="0" fontId="13" fillId="0" borderId="1" xfId="0" applyFont="1" applyFill="1" applyBorder="1" applyAlignment="1">
      <alignment horizontal="left" vertical="center" wrapText="1"/>
    </xf>
    <xf numFmtId="167" fontId="13"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3" fillId="0" borderId="1" xfId="0" applyFont="1" applyFill="1" applyBorder="1" applyAlignment="1">
      <alignment vertical="center" wrapText="1"/>
    </xf>
    <xf numFmtId="0" fontId="0" fillId="0" borderId="1" xfId="0" applyFill="1" applyBorder="1"/>
    <xf numFmtId="0" fontId="0" fillId="0" borderId="1" xfId="0" applyFont="1" applyFill="1" applyBorder="1" applyAlignment="1">
      <alignment horizontal="center" vertical="center" wrapText="1"/>
    </xf>
    <xf numFmtId="9" fontId="13" fillId="0" borderId="1" xfId="3" applyFont="1" applyFill="1" applyBorder="1" applyAlignment="1">
      <alignment horizontal="center" vertical="center" wrapText="1"/>
    </xf>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1" fontId="8" fillId="0" borderId="1" xfId="1" applyNumberFormat="1"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0" fillId="0" borderId="3" xfId="0" applyFill="1" applyBorder="1"/>
    <xf numFmtId="9" fontId="0" fillId="0" borderId="3" xfId="0" applyNumberFormat="1" applyFill="1" applyBorder="1"/>
    <xf numFmtId="1" fontId="0" fillId="0" borderId="0" xfId="0" applyNumberFormat="1" applyFill="1"/>
    <xf numFmtId="9" fontId="0" fillId="0" borderId="0" xfId="3" applyFont="1" applyFill="1"/>
    <xf numFmtId="164" fontId="0" fillId="0" borderId="0" xfId="2" applyFont="1" applyFill="1" applyAlignment="1">
      <alignment horizontal="center"/>
    </xf>
    <xf numFmtId="164" fontId="0" fillId="0" borderId="0" xfId="2" applyFont="1" applyFill="1"/>
    <xf numFmtId="9" fontId="0" fillId="0" borderId="1" xfId="0" applyNumberFormat="1" applyFill="1" applyBorder="1"/>
    <xf numFmtId="4" fontId="16" fillId="0" borderId="1" xfId="0" applyNumberFormat="1" applyFont="1" applyFill="1" applyBorder="1" applyAlignment="1">
      <alignment horizontal="center" vertical="center" wrapText="1"/>
    </xf>
    <xf numFmtId="9" fontId="16" fillId="0" borderId="1" xfId="3" applyFont="1" applyFill="1" applyBorder="1" applyAlignment="1">
      <alignment horizontal="center" vertical="center" wrapText="1"/>
    </xf>
    <xf numFmtId="0" fontId="16" fillId="0" borderId="1" xfId="0" applyFont="1" applyFill="1" applyBorder="1" applyAlignment="1">
      <alignment horizontal="center" vertical="center"/>
    </xf>
    <xf numFmtId="0" fontId="19" fillId="0" borderId="2" xfId="0" applyFont="1" applyBorder="1" applyAlignment="1">
      <alignment horizontal="center" vertical="center"/>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8" fontId="16"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xf>
    <xf numFmtId="167" fontId="8" fillId="0" borderId="1" xfId="1"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9" fontId="8" fillId="0" borderId="1" xfId="3" applyFont="1" applyFill="1" applyBorder="1" applyAlignment="1">
      <alignment horizontal="center" vertical="center"/>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wrapText="1"/>
    </xf>
    <xf numFmtId="1" fontId="8" fillId="0" borderId="1" xfId="0" applyNumberFormat="1" applyFont="1" applyFill="1" applyBorder="1" applyAlignment="1">
      <alignment horizontal="center" vertical="center"/>
    </xf>
    <xf numFmtId="9" fontId="8" fillId="0" borderId="1" xfId="3"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9" fontId="10"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xf numFmtId="164" fontId="0" fillId="0" borderId="1" xfId="2"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64" fontId="8" fillId="0" borderId="1" xfId="2" applyFont="1" applyFill="1" applyBorder="1" applyAlignment="1">
      <alignment horizontal="center" vertical="center" wrapText="1"/>
    </xf>
    <xf numFmtId="164" fontId="16"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164" fontId="10" fillId="0" borderId="1" xfId="2" applyFont="1" applyFill="1" applyBorder="1" applyAlignment="1">
      <alignment horizontal="center" vertical="center" wrapText="1"/>
    </xf>
    <xf numFmtId="165" fontId="8" fillId="0" borderId="1" xfId="1" applyFont="1" applyFill="1" applyBorder="1" applyAlignment="1">
      <alignment horizontal="center" vertical="center" wrapText="1"/>
    </xf>
    <xf numFmtId="2" fontId="8" fillId="0" borderId="1" xfId="1"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wrapText="1"/>
    </xf>
    <xf numFmtId="169" fontId="8" fillId="0" borderId="1" xfId="3" applyNumberFormat="1" applyFont="1" applyFill="1" applyBorder="1" applyAlignment="1">
      <alignment horizontal="center" vertical="center" wrapText="1"/>
    </xf>
    <xf numFmtId="9" fontId="8" fillId="0" borderId="1" xfId="2" applyNumberFormat="1" applyFont="1" applyFill="1" applyBorder="1" applyAlignment="1">
      <alignment horizontal="center" vertical="center" wrapText="1"/>
    </xf>
  </cellXfs>
  <cellStyles count="8">
    <cellStyle name="Hipervínculo" xfId="4" builtinId="8" hidden="1"/>
    <cellStyle name="Hipervínculo" xfId="6" builtinId="8" hidden="1"/>
    <cellStyle name="Hipervínculo visitado" xfId="5" builtinId="9" hidden="1"/>
    <cellStyle name="Hipervínculo visitado" xfId="7" builtinId="9" hidden="1"/>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L147"/>
  <sheetViews>
    <sheetView tabSelected="1" topLeftCell="N130" zoomScale="60" zoomScaleNormal="60" workbookViewId="0">
      <selection activeCell="T3" sqref="T3"/>
    </sheetView>
  </sheetViews>
  <sheetFormatPr baseColWidth="10" defaultColWidth="11.453125" defaultRowHeight="14.5" x14ac:dyDescent="0.35"/>
  <cols>
    <col min="1" max="1" width="30.7265625" customWidth="1"/>
    <col min="2" max="2" width="30" customWidth="1"/>
    <col min="3" max="3" width="22.453125" customWidth="1"/>
    <col min="4" max="4" width="24.26953125" customWidth="1"/>
    <col min="5" max="5" width="34.26953125" customWidth="1"/>
    <col min="6" max="6" width="31.1796875" customWidth="1"/>
    <col min="7" max="7" width="20.81640625" customWidth="1"/>
    <col min="8" max="8" width="19" customWidth="1"/>
    <col min="9" max="9" width="24.26953125" customWidth="1"/>
    <col min="10" max="10" width="19" customWidth="1"/>
    <col min="11" max="11" width="24.81640625" customWidth="1"/>
    <col min="12" max="12" width="30.1796875" customWidth="1"/>
    <col min="13" max="14" width="24.81640625" customWidth="1"/>
    <col min="15" max="15" width="29.453125" customWidth="1"/>
    <col min="16" max="16" width="30.81640625" customWidth="1"/>
    <col min="17" max="17" width="23.453125" customWidth="1"/>
    <col min="18" max="18" width="22.81640625" style="1" customWidth="1"/>
    <col min="19" max="19" width="23.453125" customWidth="1"/>
    <col min="20" max="20" width="23.81640625" customWidth="1"/>
    <col min="21" max="22" width="19.81640625" customWidth="1"/>
    <col min="23" max="23" width="27.453125" customWidth="1"/>
    <col min="24" max="24" width="11.453125" customWidth="1"/>
    <col min="25" max="26" width="16.81640625" customWidth="1"/>
    <col min="27" max="27" width="20.26953125" customWidth="1"/>
    <col min="28" max="28" width="22.453125" customWidth="1"/>
    <col min="29" max="29" width="17" customWidth="1"/>
    <col min="30" max="30" width="17.26953125" customWidth="1"/>
    <col min="31" max="31" width="37.1796875" style="3" customWidth="1"/>
    <col min="32" max="32" width="18" customWidth="1"/>
    <col min="33" max="33" width="35.7265625" customWidth="1"/>
    <col min="34" max="35" width="34.81640625" style="2" customWidth="1"/>
    <col min="36" max="36" width="29.7265625" customWidth="1"/>
    <col min="37" max="37" width="27.453125" customWidth="1"/>
    <col min="38" max="38" width="39.81640625" customWidth="1"/>
  </cols>
  <sheetData>
    <row r="1" spans="1:38" ht="66.75" customHeight="1" x14ac:dyDescent="0.35">
      <c r="A1" s="51" t="s">
        <v>307</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row>
    <row r="2" spans="1:38" s="13" customFormat="1" ht="126.75" customHeight="1" x14ac:dyDescent="0.3">
      <c r="A2" s="4" t="s">
        <v>0</v>
      </c>
      <c r="B2" s="4" t="s">
        <v>1</v>
      </c>
      <c r="C2" s="4" t="s">
        <v>2</v>
      </c>
      <c r="D2" s="4" t="s">
        <v>3</v>
      </c>
      <c r="E2" s="4" t="s">
        <v>4</v>
      </c>
      <c r="F2" s="4" t="s">
        <v>5</v>
      </c>
      <c r="G2" s="4" t="s">
        <v>6</v>
      </c>
      <c r="H2" s="4" t="s">
        <v>3</v>
      </c>
      <c r="I2" s="4" t="s">
        <v>7</v>
      </c>
      <c r="J2" s="4" t="s">
        <v>8</v>
      </c>
      <c r="K2" s="5" t="s">
        <v>9</v>
      </c>
      <c r="L2" s="5" t="s">
        <v>304</v>
      </c>
      <c r="M2" s="5" t="s">
        <v>305</v>
      </c>
      <c r="N2" s="6" t="s">
        <v>301</v>
      </c>
      <c r="O2" s="6" t="s">
        <v>314</v>
      </c>
      <c r="P2" s="6" t="s">
        <v>368</v>
      </c>
      <c r="Q2" s="7" t="s">
        <v>10</v>
      </c>
      <c r="R2" s="8" t="s">
        <v>11</v>
      </c>
      <c r="S2" s="9" t="s">
        <v>12</v>
      </c>
      <c r="T2" s="7" t="s">
        <v>13</v>
      </c>
      <c r="U2" s="10" t="s">
        <v>14</v>
      </c>
      <c r="V2" s="6" t="s">
        <v>302</v>
      </c>
      <c r="W2" s="10" t="s">
        <v>15</v>
      </c>
      <c r="X2" s="11" t="s">
        <v>16</v>
      </c>
      <c r="Y2" s="11" t="s">
        <v>17</v>
      </c>
      <c r="Z2" s="6" t="s">
        <v>303</v>
      </c>
      <c r="AA2" s="6" t="s">
        <v>369</v>
      </c>
      <c r="AB2" s="4" t="s">
        <v>18</v>
      </c>
      <c r="AC2" s="4" t="s">
        <v>19</v>
      </c>
      <c r="AD2" s="4" t="s">
        <v>20</v>
      </c>
      <c r="AE2" s="12" t="s">
        <v>21</v>
      </c>
      <c r="AF2" s="4" t="s">
        <v>22</v>
      </c>
      <c r="AG2" s="4" t="s">
        <v>23</v>
      </c>
      <c r="AH2" s="12" t="s">
        <v>24</v>
      </c>
      <c r="AI2" s="12" t="s">
        <v>317</v>
      </c>
      <c r="AJ2" s="4" t="s">
        <v>25</v>
      </c>
      <c r="AK2" s="4" t="s">
        <v>306</v>
      </c>
      <c r="AL2" s="4" t="s">
        <v>26</v>
      </c>
    </row>
    <row r="3" spans="1:38" s="17" customFormat="1" ht="42" customHeight="1" x14ac:dyDescent="0.35">
      <c r="A3" s="70" t="s">
        <v>27</v>
      </c>
      <c r="B3" s="56" t="s">
        <v>28</v>
      </c>
      <c r="C3" s="63" t="s">
        <v>29</v>
      </c>
      <c r="D3" s="71" t="s">
        <v>30</v>
      </c>
      <c r="E3" s="63" t="s">
        <v>31</v>
      </c>
      <c r="F3" s="56" t="s">
        <v>32</v>
      </c>
      <c r="G3" s="63" t="s">
        <v>33</v>
      </c>
      <c r="H3" s="64" t="s">
        <v>34</v>
      </c>
      <c r="I3" s="63" t="s">
        <v>35</v>
      </c>
      <c r="J3" s="57">
        <v>100000</v>
      </c>
      <c r="K3" s="56">
        <v>8333</v>
      </c>
      <c r="L3" s="53">
        <v>650</v>
      </c>
      <c r="M3" s="53">
        <v>4583</v>
      </c>
      <c r="N3" s="53">
        <f>+M3</f>
        <v>4583</v>
      </c>
      <c r="O3" s="49">
        <f>+N3/K3</f>
        <v>0.54998199927997116</v>
      </c>
      <c r="P3" s="49">
        <f>+(N3)/J3</f>
        <v>4.5830000000000003E-2</v>
      </c>
      <c r="Q3" s="56" t="s">
        <v>36</v>
      </c>
      <c r="R3" s="55">
        <v>20201300214</v>
      </c>
      <c r="S3" s="56"/>
      <c r="T3" s="14" t="s">
        <v>37</v>
      </c>
      <c r="U3" s="14">
        <v>30</v>
      </c>
      <c r="V3" s="14">
        <v>46</v>
      </c>
      <c r="W3" s="14">
        <v>46</v>
      </c>
      <c r="X3" s="15" t="s">
        <v>38</v>
      </c>
      <c r="Y3" s="15" t="s">
        <v>39</v>
      </c>
      <c r="Z3" s="14">
        <v>46</v>
      </c>
      <c r="AA3" s="16">
        <v>1</v>
      </c>
      <c r="AB3" s="56" t="s">
        <v>40</v>
      </c>
      <c r="AC3" s="56" t="s">
        <v>41</v>
      </c>
      <c r="AD3" s="75" t="s">
        <v>42</v>
      </c>
      <c r="AE3" s="75">
        <v>400000000</v>
      </c>
      <c r="AF3" s="56" t="s">
        <v>36</v>
      </c>
      <c r="AG3" s="56" t="s">
        <v>43</v>
      </c>
      <c r="AH3" s="75">
        <v>400000000</v>
      </c>
      <c r="AI3" s="75">
        <v>346215838.05000001</v>
      </c>
      <c r="AJ3" s="79">
        <v>0</v>
      </c>
      <c r="AK3" s="61">
        <v>0</v>
      </c>
      <c r="AL3" s="56"/>
    </row>
    <row r="4" spans="1:38" s="17" customFormat="1" ht="108" customHeight="1" x14ac:dyDescent="0.35">
      <c r="A4" s="70"/>
      <c r="B4" s="56"/>
      <c r="C4" s="63"/>
      <c r="D4" s="71"/>
      <c r="E4" s="63"/>
      <c r="F4" s="56"/>
      <c r="G4" s="63"/>
      <c r="H4" s="64"/>
      <c r="I4" s="63"/>
      <c r="J4" s="57"/>
      <c r="K4" s="56"/>
      <c r="L4" s="53"/>
      <c r="M4" s="53"/>
      <c r="N4" s="53"/>
      <c r="O4" s="49"/>
      <c r="P4" s="49"/>
      <c r="Q4" s="56"/>
      <c r="R4" s="55"/>
      <c r="S4" s="56"/>
      <c r="T4" s="14" t="s">
        <v>44</v>
      </c>
      <c r="U4" s="14">
        <v>5</v>
      </c>
      <c r="V4" s="14">
        <v>1</v>
      </c>
      <c r="W4" s="14">
        <v>5</v>
      </c>
      <c r="X4" s="15" t="s">
        <v>38</v>
      </c>
      <c r="Y4" s="15" t="s">
        <v>39</v>
      </c>
      <c r="Z4" s="14">
        <v>5</v>
      </c>
      <c r="AA4" s="16">
        <f>W4/U4</f>
        <v>1</v>
      </c>
      <c r="AB4" s="56"/>
      <c r="AC4" s="56"/>
      <c r="AD4" s="75"/>
      <c r="AE4" s="75"/>
      <c r="AF4" s="56"/>
      <c r="AG4" s="56"/>
      <c r="AH4" s="75"/>
      <c r="AI4" s="75"/>
      <c r="AJ4" s="79"/>
      <c r="AK4" s="61"/>
      <c r="AL4" s="56"/>
    </row>
    <row r="5" spans="1:38" s="17" customFormat="1" ht="53.15" customHeight="1" x14ac:dyDescent="0.35">
      <c r="A5" s="70"/>
      <c r="B5" s="56"/>
      <c r="C5" s="63"/>
      <c r="D5" s="71"/>
      <c r="E5" s="63"/>
      <c r="F5" s="56"/>
      <c r="G5" s="63"/>
      <c r="H5" s="64"/>
      <c r="I5" s="63"/>
      <c r="J5" s="57"/>
      <c r="K5" s="56"/>
      <c r="L5" s="53"/>
      <c r="M5" s="53"/>
      <c r="N5" s="53"/>
      <c r="O5" s="49"/>
      <c r="P5" s="49"/>
      <c r="Q5" s="56"/>
      <c r="R5" s="55"/>
      <c r="S5" s="56"/>
      <c r="T5" s="14" t="s">
        <v>45</v>
      </c>
      <c r="U5" s="14">
        <v>8333</v>
      </c>
      <c r="V5" s="14">
        <v>650</v>
      </c>
      <c r="W5" s="14">
        <v>4583</v>
      </c>
      <c r="X5" s="15" t="s">
        <v>38</v>
      </c>
      <c r="Y5" s="15" t="s">
        <v>39</v>
      </c>
      <c r="Z5" s="14">
        <v>4583</v>
      </c>
      <c r="AA5" s="16">
        <f>W5/U5</f>
        <v>0.54998199927997116</v>
      </c>
      <c r="AB5" s="56"/>
      <c r="AC5" s="56"/>
      <c r="AD5" s="75"/>
      <c r="AE5" s="75"/>
      <c r="AF5" s="56"/>
      <c r="AG5" s="56"/>
      <c r="AH5" s="75"/>
      <c r="AI5" s="75"/>
      <c r="AJ5" s="79"/>
      <c r="AK5" s="61"/>
      <c r="AL5" s="56"/>
    </row>
    <row r="6" spans="1:38" s="17" customFormat="1" ht="27" customHeight="1" x14ac:dyDescent="0.35">
      <c r="A6" s="70"/>
      <c r="B6" s="56"/>
      <c r="C6" s="63"/>
      <c r="D6" s="71"/>
      <c r="E6" s="63"/>
      <c r="F6" s="56"/>
      <c r="G6" s="63"/>
      <c r="H6" s="64"/>
      <c r="I6" s="63"/>
      <c r="J6" s="57"/>
      <c r="K6" s="56"/>
      <c r="L6" s="53"/>
      <c r="M6" s="53"/>
      <c r="N6" s="53"/>
      <c r="O6" s="49"/>
      <c r="P6" s="49"/>
      <c r="Q6" s="56"/>
      <c r="R6" s="55"/>
      <c r="S6" s="56"/>
      <c r="T6" s="14" t="s">
        <v>46</v>
      </c>
      <c r="U6" s="14">
        <v>6</v>
      </c>
      <c r="V6" s="14">
        <v>4</v>
      </c>
      <c r="W6" s="14">
        <v>6</v>
      </c>
      <c r="X6" s="15" t="s">
        <v>38</v>
      </c>
      <c r="Y6" s="15" t="s">
        <v>39</v>
      </c>
      <c r="Z6" s="14">
        <v>6</v>
      </c>
      <c r="AA6" s="16">
        <f t="shared" ref="AA6:AA15" si="0">W6/U6</f>
        <v>1</v>
      </c>
      <c r="AB6" s="56"/>
      <c r="AC6" s="56"/>
      <c r="AD6" s="75"/>
      <c r="AE6" s="75"/>
      <c r="AF6" s="56"/>
      <c r="AG6" s="56"/>
      <c r="AH6" s="75"/>
      <c r="AI6" s="75"/>
      <c r="AJ6" s="79"/>
      <c r="AK6" s="61"/>
      <c r="AL6" s="56"/>
    </row>
    <row r="7" spans="1:38" s="17" customFormat="1" ht="40" customHeight="1" x14ac:dyDescent="0.35">
      <c r="A7" s="70"/>
      <c r="B7" s="56"/>
      <c r="C7" s="63"/>
      <c r="D7" s="71"/>
      <c r="E7" s="63"/>
      <c r="F7" s="56"/>
      <c r="G7" s="63"/>
      <c r="H7" s="64"/>
      <c r="I7" s="63"/>
      <c r="J7" s="57"/>
      <c r="K7" s="56"/>
      <c r="L7" s="53"/>
      <c r="M7" s="53"/>
      <c r="N7" s="53"/>
      <c r="O7" s="49"/>
      <c r="P7" s="49"/>
      <c r="Q7" s="56"/>
      <c r="R7" s="55"/>
      <c r="S7" s="56"/>
      <c r="T7" s="14" t="s">
        <v>47</v>
      </c>
      <c r="U7" s="14">
        <v>8333</v>
      </c>
      <c r="V7" s="14">
        <v>650</v>
      </c>
      <c r="W7" s="14">
        <v>4583</v>
      </c>
      <c r="X7" s="15" t="s">
        <v>38</v>
      </c>
      <c r="Y7" s="15" t="s">
        <v>39</v>
      </c>
      <c r="Z7" s="14">
        <v>4583</v>
      </c>
      <c r="AA7" s="16">
        <f>W7/U7</f>
        <v>0.54998199927997116</v>
      </c>
      <c r="AB7" s="56"/>
      <c r="AC7" s="56"/>
      <c r="AD7" s="75"/>
      <c r="AE7" s="75"/>
      <c r="AF7" s="56"/>
      <c r="AG7" s="56"/>
      <c r="AH7" s="75"/>
      <c r="AI7" s="75"/>
      <c r="AJ7" s="79"/>
      <c r="AK7" s="61"/>
      <c r="AL7" s="56"/>
    </row>
    <row r="8" spans="1:38" s="17" customFormat="1" ht="40" customHeight="1" x14ac:dyDescent="0.35">
      <c r="A8" s="70"/>
      <c r="B8" s="56"/>
      <c r="C8" s="63"/>
      <c r="D8" s="71"/>
      <c r="E8" s="63"/>
      <c r="F8" s="56"/>
      <c r="G8" s="63"/>
      <c r="H8" s="64"/>
      <c r="I8" s="63"/>
      <c r="J8" s="57"/>
      <c r="K8" s="56"/>
      <c r="L8" s="53"/>
      <c r="M8" s="53"/>
      <c r="N8" s="53"/>
      <c r="O8" s="49"/>
      <c r="P8" s="49"/>
      <c r="Q8" s="56"/>
      <c r="R8" s="55"/>
      <c r="S8" s="56"/>
      <c r="T8" s="14" t="s">
        <v>48</v>
      </c>
      <c r="U8" s="14">
        <v>350</v>
      </c>
      <c r="V8" s="14">
        <v>250</v>
      </c>
      <c r="W8" s="14">
        <v>250</v>
      </c>
      <c r="X8" s="15" t="s">
        <v>49</v>
      </c>
      <c r="Y8" s="15" t="s">
        <v>39</v>
      </c>
      <c r="Z8" s="14">
        <v>250</v>
      </c>
      <c r="AA8" s="16">
        <f>W8/U8</f>
        <v>0.7142857142857143</v>
      </c>
      <c r="AB8" s="56"/>
      <c r="AC8" s="56"/>
      <c r="AD8" s="75"/>
      <c r="AE8" s="75"/>
      <c r="AF8" s="56"/>
      <c r="AG8" s="56"/>
      <c r="AH8" s="75"/>
      <c r="AI8" s="75"/>
      <c r="AJ8" s="79"/>
      <c r="AK8" s="61"/>
      <c r="AL8" s="56"/>
    </row>
    <row r="9" spans="1:38" s="17" customFormat="1" ht="27" customHeight="1" x14ac:dyDescent="0.35">
      <c r="A9" s="70"/>
      <c r="B9" s="56"/>
      <c r="C9" s="63"/>
      <c r="D9" s="71"/>
      <c r="E9" s="63"/>
      <c r="F9" s="56"/>
      <c r="G9" s="63"/>
      <c r="H9" s="64"/>
      <c r="I9" s="63"/>
      <c r="J9" s="57"/>
      <c r="K9" s="56"/>
      <c r="L9" s="53"/>
      <c r="M9" s="53"/>
      <c r="N9" s="53"/>
      <c r="O9" s="49"/>
      <c r="P9" s="49"/>
      <c r="Q9" s="56"/>
      <c r="R9" s="55"/>
      <c r="S9" s="56"/>
      <c r="T9" s="14" t="s">
        <v>50</v>
      </c>
      <c r="U9" s="14">
        <v>480</v>
      </c>
      <c r="V9" s="14">
        <v>240</v>
      </c>
      <c r="W9" s="14">
        <v>240</v>
      </c>
      <c r="X9" s="15" t="s">
        <v>49</v>
      </c>
      <c r="Y9" s="15" t="s">
        <v>39</v>
      </c>
      <c r="Z9" s="14">
        <v>240</v>
      </c>
      <c r="AA9" s="16">
        <f>W9/U9</f>
        <v>0.5</v>
      </c>
      <c r="AB9" s="56"/>
      <c r="AC9" s="56"/>
      <c r="AD9" s="75"/>
      <c r="AE9" s="75"/>
      <c r="AF9" s="56"/>
      <c r="AG9" s="56"/>
      <c r="AH9" s="75"/>
      <c r="AI9" s="75"/>
      <c r="AJ9" s="79"/>
      <c r="AK9" s="61"/>
      <c r="AL9" s="56"/>
    </row>
    <row r="10" spans="1:38" s="17" customFormat="1" ht="40" customHeight="1" x14ac:dyDescent="0.35">
      <c r="A10" s="70"/>
      <c r="B10" s="56"/>
      <c r="C10" s="63"/>
      <c r="D10" s="71"/>
      <c r="E10" s="63"/>
      <c r="F10" s="56"/>
      <c r="G10" s="63"/>
      <c r="H10" s="64"/>
      <c r="I10" s="63"/>
      <c r="J10" s="57"/>
      <c r="K10" s="56"/>
      <c r="L10" s="53"/>
      <c r="M10" s="53"/>
      <c r="N10" s="53"/>
      <c r="O10" s="49"/>
      <c r="P10" s="49"/>
      <c r="Q10" s="56"/>
      <c r="R10" s="55"/>
      <c r="S10" s="56"/>
      <c r="T10" s="14" t="s">
        <v>51</v>
      </c>
      <c r="U10" s="14">
        <v>100</v>
      </c>
      <c r="V10" s="14">
        <v>15</v>
      </c>
      <c r="W10" s="14">
        <v>115</v>
      </c>
      <c r="X10" s="15" t="s">
        <v>38</v>
      </c>
      <c r="Y10" s="15" t="s">
        <v>39</v>
      </c>
      <c r="Z10" s="14">
        <v>115</v>
      </c>
      <c r="AA10" s="16">
        <v>1</v>
      </c>
      <c r="AB10" s="56"/>
      <c r="AC10" s="56"/>
      <c r="AD10" s="75"/>
      <c r="AE10" s="75"/>
      <c r="AF10" s="56"/>
      <c r="AG10" s="56"/>
      <c r="AH10" s="75"/>
      <c r="AI10" s="75"/>
      <c r="AJ10" s="79"/>
      <c r="AK10" s="61"/>
      <c r="AL10" s="56"/>
    </row>
    <row r="11" spans="1:38" s="17" customFormat="1" ht="66" customHeight="1" x14ac:dyDescent="0.35">
      <c r="A11" s="70"/>
      <c r="B11" s="56"/>
      <c r="C11" s="63"/>
      <c r="D11" s="71"/>
      <c r="E11" s="63"/>
      <c r="F11" s="56"/>
      <c r="G11" s="63"/>
      <c r="H11" s="64"/>
      <c r="I11" s="63"/>
      <c r="J11" s="57"/>
      <c r="K11" s="56"/>
      <c r="L11" s="53"/>
      <c r="M11" s="53"/>
      <c r="N11" s="53"/>
      <c r="O11" s="49"/>
      <c r="P11" s="49"/>
      <c r="Q11" s="56"/>
      <c r="R11" s="55"/>
      <c r="S11" s="56"/>
      <c r="T11" s="14" t="s">
        <v>52</v>
      </c>
      <c r="U11" s="14">
        <v>2</v>
      </c>
      <c r="V11" s="14">
        <v>2</v>
      </c>
      <c r="W11" s="14">
        <v>2</v>
      </c>
      <c r="X11" s="15" t="s">
        <v>38</v>
      </c>
      <c r="Y11" s="15" t="s">
        <v>39</v>
      </c>
      <c r="Z11" s="14">
        <v>2</v>
      </c>
      <c r="AA11" s="16">
        <f t="shared" si="0"/>
        <v>1</v>
      </c>
      <c r="AB11" s="56"/>
      <c r="AC11" s="56"/>
      <c r="AD11" s="75"/>
      <c r="AE11" s="75"/>
      <c r="AF11" s="56"/>
      <c r="AG11" s="56"/>
      <c r="AH11" s="75"/>
      <c r="AI11" s="75"/>
      <c r="AJ11" s="79"/>
      <c r="AK11" s="61"/>
      <c r="AL11" s="56"/>
    </row>
    <row r="12" spans="1:38" s="17" customFormat="1" ht="69" customHeight="1" x14ac:dyDescent="0.35">
      <c r="A12" s="70"/>
      <c r="B12" s="56"/>
      <c r="C12" s="63"/>
      <c r="D12" s="71"/>
      <c r="E12" s="63"/>
      <c r="F12" s="56"/>
      <c r="G12" s="63"/>
      <c r="H12" s="64"/>
      <c r="I12" s="63"/>
      <c r="J12" s="57"/>
      <c r="K12" s="56"/>
      <c r="L12" s="53"/>
      <c r="M12" s="53"/>
      <c r="N12" s="53"/>
      <c r="O12" s="49"/>
      <c r="P12" s="49"/>
      <c r="Q12" s="56"/>
      <c r="R12" s="55"/>
      <c r="S12" s="56"/>
      <c r="T12" s="14" t="s">
        <v>53</v>
      </c>
      <c r="U12" s="14">
        <v>1</v>
      </c>
      <c r="V12" s="14">
        <v>0</v>
      </c>
      <c r="W12" s="14">
        <v>0</v>
      </c>
      <c r="X12" s="15" t="s">
        <v>38</v>
      </c>
      <c r="Y12" s="15" t="s">
        <v>39</v>
      </c>
      <c r="Z12" s="14">
        <v>0</v>
      </c>
      <c r="AA12" s="16">
        <f t="shared" si="0"/>
        <v>0</v>
      </c>
      <c r="AB12" s="56"/>
      <c r="AC12" s="56"/>
      <c r="AD12" s="75"/>
      <c r="AE12" s="75"/>
      <c r="AF12" s="56"/>
      <c r="AG12" s="56"/>
      <c r="AH12" s="75"/>
      <c r="AI12" s="75"/>
      <c r="AJ12" s="79"/>
      <c r="AK12" s="61"/>
      <c r="AL12" s="56"/>
    </row>
    <row r="13" spans="1:38" s="17" customFormat="1" ht="57" customHeight="1" x14ac:dyDescent="0.35">
      <c r="A13" s="70"/>
      <c r="B13" s="56"/>
      <c r="C13" s="63"/>
      <c r="D13" s="71"/>
      <c r="E13" s="63"/>
      <c r="F13" s="56"/>
      <c r="G13" s="63" t="s">
        <v>54</v>
      </c>
      <c r="H13" s="63" t="s">
        <v>55</v>
      </c>
      <c r="I13" s="63" t="s">
        <v>56</v>
      </c>
      <c r="J13" s="57">
        <v>1</v>
      </c>
      <c r="K13" s="59">
        <v>1</v>
      </c>
      <c r="L13" s="53">
        <v>1</v>
      </c>
      <c r="M13" s="53">
        <v>1</v>
      </c>
      <c r="N13" s="58">
        <f>+M13</f>
        <v>1</v>
      </c>
      <c r="O13" s="61">
        <v>1</v>
      </c>
      <c r="P13" s="61">
        <v>0.25</v>
      </c>
      <c r="Q13" s="56" t="s">
        <v>57</v>
      </c>
      <c r="R13" s="55">
        <v>2020130010216</v>
      </c>
      <c r="S13" s="56"/>
      <c r="T13" s="14" t="s">
        <v>58</v>
      </c>
      <c r="U13" s="14">
        <v>4</v>
      </c>
      <c r="V13" s="14">
        <v>2</v>
      </c>
      <c r="W13" s="14">
        <v>4</v>
      </c>
      <c r="X13" s="14" t="s">
        <v>38</v>
      </c>
      <c r="Y13" s="14" t="s">
        <v>39</v>
      </c>
      <c r="Z13" s="14">
        <v>4</v>
      </c>
      <c r="AA13" s="16">
        <f t="shared" si="0"/>
        <v>1</v>
      </c>
      <c r="AB13" s="56" t="s">
        <v>40</v>
      </c>
      <c r="AC13" s="56" t="s">
        <v>59</v>
      </c>
      <c r="AD13" s="75" t="s">
        <v>42</v>
      </c>
      <c r="AE13" s="75">
        <v>200000000</v>
      </c>
      <c r="AF13" s="56" t="s">
        <v>57</v>
      </c>
      <c r="AG13" s="56" t="s">
        <v>60</v>
      </c>
      <c r="AH13" s="75">
        <v>200000000</v>
      </c>
      <c r="AI13" s="75"/>
      <c r="AJ13" s="79"/>
      <c r="AK13" s="61"/>
      <c r="AL13" s="56"/>
    </row>
    <row r="14" spans="1:38" s="17" customFormat="1" ht="57" customHeight="1" x14ac:dyDescent="0.35">
      <c r="A14" s="70"/>
      <c r="B14" s="56"/>
      <c r="C14" s="63"/>
      <c r="D14" s="71"/>
      <c r="E14" s="63"/>
      <c r="F14" s="56"/>
      <c r="G14" s="63"/>
      <c r="H14" s="63"/>
      <c r="I14" s="63"/>
      <c r="J14" s="57"/>
      <c r="K14" s="59"/>
      <c r="L14" s="53"/>
      <c r="M14" s="53"/>
      <c r="N14" s="58"/>
      <c r="O14" s="61"/>
      <c r="P14" s="61"/>
      <c r="Q14" s="56"/>
      <c r="R14" s="55"/>
      <c r="S14" s="56"/>
      <c r="T14" s="14" t="s">
        <v>61</v>
      </c>
      <c r="U14" s="16">
        <v>1</v>
      </c>
      <c r="V14" s="14">
        <v>0</v>
      </c>
      <c r="W14" s="16">
        <v>0</v>
      </c>
      <c r="X14" s="16" t="s">
        <v>38</v>
      </c>
      <c r="Y14" s="16" t="s">
        <v>39</v>
      </c>
      <c r="Z14" s="16">
        <v>0</v>
      </c>
      <c r="AA14" s="16">
        <f t="shared" si="0"/>
        <v>0</v>
      </c>
      <c r="AB14" s="56"/>
      <c r="AC14" s="56"/>
      <c r="AD14" s="75"/>
      <c r="AE14" s="75"/>
      <c r="AF14" s="56"/>
      <c r="AG14" s="56"/>
      <c r="AH14" s="75"/>
      <c r="AI14" s="75"/>
      <c r="AJ14" s="79"/>
      <c r="AK14" s="61"/>
      <c r="AL14" s="56"/>
    </row>
    <row r="15" spans="1:38" s="17" customFormat="1" ht="45.75" customHeight="1" x14ac:dyDescent="0.35">
      <c r="A15" s="70"/>
      <c r="B15" s="56"/>
      <c r="C15" s="63"/>
      <c r="D15" s="71"/>
      <c r="E15" s="63"/>
      <c r="F15" s="56"/>
      <c r="G15" s="63"/>
      <c r="H15" s="63"/>
      <c r="I15" s="63"/>
      <c r="J15" s="57"/>
      <c r="K15" s="59"/>
      <c r="L15" s="53"/>
      <c r="M15" s="53"/>
      <c r="N15" s="58"/>
      <c r="O15" s="61"/>
      <c r="P15" s="61"/>
      <c r="Q15" s="56"/>
      <c r="R15" s="55"/>
      <c r="S15" s="56"/>
      <c r="T15" s="14" t="s">
        <v>62</v>
      </c>
      <c r="U15" s="14">
        <v>1</v>
      </c>
      <c r="V15" s="14">
        <v>1</v>
      </c>
      <c r="W15" s="14">
        <v>1</v>
      </c>
      <c r="X15" s="14" t="s">
        <v>38</v>
      </c>
      <c r="Y15" s="14" t="s">
        <v>39</v>
      </c>
      <c r="Z15" s="14">
        <v>1</v>
      </c>
      <c r="AA15" s="16">
        <f t="shared" si="0"/>
        <v>1</v>
      </c>
      <c r="AB15" s="56"/>
      <c r="AC15" s="56"/>
      <c r="AD15" s="75"/>
      <c r="AE15" s="75"/>
      <c r="AF15" s="56"/>
      <c r="AG15" s="56"/>
      <c r="AH15" s="75"/>
      <c r="AI15" s="75"/>
      <c r="AJ15" s="79"/>
      <c r="AK15" s="61"/>
      <c r="AL15" s="56"/>
    </row>
    <row r="16" spans="1:38" s="17" customFormat="1" ht="39" customHeight="1" x14ac:dyDescent="0.35">
      <c r="A16" s="70"/>
      <c r="B16" s="56"/>
      <c r="C16" s="63"/>
      <c r="D16" s="71"/>
      <c r="E16" s="63"/>
      <c r="F16" s="56"/>
      <c r="G16" s="63"/>
      <c r="H16" s="63"/>
      <c r="I16" s="63"/>
      <c r="J16" s="57"/>
      <c r="K16" s="59"/>
      <c r="L16" s="53"/>
      <c r="M16" s="53"/>
      <c r="N16" s="58"/>
      <c r="O16" s="61"/>
      <c r="P16" s="61"/>
      <c r="Q16" s="56"/>
      <c r="R16" s="55"/>
      <c r="S16" s="56"/>
      <c r="T16" s="14" t="s">
        <v>63</v>
      </c>
      <c r="U16" s="14">
        <v>1</v>
      </c>
      <c r="V16" s="14">
        <v>0.25</v>
      </c>
      <c r="W16" s="14">
        <v>13</v>
      </c>
      <c r="X16" s="14" t="s">
        <v>38</v>
      </c>
      <c r="Y16" s="14" t="s">
        <v>39</v>
      </c>
      <c r="Z16" s="14">
        <v>13</v>
      </c>
      <c r="AA16" s="16">
        <v>1</v>
      </c>
      <c r="AB16" s="56"/>
      <c r="AC16" s="56"/>
      <c r="AD16" s="75"/>
      <c r="AE16" s="75"/>
      <c r="AF16" s="56"/>
      <c r="AG16" s="56"/>
      <c r="AH16" s="75"/>
      <c r="AI16" s="75"/>
      <c r="AJ16" s="79"/>
      <c r="AK16" s="61"/>
      <c r="AL16" s="56"/>
    </row>
    <row r="17" spans="1:38" s="17" customFormat="1" ht="39" customHeight="1" x14ac:dyDescent="0.35">
      <c r="A17" s="70"/>
      <c r="B17" s="56"/>
      <c r="C17" s="63"/>
      <c r="D17" s="71"/>
      <c r="E17" s="63"/>
      <c r="F17" s="56"/>
      <c r="G17" s="63"/>
      <c r="H17" s="63"/>
      <c r="I17" s="63"/>
      <c r="J17" s="57"/>
      <c r="K17" s="59"/>
      <c r="L17" s="53"/>
      <c r="M17" s="53"/>
      <c r="N17" s="58"/>
      <c r="O17" s="61"/>
      <c r="P17" s="61"/>
      <c r="Q17" s="56"/>
      <c r="R17" s="55"/>
      <c r="S17" s="56"/>
      <c r="T17" s="14" t="s">
        <v>64</v>
      </c>
      <c r="U17" s="14">
        <v>400</v>
      </c>
      <c r="V17" s="14">
        <v>219</v>
      </c>
      <c r="W17" s="14">
        <v>400</v>
      </c>
      <c r="X17" s="14" t="s">
        <v>38</v>
      </c>
      <c r="Y17" s="14" t="s">
        <v>39</v>
      </c>
      <c r="Z17" s="14">
        <v>400</v>
      </c>
      <c r="AA17" s="16">
        <f>W17/U17</f>
        <v>1</v>
      </c>
      <c r="AB17" s="56"/>
      <c r="AC17" s="56"/>
      <c r="AD17" s="75"/>
      <c r="AE17" s="75"/>
      <c r="AF17" s="56"/>
      <c r="AG17" s="56"/>
      <c r="AH17" s="75"/>
      <c r="AI17" s="75"/>
      <c r="AJ17" s="79"/>
      <c r="AK17" s="61"/>
      <c r="AL17" s="56"/>
    </row>
    <row r="18" spans="1:38" s="17" customFormat="1" ht="40" customHeight="1" x14ac:dyDescent="0.35">
      <c r="A18" s="70"/>
      <c r="B18" s="56"/>
      <c r="C18" s="63"/>
      <c r="D18" s="71"/>
      <c r="E18" s="63"/>
      <c r="F18" s="56"/>
      <c r="G18" s="63"/>
      <c r="H18" s="63"/>
      <c r="I18" s="63"/>
      <c r="J18" s="57"/>
      <c r="K18" s="59"/>
      <c r="L18" s="53"/>
      <c r="M18" s="53"/>
      <c r="N18" s="58"/>
      <c r="O18" s="61"/>
      <c r="P18" s="61"/>
      <c r="Q18" s="56"/>
      <c r="R18" s="55"/>
      <c r="S18" s="56"/>
      <c r="T18" s="14" t="s">
        <v>65</v>
      </c>
      <c r="U18" s="14">
        <v>6</v>
      </c>
      <c r="V18" s="14">
        <v>3</v>
      </c>
      <c r="W18" s="14">
        <v>6</v>
      </c>
      <c r="X18" s="14" t="s">
        <v>49</v>
      </c>
      <c r="Y18" s="14" t="s">
        <v>39</v>
      </c>
      <c r="Z18" s="14">
        <v>6</v>
      </c>
      <c r="AA18" s="16">
        <f>W18/U18</f>
        <v>1</v>
      </c>
      <c r="AB18" s="56"/>
      <c r="AC18" s="56"/>
      <c r="AD18" s="75"/>
      <c r="AE18" s="75"/>
      <c r="AF18" s="56"/>
      <c r="AG18" s="56"/>
      <c r="AH18" s="75"/>
      <c r="AI18" s="75"/>
      <c r="AJ18" s="79"/>
      <c r="AK18" s="61"/>
      <c r="AL18" s="56"/>
    </row>
    <row r="19" spans="1:38" s="17" customFormat="1" ht="27" customHeight="1" x14ac:dyDescent="0.35">
      <c r="A19" s="70"/>
      <c r="B19" s="56"/>
      <c r="C19" s="63"/>
      <c r="D19" s="71"/>
      <c r="E19" s="63"/>
      <c r="F19" s="56"/>
      <c r="G19" s="63" t="s">
        <v>66</v>
      </c>
      <c r="H19" s="63" t="s">
        <v>67</v>
      </c>
      <c r="I19" s="63" t="s">
        <v>68</v>
      </c>
      <c r="J19" s="57">
        <v>40</v>
      </c>
      <c r="K19" s="59">
        <v>5</v>
      </c>
      <c r="L19" s="53">
        <v>5</v>
      </c>
      <c r="M19" s="53">
        <v>6</v>
      </c>
      <c r="N19" s="59">
        <f>+M19</f>
        <v>6</v>
      </c>
      <c r="O19" s="62">
        <v>1</v>
      </c>
      <c r="P19" s="62">
        <f>+N19/40</f>
        <v>0.15</v>
      </c>
      <c r="Q19" s="56" t="s">
        <v>69</v>
      </c>
      <c r="R19" s="55">
        <v>2020130010159</v>
      </c>
      <c r="S19" s="56"/>
      <c r="T19" s="14" t="s">
        <v>70</v>
      </c>
      <c r="U19" s="14">
        <v>5</v>
      </c>
      <c r="V19" s="14">
        <v>5</v>
      </c>
      <c r="W19" s="14">
        <v>6</v>
      </c>
      <c r="X19" s="14" t="s">
        <v>38</v>
      </c>
      <c r="Y19" s="14" t="s">
        <v>39</v>
      </c>
      <c r="Z19" s="14">
        <v>6</v>
      </c>
      <c r="AA19" s="16">
        <v>1</v>
      </c>
      <c r="AB19" s="56" t="s">
        <v>71</v>
      </c>
      <c r="AC19" s="56" t="s">
        <v>72</v>
      </c>
      <c r="AD19" s="75" t="s">
        <v>73</v>
      </c>
      <c r="AE19" s="75">
        <v>693047485.77999997</v>
      </c>
      <c r="AF19" s="56" t="s">
        <v>69</v>
      </c>
      <c r="AG19" s="56" t="s">
        <v>74</v>
      </c>
      <c r="AH19" s="75">
        <v>528047485.77999997</v>
      </c>
      <c r="AI19" s="75"/>
      <c r="AJ19" s="79"/>
      <c r="AK19" s="61"/>
      <c r="AL19" s="56"/>
    </row>
    <row r="20" spans="1:38" s="17" customFormat="1" ht="40" customHeight="1" x14ac:dyDescent="0.35">
      <c r="A20" s="70"/>
      <c r="B20" s="56"/>
      <c r="C20" s="63"/>
      <c r="D20" s="71"/>
      <c r="E20" s="63"/>
      <c r="F20" s="56"/>
      <c r="G20" s="63"/>
      <c r="H20" s="63"/>
      <c r="I20" s="63"/>
      <c r="J20" s="57"/>
      <c r="K20" s="59"/>
      <c r="L20" s="53"/>
      <c r="M20" s="53"/>
      <c r="N20" s="59"/>
      <c r="O20" s="62"/>
      <c r="P20" s="62"/>
      <c r="Q20" s="56"/>
      <c r="R20" s="55"/>
      <c r="S20" s="56"/>
      <c r="T20" s="14" t="s">
        <v>75</v>
      </c>
      <c r="U20" s="14">
        <v>5</v>
      </c>
      <c r="V20" s="14">
        <v>5</v>
      </c>
      <c r="W20" s="14">
        <v>6</v>
      </c>
      <c r="X20" s="14" t="s">
        <v>38</v>
      </c>
      <c r="Y20" s="14" t="s">
        <v>39</v>
      </c>
      <c r="Z20" s="14">
        <v>6</v>
      </c>
      <c r="AA20" s="16">
        <v>1</v>
      </c>
      <c r="AB20" s="56"/>
      <c r="AC20" s="56"/>
      <c r="AD20" s="75"/>
      <c r="AE20" s="75"/>
      <c r="AF20" s="56"/>
      <c r="AG20" s="56"/>
      <c r="AH20" s="75"/>
      <c r="AI20" s="75"/>
      <c r="AJ20" s="79"/>
      <c r="AK20" s="61"/>
      <c r="AL20" s="56"/>
    </row>
    <row r="21" spans="1:38" s="17" customFormat="1" ht="40" customHeight="1" x14ac:dyDescent="0.35">
      <c r="A21" s="70"/>
      <c r="B21" s="56"/>
      <c r="C21" s="63"/>
      <c r="D21" s="71"/>
      <c r="E21" s="63"/>
      <c r="F21" s="56"/>
      <c r="G21" s="63"/>
      <c r="H21" s="63"/>
      <c r="I21" s="63"/>
      <c r="J21" s="57"/>
      <c r="K21" s="59"/>
      <c r="L21" s="53"/>
      <c r="M21" s="53"/>
      <c r="N21" s="59"/>
      <c r="O21" s="62"/>
      <c r="P21" s="62"/>
      <c r="Q21" s="56"/>
      <c r="R21" s="55"/>
      <c r="S21" s="56"/>
      <c r="T21" s="14" t="s">
        <v>76</v>
      </c>
      <c r="U21" s="14">
        <v>5</v>
      </c>
      <c r="V21" s="14">
        <v>5</v>
      </c>
      <c r="W21" s="14">
        <v>6</v>
      </c>
      <c r="X21" s="14" t="s">
        <v>38</v>
      </c>
      <c r="Y21" s="14" t="s">
        <v>39</v>
      </c>
      <c r="Z21" s="14">
        <v>6</v>
      </c>
      <c r="AA21" s="16">
        <v>1</v>
      </c>
      <c r="AB21" s="56"/>
      <c r="AC21" s="56"/>
      <c r="AD21" s="75"/>
      <c r="AE21" s="75"/>
      <c r="AF21" s="56"/>
      <c r="AG21" s="56"/>
      <c r="AH21" s="75"/>
      <c r="AI21" s="75"/>
      <c r="AJ21" s="79"/>
      <c r="AK21" s="61"/>
      <c r="AL21" s="56"/>
    </row>
    <row r="22" spans="1:38" s="17" customFormat="1" ht="40" customHeight="1" x14ac:dyDescent="0.35">
      <c r="A22" s="70"/>
      <c r="B22" s="56"/>
      <c r="C22" s="63"/>
      <c r="D22" s="71"/>
      <c r="E22" s="63"/>
      <c r="F22" s="56"/>
      <c r="G22" s="63"/>
      <c r="H22" s="63"/>
      <c r="I22" s="63"/>
      <c r="J22" s="57"/>
      <c r="K22" s="59"/>
      <c r="L22" s="53"/>
      <c r="M22" s="53"/>
      <c r="N22" s="59"/>
      <c r="O22" s="62"/>
      <c r="P22" s="62"/>
      <c r="Q22" s="56"/>
      <c r="R22" s="55"/>
      <c r="S22" s="56"/>
      <c r="T22" s="14" t="s">
        <v>77</v>
      </c>
      <c r="U22" s="14">
        <v>5</v>
      </c>
      <c r="V22" s="14">
        <v>5</v>
      </c>
      <c r="W22" s="14">
        <v>6</v>
      </c>
      <c r="X22" s="14" t="s">
        <v>38</v>
      </c>
      <c r="Y22" s="14" t="s">
        <v>39</v>
      </c>
      <c r="Z22" s="14">
        <v>6</v>
      </c>
      <c r="AA22" s="16">
        <v>1</v>
      </c>
      <c r="AB22" s="56"/>
      <c r="AC22" s="56"/>
      <c r="AD22" s="75"/>
      <c r="AE22" s="75"/>
      <c r="AF22" s="56"/>
      <c r="AG22" s="56"/>
      <c r="AH22" s="75"/>
      <c r="AI22" s="75"/>
      <c r="AJ22" s="79"/>
      <c r="AK22" s="61"/>
      <c r="AL22" s="56"/>
    </row>
    <row r="23" spans="1:38" s="17" customFormat="1" ht="27" customHeight="1" x14ac:dyDescent="0.35">
      <c r="A23" s="70"/>
      <c r="B23" s="56"/>
      <c r="C23" s="63"/>
      <c r="D23" s="71"/>
      <c r="E23" s="63"/>
      <c r="F23" s="56"/>
      <c r="G23" s="63" t="s">
        <v>78</v>
      </c>
      <c r="H23" s="63" t="s">
        <v>79</v>
      </c>
      <c r="I23" s="63" t="s">
        <v>80</v>
      </c>
      <c r="J23" s="57">
        <v>150</v>
      </c>
      <c r="K23" s="59">
        <v>10</v>
      </c>
      <c r="L23" s="53">
        <v>6</v>
      </c>
      <c r="M23" s="53">
        <v>7</v>
      </c>
      <c r="N23" s="59">
        <f>+M23</f>
        <v>7</v>
      </c>
      <c r="O23" s="62">
        <f>+N23/10</f>
        <v>0.7</v>
      </c>
      <c r="P23" s="62">
        <f>+N23/150</f>
        <v>4.6666666666666669E-2</v>
      </c>
      <c r="Q23" s="56"/>
      <c r="R23" s="55"/>
      <c r="S23" s="56"/>
      <c r="T23" s="14" t="s">
        <v>81</v>
      </c>
      <c r="U23" s="14">
        <v>10</v>
      </c>
      <c r="V23" s="14">
        <v>6</v>
      </c>
      <c r="W23" s="14">
        <v>7</v>
      </c>
      <c r="X23" s="18" t="s">
        <v>38</v>
      </c>
      <c r="Y23" s="18" t="s">
        <v>39</v>
      </c>
      <c r="Z23" s="14">
        <v>7</v>
      </c>
      <c r="AA23" s="16">
        <f>W23/U23</f>
        <v>0.7</v>
      </c>
      <c r="AB23" s="56"/>
      <c r="AC23" s="56"/>
      <c r="AD23" s="75"/>
      <c r="AE23" s="75"/>
      <c r="AF23" s="56"/>
      <c r="AG23" s="56"/>
      <c r="AH23" s="75"/>
      <c r="AI23" s="75"/>
      <c r="AJ23" s="79"/>
      <c r="AK23" s="61"/>
      <c r="AL23" s="56"/>
    </row>
    <row r="24" spans="1:38" s="17" customFormat="1" ht="40" customHeight="1" x14ac:dyDescent="0.35">
      <c r="A24" s="70"/>
      <c r="B24" s="56"/>
      <c r="C24" s="63"/>
      <c r="D24" s="71"/>
      <c r="E24" s="63"/>
      <c r="F24" s="56"/>
      <c r="G24" s="63"/>
      <c r="H24" s="63"/>
      <c r="I24" s="63"/>
      <c r="J24" s="57"/>
      <c r="K24" s="59"/>
      <c r="L24" s="53"/>
      <c r="M24" s="53"/>
      <c r="N24" s="59"/>
      <c r="O24" s="62"/>
      <c r="P24" s="62"/>
      <c r="Q24" s="56"/>
      <c r="R24" s="55"/>
      <c r="S24" s="56"/>
      <c r="T24" s="14" t="s">
        <v>82</v>
      </c>
      <c r="U24" s="14">
        <v>10</v>
      </c>
      <c r="V24" s="14">
        <v>6</v>
      </c>
      <c r="W24" s="14">
        <v>7</v>
      </c>
      <c r="X24" s="14" t="s">
        <v>38</v>
      </c>
      <c r="Y24" s="14" t="s">
        <v>39</v>
      </c>
      <c r="Z24" s="14">
        <v>7</v>
      </c>
      <c r="AA24" s="16">
        <f t="shared" ref="AA24:AA26" si="1">W24/U24</f>
        <v>0.7</v>
      </c>
      <c r="AB24" s="56"/>
      <c r="AC24" s="56"/>
      <c r="AD24" s="78" t="s">
        <v>83</v>
      </c>
      <c r="AE24" s="75"/>
      <c r="AF24" s="56"/>
      <c r="AG24" s="72" t="s">
        <v>84</v>
      </c>
      <c r="AH24" s="78">
        <v>165000000</v>
      </c>
      <c r="AI24" s="75"/>
      <c r="AJ24" s="79"/>
      <c r="AK24" s="61"/>
      <c r="AL24" s="56"/>
    </row>
    <row r="25" spans="1:38" s="17" customFormat="1" ht="15" customHeight="1" x14ac:dyDescent="0.35">
      <c r="A25" s="70"/>
      <c r="B25" s="56"/>
      <c r="C25" s="63"/>
      <c r="D25" s="71"/>
      <c r="E25" s="63"/>
      <c r="F25" s="56"/>
      <c r="G25" s="63"/>
      <c r="H25" s="63"/>
      <c r="I25" s="63"/>
      <c r="J25" s="57"/>
      <c r="K25" s="59"/>
      <c r="L25" s="53"/>
      <c r="M25" s="53"/>
      <c r="N25" s="59"/>
      <c r="O25" s="62"/>
      <c r="P25" s="62"/>
      <c r="Q25" s="56"/>
      <c r="R25" s="55"/>
      <c r="S25" s="56"/>
      <c r="T25" s="14" t="s">
        <v>85</v>
      </c>
      <c r="U25" s="14">
        <v>10</v>
      </c>
      <c r="V25" s="14">
        <v>6</v>
      </c>
      <c r="W25" s="14">
        <v>7</v>
      </c>
      <c r="X25" s="14" t="s">
        <v>38</v>
      </c>
      <c r="Y25" s="14" t="s">
        <v>39</v>
      </c>
      <c r="Z25" s="14">
        <v>7</v>
      </c>
      <c r="AA25" s="16">
        <f t="shared" si="1"/>
        <v>0.7</v>
      </c>
      <c r="AB25" s="56"/>
      <c r="AC25" s="56"/>
      <c r="AD25" s="78"/>
      <c r="AE25" s="75"/>
      <c r="AF25" s="56"/>
      <c r="AG25" s="72"/>
      <c r="AH25" s="78"/>
      <c r="AI25" s="75"/>
      <c r="AJ25" s="79"/>
      <c r="AK25" s="61"/>
      <c r="AL25" s="56"/>
    </row>
    <row r="26" spans="1:38" s="17" customFormat="1" ht="27" customHeight="1" x14ac:dyDescent="0.35">
      <c r="A26" s="70"/>
      <c r="B26" s="56"/>
      <c r="C26" s="63"/>
      <c r="D26" s="71"/>
      <c r="E26" s="63"/>
      <c r="F26" s="56"/>
      <c r="G26" s="63"/>
      <c r="H26" s="63"/>
      <c r="I26" s="63"/>
      <c r="J26" s="57"/>
      <c r="K26" s="59"/>
      <c r="L26" s="53"/>
      <c r="M26" s="53"/>
      <c r="N26" s="59"/>
      <c r="O26" s="62"/>
      <c r="P26" s="62"/>
      <c r="Q26" s="56"/>
      <c r="R26" s="55"/>
      <c r="S26" s="56"/>
      <c r="T26" s="14" t="s">
        <v>46</v>
      </c>
      <c r="U26" s="14">
        <v>10</v>
      </c>
      <c r="V26" s="14">
        <v>6</v>
      </c>
      <c r="W26" s="14">
        <v>7</v>
      </c>
      <c r="X26" s="14" t="s">
        <v>38</v>
      </c>
      <c r="Y26" s="14" t="s">
        <v>39</v>
      </c>
      <c r="Z26" s="14">
        <v>7</v>
      </c>
      <c r="AA26" s="16">
        <f t="shared" si="1"/>
        <v>0.7</v>
      </c>
      <c r="AB26" s="56"/>
      <c r="AC26" s="56"/>
      <c r="AD26" s="78"/>
      <c r="AE26" s="75"/>
      <c r="AF26" s="56"/>
      <c r="AG26" s="72"/>
      <c r="AH26" s="78"/>
      <c r="AI26" s="75"/>
      <c r="AJ26" s="79"/>
      <c r="AK26" s="61"/>
      <c r="AL26" s="56"/>
    </row>
    <row r="27" spans="1:38" s="17" customFormat="1" ht="40" customHeight="1" x14ac:dyDescent="0.35">
      <c r="A27" s="70"/>
      <c r="B27" s="56"/>
      <c r="C27" s="63"/>
      <c r="D27" s="71"/>
      <c r="E27" s="63"/>
      <c r="F27" s="56"/>
      <c r="G27" s="63" t="s">
        <v>86</v>
      </c>
      <c r="H27" s="63" t="s">
        <v>55</v>
      </c>
      <c r="I27" s="63" t="s">
        <v>87</v>
      </c>
      <c r="J27" s="57">
        <v>3</v>
      </c>
      <c r="K27" s="59">
        <v>0</v>
      </c>
      <c r="L27" s="48">
        <v>0.5</v>
      </c>
      <c r="M27" s="48">
        <v>0.5</v>
      </c>
      <c r="N27" s="60">
        <f>+M27</f>
        <v>0.5</v>
      </c>
      <c r="O27" s="62">
        <f>+N27</f>
        <v>0.5</v>
      </c>
      <c r="P27" s="62">
        <f>+N27/J27</f>
        <v>0.16666666666666666</v>
      </c>
      <c r="Q27" s="56"/>
      <c r="R27" s="55"/>
      <c r="S27" s="56"/>
      <c r="T27" s="14" t="s">
        <v>88</v>
      </c>
      <c r="U27" s="14">
        <v>0.75</v>
      </c>
      <c r="V27" s="14">
        <v>0.5</v>
      </c>
      <c r="W27" s="14">
        <v>0.75</v>
      </c>
      <c r="X27" s="14" t="s">
        <v>49</v>
      </c>
      <c r="Y27" s="14" t="s">
        <v>39</v>
      </c>
      <c r="Z27" s="14">
        <v>0.75</v>
      </c>
      <c r="AA27" s="16">
        <f>W27/U27</f>
        <v>1</v>
      </c>
      <c r="AB27" s="56"/>
      <c r="AC27" s="56"/>
      <c r="AD27" s="78"/>
      <c r="AE27" s="75"/>
      <c r="AF27" s="56"/>
      <c r="AG27" s="72"/>
      <c r="AH27" s="78"/>
      <c r="AI27" s="75"/>
      <c r="AJ27" s="79"/>
      <c r="AK27" s="61"/>
      <c r="AL27" s="56"/>
    </row>
    <row r="28" spans="1:38" s="17" customFormat="1" ht="40" customHeight="1" x14ac:dyDescent="0.35">
      <c r="A28" s="70"/>
      <c r="B28" s="56"/>
      <c r="C28" s="63"/>
      <c r="D28" s="71"/>
      <c r="E28" s="63"/>
      <c r="F28" s="56"/>
      <c r="G28" s="63"/>
      <c r="H28" s="63"/>
      <c r="I28" s="63"/>
      <c r="J28" s="57"/>
      <c r="K28" s="59"/>
      <c r="L28" s="48"/>
      <c r="M28" s="48"/>
      <c r="N28" s="60"/>
      <c r="O28" s="62"/>
      <c r="P28" s="62"/>
      <c r="Q28" s="56"/>
      <c r="R28" s="55"/>
      <c r="S28" s="56"/>
      <c r="T28" s="14" t="s">
        <v>89</v>
      </c>
      <c r="U28" s="14">
        <v>0.75</v>
      </c>
      <c r="V28" s="14">
        <v>0.5</v>
      </c>
      <c r="W28" s="14">
        <v>0.75</v>
      </c>
      <c r="X28" s="14" t="s">
        <v>38</v>
      </c>
      <c r="Y28" s="14" t="s">
        <v>39</v>
      </c>
      <c r="Z28" s="14">
        <v>0.75</v>
      </c>
      <c r="AA28" s="16">
        <f t="shared" ref="AA28:AA30" si="2">W28/U28</f>
        <v>1</v>
      </c>
      <c r="AB28" s="56"/>
      <c r="AC28" s="56"/>
      <c r="AD28" s="78"/>
      <c r="AE28" s="75"/>
      <c r="AF28" s="56"/>
      <c r="AG28" s="72"/>
      <c r="AH28" s="78"/>
      <c r="AI28" s="75"/>
      <c r="AJ28" s="79"/>
      <c r="AK28" s="61"/>
      <c r="AL28" s="56"/>
    </row>
    <row r="29" spans="1:38" s="17" customFormat="1" ht="27" customHeight="1" x14ac:dyDescent="0.35">
      <c r="A29" s="70"/>
      <c r="B29" s="56"/>
      <c r="C29" s="63"/>
      <c r="D29" s="71"/>
      <c r="E29" s="63"/>
      <c r="F29" s="56"/>
      <c r="G29" s="63"/>
      <c r="H29" s="63"/>
      <c r="I29" s="63"/>
      <c r="J29" s="57"/>
      <c r="K29" s="59"/>
      <c r="L29" s="48"/>
      <c r="M29" s="48"/>
      <c r="N29" s="60"/>
      <c r="O29" s="62"/>
      <c r="P29" s="62"/>
      <c r="Q29" s="56"/>
      <c r="R29" s="55"/>
      <c r="S29" s="56"/>
      <c r="T29" s="14" t="s">
        <v>90</v>
      </c>
      <c r="U29" s="14">
        <v>0.75</v>
      </c>
      <c r="V29" s="14">
        <v>0.5</v>
      </c>
      <c r="W29" s="14">
        <v>0.75</v>
      </c>
      <c r="X29" s="14" t="s">
        <v>38</v>
      </c>
      <c r="Y29" s="14" t="s">
        <v>39</v>
      </c>
      <c r="Z29" s="14">
        <v>0.75</v>
      </c>
      <c r="AA29" s="16">
        <f t="shared" si="2"/>
        <v>1</v>
      </c>
      <c r="AB29" s="56"/>
      <c r="AC29" s="56"/>
      <c r="AD29" s="78"/>
      <c r="AE29" s="75"/>
      <c r="AF29" s="56"/>
      <c r="AG29" s="72"/>
      <c r="AH29" s="78"/>
      <c r="AI29" s="75"/>
      <c r="AJ29" s="79"/>
      <c r="AK29" s="61"/>
      <c r="AL29" s="56"/>
    </row>
    <row r="30" spans="1:38" s="17" customFormat="1" ht="40" customHeight="1" x14ac:dyDescent="0.35">
      <c r="A30" s="70"/>
      <c r="B30" s="56"/>
      <c r="C30" s="63"/>
      <c r="D30" s="71"/>
      <c r="E30" s="63"/>
      <c r="F30" s="56"/>
      <c r="G30" s="63"/>
      <c r="H30" s="63"/>
      <c r="I30" s="63"/>
      <c r="J30" s="57"/>
      <c r="K30" s="59"/>
      <c r="L30" s="48"/>
      <c r="M30" s="48"/>
      <c r="N30" s="60"/>
      <c r="O30" s="62"/>
      <c r="P30" s="62"/>
      <c r="Q30" s="56"/>
      <c r="R30" s="55"/>
      <c r="S30" s="56"/>
      <c r="T30" s="14" t="s">
        <v>91</v>
      </c>
      <c r="U30" s="14">
        <v>0.75</v>
      </c>
      <c r="V30" s="14">
        <v>0.5</v>
      </c>
      <c r="W30" s="14">
        <v>0.75</v>
      </c>
      <c r="X30" s="14" t="s">
        <v>38</v>
      </c>
      <c r="Y30" s="14" t="s">
        <v>39</v>
      </c>
      <c r="Z30" s="14">
        <v>0.75</v>
      </c>
      <c r="AA30" s="16">
        <f t="shared" si="2"/>
        <v>1</v>
      </c>
      <c r="AB30" s="56"/>
      <c r="AC30" s="56"/>
      <c r="AD30" s="78"/>
      <c r="AE30" s="75"/>
      <c r="AF30" s="56"/>
      <c r="AG30" s="72"/>
      <c r="AH30" s="78"/>
      <c r="AI30" s="75"/>
      <c r="AJ30" s="79"/>
      <c r="AK30" s="61"/>
      <c r="AL30" s="56"/>
    </row>
    <row r="31" spans="1:38" s="17" customFormat="1" ht="24.75" customHeight="1" x14ac:dyDescent="0.35">
      <c r="A31" s="70"/>
      <c r="B31" s="56"/>
      <c r="C31" s="63"/>
      <c r="D31" s="71"/>
      <c r="E31" s="63"/>
      <c r="F31" s="70" t="s">
        <v>92</v>
      </c>
      <c r="G31" s="73" t="s">
        <v>93</v>
      </c>
      <c r="H31" s="73" t="s">
        <v>55</v>
      </c>
      <c r="I31" s="73" t="s">
        <v>94</v>
      </c>
      <c r="J31" s="72">
        <v>1</v>
      </c>
      <c r="K31" s="59">
        <v>0</v>
      </c>
      <c r="L31" s="52">
        <v>0.17</v>
      </c>
      <c r="M31" s="52">
        <v>0.17</v>
      </c>
      <c r="N31" s="80">
        <f>+M31</f>
        <v>0.17</v>
      </c>
      <c r="O31" s="62">
        <f>+N31</f>
        <v>0.17</v>
      </c>
      <c r="P31" s="62">
        <f>+N31/1</f>
        <v>0.17</v>
      </c>
      <c r="Q31" s="56" t="s">
        <v>95</v>
      </c>
      <c r="R31" s="55">
        <v>2020130010255</v>
      </c>
      <c r="S31" s="56"/>
      <c r="T31" s="14" t="s">
        <v>96</v>
      </c>
      <c r="U31" s="14">
        <v>0.25</v>
      </c>
      <c r="V31" s="19">
        <v>0.1</v>
      </c>
      <c r="W31" s="19">
        <v>0.1</v>
      </c>
      <c r="X31" s="14" t="s">
        <v>38</v>
      </c>
      <c r="Y31" s="14" t="s">
        <v>39</v>
      </c>
      <c r="Z31" s="19">
        <v>0.1</v>
      </c>
      <c r="AA31" s="16">
        <f>W31/U31</f>
        <v>0.4</v>
      </c>
      <c r="AB31" s="56" t="s">
        <v>40</v>
      </c>
      <c r="AC31" s="56" t="s">
        <v>72</v>
      </c>
      <c r="AD31" s="75" t="s">
        <v>73</v>
      </c>
      <c r="AE31" s="75">
        <v>62221619.356310897</v>
      </c>
      <c r="AF31" s="56" t="s">
        <v>95</v>
      </c>
      <c r="AG31" s="56" t="s">
        <v>97</v>
      </c>
      <c r="AH31" s="75">
        <v>62221619.356310897</v>
      </c>
      <c r="AI31" s="79">
        <v>100000000</v>
      </c>
      <c r="AJ31" s="56">
        <v>0</v>
      </c>
      <c r="AK31" s="20"/>
      <c r="AL31" s="56"/>
    </row>
    <row r="32" spans="1:38" s="17" customFormat="1" ht="40" customHeight="1" x14ac:dyDescent="0.35">
      <c r="A32" s="70"/>
      <c r="B32" s="56"/>
      <c r="C32" s="63"/>
      <c r="D32" s="71"/>
      <c r="E32" s="63"/>
      <c r="F32" s="70"/>
      <c r="G32" s="73"/>
      <c r="H32" s="73"/>
      <c r="I32" s="73"/>
      <c r="J32" s="72"/>
      <c r="K32" s="59"/>
      <c r="L32" s="52"/>
      <c r="M32" s="52"/>
      <c r="N32" s="80"/>
      <c r="O32" s="62"/>
      <c r="P32" s="62"/>
      <c r="Q32" s="56"/>
      <c r="R32" s="55"/>
      <c r="S32" s="56"/>
      <c r="T32" s="14" t="s">
        <v>98</v>
      </c>
      <c r="U32" s="14">
        <v>0.25</v>
      </c>
      <c r="V32" s="14">
        <v>0.17</v>
      </c>
      <c r="W32" s="14">
        <v>0.17</v>
      </c>
      <c r="X32" s="14" t="s">
        <v>38</v>
      </c>
      <c r="Y32" s="14" t="s">
        <v>39</v>
      </c>
      <c r="Z32" s="14">
        <v>0.17</v>
      </c>
      <c r="AA32" s="16">
        <f>W32/U32</f>
        <v>0.68</v>
      </c>
      <c r="AB32" s="56"/>
      <c r="AC32" s="56"/>
      <c r="AD32" s="75"/>
      <c r="AE32" s="75"/>
      <c r="AF32" s="56"/>
      <c r="AG32" s="56"/>
      <c r="AH32" s="75"/>
      <c r="AI32" s="79"/>
      <c r="AJ32" s="56"/>
      <c r="AK32" s="20"/>
      <c r="AL32" s="56"/>
    </row>
    <row r="33" spans="1:38" s="17" customFormat="1" ht="42.75" customHeight="1" x14ac:dyDescent="0.35">
      <c r="A33" s="70"/>
      <c r="B33" s="56"/>
      <c r="C33" s="63"/>
      <c r="D33" s="71"/>
      <c r="E33" s="63"/>
      <c r="F33" s="70"/>
      <c r="G33" s="73" t="s">
        <v>99</v>
      </c>
      <c r="H33" s="73" t="s">
        <v>55</v>
      </c>
      <c r="I33" s="73" t="s">
        <v>100</v>
      </c>
      <c r="J33" s="72">
        <v>1</v>
      </c>
      <c r="K33" s="74">
        <v>0</v>
      </c>
      <c r="L33" s="52">
        <v>0.17</v>
      </c>
      <c r="M33" s="52">
        <v>0.17</v>
      </c>
      <c r="N33" s="80">
        <f>+M33</f>
        <v>0.17</v>
      </c>
      <c r="O33" s="62">
        <f>+N33</f>
        <v>0.17</v>
      </c>
      <c r="P33" s="62">
        <f>+N33/1</f>
        <v>0.17</v>
      </c>
      <c r="Q33" s="56"/>
      <c r="R33" s="55"/>
      <c r="S33" s="56"/>
      <c r="T33" s="14" t="s">
        <v>101</v>
      </c>
      <c r="U33" s="19">
        <v>0.2</v>
      </c>
      <c r="V33" s="14">
        <v>0.17</v>
      </c>
      <c r="W33" s="14">
        <v>0.2</v>
      </c>
      <c r="X33" s="14" t="s">
        <v>49</v>
      </c>
      <c r="Y33" s="14" t="s">
        <v>39</v>
      </c>
      <c r="Z33" s="14">
        <v>0.2</v>
      </c>
      <c r="AA33" s="16">
        <f>W33/U33</f>
        <v>1</v>
      </c>
      <c r="AB33" s="56"/>
      <c r="AC33" s="56"/>
      <c r="AD33" s="75"/>
      <c r="AE33" s="75"/>
      <c r="AF33" s="56"/>
      <c r="AG33" s="56"/>
      <c r="AH33" s="75"/>
      <c r="AI33" s="79"/>
      <c r="AJ33" s="56"/>
      <c r="AK33" s="20"/>
      <c r="AL33" s="56"/>
    </row>
    <row r="34" spans="1:38" s="17" customFormat="1" ht="58.5" customHeight="1" x14ac:dyDescent="0.35">
      <c r="A34" s="70"/>
      <c r="B34" s="56"/>
      <c r="C34" s="63"/>
      <c r="D34" s="71"/>
      <c r="E34" s="63"/>
      <c r="F34" s="70"/>
      <c r="G34" s="73"/>
      <c r="H34" s="73"/>
      <c r="I34" s="73"/>
      <c r="J34" s="72"/>
      <c r="K34" s="74"/>
      <c r="L34" s="52"/>
      <c r="M34" s="52"/>
      <c r="N34" s="80"/>
      <c r="O34" s="62"/>
      <c r="P34" s="62"/>
      <c r="Q34" s="56"/>
      <c r="R34" s="55"/>
      <c r="S34" s="56"/>
      <c r="T34" s="14" t="s">
        <v>102</v>
      </c>
      <c r="U34" s="19">
        <v>0.2</v>
      </c>
      <c r="V34" s="14">
        <v>0.17</v>
      </c>
      <c r="W34" s="14">
        <v>0.15</v>
      </c>
      <c r="X34" s="14" t="s">
        <v>49</v>
      </c>
      <c r="Y34" s="14" t="s">
        <v>39</v>
      </c>
      <c r="Z34" s="14">
        <v>0.15</v>
      </c>
      <c r="AA34" s="16">
        <f t="shared" ref="AA34" si="3">W34/U34</f>
        <v>0.74999999999999989</v>
      </c>
      <c r="AB34" s="56"/>
      <c r="AC34" s="56"/>
      <c r="AD34" s="75"/>
      <c r="AE34" s="75"/>
      <c r="AF34" s="56"/>
      <c r="AG34" s="56"/>
      <c r="AH34" s="75"/>
      <c r="AI34" s="79"/>
      <c r="AJ34" s="56"/>
      <c r="AK34" s="20"/>
      <c r="AL34" s="56"/>
    </row>
    <row r="35" spans="1:38" s="17" customFormat="1" ht="79" customHeight="1" x14ac:dyDescent="0.35">
      <c r="A35" s="70"/>
      <c r="B35" s="56"/>
      <c r="C35" s="63"/>
      <c r="D35" s="71"/>
      <c r="E35" s="63"/>
      <c r="F35" s="70"/>
      <c r="G35" s="21" t="s">
        <v>103</v>
      </c>
      <c r="H35" s="21" t="s">
        <v>55</v>
      </c>
      <c r="I35" s="21" t="s">
        <v>104</v>
      </c>
      <c r="J35" s="22">
        <v>1</v>
      </c>
      <c r="K35" s="23">
        <v>0</v>
      </c>
      <c r="L35" s="24">
        <v>0.5</v>
      </c>
      <c r="M35" s="24">
        <v>0.5</v>
      </c>
      <c r="N35" s="23">
        <f>+M35</f>
        <v>0.5</v>
      </c>
      <c r="O35" s="25">
        <f>+N35</f>
        <v>0.5</v>
      </c>
      <c r="P35" s="25">
        <f>+N35/1</f>
        <v>0.5</v>
      </c>
      <c r="Q35" s="56"/>
      <c r="R35" s="55"/>
      <c r="S35" s="56"/>
      <c r="T35" s="14" t="s">
        <v>105</v>
      </c>
      <c r="U35" s="14">
        <v>0.2</v>
      </c>
      <c r="V35" s="14">
        <v>0.1</v>
      </c>
      <c r="W35" s="14">
        <v>0.1</v>
      </c>
      <c r="X35" s="14" t="s">
        <v>38</v>
      </c>
      <c r="Y35" s="14" t="s">
        <v>39</v>
      </c>
      <c r="Z35" s="14">
        <v>0.1</v>
      </c>
      <c r="AA35" s="16">
        <f>W35/U35</f>
        <v>0.5</v>
      </c>
      <c r="AB35" s="56"/>
      <c r="AC35" s="56"/>
      <c r="AD35" s="75"/>
      <c r="AE35" s="75"/>
      <c r="AF35" s="56"/>
      <c r="AG35" s="56"/>
      <c r="AH35" s="75"/>
      <c r="AI35" s="79"/>
      <c r="AJ35" s="56"/>
      <c r="AK35" s="20"/>
      <c r="AL35" s="56"/>
    </row>
    <row r="36" spans="1:38" s="17" customFormat="1" ht="106.5" customHeight="1" x14ac:dyDescent="0.35">
      <c r="A36" s="70"/>
      <c r="B36" s="56"/>
      <c r="C36" s="63"/>
      <c r="D36" s="71"/>
      <c r="E36" s="63"/>
      <c r="F36" s="70"/>
      <c r="G36" s="73" t="s">
        <v>106</v>
      </c>
      <c r="H36" s="73" t="s">
        <v>55</v>
      </c>
      <c r="I36" s="73" t="s">
        <v>107</v>
      </c>
      <c r="J36" s="72">
        <v>4</v>
      </c>
      <c r="K36" s="74">
        <v>1</v>
      </c>
      <c r="L36" s="52">
        <v>0.3</v>
      </c>
      <c r="M36" s="52">
        <v>1</v>
      </c>
      <c r="N36" s="74">
        <f>+M36</f>
        <v>1</v>
      </c>
      <c r="O36" s="62">
        <f>+N36/1</f>
        <v>1</v>
      </c>
      <c r="P36" s="62">
        <f>1/4</f>
        <v>0.25</v>
      </c>
      <c r="Q36" s="56"/>
      <c r="R36" s="55"/>
      <c r="S36" s="56"/>
      <c r="T36" s="14" t="s">
        <v>108</v>
      </c>
      <c r="U36" s="14">
        <v>1</v>
      </c>
      <c r="V36" s="14">
        <v>0.3</v>
      </c>
      <c r="W36" s="14">
        <v>1</v>
      </c>
      <c r="X36" s="14" t="s">
        <v>38</v>
      </c>
      <c r="Y36" s="14" t="s">
        <v>39</v>
      </c>
      <c r="Z36" s="14">
        <v>1</v>
      </c>
      <c r="AA36" s="16">
        <f>W36/U36</f>
        <v>1</v>
      </c>
      <c r="AB36" s="56"/>
      <c r="AC36" s="56"/>
      <c r="AD36" s="75"/>
      <c r="AE36" s="75"/>
      <c r="AF36" s="56"/>
      <c r="AG36" s="56"/>
      <c r="AH36" s="75"/>
      <c r="AI36" s="79"/>
      <c r="AJ36" s="56"/>
      <c r="AK36" s="20"/>
      <c r="AL36" s="56"/>
    </row>
    <row r="37" spans="1:38" s="17" customFormat="1" ht="57" customHeight="1" x14ac:dyDescent="0.35">
      <c r="A37" s="70"/>
      <c r="B37" s="56"/>
      <c r="C37" s="63"/>
      <c r="D37" s="71"/>
      <c r="E37" s="63"/>
      <c r="F37" s="70"/>
      <c r="G37" s="73"/>
      <c r="H37" s="73"/>
      <c r="I37" s="73"/>
      <c r="J37" s="72"/>
      <c r="K37" s="74"/>
      <c r="L37" s="52"/>
      <c r="M37" s="52"/>
      <c r="N37" s="74"/>
      <c r="O37" s="62"/>
      <c r="P37" s="62"/>
      <c r="Q37" s="56"/>
      <c r="R37" s="55"/>
      <c r="S37" s="56"/>
      <c r="T37" s="14" t="s">
        <v>109</v>
      </c>
      <c r="U37" s="14">
        <v>1</v>
      </c>
      <c r="V37" s="14">
        <v>0.2</v>
      </c>
      <c r="W37" s="14">
        <v>1</v>
      </c>
      <c r="X37" s="14" t="s">
        <v>38</v>
      </c>
      <c r="Y37" s="14" t="s">
        <v>39</v>
      </c>
      <c r="Z37" s="14">
        <v>1</v>
      </c>
      <c r="AA37" s="16">
        <f t="shared" ref="AA37:AA40" si="4">W37/U37</f>
        <v>1</v>
      </c>
      <c r="AB37" s="56"/>
      <c r="AC37" s="56"/>
      <c r="AD37" s="75"/>
      <c r="AE37" s="75"/>
      <c r="AF37" s="56"/>
      <c r="AG37" s="56"/>
      <c r="AH37" s="75"/>
      <c r="AI37" s="79"/>
      <c r="AJ37" s="56"/>
      <c r="AK37" s="20"/>
      <c r="AL37" s="56"/>
    </row>
    <row r="38" spans="1:38" s="17" customFormat="1" ht="80.25" customHeight="1" x14ac:dyDescent="0.35">
      <c r="A38" s="70"/>
      <c r="B38" s="56"/>
      <c r="C38" s="63"/>
      <c r="D38" s="71"/>
      <c r="E38" s="63"/>
      <c r="F38" s="70"/>
      <c r="G38" s="73"/>
      <c r="H38" s="73"/>
      <c r="I38" s="73"/>
      <c r="J38" s="72"/>
      <c r="K38" s="74"/>
      <c r="L38" s="52"/>
      <c r="M38" s="52"/>
      <c r="N38" s="74"/>
      <c r="O38" s="62"/>
      <c r="P38" s="62"/>
      <c r="Q38" s="56"/>
      <c r="R38" s="55"/>
      <c r="S38" s="56"/>
      <c r="T38" s="14" t="s">
        <v>110</v>
      </c>
      <c r="U38" s="14">
        <v>1</v>
      </c>
      <c r="V38" s="14">
        <v>0.2</v>
      </c>
      <c r="W38" s="14">
        <v>1</v>
      </c>
      <c r="X38" s="14" t="s">
        <v>38</v>
      </c>
      <c r="Y38" s="14" t="s">
        <v>39</v>
      </c>
      <c r="Z38" s="14">
        <v>1</v>
      </c>
      <c r="AA38" s="16">
        <f t="shared" si="4"/>
        <v>1</v>
      </c>
      <c r="AB38" s="56"/>
      <c r="AC38" s="56"/>
      <c r="AD38" s="75"/>
      <c r="AE38" s="75"/>
      <c r="AF38" s="56"/>
      <c r="AG38" s="56"/>
      <c r="AH38" s="75"/>
      <c r="AI38" s="79"/>
      <c r="AJ38" s="56"/>
      <c r="AK38" s="20"/>
      <c r="AL38" s="56"/>
    </row>
    <row r="39" spans="1:38" s="17" customFormat="1" ht="48.75" customHeight="1" x14ac:dyDescent="0.35">
      <c r="A39" s="70"/>
      <c r="B39" s="56"/>
      <c r="C39" s="63"/>
      <c r="D39" s="71"/>
      <c r="E39" s="63"/>
      <c r="F39" s="70"/>
      <c r="G39" s="73" t="s">
        <v>111</v>
      </c>
      <c r="H39" s="73" t="s">
        <v>55</v>
      </c>
      <c r="I39" s="73" t="s">
        <v>112</v>
      </c>
      <c r="J39" s="72">
        <v>3</v>
      </c>
      <c r="K39" s="74">
        <v>0</v>
      </c>
      <c r="L39" s="52">
        <v>0.3</v>
      </c>
      <c r="M39" s="52" t="s">
        <v>308</v>
      </c>
      <c r="N39" s="62" t="str">
        <f>+M39</f>
        <v>O,3</v>
      </c>
      <c r="O39" s="62">
        <v>0.3</v>
      </c>
      <c r="P39" s="62">
        <f>0.3/3</f>
        <v>9.9999999999999992E-2</v>
      </c>
      <c r="Q39" s="56" t="s">
        <v>113</v>
      </c>
      <c r="R39" s="55">
        <v>2020130010188</v>
      </c>
      <c r="S39" s="56"/>
      <c r="T39" s="26" t="s">
        <v>114</v>
      </c>
      <c r="U39" s="14">
        <v>0.75</v>
      </c>
      <c r="V39" s="27">
        <v>0.3</v>
      </c>
      <c r="W39" s="14">
        <v>0.75</v>
      </c>
      <c r="X39" s="14"/>
      <c r="Y39" s="14"/>
      <c r="Z39" s="14">
        <v>0.75</v>
      </c>
      <c r="AA39" s="16">
        <f t="shared" si="4"/>
        <v>1</v>
      </c>
      <c r="AB39" s="77" t="s">
        <v>40</v>
      </c>
      <c r="AC39" s="77" t="s">
        <v>115</v>
      </c>
      <c r="AD39" s="75" t="s">
        <v>73</v>
      </c>
      <c r="AE39" s="75">
        <v>41481079.570873901</v>
      </c>
      <c r="AF39" s="56" t="s">
        <v>113</v>
      </c>
      <c r="AG39" s="56" t="s">
        <v>116</v>
      </c>
      <c r="AH39" s="75">
        <v>41481079.570873901</v>
      </c>
      <c r="AI39" s="79"/>
      <c r="AJ39" s="56"/>
      <c r="AK39" s="20"/>
      <c r="AL39" s="56"/>
    </row>
    <row r="40" spans="1:38" s="17" customFormat="1" ht="81.75" customHeight="1" x14ac:dyDescent="0.35">
      <c r="A40" s="70"/>
      <c r="B40" s="56"/>
      <c r="C40" s="63"/>
      <c r="D40" s="71"/>
      <c r="E40" s="63"/>
      <c r="F40" s="70"/>
      <c r="G40" s="73"/>
      <c r="H40" s="73"/>
      <c r="I40" s="73"/>
      <c r="J40" s="72"/>
      <c r="K40" s="74"/>
      <c r="L40" s="52"/>
      <c r="M40" s="52"/>
      <c r="N40" s="62"/>
      <c r="O40" s="62"/>
      <c r="P40" s="62"/>
      <c r="Q40" s="56"/>
      <c r="R40" s="55"/>
      <c r="S40" s="56"/>
      <c r="T40" s="26" t="s">
        <v>117</v>
      </c>
      <c r="U40" s="14">
        <v>0.75</v>
      </c>
      <c r="V40" s="27">
        <v>0.3</v>
      </c>
      <c r="W40" s="14">
        <v>0.75</v>
      </c>
      <c r="X40" s="14" t="s">
        <v>38</v>
      </c>
      <c r="Y40" s="14" t="s">
        <v>39</v>
      </c>
      <c r="Z40" s="14">
        <v>0.75</v>
      </c>
      <c r="AA40" s="16">
        <f t="shared" si="4"/>
        <v>1</v>
      </c>
      <c r="AB40" s="77"/>
      <c r="AC40" s="77"/>
      <c r="AD40" s="75"/>
      <c r="AE40" s="75"/>
      <c r="AF40" s="56"/>
      <c r="AG40" s="56"/>
      <c r="AH40" s="75"/>
      <c r="AI40" s="79"/>
      <c r="AJ40" s="56"/>
      <c r="AK40" s="20"/>
      <c r="AL40" s="56"/>
    </row>
    <row r="41" spans="1:38" s="17" customFormat="1" ht="82.5" customHeight="1" x14ac:dyDescent="0.35">
      <c r="A41" s="70"/>
      <c r="B41" s="56"/>
      <c r="C41" s="63"/>
      <c r="D41" s="71"/>
      <c r="E41" s="63"/>
      <c r="F41" s="70"/>
      <c r="G41" s="73" t="s">
        <v>118</v>
      </c>
      <c r="H41" s="73" t="s">
        <v>55</v>
      </c>
      <c r="I41" s="73" t="s">
        <v>119</v>
      </c>
      <c r="J41" s="72">
        <v>3</v>
      </c>
      <c r="K41" s="74">
        <v>0</v>
      </c>
      <c r="L41" s="52">
        <v>0.1</v>
      </c>
      <c r="M41" s="52">
        <v>0.1</v>
      </c>
      <c r="N41" s="74">
        <f>+M41</f>
        <v>0.1</v>
      </c>
      <c r="O41" s="62">
        <f>+N41</f>
        <v>0.1</v>
      </c>
      <c r="P41" s="62">
        <f>0.1/3</f>
        <v>3.3333333333333333E-2</v>
      </c>
      <c r="Q41" s="56"/>
      <c r="R41" s="55"/>
      <c r="S41" s="56"/>
      <c r="T41" s="26" t="s">
        <v>120</v>
      </c>
      <c r="U41" s="19">
        <v>0.3</v>
      </c>
      <c r="V41" s="14">
        <v>0.1</v>
      </c>
      <c r="W41" s="19">
        <v>0.3</v>
      </c>
      <c r="X41" s="14" t="s">
        <v>38</v>
      </c>
      <c r="Y41" s="14" t="s">
        <v>39</v>
      </c>
      <c r="Z41" s="19">
        <v>0.3</v>
      </c>
      <c r="AA41" s="16">
        <f>W41/U41</f>
        <v>1</v>
      </c>
      <c r="AB41" s="77"/>
      <c r="AC41" s="77"/>
      <c r="AD41" s="75"/>
      <c r="AE41" s="75"/>
      <c r="AF41" s="56"/>
      <c r="AG41" s="56"/>
      <c r="AH41" s="75"/>
      <c r="AI41" s="79"/>
      <c r="AJ41" s="56"/>
      <c r="AK41" s="20"/>
      <c r="AL41" s="56"/>
    </row>
    <row r="42" spans="1:38" s="17" customFormat="1" ht="57.75" customHeight="1" x14ac:dyDescent="0.35">
      <c r="A42" s="70"/>
      <c r="B42" s="56"/>
      <c r="C42" s="63"/>
      <c r="D42" s="71"/>
      <c r="E42" s="63"/>
      <c r="F42" s="70"/>
      <c r="G42" s="73"/>
      <c r="H42" s="73"/>
      <c r="I42" s="73"/>
      <c r="J42" s="72"/>
      <c r="K42" s="74"/>
      <c r="L42" s="52"/>
      <c r="M42" s="52"/>
      <c r="N42" s="74"/>
      <c r="O42" s="62"/>
      <c r="P42" s="62"/>
      <c r="Q42" s="56"/>
      <c r="R42" s="55"/>
      <c r="S42" s="56"/>
      <c r="T42" s="26" t="s">
        <v>121</v>
      </c>
      <c r="U42" s="19">
        <v>0.3</v>
      </c>
      <c r="V42" s="19">
        <v>0.1</v>
      </c>
      <c r="W42" s="19">
        <v>0.2</v>
      </c>
      <c r="X42" s="14" t="s">
        <v>38</v>
      </c>
      <c r="Y42" s="14" t="s">
        <v>39</v>
      </c>
      <c r="Z42" s="19">
        <v>0.2</v>
      </c>
      <c r="AA42" s="16">
        <f>W42/U42</f>
        <v>0.66666666666666674</v>
      </c>
      <c r="AB42" s="77"/>
      <c r="AC42" s="77"/>
      <c r="AD42" s="75"/>
      <c r="AE42" s="75"/>
      <c r="AF42" s="56"/>
      <c r="AG42" s="56"/>
      <c r="AH42" s="75"/>
      <c r="AI42" s="79"/>
      <c r="AJ42" s="56"/>
      <c r="AK42" s="20"/>
      <c r="AL42" s="56"/>
    </row>
    <row r="43" spans="1:38" s="17" customFormat="1" ht="27" customHeight="1" x14ac:dyDescent="0.35">
      <c r="A43" s="70"/>
      <c r="B43" s="56"/>
      <c r="C43" s="63"/>
      <c r="D43" s="71"/>
      <c r="E43" s="63"/>
      <c r="F43" s="70"/>
      <c r="G43" s="73"/>
      <c r="H43" s="73"/>
      <c r="I43" s="73"/>
      <c r="J43" s="72"/>
      <c r="K43" s="74"/>
      <c r="L43" s="52"/>
      <c r="M43" s="52"/>
      <c r="N43" s="74"/>
      <c r="O43" s="62"/>
      <c r="P43" s="62"/>
      <c r="Q43" s="56"/>
      <c r="R43" s="55"/>
      <c r="S43" s="56"/>
      <c r="T43" s="26" t="s">
        <v>46</v>
      </c>
      <c r="U43" s="19">
        <v>0.3</v>
      </c>
      <c r="V43" s="19">
        <v>0.1</v>
      </c>
      <c r="W43" s="19">
        <v>0.12</v>
      </c>
      <c r="X43" s="14" t="s">
        <v>38</v>
      </c>
      <c r="Y43" s="14" t="s">
        <v>39</v>
      </c>
      <c r="Z43" s="19">
        <v>0.12</v>
      </c>
      <c r="AA43" s="16">
        <f>W43/U43</f>
        <v>0.4</v>
      </c>
      <c r="AB43" s="77"/>
      <c r="AC43" s="77"/>
      <c r="AD43" s="75"/>
      <c r="AE43" s="75"/>
      <c r="AF43" s="56"/>
      <c r="AG43" s="56"/>
      <c r="AH43" s="75"/>
      <c r="AI43" s="79"/>
      <c r="AJ43" s="56"/>
      <c r="AK43" s="20"/>
      <c r="AL43" s="56"/>
    </row>
    <row r="44" spans="1:38" s="17" customFormat="1" ht="27" customHeight="1" x14ac:dyDescent="0.35">
      <c r="A44" s="70"/>
      <c r="B44" s="56"/>
      <c r="C44" s="63"/>
      <c r="D44" s="71"/>
      <c r="E44" s="63"/>
      <c r="F44" s="56" t="s">
        <v>122</v>
      </c>
      <c r="G44" s="63" t="s">
        <v>123</v>
      </c>
      <c r="H44" s="64" t="s">
        <v>124</v>
      </c>
      <c r="I44" s="63" t="s">
        <v>125</v>
      </c>
      <c r="J44" s="57">
        <v>10</v>
      </c>
      <c r="K44" s="56">
        <v>2</v>
      </c>
      <c r="L44" s="53">
        <v>1</v>
      </c>
      <c r="M44" s="53">
        <v>1</v>
      </c>
      <c r="N44" s="81">
        <f>+M44</f>
        <v>1</v>
      </c>
      <c r="O44" s="66">
        <f>+N44/2</f>
        <v>0.5</v>
      </c>
      <c r="P44" s="62">
        <f>+N44/10</f>
        <v>0.1</v>
      </c>
      <c r="Q44" s="56" t="s">
        <v>126</v>
      </c>
      <c r="R44" s="55">
        <v>2020130010183</v>
      </c>
      <c r="S44" s="56"/>
      <c r="T44" s="14" t="s">
        <v>127</v>
      </c>
      <c r="U44" s="14">
        <v>1</v>
      </c>
      <c r="V44" s="14">
        <v>0.5</v>
      </c>
      <c r="W44" s="14">
        <v>0.5</v>
      </c>
      <c r="X44" s="14" t="s">
        <v>38</v>
      </c>
      <c r="Y44" s="14" t="s">
        <v>39</v>
      </c>
      <c r="Z44" s="14">
        <v>0.5</v>
      </c>
      <c r="AA44" s="16">
        <f>W44/U44</f>
        <v>0.5</v>
      </c>
      <c r="AB44" s="56" t="s">
        <v>40</v>
      </c>
      <c r="AC44" s="56" t="s">
        <v>128</v>
      </c>
      <c r="AD44" s="75" t="s">
        <v>42</v>
      </c>
      <c r="AE44" s="75">
        <v>876510215</v>
      </c>
      <c r="AF44" s="56" t="s">
        <v>126</v>
      </c>
      <c r="AG44" s="56" t="s">
        <v>129</v>
      </c>
      <c r="AH44" s="75">
        <v>624104418</v>
      </c>
      <c r="AI44" s="75">
        <v>925110214.63</v>
      </c>
      <c r="AJ44" s="79">
        <v>583000000</v>
      </c>
      <c r="AK44" s="20"/>
      <c r="AL44" s="56"/>
    </row>
    <row r="45" spans="1:38" s="17" customFormat="1" ht="40" customHeight="1" x14ac:dyDescent="0.35">
      <c r="A45" s="70"/>
      <c r="B45" s="56"/>
      <c r="C45" s="63"/>
      <c r="D45" s="71"/>
      <c r="E45" s="63"/>
      <c r="F45" s="56"/>
      <c r="G45" s="63"/>
      <c r="H45" s="64"/>
      <c r="I45" s="63"/>
      <c r="J45" s="57"/>
      <c r="K45" s="56"/>
      <c r="L45" s="53"/>
      <c r="M45" s="53"/>
      <c r="N45" s="81"/>
      <c r="O45" s="66"/>
      <c r="P45" s="62"/>
      <c r="Q45" s="56"/>
      <c r="R45" s="55"/>
      <c r="S45" s="56"/>
      <c r="T45" s="14" t="s">
        <v>130</v>
      </c>
      <c r="U45" s="14">
        <v>10</v>
      </c>
      <c r="V45" s="14">
        <v>9</v>
      </c>
      <c r="W45" s="14">
        <v>1</v>
      </c>
      <c r="X45" s="14" t="s">
        <v>38</v>
      </c>
      <c r="Y45" s="14" t="s">
        <v>39</v>
      </c>
      <c r="Z45" s="14">
        <v>1</v>
      </c>
      <c r="AA45" s="16">
        <f t="shared" ref="AA45:AA54" si="5">W45/U45</f>
        <v>0.1</v>
      </c>
      <c r="AB45" s="56"/>
      <c r="AC45" s="56"/>
      <c r="AD45" s="75"/>
      <c r="AE45" s="75"/>
      <c r="AF45" s="56"/>
      <c r="AG45" s="56"/>
      <c r="AH45" s="75"/>
      <c r="AI45" s="75"/>
      <c r="AJ45" s="79"/>
      <c r="AK45" s="86">
        <f>+AJ44/AI44</f>
        <v>0.63019518191480806</v>
      </c>
      <c r="AL45" s="56"/>
    </row>
    <row r="46" spans="1:38" s="17" customFormat="1" ht="26.15" customHeight="1" x14ac:dyDescent="0.35">
      <c r="A46" s="70"/>
      <c r="B46" s="56"/>
      <c r="C46" s="63"/>
      <c r="D46" s="71"/>
      <c r="E46" s="63"/>
      <c r="F46" s="56"/>
      <c r="G46" s="63"/>
      <c r="H46" s="64"/>
      <c r="I46" s="63"/>
      <c r="J46" s="57"/>
      <c r="K46" s="56"/>
      <c r="L46" s="53"/>
      <c r="M46" s="53"/>
      <c r="N46" s="81"/>
      <c r="O46" s="66"/>
      <c r="P46" s="62"/>
      <c r="Q46" s="56"/>
      <c r="R46" s="55"/>
      <c r="S46" s="56"/>
      <c r="T46" s="14" t="s">
        <v>131</v>
      </c>
      <c r="U46" s="14">
        <v>6</v>
      </c>
      <c r="V46" s="14">
        <v>0</v>
      </c>
      <c r="W46" s="14">
        <v>3</v>
      </c>
      <c r="X46" s="14" t="s">
        <v>38</v>
      </c>
      <c r="Y46" s="16" t="s">
        <v>39</v>
      </c>
      <c r="Z46" s="14">
        <v>3</v>
      </c>
      <c r="AA46" s="16">
        <f t="shared" si="5"/>
        <v>0.5</v>
      </c>
      <c r="AB46" s="56"/>
      <c r="AC46" s="56"/>
      <c r="AD46" s="75"/>
      <c r="AE46" s="75"/>
      <c r="AF46" s="56"/>
      <c r="AG46" s="56"/>
      <c r="AH46" s="75"/>
      <c r="AI46" s="75"/>
      <c r="AJ46" s="79"/>
      <c r="AK46" s="86"/>
      <c r="AL46" s="56"/>
    </row>
    <row r="47" spans="1:38" s="17" customFormat="1" ht="27" customHeight="1" x14ac:dyDescent="0.35">
      <c r="A47" s="70"/>
      <c r="B47" s="56"/>
      <c r="C47" s="63"/>
      <c r="D47" s="71"/>
      <c r="E47" s="63"/>
      <c r="F47" s="56"/>
      <c r="G47" s="63"/>
      <c r="H47" s="64"/>
      <c r="I47" s="63"/>
      <c r="J47" s="57"/>
      <c r="K47" s="56"/>
      <c r="L47" s="53"/>
      <c r="M47" s="53"/>
      <c r="N47" s="81"/>
      <c r="O47" s="66"/>
      <c r="P47" s="62"/>
      <c r="Q47" s="56"/>
      <c r="R47" s="55"/>
      <c r="S47" s="56"/>
      <c r="T47" s="14" t="s">
        <v>46</v>
      </c>
      <c r="U47" s="14">
        <v>1</v>
      </c>
      <c r="V47" s="14">
        <v>0.5</v>
      </c>
      <c r="W47" s="14">
        <v>0.5</v>
      </c>
      <c r="X47" s="14" t="s">
        <v>38</v>
      </c>
      <c r="Y47" s="14" t="s">
        <v>39</v>
      </c>
      <c r="Z47" s="14">
        <v>0.5</v>
      </c>
      <c r="AA47" s="16">
        <f t="shared" si="5"/>
        <v>0.5</v>
      </c>
      <c r="AB47" s="56"/>
      <c r="AC47" s="56"/>
      <c r="AD47" s="75"/>
      <c r="AE47" s="75"/>
      <c r="AF47" s="56"/>
      <c r="AG47" s="56"/>
      <c r="AH47" s="75"/>
      <c r="AI47" s="75"/>
      <c r="AJ47" s="79"/>
      <c r="AK47" s="86"/>
      <c r="AL47" s="56"/>
    </row>
    <row r="48" spans="1:38" s="17" customFormat="1" ht="40" customHeight="1" x14ac:dyDescent="0.35">
      <c r="A48" s="70"/>
      <c r="B48" s="56"/>
      <c r="C48" s="63"/>
      <c r="D48" s="71"/>
      <c r="E48" s="63"/>
      <c r="F48" s="56"/>
      <c r="G48" s="63" t="s">
        <v>132</v>
      </c>
      <c r="H48" s="63" t="s">
        <v>133</v>
      </c>
      <c r="I48" s="63" t="s">
        <v>134</v>
      </c>
      <c r="J48" s="57">
        <v>1</v>
      </c>
      <c r="K48" s="56">
        <v>0</v>
      </c>
      <c r="L48" s="48">
        <v>0.25</v>
      </c>
      <c r="M48" s="48" t="s">
        <v>309</v>
      </c>
      <c r="N48" s="82" t="str">
        <f>+M48</f>
        <v>0.5</v>
      </c>
      <c r="O48" s="66">
        <f>0.5/1</f>
        <v>0.5</v>
      </c>
      <c r="P48" s="66">
        <f>0.5/1</f>
        <v>0.5</v>
      </c>
      <c r="Q48" s="56"/>
      <c r="R48" s="55"/>
      <c r="S48" s="56"/>
      <c r="T48" s="14" t="s">
        <v>135</v>
      </c>
      <c r="U48" s="14">
        <v>0.5</v>
      </c>
      <c r="V48" s="14">
        <v>0.25</v>
      </c>
      <c r="W48" s="14">
        <v>0.5</v>
      </c>
      <c r="X48" s="14" t="s">
        <v>38</v>
      </c>
      <c r="Y48" s="14" t="s">
        <v>39</v>
      </c>
      <c r="Z48" s="14">
        <v>0.5</v>
      </c>
      <c r="AA48" s="16">
        <f t="shared" si="5"/>
        <v>1</v>
      </c>
      <c r="AB48" s="56"/>
      <c r="AC48" s="56"/>
      <c r="AD48" s="75"/>
      <c r="AE48" s="75"/>
      <c r="AF48" s="56"/>
      <c r="AG48" s="56"/>
      <c r="AH48" s="75"/>
      <c r="AI48" s="75"/>
      <c r="AJ48" s="79"/>
      <c r="AK48" s="86"/>
      <c r="AL48" s="56"/>
    </row>
    <row r="49" spans="1:38" s="17" customFormat="1" ht="39.75" customHeight="1" x14ac:dyDescent="0.35">
      <c r="A49" s="70"/>
      <c r="B49" s="56"/>
      <c r="C49" s="63"/>
      <c r="D49" s="71"/>
      <c r="E49" s="63"/>
      <c r="F49" s="56"/>
      <c r="G49" s="63"/>
      <c r="H49" s="63"/>
      <c r="I49" s="63"/>
      <c r="J49" s="57"/>
      <c r="K49" s="56"/>
      <c r="L49" s="48"/>
      <c r="M49" s="48"/>
      <c r="N49" s="82"/>
      <c r="O49" s="66"/>
      <c r="P49" s="66"/>
      <c r="Q49" s="56"/>
      <c r="R49" s="55"/>
      <c r="S49" s="56"/>
      <c r="T49" s="14" t="s">
        <v>136</v>
      </c>
      <c r="U49" s="14">
        <v>1</v>
      </c>
      <c r="V49" s="14">
        <v>0</v>
      </c>
      <c r="W49" s="14">
        <v>1</v>
      </c>
      <c r="X49" s="14"/>
      <c r="Y49" s="14"/>
      <c r="Z49" s="14">
        <v>1</v>
      </c>
      <c r="AA49" s="16">
        <f t="shared" si="5"/>
        <v>1</v>
      </c>
      <c r="AB49" s="56"/>
      <c r="AC49" s="56"/>
      <c r="AD49" s="75" t="s">
        <v>137</v>
      </c>
      <c r="AE49" s="75"/>
      <c r="AF49" s="56"/>
      <c r="AG49" s="56" t="s">
        <v>138</v>
      </c>
      <c r="AH49" s="75">
        <v>252405797</v>
      </c>
      <c r="AI49" s="75"/>
      <c r="AJ49" s="79"/>
      <c r="AK49" s="86"/>
      <c r="AL49" s="56"/>
    </row>
    <row r="50" spans="1:38" s="17" customFormat="1" ht="27" customHeight="1" x14ac:dyDescent="0.35">
      <c r="A50" s="70"/>
      <c r="B50" s="56"/>
      <c r="C50" s="63"/>
      <c r="D50" s="71"/>
      <c r="E50" s="63"/>
      <c r="F50" s="56"/>
      <c r="G50" s="63"/>
      <c r="H50" s="63"/>
      <c r="I50" s="63"/>
      <c r="J50" s="57"/>
      <c r="K50" s="56"/>
      <c r="L50" s="48"/>
      <c r="M50" s="48"/>
      <c r="N50" s="82"/>
      <c r="O50" s="66"/>
      <c r="P50" s="66"/>
      <c r="Q50" s="56"/>
      <c r="R50" s="55"/>
      <c r="S50" s="56"/>
      <c r="T50" s="14" t="s">
        <v>46</v>
      </c>
      <c r="U50" s="14">
        <v>2</v>
      </c>
      <c r="V50" s="14">
        <v>1</v>
      </c>
      <c r="W50" s="14">
        <v>2</v>
      </c>
      <c r="X50" s="14" t="s">
        <v>38</v>
      </c>
      <c r="Y50" s="14" t="s">
        <v>39</v>
      </c>
      <c r="Z50" s="14">
        <v>2</v>
      </c>
      <c r="AA50" s="16">
        <f t="shared" si="5"/>
        <v>1</v>
      </c>
      <c r="AB50" s="56"/>
      <c r="AC50" s="56"/>
      <c r="AD50" s="75"/>
      <c r="AE50" s="75"/>
      <c r="AF50" s="56"/>
      <c r="AG50" s="56"/>
      <c r="AH50" s="75"/>
      <c r="AI50" s="75"/>
      <c r="AJ50" s="79"/>
      <c r="AK50" s="86"/>
      <c r="AL50" s="56"/>
    </row>
    <row r="51" spans="1:38" s="17" customFormat="1" ht="85.5" customHeight="1" x14ac:dyDescent="0.35">
      <c r="A51" s="70"/>
      <c r="B51" s="56"/>
      <c r="C51" s="63"/>
      <c r="D51" s="71"/>
      <c r="E51" s="63"/>
      <c r="F51" s="56"/>
      <c r="G51" s="63" t="s">
        <v>139</v>
      </c>
      <c r="H51" s="63" t="s">
        <v>55</v>
      </c>
      <c r="I51" s="63" t="s">
        <v>140</v>
      </c>
      <c r="J51" s="57">
        <v>4</v>
      </c>
      <c r="K51" s="56">
        <v>1</v>
      </c>
      <c r="L51" s="54">
        <v>0.5</v>
      </c>
      <c r="M51" s="54">
        <v>1</v>
      </c>
      <c r="N51" s="83">
        <f>+M51</f>
        <v>1</v>
      </c>
      <c r="O51" s="61">
        <v>1</v>
      </c>
      <c r="P51" s="66">
        <f>+N51/4</f>
        <v>0.25</v>
      </c>
      <c r="Q51" s="56"/>
      <c r="R51" s="55"/>
      <c r="S51" s="56"/>
      <c r="T51" s="14" t="s">
        <v>141</v>
      </c>
      <c r="U51" s="14">
        <v>450</v>
      </c>
      <c r="V51" s="14">
        <v>291</v>
      </c>
      <c r="W51" s="14">
        <v>450</v>
      </c>
      <c r="X51" s="14" t="s">
        <v>49</v>
      </c>
      <c r="Y51" s="14" t="s">
        <v>39</v>
      </c>
      <c r="Z51" s="14">
        <v>450</v>
      </c>
      <c r="AA51" s="16">
        <f t="shared" si="5"/>
        <v>1</v>
      </c>
      <c r="AB51" s="56"/>
      <c r="AC51" s="56"/>
      <c r="AD51" s="75"/>
      <c r="AE51" s="75"/>
      <c r="AF51" s="56"/>
      <c r="AG51" s="56"/>
      <c r="AH51" s="75"/>
      <c r="AI51" s="75"/>
      <c r="AJ51" s="79"/>
      <c r="AK51" s="86"/>
      <c r="AL51" s="56"/>
    </row>
    <row r="52" spans="1:38" s="17" customFormat="1" ht="52" customHeight="1" x14ac:dyDescent="0.35">
      <c r="A52" s="70"/>
      <c r="B52" s="56"/>
      <c r="C52" s="63"/>
      <c r="D52" s="71"/>
      <c r="E52" s="63"/>
      <c r="F52" s="56"/>
      <c r="G52" s="63"/>
      <c r="H52" s="63"/>
      <c r="I52" s="63"/>
      <c r="J52" s="57"/>
      <c r="K52" s="56"/>
      <c r="L52" s="54"/>
      <c r="M52" s="54"/>
      <c r="N52" s="83"/>
      <c r="O52" s="61"/>
      <c r="P52" s="66"/>
      <c r="Q52" s="56"/>
      <c r="R52" s="55"/>
      <c r="S52" s="56"/>
      <c r="T52" s="14" t="s">
        <v>142</v>
      </c>
      <c r="U52" s="14">
        <v>1</v>
      </c>
      <c r="V52" s="14">
        <v>0.5</v>
      </c>
      <c r="W52" s="14">
        <v>1</v>
      </c>
      <c r="X52" s="14" t="s">
        <v>38</v>
      </c>
      <c r="Y52" s="14" t="s">
        <v>39</v>
      </c>
      <c r="Z52" s="14">
        <v>1</v>
      </c>
      <c r="AA52" s="16">
        <f t="shared" si="5"/>
        <v>1</v>
      </c>
      <c r="AB52" s="56"/>
      <c r="AC52" s="56"/>
      <c r="AD52" s="75"/>
      <c r="AE52" s="75"/>
      <c r="AF52" s="56"/>
      <c r="AG52" s="56"/>
      <c r="AH52" s="75"/>
      <c r="AI52" s="75"/>
      <c r="AJ52" s="79"/>
      <c r="AK52" s="86"/>
      <c r="AL52" s="56"/>
    </row>
    <row r="53" spans="1:38" s="17" customFormat="1" ht="39" customHeight="1" x14ac:dyDescent="0.35">
      <c r="A53" s="70"/>
      <c r="B53" s="56"/>
      <c r="C53" s="63"/>
      <c r="D53" s="71"/>
      <c r="E53" s="63"/>
      <c r="F53" s="56"/>
      <c r="G53" s="63"/>
      <c r="H53" s="63"/>
      <c r="I53" s="63"/>
      <c r="J53" s="57"/>
      <c r="K53" s="56"/>
      <c r="L53" s="54"/>
      <c r="M53" s="54"/>
      <c r="N53" s="83"/>
      <c r="O53" s="61"/>
      <c r="P53" s="66"/>
      <c r="Q53" s="56"/>
      <c r="R53" s="55"/>
      <c r="S53" s="56"/>
      <c r="T53" s="14" t="s">
        <v>143</v>
      </c>
      <c r="U53" s="14">
        <v>1</v>
      </c>
      <c r="V53" s="14">
        <v>0.5</v>
      </c>
      <c r="W53" s="14">
        <v>1</v>
      </c>
      <c r="X53" s="14" t="s">
        <v>38</v>
      </c>
      <c r="Y53" s="14" t="s">
        <v>39</v>
      </c>
      <c r="Z53" s="14">
        <v>1</v>
      </c>
      <c r="AA53" s="16">
        <f t="shared" si="5"/>
        <v>1</v>
      </c>
      <c r="AB53" s="56"/>
      <c r="AC53" s="56"/>
      <c r="AD53" s="75"/>
      <c r="AE53" s="75"/>
      <c r="AF53" s="56"/>
      <c r="AG53" s="56"/>
      <c r="AH53" s="75"/>
      <c r="AI53" s="75"/>
      <c r="AJ53" s="79"/>
      <c r="AK53" s="86"/>
      <c r="AL53" s="56"/>
    </row>
    <row r="54" spans="1:38" s="17" customFormat="1" ht="40" customHeight="1" x14ac:dyDescent="0.35">
      <c r="A54" s="70"/>
      <c r="B54" s="56"/>
      <c r="C54" s="63"/>
      <c r="D54" s="71"/>
      <c r="E54" s="63"/>
      <c r="F54" s="56"/>
      <c r="G54" s="63"/>
      <c r="H54" s="63"/>
      <c r="I54" s="63"/>
      <c r="J54" s="57"/>
      <c r="K54" s="56"/>
      <c r="L54" s="54"/>
      <c r="M54" s="54"/>
      <c r="N54" s="83"/>
      <c r="O54" s="61"/>
      <c r="P54" s="66"/>
      <c r="Q54" s="56"/>
      <c r="R54" s="55"/>
      <c r="S54" s="56"/>
      <c r="T54" s="14" t="s">
        <v>144</v>
      </c>
      <c r="U54" s="14">
        <v>1</v>
      </c>
      <c r="V54" s="14">
        <v>0.5</v>
      </c>
      <c r="W54" s="14">
        <v>1</v>
      </c>
      <c r="X54" s="14" t="s">
        <v>38</v>
      </c>
      <c r="Y54" s="14" t="s">
        <v>39</v>
      </c>
      <c r="Z54" s="14">
        <v>1</v>
      </c>
      <c r="AA54" s="16">
        <f t="shared" si="5"/>
        <v>1</v>
      </c>
      <c r="AB54" s="56"/>
      <c r="AC54" s="56"/>
      <c r="AD54" s="75"/>
      <c r="AE54" s="75"/>
      <c r="AF54" s="56"/>
      <c r="AG54" s="56"/>
      <c r="AH54" s="75"/>
      <c r="AI54" s="75"/>
      <c r="AJ54" s="79"/>
      <c r="AK54" s="86"/>
      <c r="AL54" s="56"/>
    </row>
    <row r="55" spans="1:38" s="17" customFormat="1" ht="112" x14ac:dyDescent="0.35">
      <c r="A55" s="70"/>
      <c r="B55" s="56"/>
      <c r="C55" s="63"/>
      <c r="D55" s="71"/>
      <c r="E55" s="63"/>
      <c r="F55" s="70" t="s">
        <v>145</v>
      </c>
      <c r="G55" s="73" t="s">
        <v>146</v>
      </c>
      <c r="H55" s="73" t="s">
        <v>55</v>
      </c>
      <c r="I55" s="73" t="s">
        <v>147</v>
      </c>
      <c r="J55" s="72">
        <v>25</v>
      </c>
      <c r="K55" s="59">
        <v>4</v>
      </c>
      <c r="L55" s="52">
        <v>1</v>
      </c>
      <c r="M55" s="52">
        <v>4</v>
      </c>
      <c r="N55" s="56">
        <f>+M55</f>
        <v>4</v>
      </c>
      <c r="O55" s="61">
        <v>1</v>
      </c>
      <c r="P55" s="66">
        <f>+N55/25</f>
        <v>0.16</v>
      </c>
      <c r="Q55" s="56" t="s">
        <v>148</v>
      </c>
      <c r="R55" s="55">
        <v>2020130010201</v>
      </c>
      <c r="S55" s="56"/>
      <c r="T55" s="14" t="s">
        <v>149</v>
      </c>
      <c r="U55" s="14">
        <v>4</v>
      </c>
      <c r="V55" s="14" t="s">
        <v>312</v>
      </c>
      <c r="W55" s="14" t="s">
        <v>318</v>
      </c>
      <c r="X55" s="14"/>
      <c r="Y55" s="14"/>
      <c r="Z55" s="14">
        <v>4</v>
      </c>
      <c r="AA55" s="16">
        <v>1</v>
      </c>
      <c r="AB55" s="56" t="s">
        <v>150</v>
      </c>
      <c r="AC55" s="56" t="s">
        <v>151</v>
      </c>
      <c r="AD55" s="75" t="s">
        <v>73</v>
      </c>
      <c r="AE55" s="75">
        <v>440108028.63</v>
      </c>
      <c r="AF55" s="56" t="s">
        <v>148</v>
      </c>
      <c r="AG55" s="56" t="s">
        <v>152</v>
      </c>
      <c r="AH55" s="75">
        <v>165732712</v>
      </c>
      <c r="AI55" s="75">
        <v>404270862.20999998</v>
      </c>
      <c r="AJ55" s="56">
        <v>0</v>
      </c>
      <c r="AK55" s="61">
        <v>0</v>
      </c>
      <c r="AL55" s="28"/>
    </row>
    <row r="56" spans="1:38" s="17" customFormat="1" ht="58" customHeight="1" x14ac:dyDescent="0.35">
      <c r="A56" s="70"/>
      <c r="B56" s="56"/>
      <c r="C56" s="63"/>
      <c r="D56" s="71"/>
      <c r="E56" s="63"/>
      <c r="F56" s="70"/>
      <c r="G56" s="73"/>
      <c r="H56" s="73"/>
      <c r="I56" s="73"/>
      <c r="J56" s="72"/>
      <c r="K56" s="59"/>
      <c r="L56" s="52"/>
      <c r="M56" s="52"/>
      <c r="N56" s="56"/>
      <c r="O56" s="61"/>
      <c r="P56" s="66"/>
      <c r="Q56" s="56"/>
      <c r="R56" s="55"/>
      <c r="S56" s="56"/>
      <c r="T56" s="14" t="s">
        <v>153</v>
      </c>
      <c r="U56" s="14">
        <v>1</v>
      </c>
      <c r="V56" s="14" t="s">
        <v>337</v>
      </c>
      <c r="W56" s="14" t="s">
        <v>319</v>
      </c>
      <c r="X56" s="14"/>
      <c r="Y56" s="14"/>
      <c r="Z56" s="14">
        <v>1</v>
      </c>
      <c r="AA56" s="16">
        <v>1</v>
      </c>
      <c r="AB56" s="56"/>
      <c r="AC56" s="56"/>
      <c r="AD56" s="75"/>
      <c r="AE56" s="75"/>
      <c r="AF56" s="56"/>
      <c r="AG56" s="56"/>
      <c r="AH56" s="75"/>
      <c r="AI56" s="75"/>
      <c r="AJ56" s="56"/>
      <c r="AK56" s="61"/>
      <c r="AL56" s="28"/>
    </row>
    <row r="57" spans="1:38" s="17" customFormat="1" ht="120" customHeight="1" x14ac:dyDescent="0.35">
      <c r="A57" s="70"/>
      <c r="B57" s="56"/>
      <c r="C57" s="63"/>
      <c r="D57" s="71"/>
      <c r="E57" s="63"/>
      <c r="F57" s="70"/>
      <c r="G57" s="73"/>
      <c r="H57" s="73"/>
      <c r="I57" s="73"/>
      <c r="J57" s="72"/>
      <c r="K57" s="59"/>
      <c r="L57" s="52"/>
      <c r="M57" s="52"/>
      <c r="N57" s="56"/>
      <c r="O57" s="61"/>
      <c r="P57" s="66"/>
      <c r="Q57" s="56"/>
      <c r="R57" s="55"/>
      <c r="S57" s="56"/>
      <c r="T57" s="14" t="s">
        <v>46</v>
      </c>
      <c r="U57" s="14">
        <v>1</v>
      </c>
      <c r="V57" s="14"/>
      <c r="W57" s="14" t="s">
        <v>338</v>
      </c>
      <c r="X57" s="14"/>
      <c r="Y57" s="14"/>
      <c r="Z57" s="14">
        <v>1</v>
      </c>
      <c r="AA57" s="16">
        <v>1</v>
      </c>
      <c r="AB57" s="56"/>
      <c r="AC57" s="56"/>
      <c r="AD57" s="75"/>
      <c r="AE57" s="75"/>
      <c r="AF57" s="56"/>
      <c r="AG57" s="56"/>
      <c r="AH57" s="75"/>
      <c r="AI57" s="75"/>
      <c r="AJ57" s="56"/>
      <c r="AK57" s="61"/>
      <c r="AL57" s="28"/>
    </row>
    <row r="58" spans="1:38" s="17" customFormat="1" ht="86.15" customHeight="1" x14ac:dyDescent="0.35">
      <c r="A58" s="70"/>
      <c r="B58" s="56"/>
      <c r="C58" s="63"/>
      <c r="D58" s="71"/>
      <c r="E58" s="63"/>
      <c r="F58" s="70"/>
      <c r="G58" s="73" t="s">
        <v>154</v>
      </c>
      <c r="H58" s="73" t="s">
        <v>55</v>
      </c>
      <c r="I58" s="73" t="s">
        <v>155</v>
      </c>
      <c r="J58" s="72">
        <v>20</v>
      </c>
      <c r="K58" s="65">
        <v>4</v>
      </c>
      <c r="L58" s="52">
        <v>0</v>
      </c>
      <c r="M58" s="52">
        <v>4</v>
      </c>
      <c r="N58" s="59">
        <f>+M58</f>
        <v>4</v>
      </c>
      <c r="O58" s="62">
        <v>1</v>
      </c>
      <c r="P58" s="62">
        <v>0.2</v>
      </c>
      <c r="Q58" s="56"/>
      <c r="R58" s="55"/>
      <c r="S58" s="56"/>
      <c r="T58" s="29" t="s">
        <v>156</v>
      </c>
      <c r="U58" s="14">
        <v>4</v>
      </c>
      <c r="V58" s="30"/>
      <c r="W58" s="14" t="s">
        <v>320</v>
      </c>
      <c r="X58" s="29"/>
      <c r="Y58" s="29"/>
      <c r="Z58" s="14">
        <v>4</v>
      </c>
      <c r="AA58" s="16">
        <v>1</v>
      </c>
      <c r="AB58" s="56"/>
      <c r="AC58" s="56"/>
      <c r="AD58" s="75"/>
      <c r="AE58" s="75"/>
      <c r="AF58" s="56"/>
      <c r="AG58" s="56"/>
      <c r="AH58" s="75"/>
      <c r="AI58" s="75"/>
      <c r="AJ58" s="56"/>
      <c r="AK58" s="61"/>
      <c r="AL58" s="28"/>
    </row>
    <row r="59" spans="1:38" s="17" customFormat="1" ht="69" customHeight="1" x14ac:dyDescent="0.35">
      <c r="A59" s="70"/>
      <c r="B59" s="56"/>
      <c r="C59" s="63"/>
      <c r="D59" s="71"/>
      <c r="E59" s="63"/>
      <c r="F59" s="70"/>
      <c r="G59" s="73"/>
      <c r="H59" s="73"/>
      <c r="I59" s="73"/>
      <c r="J59" s="72"/>
      <c r="K59" s="65"/>
      <c r="L59" s="52"/>
      <c r="M59" s="52"/>
      <c r="N59" s="59"/>
      <c r="O59" s="62"/>
      <c r="P59" s="62"/>
      <c r="Q59" s="56"/>
      <c r="R59" s="55"/>
      <c r="S59" s="56"/>
      <c r="T59" s="14" t="s">
        <v>157</v>
      </c>
      <c r="U59" s="14">
        <v>4</v>
      </c>
      <c r="V59" s="14"/>
      <c r="W59" s="14" t="s">
        <v>367</v>
      </c>
      <c r="X59" s="14"/>
      <c r="Y59" s="14"/>
      <c r="Z59" s="14">
        <v>4</v>
      </c>
      <c r="AA59" s="16">
        <v>1</v>
      </c>
      <c r="AB59" s="56"/>
      <c r="AC59" s="56"/>
      <c r="AD59" s="75"/>
      <c r="AE59" s="75"/>
      <c r="AF59" s="56"/>
      <c r="AG59" s="56"/>
      <c r="AH59" s="75"/>
      <c r="AI59" s="75"/>
      <c r="AJ59" s="56"/>
      <c r="AK59" s="61"/>
      <c r="AL59" s="28"/>
    </row>
    <row r="60" spans="1:38" s="17" customFormat="1" ht="85" customHeight="1" x14ac:dyDescent="0.35">
      <c r="A60" s="70"/>
      <c r="B60" s="56"/>
      <c r="C60" s="63"/>
      <c r="D60" s="71"/>
      <c r="E60" s="63"/>
      <c r="F60" s="70"/>
      <c r="G60" s="73"/>
      <c r="H60" s="73"/>
      <c r="I60" s="73"/>
      <c r="J60" s="72"/>
      <c r="K60" s="65"/>
      <c r="L60" s="52"/>
      <c r="M60" s="52"/>
      <c r="N60" s="59"/>
      <c r="O60" s="62"/>
      <c r="P60" s="62"/>
      <c r="Q60" s="56"/>
      <c r="R60" s="55"/>
      <c r="S60" s="56"/>
      <c r="T60" s="14" t="s">
        <v>46</v>
      </c>
      <c r="U60" s="14">
        <v>1</v>
      </c>
      <c r="V60" s="14"/>
      <c r="W60" s="14" t="s">
        <v>321</v>
      </c>
      <c r="X60" s="14"/>
      <c r="Y60" s="14"/>
      <c r="Z60" s="14">
        <v>1</v>
      </c>
      <c r="AA60" s="16">
        <v>1</v>
      </c>
      <c r="AB60" s="56"/>
      <c r="AC60" s="56"/>
      <c r="AD60" s="75"/>
      <c r="AE60" s="75"/>
      <c r="AF60" s="56"/>
      <c r="AG60" s="56"/>
      <c r="AH60" s="75"/>
      <c r="AI60" s="75"/>
      <c r="AJ60" s="56"/>
      <c r="AK60" s="61"/>
      <c r="AL60" s="28"/>
    </row>
    <row r="61" spans="1:38" s="17" customFormat="1" ht="308" x14ac:dyDescent="0.35">
      <c r="A61" s="70"/>
      <c r="B61" s="56"/>
      <c r="C61" s="63"/>
      <c r="D61" s="71"/>
      <c r="E61" s="63"/>
      <c r="F61" s="70"/>
      <c r="G61" s="73" t="s">
        <v>158</v>
      </c>
      <c r="H61" s="73" t="s">
        <v>159</v>
      </c>
      <c r="I61" s="73" t="s">
        <v>160</v>
      </c>
      <c r="J61" s="72">
        <v>120</v>
      </c>
      <c r="K61" s="65">
        <v>15</v>
      </c>
      <c r="L61" s="52">
        <v>13</v>
      </c>
      <c r="M61" s="52">
        <v>17</v>
      </c>
      <c r="N61" s="65">
        <f>+M61</f>
        <v>17</v>
      </c>
      <c r="O61" s="62">
        <v>1</v>
      </c>
      <c r="P61" s="62">
        <v>0.14166666666666666</v>
      </c>
      <c r="Q61" s="56"/>
      <c r="R61" s="55"/>
      <c r="S61" s="56"/>
      <c r="T61" s="14" t="s">
        <v>161</v>
      </c>
      <c r="U61" s="14">
        <v>15</v>
      </c>
      <c r="V61" s="14" t="s">
        <v>339</v>
      </c>
      <c r="W61" s="14" t="s">
        <v>340</v>
      </c>
      <c r="X61" s="14"/>
      <c r="Y61" s="14"/>
      <c r="Z61" s="14">
        <v>17</v>
      </c>
      <c r="AA61" s="16">
        <v>1</v>
      </c>
      <c r="AB61" s="56"/>
      <c r="AC61" s="56"/>
      <c r="AD61" s="75"/>
      <c r="AE61" s="75"/>
      <c r="AF61" s="56"/>
      <c r="AG61" s="56"/>
      <c r="AH61" s="75"/>
      <c r="AI61" s="75"/>
      <c r="AJ61" s="56"/>
      <c r="AK61" s="61"/>
      <c r="AL61" s="31" t="s">
        <v>362</v>
      </c>
    </row>
    <row r="62" spans="1:38" s="17" customFormat="1" ht="119.15" customHeight="1" x14ac:dyDescent="0.35">
      <c r="A62" s="70"/>
      <c r="B62" s="56"/>
      <c r="C62" s="63"/>
      <c r="D62" s="71"/>
      <c r="E62" s="63"/>
      <c r="F62" s="70"/>
      <c r="G62" s="73"/>
      <c r="H62" s="73"/>
      <c r="I62" s="73"/>
      <c r="J62" s="72"/>
      <c r="K62" s="65"/>
      <c r="L62" s="52"/>
      <c r="M62" s="52"/>
      <c r="N62" s="65"/>
      <c r="O62" s="62"/>
      <c r="P62" s="62"/>
      <c r="Q62" s="56"/>
      <c r="R62" s="55"/>
      <c r="S62" s="56"/>
      <c r="T62" s="14" t="s">
        <v>162</v>
      </c>
      <c r="U62" s="14">
        <v>13</v>
      </c>
      <c r="V62" s="14" t="s">
        <v>341</v>
      </c>
      <c r="W62" s="14" t="s">
        <v>322</v>
      </c>
      <c r="X62" s="14"/>
      <c r="Y62" s="14"/>
      <c r="Z62" s="14">
        <v>17</v>
      </c>
      <c r="AA62" s="16">
        <v>1</v>
      </c>
      <c r="AB62" s="56"/>
      <c r="AC62" s="56"/>
      <c r="AD62" s="75"/>
      <c r="AE62" s="75"/>
      <c r="AF62" s="56"/>
      <c r="AG62" s="56"/>
      <c r="AH62" s="75"/>
      <c r="AI62" s="75"/>
      <c r="AJ62" s="56"/>
      <c r="AK62" s="61"/>
      <c r="AL62" s="28"/>
    </row>
    <row r="63" spans="1:38" s="17" customFormat="1" ht="75" customHeight="1" x14ac:dyDescent="0.35">
      <c r="A63" s="70"/>
      <c r="B63" s="56"/>
      <c r="C63" s="63"/>
      <c r="D63" s="71"/>
      <c r="E63" s="63"/>
      <c r="F63" s="70"/>
      <c r="G63" s="73"/>
      <c r="H63" s="73"/>
      <c r="I63" s="73"/>
      <c r="J63" s="72"/>
      <c r="K63" s="65"/>
      <c r="L63" s="52"/>
      <c r="M63" s="52"/>
      <c r="N63" s="65"/>
      <c r="O63" s="62"/>
      <c r="P63" s="62"/>
      <c r="Q63" s="56"/>
      <c r="R63" s="55"/>
      <c r="S63" s="56"/>
      <c r="T63" s="14" t="s">
        <v>163</v>
      </c>
      <c r="U63" s="14">
        <v>15</v>
      </c>
      <c r="V63" s="14"/>
      <c r="W63" s="14" t="s">
        <v>323</v>
      </c>
      <c r="X63" s="14"/>
      <c r="Y63" s="14"/>
      <c r="Z63" s="14">
        <v>17</v>
      </c>
      <c r="AA63" s="16">
        <v>1</v>
      </c>
      <c r="AB63" s="56"/>
      <c r="AC63" s="56"/>
      <c r="AD63" s="75" t="s">
        <v>164</v>
      </c>
      <c r="AE63" s="75"/>
      <c r="AF63" s="56"/>
      <c r="AG63" s="56" t="s">
        <v>165</v>
      </c>
      <c r="AH63" s="75">
        <v>257683978</v>
      </c>
      <c r="AI63" s="75"/>
      <c r="AJ63" s="56"/>
      <c r="AK63" s="61"/>
      <c r="AL63" s="28"/>
    </row>
    <row r="64" spans="1:38" s="17" customFormat="1" ht="126" x14ac:dyDescent="0.35">
      <c r="A64" s="70"/>
      <c r="B64" s="56"/>
      <c r="C64" s="63"/>
      <c r="D64" s="71"/>
      <c r="E64" s="63"/>
      <c r="F64" s="70"/>
      <c r="G64" s="73" t="s">
        <v>166</v>
      </c>
      <c r="H64" s="73" t="s">
        <v>167</v>
      </c>
      <c r="I64" s="73" t="s">
        <v>168</v>
      </c>
      <c r="J64" s="72">
        <v>9</v>
      </c>
      <c r="K64" s="65">
        <v>5</v>
      </c>
      <c r="L64" s="52">
        <v>5</v>
      </c>
      <c r="M64" s="52">
        <v>5</v>
      </c>
      <c r="N64" s="65">
        <f>+M64</f>
        <v>5</v>
      </c>
      <c r="O64" s="62">
        <v>1</v>
      </c>
      <c r="P64" s="62">
        <v>0.55555555555555558</v>
      </c>
      <c r="Q64" s="56"/>
      <c r="R64" s="55"/>
      <c r="S64" s="56"/>
      <c r="T64" s="14" t="s">
        <v>161</v>
      </c>
      <c r="U64" s="14">
        <v>5</v>
      </c>
      <c r="V64" s="14" t="s">
        <v>324</v>
      </c>
      <c r="W64" s="14" t="s">
        <v>342</v>
      </c>
      <c r="X64" s="14"/>
      <c r="Y64" s="14"/>
      <c r="Z64" s="14">
        <v>5</v>
      </c>
      <c r="AA64" s="16">
        <v>1</v>
      </c>
      <c r="AB64" s="56"/>
      <c r="AC64" s="56"/>
      <c r="AD64" s="75"/>
      <c r="AE64" s="75"/>
      <c r="AF64" s="56"/>
      <c r="AG64" s="56"/>
      <c r="AH64" s="75"/>
      <c r="AI64" s="75"/>
      <c r="AJ64" s="56"/>
      <c r="AK64" s="61"/>
      <c r="AL64" s="28"/>
    </row>
    <row r="65" spans="1:38" s="17" customFormat="1" ht="238" x14ac:dyDescent="0.35">
      <c r="A65" s="70"/>
      <c r="B65" s="56"/>
      <c r="C65" s="63"/>
      <c r="D65" s="71"/>
      <c r="E65" s="63"/>
      <c r="F65" s="70"/>
      <c r="G65" s="73"/>
      <c r="H65" s="73"/>
      <c r="I65" s="73"/>
      <c r="J65" s="72"/>
      <c r="K65" s="65"/>
      <c r="L65" s="52"/>
      <c r="M65" s="52"/>
      <c r="N65" s="65"/>
      <c r="O65" s="62"/>
      <c r="P65" s="62"/>
      <c r="Q65" s="56"/>
      <c r="R65" s="55"/>
      <c r="S65" s="56"/>
      <c r="T65" s="14" t="s">
        <v>162</v>
      </c>
      <c r="U65" s="14">
        <v>5</v>
      </c>
      <c r="V65" s="14" t="s">
        <v>343</v>
      </c>
      <c r="W65" s="14" t="s">
        <v>325</v>
      </c>
      <c r="X65" s="14"/>
      <c r="Y65" s="14"/>
      <c r="Z65" s="14">
        <v>5</v>
      </c>
      <c r="AA65" s="16">
        <v>1</v>
      </c>
      <c r="AB65" s="56"/>
      <c r="AC65" s="56"/>
      <c r="AD65" s="75"/>
      <c r="AE65" s="75"/>
      <c r="AF65" s="56"/>
      <c r="AG65" s="56"/>
      <c r="AH65" s="75"/>
      <c r="AI65" s="75"/>
      <c r="AJ65" s="56"/>
      <c r="AK65" s="61"/>
      <c r="AL65" s="28"/>
    </row>
    <row r="66" spans="1:38" s="17" customFormat="1" ht="105" customHeight="1" x14ac:dyDescent="0.35">
      <c r="A66" s="70"/>
      <c r="B66" s="56"/>
      <c r="C66" s="63"/>
      <c r="D66" s="71"/>
      <c r="E66" s="63"/>
      <c r="F66" s="70"/>
      <c r="G66" s="73"/>
      <c r="H66" s="73"/>
      <c r="I66" s="73"/>
      <c r="J66" s="72"/>
      <c r="K66" s="65"/>
      <c r="L66" s="52"/>
      <c r="M66" s="52"/>
      <c r="N66" s="65"/>
      <c r="O66" s="62"/>
      <c r="P66" s="62"/>
      <c r="Q66" s="56"/>
      <c r="R66" s="55"/>
      <c r="S66" s="56"/>
      <c r="T66" s="14" t="s">
        <v>169</v>
      </c>
      <c r="U66" s="14">
        <v>5</v>
      </c>
      <c r="V66" s="14"/>
      <c r="W66" s="14" t="s">
        <v>326</v>
      </c>
      <c r="X66" s="14"/>
      <c r="Y66" s="14"/>
      <c r="Z66" s="14">
        <v>5</v>
      </c>
      <c r="AA66" s="16">
        <v>1</v>
      </c>
      <c r="AB66" s="56"/>
      <c r="AC66" s="56"/>
      <c r="AD66" s="75"/>
      <c r="AE66" s="75"/>
      <c r="AF66" s="56"/>
      <c r="AG66" s="56"/>
      <c r="AH66" s="75"/>
      <c r="AI66" s="75"/>
      <c r="AJ66" s="56"/>
      <c r="AK66" s="61"/>
      <c r="AL66" s="28"/>
    </row>
    <row r="67" spans="1:38" s="17" customFormat="1" ht="154" x14ac:dyDescent="0.35">
      <c r="A67" s="70"/>
      <c r="B67" s="56"/>
      <c r="C67" s="63"/>
      <c r="D67" s="71"/>
      <c r="E67" s="63"/>
      <c r="F67" s="70"/>
      <c r="G67" s="73" t="s">
        <v>170</v>
      </c>
      <c r="H67" s="73" t="s">
        <v>171</v>
      </c>
      <c r="I67" s="73" t="s">
        <v>172</v>
      </c>
      <c r="J67" s="72">
        <v>6</v>
      </c>
      <c r="K67" s="65">
        <v>2</v>
      </c>
      <c r="L67" s="52">
        <v>0</v>
      </c>
      <c r="M67" s="52">
        <v>2</v>
      </c>
      <c r="N67" s="65">
        <v>2</v>
      </c>
      <c r="O67" s="62">
        <v>1</v>
      </c>
      <c r="P67" s="62">
        <f>+N67/6</f>
        <v>0.33333333333333331</v>
      </c>
      <c r="Q67" s="56"/>
      <c r="R67" s="55"/>
      <c r="S67" s="56"/>
      <c r="T67" s="14" t="s">
        <v>344</v>
      </c>
      <c r="U67" s="14">
        <v>2</v>
      </c>
      <c r="V67" s="14" t="s">
        <v>345</v>
      </c>
      <c r="W67" s="14" t="s">
        <v>327</v>
      </c>
      <c r="X67" s="14"/>
      <c r="Y67" s="14"/>
      <c r="Z67" s="14">
        <v>2</v>
      </c>
      <c r="AA67" s="16">
        <v>1</v>
      </c>
      <c r="AB67" s="56"/>
      <c r="AC67" s="56"/>
      <c r="AD67" s="75"/>
      <c r="AE67" s="75"/>
      <c r="AF67" s="56"/>
      <c r="AG67" s="56"/>
      <c r="AH67" s="75"/>
      <c r="AI67" s="75"/>
      <c r="AJ67" s="56"/>
      <c r="AK67" s="61"/>
      <c r="AL67" s="28"/>
    </row>
    <row r="68" spans="1:38" s="17" customFormat="1" ht="70" x14ac:dyDescent="0.35">
      <c r="A68" s="70"/>
      <c r="B68" s="56"/>
      <c r="C68" s="63"/>
      <c r="D68" s="71"/>
      <c r="E68" s="63"/>
      <c r="F68" s="70"/>
      <c r="G68" s="73"/>
      <c r="H68" s="73"/>
      <c r="I68" s="73"/>
      <c r="J68" s="72"/>
      <c r="K68" s="65"/>
      <c r="L68" s="52"/>
      <c r="M68" s="52"/>
      <c r="N68" s="65"/>
      <c r="O68" s="62"/>
      <c r="P68" s="62"/>
      <c r="Q68" s="56"/>
      <c r="R68" s="55"/>
      <c r="S68" s="56"/>
      <c r="T68" s="14" t="s">
        <v>346</v>
      </c>
      <c r="U68" s="14">
        <v>2</v>
      </c>
      <c r="V68" s="14"/>
      <c r="W68" s="14" t="s">
        <v>328</v>
      </c>
      <c r="X68" s="14"/>
      <c r="Y68" s="14"/>
      <c r="Z68" s="14">
        <v>3</v>
      </c>
      <c r="AA68" s="16">
        <v>1</v>
      </c>
      <c r="AB68" s="56"/>
      <c r="AC68" s="56"/>
      <c r="AD68" s="75"/>
      <c r="AE68" s="75"/>
      <c r="AF68" s="56"/>
      <c r="AG68" s="56"/>
      <c r="AH68" s="75"/>
      <c r="AI68" s="75"/>
      <c r="AJ68" s="56"/>
      <c r="AK68" s="61"/>
      <c r="AL68" s="28"/>
    </row>
    <row r="69" spans="1:38" s="17" customFormat="1" ht="69" customHeight="1" x14ac:dyDescent="0.35">
      <c r="A69" s="70"/>
      <c r="B69" s="56"/>
      <c r="C69" s="63"/>
      <c r="D69" s="71"/>
      <c r="E69" s="63"/>
      <c r="F69" s="70"/>
      <c r="G69" s="73"/>
      <c r="H69" s="73"/>
      <c r="I69" s="73"/>
      <c r="J69" s="72"/>
      <c r="K69" s="65"/>
      <c r="L69" s="52"/>
      <c r="M69" s="52"/>
      <c r="N69" s="65"/>
      <c r="O69" s="62"/>
      <c r="P69" s="62"/>
      <c r="Q69" s="56"/>
      <c r="R69" s="55"/>
      <c r="S69" s="56"/>
      <c r="T69" s="14" t="s">
        <v>347</v>
      </c>
      <c r="U69" s="14">
        <v>2</v>
      </c>
      <c r="V69" s="14"/>
      <c r="W69" s="14" t="s">
        <v>329</v>
      </c>
      <c r="X69" s="14"/>
      <c r="Y69" s="14"/>
      <c r="Z69" s="14">
        <v>2</v>
      </c>
      <c r="AA69" s="16">
        <v>1</v>
      </c>
      <c r="AB69" s="56"/>
      <c r="AC69" s="56"/>
      <c r="AD69" s="75"/>
      <c r="AE69" s="75"/>
      <c r="AF69" s="56"/>
      <c r="AG69" s="56"/>
      <c r="AH69" s="75"/>
      <c r="AI69" s="75"/>
      <c r="AJ69" s="56"/>
      <c r="AK69" s="61"/>
      <c r="AL69" s="28"/>
    </row>
    <row r="70" spans="1:38" s="17" customFormat="1" ht="101.15" customHeight="1" x14ac:dyDescent="0.35">
      <c r="A70" s="70"/>
      <c r="B70" s="56"/>
      <c r="C70" s="63"/>
      <c r="D70" s="71"/>
      <c r="E70" s="63"/>
      <c r="F70" s="70"/>
      <c r="G70" s="73"/>
      <c r="H70" s="73"/>
      <c r="I70" s="73"/>
      <c r="J70" s="72"/>
      <c r="K70" s="65"/>
      <c r="L70" s="52"/>
      <c r="M70" s="52"/>
      <c r="N70" s="65"/>
      <c r="O70" s="62"/>
      <c r="P70" s="62"/>
      <c r="Q70" s="56"/>
      <c r="R70" s="55"/>
      <c r="S70" s="56"/>
      <c r="T70" s="14" t="s">
        <v>173</v>
      </c>
      <c r="U70" s="14">
        <v>2</v>
      </c>
      <c r="V70" s="14"/>
      <c r="W70" s="14" t="s">
        <v>330</v>
      </c>
      <c r="X70" s="14"/>
      <c r="Y70" s="14"/>
      <c r="Z70" s="14">
        <v>2</v>
      </c>
      <c r="AA70" s="16">
        <v>1</v>
      </c>
      <c r="AB70" s="56"/>
      <c r="AC70" s="56"/>
      <c r="AD70" s="76" t="s">
        <v>174</v>
      </c>
      <c r="AE70" s="75"/>
      <c r="AF70" s="56"/>
      <c r="AG70" s="72" t="s">
        <v>175</v>
      </c>
      <c r="AH70" s="78">
        <v>16691338.630000001</v>
      </c>
      <c r="AI70" s="75"/>
      <c r="AJ70" s="56"/>
      <c r="AK70" s="61"/>
      <c r="AL70" s="28"/>
    </row>
    <row r="71" spans="1:38" s="17" customFormat="1" ht="115" customHeight="1" x14ac:dyDescent="0.35">
      <c r="A71" s="70"/>
      <c r="B71" s="56"/>
      <c r="C71" s="63"/>
      <c r="D71" s="71"/>
      <c r="E71" s="63"/>
      <c r="F71" s="70"/>
      <c r="G71" s="73" t="s">
        <v>176</v>
      </c>
      <c r="H71" s="73" t="s">
        <v>177</v>
      </c>
      <c r="I71" s="73" t="s">
        <v>178</v>
      </c>
      <c r="J71" s="72">
        <v>20</v>
      </c>
      <c r="K71" s="65">
        <v>5</v>
      </c>
      <c r="L71" s="52">
        <v>4</v>
      </c>
      <c r="M71" s="52">
        <v>5</v>
      </c>
      <c r="N71" s="65">
        <f>+M71</f>
        <v>5</v>
      </c>
      <c r="O71" s="62">
        <v>1</v>
      </c>
      <c r="P71" s="62">
        <f>+N71/20</f>
        <v>0.25</v>
      </c>
      <c r="Q71" s="56"/>
      <c r="R71" s="55"/>
      <c r="S71" s="56"/>
      <c r="T71" s="14" t="s">
        <v>348</v>
      </c>
      <c r="U71" s="14">
        <v>5</v>
      </c>
      <c r="V71" s="14" t="s">
        <v>313</v>
      </c>
      <c r="W71" s="14" t="s">
        <v>366</v>
      </c>
      <c r="X71" s="14"/>
      <c r="Y71" s="14"/>
      <c r="Z71" s="14">
        <v>5</v>
      </c>
      <c r="AA71" s="16">
        <v>1</v>
      </c>
      <c r="AB71" s="56"/>
      <c r="AC71" s="56"/>
      <c r="AD71" s="76"/>
      <c r="AE71" s="75"/>
      <c r="AF71" s="56"/>
      <c r="AG71" s="72"/>
      <c r="AH71" s="78"/>
      <c r="AI71" s="75"/>
      <c r="AJ71" s="56"/>
      <c r="AK71" s="61"/>
      <c r="AL71" s="28"/>
    </row>
    <row r="72" spans="1:38" s="17" customFormat="1" ht="113.15" customHeight="1" x14ac:dyDescent="0.35">
      <c r="A72" s="70"/>
      <c r="B72" s="56"/>
      <c r="C72" s="63"/>
      <c r="D72" s="71"/>
      <c r="E72" s="63"/>
      <c r="F72" s="70"/>
      <c r="G72" s="73"/>
      <c r="H72" s="73"/>
      <c r="I72" s="73"/>
      <c r="J72" s="72"/>
      <c r="K72" s="65"/>
      <c r="L72" s="52"/>
      <c r="M72" s="52"/>
      <c r="N72" s="65"/>
      <c r="O72" s="62"/>
      <c r="P72" s="62"/>
      <c r="Q72" s="56"/>
      <c r="R72" s="55"/>
      <c r="S72" s="56"/>
      <c r="T72" s="14" t="s">
        <v>179</v>
      </c>
      <c r="U72" s="14">
        <v>5</v>
      </c>
      <c r="V72" s="14"/>
      <c r="W72" s="14" t="s">
        <v>331</v>
      </c>
      <c r="X72" s="14"/>
      <c r="Y72" s="14"/>
      <c r="Z72" s="14">
        <v>5</v>
      </c>
      <c r="AA72" s="16">
        <v>1</v>
      </c>
      <c r="AB72" s="56"/>
      <c r="AC72" s="56"/>
      <c r="AD72" s="76"/>
      <c r="AE72" s="75"/>
      <c r="AF72" s="56"/>
      <c r="AG72" s="72"/>
      <c r="AH72" s="78"/>
      <c r="AI72" s="75"/>
      <c r="AJ72" s="56"/>
      <c r="AK72" s="61"/>
      <c r="AL72" s="28"/>
    </row>
    <row r="73" spans="1:38" s="17" customFormat="1" ht="84" customHeight="1" x14ac:dyDescent="0.35">
      <c r="A73" s="70"/>
      <c r="B73" s="56"/>
      <c r="C73" s="63"/>
      <c r="D73" s="71"/>
      <c r="E73" s="63"/>
      <c r="F73" s="70"/>
      <c r="G73" s="73"/>
      <c r="H73" s="73"/>
      <c r="I73" s="73"/>
      <c r="J73" s="72"/>
      <c r="K73" s="65"/>
      <c r="L73" s="52"/>
      <c r="M73" s="52"/>
      <c r="N73" s="65"/>
      <c r="O73" s="62"/>
      <c r="P73" s="62"/>
      <c r="Q73" s="56"/>
      <c r="R73" s="55"/>
      <c r="S73" s="56"/>
      <c r="T73" s="14" t="s">
        <v>180</v>
      </c>
      <c r="U73" s="14">
        <v>5</v>
      </c>
      <c r="V73" s="14"/>
      <c r="W73" s="14" t="s">
        <v>349</v>
      </c>
      <c r="X73" s="14"/>
      <c r="Y73" s="14"/>
      <c r="Z73" s="14">
        <v>5</v>
      </c>
      <c r="AA73" s="16">
        <v>1</v>
      </c>
      <c r="AB73" s="56"/>
      <c r="AC73" s="56"/>
      <c r="AD73" s="76"/>
      <c r="AE73" s="75"/>
      <c r="AF73" s="56"/>
      <c r="AG73" s="72"/>
      <c r="AH73" s="78"/>
      <c r="AI73" s="75"/>
      <c r="AJ73" s="56"/>
      <c r="AK73" s="61"/>
      <c r="AL73" s="28"/>
    </row>
    <row r="74" spans="1:38" s="17" customFormat="1" ht="84" x14ac:dyDescent="0.35">
      <c r="A74" s="70"/>
      <c r="B74" s="56"/>
      <c r="C74" s="63"/>
      <c r="D74" s="71"/>
      <c r="E74" s="63"/>
      <c r="F74" s="70"/>
      <c r="G74" s="73" t="s">
        <v>181</v>
      </c>
      <c r="H74" s="73" t="s">
        <v>182</v>
      </c>
      <c r="I74" s="73" t="s">
        <v>183</v>
      </c>
      <c r="J74" s="72">
        <v>5</v>
      </c>
      <c r="K74" s="65">
        <v>1</v>
      </c>
      <c r="L74" s="52">
        <v>1</v>
      </c>
      <c r="M74" s="52">
        <v>3</v>
      </c>
      <c r="N74" s="65">
        <v>3</v>
      </c>
      <c r="O74" s="62">
        <v>1</v>
      </c>
      <c r="P74" s="62">
        <v>0.2</v>
      </c>
      <c r="Q74" s="56"/>
      <c r="R74" s="55"/>
      <c r="S74" s="56"/>
      <c r="T74" s="14" t="s">
        <v>350</v>
      </c>
      <c r="U74" s="14">
        <v>1</v>
      </c>
      <c r="V74" s="14" t="s">
        <v>351</v>
      </c>
      <c r="W74" s="14" t="s">
        <v>332</v>
      </c>
      <c r="X74" s="14"/>
      <c r="Y74" s="14"/>
      <c r="Z74" s="14">
        <v>3</v>
      </c>
      <c r="AA74" s="16">
        <v>1</v>
      </c>
      <c r="AB74" s="56"/>
      <c r="AC74" s="56"/>
      <c r="AD74" s="76"/>
      <c r="AE74" s="75"/>
      <c r="AF74" s="56"/>
      <c r="AG74" s="72"/>
      <c r="AH74" s="78"/>
      <c r="AI74" s="75"/>
      <c r="AJ74" s="56"/>
      <c r="AK74" s="61"/>
      <c r="AL74" s="28"/>
    </row>
    <row r="75" spans="1:38" s="17" customFormat="1" ht="98" x14ac:dyDescent="0.35">
      <c r="A75" s="70"/>
      <c r="B75" s="56"/>
      <c r="C75" s="63"/>
      <c r="D75" s="71"/>
      <c r="E75" s="63"/>
      <c r="F75" s="70"/>
      <c r="G75" s="73"/>
      <c r="H75" s="73"/>
      <c r="I75" s="73"/>
      <c r="J75" s="72"/>
      <c r="K75" s="65"/>
      <c r="L75" s="52"/>
      <c r="M75" s="52"/>
      <c r="N75" s="65"/>
      <c r="O75" s="62"/>
      <c r="P75" s="62"/>
      <c r="Q75" s="56"/>
      <c r="R75" s="55"/>
      <c r="S75" s="56"/>
      <c r="T75" s="14" t="s">
        <v>352</v>
      </c>
      <c r="U75" s="14">
        <v>1</v>
      </c>
      <c r="V75" s="14"/>
      <c r="W75" s="14" t="s">
        <v>333</v>
      </c>
      <c r="X75" s="14"/>
      <c r="Y75" s="14"/>
      <c r="Z75" s="14">
        <v>1</v>
      </c>
      <c r="AA75" s="16">
        <v>1</v>
      </c>
      <c r="AB75" s="56"/>
      <c r="AC75" s="56"/>
      <c r="AD75" s="76"/>
      <c r="AE75" s="75"/>
      <c r="AF75" s="56"/>
      <c r="AG75" s="72"/>
      <c r="AH75" s="78"/>
      <c r="AI75" s="75"/>
      <c r="AJ75" s="56"/>
      <c r="AK75" s="61"/>
      <c r="AL75" s="28"/>
    </row>
    <row r="76" spans="1:38" s="17" customFormat="1" ht="112" customHeight="1" x14ac:dyDescent="0.35">
      <c r="A76" s="70"/>
      <c r="B76" s="56"/>
      <c r="C76" s="63"/>
      <c r="D76" s="71"/>
      <c r="E76" s="63"/>
      <c r="F76" s="70"/>
      <c r="G76" s="73"/>
      <c r="H76" s="73"/>
      <c r="I76" s="73"/>
      <c r="J76" s="72"/>
      <c r="K76" s="65"/>
      <c r="L76" s="52"/>
      <c r="M76" s="52"/>
      <c r="N76" s="65"/>
      <c r="O76" s="62"/>
      <c r="P76" s="62"/>
      <c r="Q76" s="56"/>
      <c r="R76" s="55"/>
      <c r="S76" s="56"/>
      <c r="T76" s="14" t="s">
        <v>353</v>
      </c>
      <c r="U76" s="14">
        <v>1</v>
      </c>
      <c r="V76" s="14"/>
      <c r="W76" s="14" t="s">
        <v>334</v>
      </c>
      <c r="X76" s="14"/>
      <c r="Y76" s="14"/>
      <c r="Z76" s="14">
        <v>3</v>
      </c>
      <c r="AA76" s="16">
        <v>1</v>
      </c>
      <c r="AB76" s="56"/>
      <c r="AC76" s="56"/>
      <c r="AD76" s="76"/>
      <c r="AE76" s="75"/>
      <c r="AF76" s="56"/>
      <c r="AG76" s="72"/>
      <c r="AH76" s="78"/>
      <c r="AI76" s="75"/>
      <c r="AJ76" s="56"/>
      <c r="AK76" s="61"/>
      <c r="AL76" s="28"/>
    </row>
    <row r="77" spans="1:38" s="17" customFormat="1" ht="75" customHeight="1" x14ac:dyDescent="0.35">
      <c r="A77" s="70"/>
      <c r="B77" s="56"/>
      <c r="C77" s="63"/>
      <c r="D77" s="71"/>
      <c r="E77" s="63"/>
      <c r="F77" s="70"/>
      <c r="G77" s="73"/>
      <c r="H77" s="73"/>
      <c r="I77" s="73"/>
      <c r="J77" s="72"/>
      <c r="K77" s="65"/>
      <c r="L77" s="52"/>
      <c r="M77" s="52"/>
      <c r="N77" s="65"/>
      <c r="O77" s="62"/>
      <c r="P77" s="62"/>
      <c r="Q77" s="56"/>
      <c r="R77" s="55"/>
      <c r="S77" s="56"/>
      <c r="T77" s="14" t="s">
        <v>185</v>
      </c>
      <c r="U77" s="14">
        <v>1</v>
      </c>
      <c r="V77" s="14"/>
      <c r="W77" s="14" t="s">
        <v>365</v>
      </c>
      <c r="X77" s="14"/>
      <c r="Y77" s="14"/>
      <c r="Z77" s="14">
        <v>1</v>
      </c>
      <c r="AA77" s="16">
        <v>1</v>
      </c>
      <c r="AB77" s="56"/>
      <c r="AC77" s="56"/>
      <c r="AD77" s="76"/>
      <c r="AE77" s="75"/>
      <c r="AF77" s="56"/>
      <c r="AG77" s="72"/>
      <c r="AH77" s="78"/>
      <c r="AI77" s="75"/>
      <c r="AJ77" s="56"/>
      <c r="AK77" s="61"/>
      <c r="AL77" s="28"/>
    </row>
    <row r="78" spans="1:38" s="17" customFormat="1" ht="154" x14ac:dyDescent="0.35">
      <c r="A78" s="70"/>
      <c r="B78" s="56"/>
      <c r="C78" s="63"/>
      <c r="D78" s="71"/>
      <c r="E78" s="63"/>
      <c r="F78" s="70"/>
      <c r="G78" s="73" t="s">
        <v>186</v>
      </c>
      <c r="H78" s="73" t="s">
        <v>182</v>
      </c>
      <c r="I78" s="73" t="s">
        <v>187</v>
      </c>
      <c r="J78" s="72">
        <v>4</v>
      </c>
      <c r="K78" s="65">
        <v>1</v>
      </c>
      <c r="L78" s="52">
        <v>1</v>
      </c>
      <c r="M78" s="52">
        <v>1</v>
      </c>
      <c r="N78" s="65">
        <f>+M78</f>
        <v>1</v>
      </c>
      <c r="O78" s="62">
        <v>1</v>
      </c>
      <c r="P78" s="62">
        <v>0.25</v>
      </c>
      <c r="Q78" s="56" t="s">
        <v>188</v>
      </c>
      <c r="R78" s="55">
        <v>2020130010199</v>
      </c>
      <c r="S78" s="56"/>
      <c r="T78" s="14" t="s">
        <v>354</v>
      </c>
      <c r="U78" s="14">
        <v>1</v>
      </c>
      <c r="V78" s="14" t="s">
        <v>335</v>
      </c>
      <c r="W78" s="14" t="s">
        <v>355</v>
      </c>
      <c r="X78" s="14"/>
      <c r="Y78" s="14"/>
      <c r="Z78" s="14">
        <v>1</v>
      </c>
      <c r="AA78" s="16">
        <v>1</v>
      </c>
      <c r="AB78" s="56" t="s">
        <v>150</v>
      </c>
      <c r="AC78" s="56" t="s">
        <v>189</v>
      </c>
      <c r="AD78" s="75" t="s">
        <v>164</v>
      </c>
      <c r="AE78" s="75">
        <v>80854172</v>
      </c>
      <c r="AF78" s="56" t="s">
        <v>188</v>
      </c>
      <c r="AG78" s="56" t="s">
        <v>190</v>
      </c>
      <c r="AH78" s="75">
        <v>80854172</v>
      </c>
      <c r="AI78" s="75"/>
      <c r="AJ78" s="56"/>
      <c r="AK78" s="61"/>
      <c r="AL78" s="56"/>
    </row>
    <row r="79" spans="1:38" s="17" customFormat="1" ht="98" x14ac:dyDescent="0.35">
      <c r="A79" s="70"/>
      <c r="B79" s="56"/>
      <c r="C79" s="63"/>
      <c r="D79" s="71"/>
      <c r="E79" s="63"/>
      <c r="F79" s="70"/>
      <c r="G79" s="73"/>
      <c r="H79" s="73"/>
      <c r="I79" s="73"/>
      <c r="J79" s="72"/>
      <c r="K79" s="65"/>
      <c r="L79" s="52"/>
      <c r="M79" s="52"/>
      <c r="N79" s="65"/>
      <c r="O79" s="62"/>
      <c r="P79" s="62"/>
      <c r="Q79" s="56"/>
      <c r="R79" s="55"/>
      <c r="S79" s="56"/>
      <c r="T79" s="14" t="s">
        <v>356</v>
      </c>
      <c r="U79" s="14">
        <v>1</v>
      </c>
      <c r="V79" s="14"/>
      <c r="W79" s="14" t="s">
        <v>364</v>
      </c>
      <c r="X79" s="14"/>
      <c r="Y79" s="14"/>
      <c r="Z79" s="14">
        <v>1</v>
      </c>
      <c r="AA79" s="16">
        <v>1</v>
      </c>
      <c r="AB79" s="56"/>
      <c r="AC79" s="56"/>
      <c r="AD79" s="75"/>
      <c r="AE79" s="75"/>
      <c r="AF79" s="56"/>
      <c r="AG79" s="56"/>
      <c r="AH79" s="75"/>
      <c r="AI79" s="75"/>
      <c r="AJ79" s="56"/>
      <c r="AK79" s="61"/>
      <c r="AL79" s="56"/>
    </row>
    <row r="80" spans="1:38" s="17" customFormat="1" ht="53.15" customHeight="1" x14ac:dyDescent="0.35">
      <c r="A80" s="70"/>
      <c r="B80" s="56"/>
      <c r="C80" s="63"/>
      <c r="D80" s="71"/>
      <c r="E80" s="63"/>
      <c r="F80" s="70"/>
      <c r="G80" s="73"/>
      <c r="H80" s="73"/>
      <c r="I80" s="73"/>
      <c r="J80" s="72"/>
      <c r="K80" s="65"/>
      <c r="L80" s="52"/>
      <c r="M80" s="52"/>
      <c r="N80" s="65"/>
      <c r="O80" s="62"/>
      <c r="P80" s="62"/>
      <c r="Q80" s="56"/>
      <c r="R80" s="55"/>
      <c r="S80" s="56"/>
      <c r="T80" s="14" t="s">
        <v>357</v>
      </c>
      <c r="U80" s="14">
        <v>1</v>
      </c>
      <c r="V80" s="14"/>
      <c r="W80" s="14" t="s">
        <v>358</v>
      </c>
      <c r="X80" s="14"/>
      <c r="Y80" s="14"/>
      <c r="Z80" s="14">
        <v>1</v>
      </c>
      <c r="AA80" s="16">
        <v>1</v>
      </c>
      <c r="AB80" s="56"/>
      <c r="AC80" s="56"/>
      <c r="AD80" s="75"/>
      <c r="AE80" s="75"/>
      <c r="AF80" s="56"/>
      <c r="AG80" s="56"/>
      <c r="AH80" s="75"/>
      <c r="AI80" s="75"/>
      <c r="AJ80" s="56"/>
      <c r="AK80" s="61"/>
      <c r="AL80" s="56"/>
    </row>
    <row r="81" spans="1:38" s="17" customFormat="1" ht="167.15" customHeight="1" x14ac:dyDescent="0.35">
      <c r="A81" s="70"/>
      <c r="B81" s="56"/>
      <c r="C81" s="63"/>
      <c r="D81" s="71"/>
      <c r="E81" s="63"/>
      <c r="F81" s="70"/>
      <c r="G81" s="73" t="s">
        <v>191</v>
      </c>
      <c r="H81" s="73" t="s">
        <v>171</v>
      </c>
      <c r="I81" s="73" t="s">
        <v>192</v>
      </c>
      <c r="J81" s="72">
        <v>4</v>
      </c>
      <c r="K81" s="65">
        <v>0</v>
      </c>
      <c r="L81" s="52">
        <v>1</v>
      </c>
      <c r="M81" s="52">
        <v>1</v>
      </c>
      <c r="N81" s="65">
        <f>+M81</f>
        <v>1</v>
      </c>
      <c r="O81" s="62">
        <f>+N81</f>
        <v>1</v>
      </c>
      <c r="P81" s="62">
        <f>+N81/4</f>
        <v>0.25</v>
      </c>
      <c r="Q81" s="56"/>
      <c r="R81" s="55"/>
      <c r="S81" s="56"/>
      <c r="T81" s="14" t="s">
        <v>359</v>
      </c>
      <c r="U81" s="14">
        <v>1</v>
      </c>
      <c r="V81" s="14" t="s">
        <v>360</v>
      </c>
      <c r="W81" s="14" t="s">
        <v>363</v>
      </c>
      <c r="X81" s="14"/>
      <c r="Y81" s="14"/>
      <c r="Z81" s="14">
        <v>1</v>
      </c>
      <c r="AA81" s="16">
        <v>1</v>
      </c>
      <c r="AB81" s="56"/>
      <c r="AC81" s="56"/>
      <c r="AD81" s="75"/>
      <c r="AE81" s="75"/>
      <c r="AF81" s="56"/>
      <c r="AG81" s="56"/>
      <c r="AH81" s="75"/>
      <c r="AI81" s="75"/>
      <c r="AJ81" s="56"/>
      <c r="AK81" s="61"/>
      <c r="AL81" s="56"/>
    </row>
    <row r="82" spans="1:38" s="17" customFormat="1" ht="79.5" customHeight="1" x14ac:dyDescent="0.35">
      <c r="A82" s="70"/>
      <c r="B82" s="56"/>
      <c r="C82" s="63"/>
      <c r="D82" s="71"/>
      <c r="E82" s="63"/>
      <c r="F82" s="70"/>
      <c r="G82" s="73"/>
      <c r="H82" s="73"/>
      <c r="I82" s="73"/>
      <c r="J82" s="72"/>
      <c r="K82" s="65"/>
      <c r="L82" s="52"/>
      <c r="M82" s="52"/>
      <c r="N82" s="65"/>
      <c r="O82" s="62"/>
      <c r="P82" s="62"/>
      <c r="Q82" s="56"/>
      <c r="R82" s="55"/>
      <c r="S82" s="56"/>
      <c r="T82" s="14" t="s">
        <v>361</v>
      </c>
      <c r="U82" s="14">
        <v>0</v>
      </c>
      <c r="V82" s="14" t="s">
        <v>336</v>
      </c>
      <c r="W82" s="14" t="s">
        <v>336</v>
      </c>
      <c r="X82" s="14"/>
      <c r="Y82" s="14"/>
      <c r="Z82" s="14">
        <v>0</v>
      </c>
      <c r="AA82" s="16">
        <v>1</v>
      </c>
      <c r="AB82" s="56"/>
      <c r="AC82" s="56"/>
      <c r="AD82" s="75"/>
      <c r="AE82" s="75"/>
      <c r="AF82" s="56"/>
      <c r="AG82" s="56"/>
      <c r="AH82" s="75"/>
      <c r="AI82" s="75"/>
      <c r="AJ82" s="56"/>
      <c r="AK82" s="61"/>
      <c r="AL82" s="56"/>
    </row>
    <row r="83" spans="1:38" s="17" customFormat="1" ht="60.75" customHeight="1" x14ac:dyDescent="0.35">
      <c r="A83" s="70"/>
      <c r="B83" s="56"/>
      <c r="C83" s="63"/>
      <c r="D83" s="71"/>
      <c r="E83" s="63"/>
      <c r="F83" s="56" t="s">
        <v>193</v>
      </c>
      <c r="G83" s="63" t="s">
        <v>194</v>
      </c>
      <c r="H83" s="64" t="s">
        <v>171</v>
      </c>
      <c r="I83" s="63" t="s">
        <v>195</v>
      </c>
      <c r="J83" s="57">
        <v>4</v>
      </c>
      <c r="K83" s="55">
        <v>1</v>
      </c>
      <c r="L83" s="48">
        <v>0.3</v>
      </c>
      <c r="M83" s="48">
        <v>0.3</v>
      </c>
      <c r="N83" s="84">
        <f>+M83</f>
        <v>0.3</v>
      </c>
      <c r="O83" s="62">
        <f>+N83/1</f>
        <v>0.3</v>
      </c>
      <c r="P83" s="62">
        <f>+N83/4</f>
        <v>7.4999999999999997E-2</v>
      </c>
      <c r="Q83" s="56" t="s">
        <v>196</v>
      </c>
      <c r="R83" s="55">
        <v>2020130010180</v>
      </c>
      <c r="S83" s="56"/>
      <c r="T83" s="14" t="s">
        <v>197</v>
      </c>
      <c r="U83" s="14">
        <v>1</v>
      </c>
      <c r="V83" s="14">
        <v>0.3</v>
      </c>
      <c r="W83" s="14">
        <v>0.6</v>
      </c>
      <c r="X83" s="14" t="s">
        <v>38</v>
      </c>
      <c r="Y83" s="14" t="s">
        <v>39</v>
      </c>
      <c r="Z83" s="14">
        <v>0.6</v>
      </c>
      <c r="AA83" s="32">
        <f t="shared" ref="AA83:AA94" si="6">W83/U83</f>
        <v>0.6</v>
      </c>
      <c r="AB83" s="56" t="s">
        <v>40</v>
      </c>
      <c r="AC83" s="56" t="s">
        <v>198</v>
      </c>
      <c r="AD83" s="75" t="s">
        <v>73</v>
      </c>
      <c r="AE83" s="75">
        <v>3179010170.4099998</v>
      </c>
      <c r="AF83" s="56" t="s">
        <v>196</v>
      </c>
      <c r="AG83" s="75" t="s">
        <v>199</v>
      </c>
      <c r="AH83" s="75">
        <v>1138490459.48</v>
      </c>
      <c r="AI83" s="75">
        <v>3294536091.02</v>
      </c>
      <c r="AJ83" s="75">
        <v>0</v>
      </c>
      <c r="AK83" s="75">
        <v>0</v>
      </c>
      <c r="AL83" s="56"/>
    </row>
    <row r="84" spans="1:38" s="17" customFormat="1" ht="47.25" customHeight="1" x14ac:dyDescent="0.35">
      <c r="A84" s="70"/>
      <c r="B84" s="56"/>
      <c r="C84" s="63"/>
      <c r="D84" s="71"/>
      <c r="E84" s="63"/>
      <c r="F84" s="56"/>
      <c r="G84" s="63"/>
      <c r="H84" s="64"/>
      <c r="I84" s="63"/>
      <c r="J84" s="57"/>
      <c r="K84" s="55"/>
      <c r="L84" s="48"/>
      <c r="M84" s="48"/>
      <c r="N84" s="84"/>
      <c r="O84" s="62"/>
      <c r="P84" s="62"/>
      <c r="Q84" s="56"/>
      <c r="R84" s="55"/>
      <c r="S84" s="56"/>
      <c r="T84" s="14" t="s">
        <v>200</v>
      </c>
      <c r="U84" s="14">
        <v>1</v>
      </c>
      <c r="V84" s="14">
        <v>0.3</v>
      </c>
      <c r="W84" s="14">
        <v>0.6</v>
      </c>
      <c r="X84" s="14" t="s">
        <v>38</v>
      </c>
      <c r="Y84" s="14" t="s">
        <v>39</v>
      </c>
      <c r="Z84" s="14">
        <v>0.6</v>
      </c>
      <c r="AA84" s="32">
        <f t="shared" si="6"/>
        <v>0.6</v>
      </c>
      <c r="AB84" s="56"/>
      <c r="AC84" s="56"/>
      <c r="AD84" s="75"/>
      <c r="AE84" s="75"/>
      <c r="AF84" s="56"/>
      <c r="AG84" s="75"/>
      <c r="AH84" s="75"/>
      <c r="AI84" s="75"/>
      <c r="AJ84" s="75"/>
      <c r="AK84" s="75"/>
      <c r="AL84" s="56"/>
    </row>
    <row r="85" spans="1:38" s="17" customFormat="1" ht="75.75" customHeight="1" x14ac:dyDescent="0.35">
      <c r="A85" s="70"/>
      <c r="B85" s="56"/>
      <c r="C85" s="63"/>
      <c r="D85" s="71"/>
      <c r="E85" s="63"/>
      <c r="F85" s="56"/>
      <c r="G85" s="63"/>
      <c r="H85" s="64"/>
      <c r="I85" s="63"/>
      <c r="J85" s="57"/>
      <c r="K85" s="55"/>
      <c r="L85" s="48"/>
      <c r="M85" s="48"/>
      <c r="N85" s="84"/>
      <c r="O85" s="62"/>
      <c r="P85" s="62"/>
      <c r="Q85" s="56"/>
      <c r="R85" s="55"/>
      <c r="S85" s="56"/>
      <c r="T85" s="14" t="s">
        <v>201</v>
      </c>
      <c r="U85" s="14">
        <v>1</v>
      </c>
      <c r="V85" s="14">
        <v>0</v>
      </c>
      <c r="W85" s="14">
        <v>0.6</v>
      </c>
      <c r="X85" s="14"/>
      <c r="Y85" s="14"/>
      <c r="Z85" s="14">
        <v>0.6</v>
      </c>
      <c r="AA85" s="32">
        <f t="shared" si="6"/>
        <v>0.6</v>
      </c>
      <c r="AB85" s="56"/>
      <c r="AC85" s="56"/>
      <c r="AD85" s="75" t="s">
        <v>202</v>
      </c>
      <c r="AE85" s="75"/>
      <c r="AF85" s="56"/>
      <c r="AG85" s="75" t="s">
        <v>203</v>
      </c>
      <c r="AH85" s="75">
        <v>2004992629.47</v>
      </c>
      <c r="AI85" s="75"/>
      <c r="AJ85" s="75"/>
      <c r="AK85" s="75"/>
      <c r="AL85" s="56"/>
    </row>
    <row r="86" spans="1:38" s="17" customFormat="1" ht="28" x14ac:dyDescent="0.35">
      <c r="A86" s="70"/>
      <c r="B86" s="56"/>
      <c r="C86" s="63"/>
      <c r="D86" s="71"/>
      <c r="E86" s="63"/>
      <c r="F86" s="56"/>
      <c r="G86" s="63" t="s">
        <v>204</v>
      </c>
      <c r="H86" s="63" t="s">
        <v>205</v>
      </c>
      <c r="I86" s="63" t="s">
        <v>206</v>
      </c>
      <c r="J86" s="57">
        <v>4</v>
      </c>
      <c r="K86" s="55">
        <v>1</v>
      </c>
      <c r="L86" s="53">
        <v>0</v>
      </c>
      <c r="M86" s="53">
        <v>0</v>
      </c>
      <c r="N86" s="55">
        <f>+M86</f>
        <v>0</v>
      </c>
      <c r="O86" s="66">
        <v>0</v>
      </c>
      <c r="P86" s="66">
        <v>0</v>
      </c>
      <c r="Q86" s="56"/>
      <c r="R86" s="55"/>
      <c r="S86" s="56"/>
      <c r="T86" s="14" t="s">
        <v>207</v>
      </c>
      <c r="U86" s="14">
        <v>1</v>
      </c>
      <c r="V86" s="14">
        <v>0</v>
      </c>
      <c r="W86" s="14">
        <v>0</v>
      </c>
      <c r="X86" s="14" t="s">
        <v>38</v>
      </c>
      <c r="Y86" s="14" t="s">
        <v>39</v>
      </c>
      <c r="Z86" s="14">
        <v>0</v>
      </c>
      <c r="AA86" s="32">
        <f t="shared" si="6"/>
        <v>0</v>
      </c>
      <c r="AB86" s="56"/>
      <c r="AC86" s="56"/>
      <c r="AD86" s="75"/>
      <c r="AE86" s="75"/>
      <c r="AF86" s="56"/>
      <c r="AG86" s="75"/>
      <c r="AH86" s="75"/>
      <c r="AI86" s="75"/>
      <c r="AJ86" s="75"/>
      <c r="AK86" s="75"/>
      <c r="AL86" s="56"/>
    </row>
    <row r="87" spans="1:38" s="17" customFormat="1" ht="28" x14ac:dyDescent="0.35">
      <c r="A87" s="70"/>
      <c r="B87" s="56"/>
      <c r="C87" s="63"/>
      <c r="D87" s="71"/>
      <c r="E87" s="63"/>
      <c r="F87" s="56"/>
      <c r="G87" s="63"/>
      <c r="H87" s="63"/>
      <c r="I87" s="63"/>
      <c r="J87" s="57"/>
      <c r="K87" s="55"/>
      <c r="L87" s="53"/>
      <c r="M87" s="53"/>
      <c r="N87" s="55"/>
      <c r="O87" s="66"/>
      <c r="P87" s="66"/>
      <c r="Q87" s="56"/>
      <c r="R87" s="55"/>
      <c r="S87" s="56"/>
      <c r="T87" s="14" t="s">
        <v>197</v>
      </c>
      <c r="U87" s="14">
        <v>1</v>
      </c>
      <c r="V87" s="14">
        <v>0</v>
      </c>
      <c r="W87" s="14">
        <v>0</v>
      </c>
      <c r="X87" s="14" t="s">
        <v>38</v>
      </c>
      <c r="Y87" s="14" t="s">
        <v>39</v>
      </c>
      <c r="Z87" s="14">
        <v>0</v>
      </c>
      <c r="AA87" s="32">
        <f t="shared" si="6"/>
        <v>0</v>
      </c>
      <c r="AB87" s="56"/>
      <c r="AC87" s="56"/>
      <c r="AD87" s="78" t="s">
        <v>208</v>
      </c>
      <c r="AE87" s="75"/>
      <c r="AF87" s="56"/>
      <c r="AG87" s="78" t="s">
        <v>209</v>
      </c>
      <c r="AH87" s="75">
        <v>1312000.3799999999</v>
      </c>
      <c r="AI87" s="75"/>
      <c r="AJ87" s="75"/>
      <c r="AK87" s="75"/>
      <c r="AL87" s="56"/>
    </row>
    <row r="88" spans="1:38" s="17" customFormat="1" x14ac:dyDescent="0.35">
      <c r="A88" s="70"/>
      <c r="B88" s="56"/>
      <c r="C88" s="63"/>
      <c r="D88" s="71"/>
      <c r="E88" s="63"/>
      <c r="F88" s="56"/>
      <c r="G88" s="63"/>
      <c r="H88" s="63"/>
      <c r="I88" s="63"/>
      <c r="J88" s="57"/>
      <c r="K88" s="55"/>
      <c r="L88" s="53"/>
      <c r="M88" s="53"/>
      <c r="N88" s="55"/>
      <c r="O88" s="66"/>
      <c r="P88" s="66"/>
      <c r="Q88" s="56"/>
      <c r="R88" s="55"/>
      <c r="S88" s="56"/>
      <c r="T88" s="14" t="s">
        <v>200</v>
      </c>
      <c r="U88" s="14">
        <v>1</v>
      </c>
      <c r="V88" s="14">
        <v>0</v>
      </c>
      <c r="W88" s="14">
        <v>0</v>
      </c>
      <c r="X88" s="14" t="s">
        <v>38</v>
      </c>
      <c r="Y88" s="14" t="s">
        <v>39</v>
      </c>
      <c r="Z88" s="14">
        <v>0</v>
      </c>
      <c r="AA88" s="32">
        <f t="shared" si="6"/>
        <v>0</v>
      </c>
      <c r="AB88" s="56"/>
      <c r="AC88" s="56"/>
      <c r="AD88" s="78"/>
      <c r="AE88" s="75"/>
      <c r="AF88" s="56"/>
      <c r="AG88" s="78"/>
      <c r="AH88" s="75"/>
      <c r="AI88" s="75"/>
      <c r="AJ88" s="75"/>
      <c r="AK88" s="75"/>
      <c r="AL88" s="56"/>
    </row>
    <row r="89" spans="1:38" s="17" customFormat="1" ht="54" customHeight="1" x14ac:dyDescent="0.35">
      <c r="A89" s="70"/>
      <c r="B89" s="56"/>
      <c r="C89" s="63"/>
      <c r="D89" s="71"/>
      <c r="E89" s="63"/>
      <c r="F89" s="56"/>
      <c r="G89" s="63"/>
      <c r="H89" s="63"/>
      <c r="I89" s="63"/>
      <c r="J89" s="57"/>
      <c r="K89" s="55"/>
      <c r="L89" s="53"/>
      <c r="M89" s="53"/>
      <c r="N89" s="55"/>
      <c r="O89" s="66"/>
      <c r="P89" s="66"/>
      <c r="Q89" s="56"/>
      <c r="R89" s="55"/>
      <c r="S89" s="56"/>
      <c r="T89" s="14" t="s">
        <v>210</v>
      </c>
      <c r="U89" s="14">
        <v>1</v>
      </c>
      <c r="V89" s="14">
        <v>0</v>
      </c>
      <c r="W89" s="14">
        <v>0</v>
      </c>
      <c r="X89" s="14" t="s">
        <v>38</v>
      </c>
      <c r="Y89" s="14" t="s">
        <v>39</v>
      </c>
      <c r="Z89" s="14">
        <v>0</v>
      </c>
      <c r="AA89" s="32">
        <f t="shared" si="6"/>
        <v>0</v>
      </c>
      <c r="AB89" s="56"/>
      <c r="AC89" s="56"/>
      <c r="AD89" s="78" t="s">
        <v>211</v>
      </c>
      <c r="AE89" s="75"/>
      <c r="AF89" s="56"/>
      <c r="AG89" s="78" t="s">
        <v>209</v>
      </c>
      <c r="AH89" s="75">
        <v>2993686.07</v>
      </c>
      <c r="AI89" s="75"/>
      <c r="AJ89" s="75"/>
      <c r="AK89" s="75"/>
      <c r="AL89" s="56"/>
    </row>
    <row r="90" spans="1:38" s="17" customFormat="1" ht="42" x14ac:dyDescent="0.35">
      <c r="A90" s="70"/>
      <c r="B90" s="56"/>
      <c r="C90" s="63"/>
      <c r="D90" s="71"/>
      <c r="E90" s="63"/>
      <c r="F90" s="56"/>
      <c r="G90" s="63"/>
      <c r="H90" s="63"/>
      <c r="I90" s="63"/>
      <c r="J90" s="57"/>
      <c r="K90" s="55"/>
      <c r="L90" s="53"/>
      <c r="M90" s="53"/>
      <c r="N90" s="55"/>
      <c r="O90" s="66"/>
      <c r="P90" s="66"/>
      <c r="Q90" s="56"/>
      <c r="R90" s="55"/>
      <c r="S90" s="56"/>
      <c r="T90" s="14" t="s">
        <v>212</v>
      </c>
      <c r="U90" s="14">
        <v>1</v>
      </c>
      <c r="V90" s="14">
        <v>0</v>
      </c>
      <c r="W90" s="14">
        <v>0</v>
      </c>
      <c r="X90" s="14" t="s">
        <v>49</v>
      </c>
      <c r="Y90" s="14" t="s">
        <v>39</v>
      </c>
      <c r="Z90" s="14">
        <v>0</v>
      </c>
      <c r="AA90" s="32">
        <f t="shared" si="6"/>
        <v>0</v>
      </c>
      <c r="AB90" s="56"/>
      <c r="AC90" s="56"/>
      <c r="AD90" s="78"/>
      <c r="AE90" s="75"/>
      <c r="AF90" s="56"/>
      <c r="AG90" s="78"/>
      <c r="AH90" s="75"/>
      <c r="AI90" s="75"/>
      <c r="AJ90" s="75"/>
      <c r="AK90" s="75"/>
      <c r="AL90" s="56"/>
    </row>
    <row r="91" spans="1:38" s="17" customFormat="1" ht="56" x14ac:dyDescent="0.35">
      <c r="A91" s="70"/>
      <c r="B91" s="56"/>
      <c r="C91" s="63"/>
      <c r="D91" s="71"/>
      <c r="E91" s="63"/>
      <c r="F91" s="56"/>
      <c r="G91" s="63"/>
      <c r="H91" s="63"/>
      <c r="I91" s="63"/>
      <c r="J91" s="57"/>
      <c r="K91" s="55"/>
      <c r="L91" s="53"/>
      <c r="M91" s="53"/>
      <c r="N91" s="55"/>
      <c r="O91" s="66"/>
      <c r="P91" s="66"/>
      <c r="Q91" s="56"/>
      <c r="R91" s="55"/>
      <c r="S91" s="56"/>
      <c r="T91" s="14" t="s">
        <v>213</v>
      </c>
      <c r="U91" s="14">
        <v>1</v>
      </c>
      <c r="V91" s="14">
        <v>0</v>
      </c>
      <c r="W91" s="14">
        <v>0.5</v>
      </c>
      <c r="X91" s="14" t="s">
        <v>49</v>
      </c>
      <c r="Y91" s="14" t="s">
        <v>39</v>
      </c>
      <c r="Z91" s="14">
        <v>0.5</v>
      </c>
      <c r="AA91" s="32">
        <f t="shared" si="6"/>
        <v>0.5</v>
      </c>
      <c r="AB91" s="56"/>
      <c r="AC91" s="56"/>
      <c r="AD91" s="78" t="s">
        <v>214</v>
      </c>
      <c r="AE91" s="75"/>
      <c r="AF91" s="56"/>
      <c r="AG91" s="78" t="s">
        <v>209</v>
      </c>
      <c r="AH91" s="75">
        <v>454577.68</v>
      </c>
      <c r="AI91" s="75"/>
      <c r="AJ91" s="75"/>
      <c r="AK91" s="75"/>
      <c r="AL91" s="56"/>
    </row>
    <row r="92" spans="1:38" s="17" customFormat="1" ht="28" x14ac:dyDescent="0.35">
      <c r="A92" s="70"/>
      <c r="B92" s="56"/>
      <c r="C92" s="63"/>
      <c r="D92" s="71"/>
      <c r="E92" s="63"/>
      <c r="F92" s="56"/>
      <c r="G92" s="63"/>
      <c r="H92" s="63"/>
      <c r="I92" s="63"/>
      <c r="J92" s="57"/>
      <c r="K92" s="55"/>
      <c r="L92" s="53"/>
      <c r="M92" s="53"/>
      <c r="N92" s="55"/>
      <c r="O92" s="66"/>
      <c r="P92" s="66"/>
      <c r="Q92" s="56"/>
      <c r="R92" s="55"/>
      <c r="S92" s="56"/>
      <c r="T92" s="14" t="s">
        <v>215</v>
      </c>
      <c r="U92" s="14">
        <v>1</v>
      </c>
      <c r="V92" s="14">
        <v>0</v>
      </c>
      <c r="W92" s="14">
        <v>0</v>
      </c>
      <c r="X92" s="14" t="s">
        <v>38</v>
      </c>
      <c r="Y92" s="14" t="s">
        <v>39</v>
      </c>
      <c r="Z92" s="14">
        <v>0</v>
      </c>
      <c r="AA92" s="32">
        <f>W92/U92</f>
        <v>0</v>
      </c>
      <c r="AB92" s="56"/>
      <c r="AC92" s="56"/>
      <c r="AD92" s="78"/>
      <c r="AE92" s="75"/>
      <c r="AF92" s="56"/>
      <c r="AG92" s="78"/>
      <c r="AH92" s="75"/>
      <c r="AI92" s="75"/>
      <c r="AJ92" s="75"/>
      <c r="AK92" s="75"/>
      <c r="AL92" s="56"/>
    </row>
    <row r="93" spans="1:38" s="17" customFormat="1" ht="93" x14ac:dyDescent="0.35">
      <c r="A93" s="70"/>
      <c r="B93" s="56"/>
      <c r="C93" s="63"/>
      <c r="D93" s="71"/>
      <c r="E93" s="63"/>
      <c r="F93" s="56"/>
      <c r="G93" s="63" t="s">
        <v>216</v>
      </c>
      <c r="H93" s="63" t="s">
        <v>205</v>
      </c>
      <c r="I93" s="63" t="s">
        <v>217</v>
      </c>
      <c r="J93" s="57">
        <v>2</v>
      </c>
      <c r="K93" s="55">
        <v>1</v>
      </c>
      <c r="L93" s="53">
        <v>0</v>
      </c>
      <c r="M93" s="53">
        <v>0</v>
      </c>
      <c r="N93" s="55">
        <f>+M93</f>
        <v>0</v>
      </c>
      <c r="O93" s="66">
        <v>0</v>
      </c>
      <c r="P93" s="66">
        <v>0</v>
      </c>
      <c r="Q93" s="56"/>
      <c r="R93" s="55"/>
      <c r="S93" s="56"/>
      <c r="T93" s="33" t="s">
        <v>218</v>
      </c>
      <c r="U93" s="33">
        <v>1</v>
      </c>
      <c r="V93" s="33">
        <v>1</v>
      </c>
      <c r="W93" s="33">
        <v>1</v>
      </c>
      <c r="X93" s="33" t="s">
        <v>38</v>
      </c>
      <c r="Y93" s="33" t="s">
        <v>39</v>
      </c>
      <c r="Z93" s="33">
        <v>1</v>
      </c>
      <c r="AA93" s="32">
        <f t="shared" si="6"/>
        <v>1</v>
      </c>
      <c r="AB93" s="56"/>
      <c r="AC93" s="56"/>
      <c r="AD93" s="78" t="s">
        <v>219</v>
      </c>
      <c r="AE93" s="75"/>
      <c r="AF93" s="56"/>
      <c r="AG93" s="78" t="s">
        <v>209</v>
      </c>
      <c r="AH93" s="75">
        <v>30766817.329999998</v>
      </c>
      <c r="AI93" s="75"/>
      <c r="AJ93" s="75"/>
      <c r="AK93" s="75"/>
      <c r="AL93" s="56"/>
    </row>
    <row r="94" spans="1:38" s="17" customFormat="1" ht="15.5" x14ac:dyDescent="0.35">
      <c r="A94" s="70"/>
      <c r="B94" s="56"/>
      <c r="C94" s="63"/>
      <c r="D94" s="71"/>
      <c r="E94" s="63"/>
      <c r="F94" s="56"/>
      <c r="G94" s="63"/>
      <c r="H94" s="63"/>
      <c r="I94" s="63"/>
      <c r="J94" s="57"/>
      <c r="K94" s="55"/>
      <c r="L94" s="53"/>
      <c r="M94" s="53"/>
      <c r="N94" s="55"/>
      <c r="O94" s="66"/>
      <c r="P94" s="66"/>
      <c r="Q94" s="56"/>
      <c r="R94" s="55"/>
      <c r="S94" s="56"/>
      <c r="T94" s="33" t="s">
        <v>220</v>
      </c>
      <c r="U94" s="33">
        <v>1</v>
      </c>
      <c r="V94" s="34">
        <v>0.2</v>
      </c>
      <c r="W94" s="34">
        <v>0.5</v>
      </c>
      <c r="X94" s="33" t="s">
        <v>38</v>
      </c>
      <c r="Y94" s="33" t="s">
        <v>39</v>
      </c>
      <c r="Z94" s="34">
        <v>0.5</v>
      </c>
      <c r="AA94" s="32">
        <f t="shared" si="6"/>
        <v>0.5</v>
      </c>
      <c r="AB94" s="56"/>
      <c r="AC94" s="56"/>
      <c r="AD94" s="78"/>
      <c r="AE94" s="75"/>
      <c r="AF94" s="56"/>
      <c r="AG94" s="78"/>
      <c r="AH94" s="75"/>
      <c r="AI94" s="75"/>
      <c r="AJ94" s="75"/>
      <c r="AK94" s="75"/>
      <c r="AL94" s="56"/>
    </row>
    <row r="95" spans="1:38" s="17" customFormat="1" ht="31" x14ac:dyDescent="0.35">
      <c r="A95" s="70"/>
      <c r="B95" s="56"/>
      <c r="C95" s="63"/>
      <c r="D95" s="71"/>
      <c r="E95" s="63"/>
      <c r="F95" s="56"/>
      <c r="G95" s="63"/>
      <c r="H95" s="63"/>
      <c r="I95" s="63"/>
      <c r="J95" s="57"/>
      <c r="K95" s="55"/>
      <c r="L95" s="53"/>
      <c r="M95" s="53"/>
      <c r="N95" s="55"/>
      <c r="O95" s="66"/>
      <c r="P95" s="66"/>
      <c r="Q95" s="56"/>
      <c r="R95" s="55"/>
      <c r="S95" s="56"/>
      <c r="T95" s="33" t="s">
        <v>184</v>
      </c>
      <c r="U95" s="33">
        <v>1</v>
      </c>
      <c r="V95" s="33">
        <v>0</v>
      </c>
      <c r="W95" s="33">
        <v>0.5</v>
      </c>
      <c r="X95" s="33" t="s">
        <v>38</v>
      </c>
      <c r="Y95" s="33" t="s">
        <v>39</v>
      </c>
      <c r="Z95" s="33">
        <v>0.5</v>
      </c>
      <c r="AA95" s="32">
        <f>W95/U95</f>
        <v>0.5</v>
      </c>
      <c r="AB95" s="56"/>
      <c r="AC95" s="56"/>
      <c r="AD95" s="75" t="s">
        <v>221</v>
      </c>
      <c r="AE95" s="75"/>
      <c r="AF95" s="56"/>
      <c r="AG95" s="78" t="s">
        <v>209</v>
      </c>
      <c r="AH95" s="75" t="s">
        <v>222</v>
      </c>
      <c r="AI95" s="75"/>
      <c r="AJ95" s="75"/>
      <c r="AK95" s="75"/>
      <c r="AL95" s="56"/>
    </row>
    <row r="96" spans="1:38" s="17" customFormat="1" ht="31" x14ac:dyDescent="0.35">
      <c r="A96" s="70"/>
      <c r="B96" s="56"/>
      <c r="C96" s="63"/>
      <c r="D96" s="71"/>
      <c r="E96" s="63"/>
      <c r="F96" s="56"/>
      <c r="G96" s="63"/>
      <c r="H96" s="63"/>
      <c r="I96" s="63"/>
      <c r="J96" s="57"/>
      <c r="K96" s="55"/>
      <c r="L96" s="53"/>
      <c r="M96" s="53"/>
      <c r="N96" s="55"/>
      <c r="O96" s="66"/>
      <c r="P96" s="66"/>
      <c r="Q96" s="56"/>
      <c r="R96" s="55"/>
      <c r="S96" s="56"/>
      <c r="T96" s="33" t="s">
        <v>215</v>
      </c>
      <c r="U96" s="33">
        <v>1</v>
      </c>
      <c r="V96" s="33">
        <v>0</v>
      </c>
      <c r="W96" s="33">
        <v>0</v>
      </c>
      <c r="X96" s="33" t="s">
        <v>38</v>
      </c>
      <c r="Y96" s="33" t="s">
        <v>39</v>
      </c>
      <c r="Z96" s="33">
        <v>0</v>
      </c>
      <c r="AA96" s="32">
        <f>W96/U96</f>
        <v>0</v>
      </c>
      <c r="AB96" s="56"/>
      <c r="AC96" s="56"/>
      <c r="AD96" s="75"/>
      <c r="AE96" s="75"/>
      <c r="AF96" s="56"/>
      <c r="AG96" s="78"/>
      <c r="AH96" s="75"/>
      <c r="AI96" s="75"/>
      <c r="AJ96" s="75"/>
      <c r="AK96" s="75"/>
      <c r="AL96" s="56"/>
    </row>
    <row r="97" spans="1:38" s="17" customFormat="1" ht="38.25" customHeight="1" x14ac:dyDescent="0.35">
      <c r="A97" s="70"/>
      <c r="B97" s="56"/>
      <c r="C97" s="63"/>
      <c r="D97" s="71"/>
      <c r="E97" s="63"/>
      <c r="F97" s="70" t="s">
        <v>223</v>
      </c>
      <c r="G97" s="73" t="s">
        <v>224</v>
      </c>
      <c r="H97" s="73" t="s">
        <v>225</v>
      </c>
      <c r="I97" s="73" t="s">
        <v>226</v>
      </c>
      <c r="J97" s="72">
        <v>90</v>
      </c>
      <c r="K97" s="59">
        <v>15</v>
      </c>
      <c r="L97" s="52">
        <v>10</v>
      </c>
      <c r="M97" s="52">
        <v>10</v>
      </c>
      <c r="N97" s="55">
        <f>+M97</f>
        <v>10</v>
      </c>
      <c r="O97" s="66">
        <f>+N97/15</f>
        <v>0.66666666666666663</v>
      </c>
      <c r="P97" s="66">
        <f>+N97/90</f>
        <v>0.1111111111111111</v>
      </c>
      <c r="Q97" s="56" t="s">
        <v>227</v>
      </c>
      <c r="R97" s="55">
        <v>2020130010179</v>
      </c>
      <c r="S97" s="56"/>
      <c r="T97" s="35" t="s">
        <v>228</v>
      </c>
      <c r="U97" s="35">
        <v>1</v>
      </c>
      <c r="V97" s="35">
        <v>0.25</v>
      </c>
      <c r="W97" s="35">
        <v>1</v>
      </c>
      <c r="X97" s="36">
        <v>44013</v>
      </c>
      <c r="Y97" s="36">
        <v>44195</v>
      </c>
      <c r="Z97" s="35">
        <v>1</v>
      </c>
      <c r="AA97" s="37">
        <v>1</v>
      </c>
      <c r="AB97" s="56" t="s">
        <v>229</v>
      </c>
      <c r="AC97" s="56" t="s">
        <v>230</v>
      </c>
      <c r="AD97" s="75" t="s">
        <v>164</v>
      </c>
      <c r="AE97" s="75">
        <f>AH97+AH105</f>
        <v>138262900.76999998</v>
      </c>
      <c r="AF97" s="56" t="s">
        <v>227</v>
      </c>
      <c r="AG97" s="56" t="s">
        <v>231</v>
      </c>
      <c r="AH97" s="75">
        <v>88262900.769999996</v>
      </c>
      <c r="AI97" s="75">
        <v>88262900.769999996</v>
      </c>
      <c r="AJ97" s="75">
        <v>0</v>
      </c>
      <c r="AK97" s="87">
        <v>0</v>
      </c>
      <c r="AL97" s="56"/>
    </row>
    <row r="98" spans="1:38" s="17" customFormat="1" ht="25" x14ac:dyDescent="0.35">
      <c r="A98" s="70"/>
      <c r="B98" s="56"/>
      <c r="C98" s="63"/>
      <c r="D98" s="71"/>
      <c r="E98" s="63"/>
      <c r="F98" s="70"/>
      <c r="G98" s="73"/>
      <c r="H98" s="73"/>
      <c r="I98" s="73"/>
      <c r="J98" s="72"/>
      <c r="K98" s="59"/>
      <c r="L98" s="52"/>
      <c r="M98" s="52"/>
      <c r="N98" s="55"/>
      <c r="O98" s="66"/>
      <c r="P98" s="66"/>
      <c r="Q98" s="56"/>
      <c r="R98" s="55"/>
      <c r="S98" s="56"/>
      <c r="T98" s="35" t="s">
        <v>232</v>
      </c>
      <c r="U98" s="35">
        <v>1</v>
      </c>
      <c r="V98" s="35">
        <v>1</v>
      </c>
      <c r="W98" s="35">
        <v>1</v>
      </c>
      <c r="X98" s="36">
        <v>44013</v>
      </c>
      <c r="Y98" s="36">
        <v>44195</v>
      </c>
      <c r="Z98" s="35">
        <v>1</v>
      </c>
      <c r="AA98" s="37">
        <v>1</v>
      </c>
      <c r="AB98" s="56"/>
      <c r="AC98" s="56"/>
      <c r="AD98" s="75"/>
      <c r="AE98" s="75"/>
      <c r="AF98" s="56"/>
      <c r="AG98" s="56"/>
      <c r="AH98" s="75"/>
      <c r="AI98" s="75"/>
      <c r="AJ98" s="75"/>
      <c r="AK98" s="87"/>
      <c r="AL98" s="56"/>
    </row>
    <row r="99" spans="1:38" s="17" customFormat="1" ht="37.5" x14ac:dyDescent="0.35">
      <c r="A99" s="70"/>
      <c r="B99" s="56"/>
      <c r="C99" s="63"/>
      <c r="D99" s="71"/>
      <c r="E99" s="63"/>
      <c r="F99" s="70"/>
      <c r="G99" s="73"/>
      <c r="H99" s="73"/>
      <c r="I99" s="73"/>
      <c r="J99" s="72"/>
      <c r="K99" s="59"/>
      <c r="L99" s="52"/>
      <c r="M99" s="52"/>
      <c r="N99" s="55"/>
      <c r="O99" s="66"/>
      <c r="P99" s="66"/>
      <c r="Q99" s="56"/>
      <c r="R99" s="55"/>
      <c r="S99" s="56"/>
      <c r="T99" s="35" t="s">
        <v>233</v>
      </c>
      <c r="U99" s="35">
        <v>2</v>
      </c>
      <c r="V99" s="35">
        <v>1</v>
      </c>
      <c r="W99" s="35">
        <v>2</v>
      </c>
      <c r="X99" s="36">
        <v>44013</v>
      </c>
      <c r="Y99" s="36">
        <v>44195</v>
      </c>
      <c r="Z99" s="35">
        <v>2</v>
      </c>
      <c r="AA99" s="37">
        <v>1</v>
      </c>
      <c r="AB99" s="56"/>
      <c r="AC99" s="56"/>
      <c r="AD99" s="75"/>
      <c r="AE99" s="75"/>
      <c r="AF99" s="56"/>
      <c r="AG99" s="56"/>
      <c r="AH99" s="75"/>
      <c r="AI99" s="75"/>
      <c r="AJ99" s="75"/>
      <c r="AK99" s="87"/>
      <c r="AL99" s="56"/>
    </row>
    <row r="100" spans="1:38" s="17" customFormat="1" ht="62.5" x14ac:dyDescent="0.35">
      <c r="A100" s="70"/>
      <c r="B100" s="56"/>
      <c r="C100" s="63"/>
      <c r="D100" s="71"/>
      <c r="E100" s="63"/>
      <c r="F100" s="70"/>
      <c r="G100" s="73"/>
      <c r="H100" s="73"/>
      <c r="I100" s="73"/>
      <c r="J100" s="72"/>
      <c r="K100" s="59"/>
      <c r="L100" s="52"/>
      <c r="M100" s="52"/>
      <c r="N100" s="55"/>
      <c r="O100" s="66"/>
      <c r="P100" s="66"/>
      <c r="Q100" s="56"/>
      <c r="R100" s="55"/>
      <c r="S100" s="56"/>
      <c r="T100" s="35" t="s">
        <v>234</v>
      </c>
      <c r="U100" s="35">
        <v>2</v>
      </c>
      <c r="V100" s="35">
        <v>5</v>
      </c>
      <c r="W100" s="35">
        <v>8</v>
      </c>
      <c r="X100" s="36">
        <v>44013</v>
      </c>
      <c r="Y100" s="36">
        <v>44195</v>
      </c>
      <c r="Z100" s="35">
        <v>8</v>
      </c>
      <c r="AA100" s="37">
        <v>1</v>
      </c>
      <c r="AB100" s="56"/>
      <c r="AC100" s="56"/>
      <c r="AD100" s="75"/>
      <c r="AE100" s="75"/>
      <c r="AF100" s="56"/>
      <c r="AG100" s="56"/>
      <c r="AH100" s="75"/>
      <c r="AI100" s="75"/>
      <c r="AJ100" s="75"/>
      <c r="AK100" s="87"/>
      <c r="AL100" s="56"/>
    </row>
    <row r="101" spans="1:38" s="17" customFormat="1" ht="100" x14ac:dyDescent="0.35">
      <c r="A101" s="70"/>
      <c r="B101" s="56"/>
      <c r="C101" s="63"/>
      <c r="D101" s="71"/>
      <c r="E101" s="63"/>
      <c r="F101" s="70"/>
      <c r="G101" s="73"/>
      <c r="H101" s="73"/>
      <c r="I101" s="73"/>
      <c r="J101" s="72"/>
      <c r="K101" s="59"/>
      <c r="L101" s="52"/>
      <c r="M101" s="52"/>
      <c r="N101" s="55"/>
      <c r="O101" s="66"/>
      <c r="P101" s="66"/>
      <c r="Q101" s="56"/>
      <c r="R101" s="55"/>
      <c r="S101" s="56"/>
      <c r="T101" s="35" t="s">
        <v>235</v>
      </c>
      <c r="U101" s="35">
        <v>15</v>
      </c>
      <c r="V101" s="35">
        <v>10</v>
      </c>
      <c r="W101" s="35">
        <v>17</v>
      </c>
      <c r="X101" s="36">
        <v>44013</v>
      </c>
      <c r="Y101" s="36">
        <v>44195</v>
      </c>
      <c r="Z101" s="35">
        <v>17</v>
      </c>
      <c r="AA101" s="37">
        <v>0.67</v>
      </c>
      <c r="AB101" s="56"/>
      <c r="AC101" s="56"/>
      <c r="AD101" s="75"/>
      <c r="AE101" s="75"/>
      <c r="AF101" s="56"/>
      <c r="AG101" s="56"/>
      <c r="AH101" s="75"/>
      <c r="AI101" s="75"/>
      <c r="AJ101" s="75"/>
      <c r="AK101" s="87"/>
      <c r="AL101" s="56"/>
    </row>
    <row r="102" spans="1:38" s="17" customFormat="1" ht="62.5" x14ac:dyDescent="0.35">
      <c r="A102" s="70"/>
      <c r="B102" s="56"/>
      <c r="C102" s="63"/>
      <c r="D102" s="71"/>
      <c r="E102" s="63"/>
      <c r="F102" s="70"/>
      <c r="G102" s="73"/>
      <c r="H102" s="73"/>
      <c r="I102" s="73"/>
      <c r="J102" s="72"/>
      <c r="K102" s="59"/>
      <c r="L102" s="52"/>
      <c r="M102" s="52"/>
      <c r="N102" s="55"/>
      <c r="O102" s="66"/>
      <c r="P102" s="66"/>
      <c r="Q102" s="56"/>
      <c r="R102" s="55"/>
      <c r="S102" s="56"/>
      <c r="T102" s="35" t="s">
        <v>236</v>
      </c>
      <c r="U102" s="35">
        <v>15</v>
      </c>
      <c r="V102" s="35">
        <v>6</v>
      </c>
      <c r="W102" s="35">
        <v>10</v>
      </c>
      <c r="X102" s="36">
        <v>44013</v>
      </c>
      <c r="Y102" s="36">
        <v>44195</v>
      </c>
      <c r="Z102" s="35">
        <v>10</v>
      </c>
      <c r="AA102" s="37">
        <v>0.85499999999999998</v>
      </c>
      <c r="AB102" s="56"/>
      <c r="AC102" s="56"/>
      <c r="AD102" s="75"/>
      <c r="AE102" s="75"/>
      <c r="AF102" s="56"/>
      <c r="AG102" s="56"/>
      <c r="AH102" s="75"/>
      <c r="AI102" s="75"/>
      <c r="AJ102" s="75"/>
      <c r="AK102" s="87"/>
      <c r="AL102" s="56"/>
    </row>
    <row r="103" spans="1:38" s="17" customFormat="1" ht="50" x14ac:dyDescent="0.35">
      <c r="A103" s="70"/>
      <c r="B103" s="56"/>
      <c r="C103" s="63"/>
      <c r="D103" s="71"/>
      <c r="E103" s="63"/>
      <c r="F103" s="70"/>
      <c r="G103" s="73"/>
      <c r="H103" s="73"/>
      <c r="I103" s="73"/>
      <c r="J103" s="72"/>
      <c r="K103" s="59"/>
      <c r="L103" s="52"/>
      <c r="M103" s="52"/>
      <c r="N103" s="55"/>
      <c r="O103" s="66"/>
      <c r="P103" s="66"/>
      <c r="Q103" s="56"/>
      <c r="R103" s="55"/>
      <c r="S103" s="56"/>
      <c r="T103" s="35" t="s">
        <v>237</v>
      </c>
      <c r="U103" s="35">
        <v>10</v>
      </c>
      <c r="V103" s="35">
        <v>0</v>
      </c>
      <c r="W103" s="35">
        <v>5</v>
      </c>
      <c r="X103" s="36">
        <v>44013</v>
      </c>
      <c r="Y103" s="36">
        <v>44195</v>
      </c>
      <c r="Z103" s="35">
        <v>5</v>
      </c>
      <c r="AA103" s="37">
        <v>0.5</v>
      </c>
      <c r="AB103" s="56"/>
      <c r="AC103" s="56"/>
      <c r="AD103" s="75"/>
      <c r="AE103" s="75"/>
      <c r="AF103" s="56"/>
      <c r="AG103" s="56"/>
      <c r="AH103" s="75"/>
      <c r="AI103" s="75"/>
      <c r="AJ103" s="75"/>
      <c r="AK103" s="87"/>
      <c r="AL103" s="56"/>
    </row>
    <row r="104" spans="1:38" s="17" customFormat="1" ht="51.75" customHeight="1" x14ac:dyDescent="0.35">
      <c r="A104" s="70"/>
      <c r="B104" s="56"/>
      <c r="C104" s="63"/>
      <c r="D104" s="71"/>
      <c r="E104" s="63"/>
      <c r="F104" s="70"/>
      <c r="G104" s="73"/>
      <c r="H104" s="73"/>
      <c r="I104" s="73"/>
      <c r="J104" s="72"/>
      <c r="K104" s="59"/>
      <c r="L104" s="52"/>
      <c r="M104" s="52"/>
      <c r="N104" s="55"/>
      <c r="O104" s="66"/>
      <c r="P104" s="66"/>
      <c r="Q104" s="56"/>
      <c r="R104" s="55"/>
      <c r="S104" s="56"/>
      <c r="T104" s="35" t="s">
        <v>238</v>
      </c>
      <c r="U104" s="35">
        <v>1</v>
      </c>
      <c r="V104" s="35">
        <v>1</v>
      </c>
      <c r="W104" s="35">
        <v>1</v>
      </c>
      <c r="X104" s="36">
        <v>44013</v>
      </c>
      <c r="Y104" s="36">
        <v>44195</v>
      </c>
      <c r="Z104" s="35">
        <v>1</v>
      </c>
      <c r="AA104" s="37">
        <v>1</v>
      </c>
      <c r="AB104" s="56"/>
      <c r="AC104" s="56"/>
      <c r="AD104" s="75"/>
      <c r="AE104" s="75"/>
      <c r="AF104" s="56"/>
      <c r="AG104" s="56"/>
      <c r="AH104" s="75"/>
      <c r="AI104" s="75"/>
      <c r="AJ104" s="75"/>
      <c r="AK104" s="87"/>
      <c r="AL104" s="56"/>
    </row>
    <row r="105" spans="1:38" s="17" customFormat="1" ht="50" x14ac:dyDescent="0.35">
      <c r="A105" s="70"/>
      <c r="B105" s="56"/>
      <c r="C105" s="63"/>
      <c r="D105" s="71"/>
      <c r="E105" s="63"/>
      <c r="F105" s="70"/>
      <c r="G105" s="73"/>
      <c r="H105" s="73"/>
      <c r="I105" s="73"/>
      <c r="J105" s="72"/>
      <c r="K105" s="59"/>
      <c r="L105" s="52"/>
      <c r="M105" s="52"/>
      <c r="N105" s="55"/>
      <c r="O105" s="66"/>
      <c r="P105" s="66"/>
      <c r="Q105" s="56"/>
      <c r="R105" s="55"/>
      <c r="S105" s="56"/>
      <c r="T105" s="35" t="s">
        <v>239</v>
      </c>
      <c r="U105" s="35">
        <v>1</v>
      </c>
      <c r="V105" s="35">
        <v>1</v>
      </c>
      <c r="W105" s="35">
        <v>1</v>
      </c>
      <c r="X105" s="36">
        <v>44013</v>
      </c>
      <c r="Y105" s="36">
        <v>44195</v>
      </c>
      <c r="Z105" s="35">
        <v>1</v>
      </c>
      <c r="AA105" s="37">
        <v>1</v>
      </c>
      <c r="AB105" s="56"/>
      <c r="AC105" s="56"/>
      <c r="AD105" s="75" t="s">
        <v>73</v>
      </c>
      <c r="AE105" s="75"/>
      <c r="AF105" s="56"/>
      <c r="AG105" s="52" t="s">
        <v>222</v>
      </c>
      <c r="AH105" s="75">
        <v>50000000</v>
      </c>
      <c r="AI105" s="75"/>
      <c r="AJ105" s="75"/>
      <c r="AK105" s="87"/>
      <c r="AL105" s="56"/>
    </row>
    <row r="106" spans="1:38" s="17" customFormat="1" ht="50" x14ac:dyDescent="0.35">
      <c r="A106" s="70"/>
      <c r="B106" s="56"/>
      <c r="C106" s="63"/>
      <c r="D106" s="71"/>
      <c r="E106" s="63"/>
      <c r="F106" s="70"/>
      <c r="G106" s="73"/>
      <c r="H106" s="73"/>
      <c r="I106" s="73"/>
      <c r="J106" s="72"/>
      <c r="K106" s="59"/>
      <c r="L106" s="52"/>
      <c r="M106" s="52"/>
      <c r="N106" s="55"/>
      <c r="O106" s="66"/>
      <c r="P106" s="66"/>
      <c r="Q106" s="56"/>
      <c r="R106" s="55"/>
      <c r="S106" s="56"/>
      <c r="T106" s="35" t="s">
        <v>240</v>
      </c>
      <c r="U106" s="35">
        <v>4</v>
      </c>
      <c r="V106" s="35">
        <v>4</v>
      </c>
      <c r="W106" s="35">
        <v>4</v>
      </c>
      <c r="X106" s="36">
        <v>44013</v>
      </c>
      <c r="Y106" s="36">
        <v>44195</v>
      </c>
      <c r="Z106" s="35">
        <v>4</v>
      </c>
      <c r="AA106" s="37">
        <v>1</v>
      </c>
      <c r="AB106" s="56"/>
      <c r="AC106" s="56"/>
      <c r="AD106" s="75"/>
      <c r="AE106" s="75"/>
      <c r="AF106" s="56"/>
      <c r="AG106" s="52"/>
      <c r="AH106" s="75"/>
      <c r="AI106" s="75"/>
      <c r="AJ106" s="75"/>
      <c r="AK106" s="87"/>
      <c r="AL106" s="56"/>
    </row>
    <row r="107" spans="1:38" s="17" customFormat="1" ht="62.5" x14ac:dyDescent="0.35">
      <c r="A107" s="70"/>
      <c r="B107" s="56"/>
      <c r="C107" s="63"/>
      <c r="D107" s="71"/>
      <c r="E107" s="63"/>
      <c r="F107" s="70"/>
      <c r="G107" s="73"/>
      <c r="H107" s="73"/>
      <c r="I107" s="73"/>
      <c r="J107" s="72"/>
      <c r="K107" s="59"/>
      <c r="L107" s="52"/>
      <c r="M107" s="52"/>
      <c r="N107" s="55"/>
      <c r="O107" s="66"/>
      <c r="P107" s="66"/>
      <c r="Q107" s="56"/>
      <c r="R107" s="55"/>
      <c r="S107" s="56"/>
      <c r="T107" s="35" t="s">
        <v>241</v>
      </c>
      <c r="U107" s="35">
        <v>1</v>
      </c>
      <c r="V107" s="35">
        <v>3</v>
      </c>
      <c r="W107" s="35">
        <v>3</v>
      </c>
      <c r="X107" s="36">
        <v>44013</v>
      </c>
      <c r="Y107" s="36">
        <v>44195</v>
      </c>
      <c r="Z107" s="35">
        <v>3</v>
      </c>
      <c r="AA107" s="37">
        <v>1</v>
      </c>
      <c r="AB107" s="56"/>
      <c r="AC107" s="56"/>
      <c r="AD107" s="75"/>
      <c r="AE107" s="75"/>
      <c r="AF107" s="56"/>
      <c r="AG107" s="52"/>
      <c r="AH107" s="75"/>
      <c r="AI107" s="75"/>
      <c r="AJ107" s="75"/>
      <c r="AK107" s="87"/>
      <c r="AL107" s="56"/>
    </row>
    <row r="108" spans="1:38" s="17" customFormat="1" ht="26.25" customHeight="1" x14ac:dyDescent="0.35">
      <c r="A108" s="70"/>
      <c r="B108" s="56"/>
      <c r="C108" s="63"/>
      <c r="D108" s="71"/>
      <c r="E108" s="63"/>
      <c r="F108" s="70"/>
      <c r="G108" s="73"/>
      <c r="H108" s="73"/>
      <c r="I108" s="73"/>
      <c r="J108" s="72"/>
      <c r="K108" s="59"/>
      <c r="L108" s="52"/>
      <c r="M108" s="52"/>
      <c r="N108" s="55"/>
      <c r="O108" s="66"/>
      <c r="P108" s="66"/>
      <c r="Q108" s="56"/>
      <c r="R108" s="55"/>
      <c r="S108" s="56"/>
      <c r="T108" s="35" t="s">
        <v>242</v>
      </c>
      <c r="U108" s="35">
        <v>1</v>
      </c>
      <c r="V108" s="35">
        <v>0.25</v>
      </c>
      <c r="W108" s="35">
        <v>0.25</v>
      </c>
      <c r="X108" s="36">
        <v>44013</v>
      </c>
      <c r="Y108" s="36">
        <v>44195</v>
      </c>
      <c r="Z108" s="35">
        <v>0.25</v>
      </c>
      <c r="AA108" s="37">
        <v>1</v>
      </c>
      <c r="AB108" s="56"/>
      <c r="AC108" s="56"/>
      <c r="AD108" s="75"/>
      <c r="AE108" s="75"/>
      <c r="AF108" s="56"/>
      <c r="AG108" s="52"/>
      <c r="AH108" s="75"/>
      <c r="AI108" s="75"/>
      <c r="AJ108" s="75"/>
      <c r="AK108" s="87"/>
      <c r="AL108" s="56"/>
    </row>
    <row r="109" spans="1:38" s="17" customFormat="1" ht="84" x14ac:dyDescent="0.35">
      <c r="A109" s="70"/>
      <c r="B109" s="56"/>
      <c r="C109" s="63"/>
      <c r="D109" s="71"/>
      <c r="E109" s="63"/>
      <c r="F109" s="70"/>
      <c r="G109" s="21" t="s">
        <v>243</v>
      </c>
      <c r="H109" s="21" t="s">
        <v>244</v>
      </c>
      <c r="I109" s="21" t="s">
        <v>245</v>
      </c>
      <c r="J109" s="22">
        <v>90</v>
      </c>
      <c r="K109" s="38">
        <v>15</v>
      </c>
      <c r="L109" s="24">
        <v>10</v>
      </c>
      <c r="M109" s="24">
        <v>10</v>
      </c>
      <c r="N109" s="39">
        <f>+M109</f>
        <v>10</v>
      </c>
      <c r="O109" s="25">
        <f>+N109/15</f>
        <v>0.66666666666666663</v>
      </c>
      <c r="P109" s="25">
        <v>0.1111111111111111</v>
      </c>
      <c r="Q109" s="56"/>
      <c r="R109" s="55"/>
      <c r="S109" s="56"/>
      <c r="T109" s="14" t="s">
        <v>246</v>
      </c>
      <c r="U109" s="14">
        <v>8</v>
      </c>
      <c r="V109" s="14">
        <v>8</v>
      </c>
      <c r="W109" s="14">
        <v>8</v>
      </c>
      <c r="X109" s="40">
        <v>44013</v>
      </c>
      <c r="Y109" s="40">
        <v>44195</v>
      </c>
      <c r="Z109" s="14">
        <v>8</v>
      </c>
      <c r="AA109" s="16">
        <v>1</v>
      </c>
      <c r="AB109" s="56"/>
      <c r="AC109" s="56"/>
      <c r="AD109" s="75"/>
      <c r="AE109" s="75"/>
      <c r="AF109" s="56"/>
      <c r="AG109" s="52"/>
      <c r="AH109" s="75"/>
      <c r="AI109" s="75"/>
      <c r="AJ109" s="75"/>
      <c r="AK109" s="87"/>
      <c r="AL109" s="56"/>
    </row>
    <row r="110" spans="1:38" s="17" customFormat="1" ht="28" x14ac:dyDescent="0.35">
      <c r="A110" s="70"/>
      <c r="B110" s="56"/>
      <c r="C110" s="63"/>
      <c r="D110" s="71"/>
      <c r="E110" s="63"/>
      <c r="F110" s="70"/>
      <c r="G110" s="73" t="s">
        <v>247</v>
      </c>
      <c r="H110" s="73" t="s">
        <v>248</v>
      </c>
      <c r="I110" s="73" t="s">
        <v>249</v>
      </c>
      <c r="J110" s="72">
        <v>41</v>
      </c>
      <c r="K110" s="65">
        <v>7</v>
      </c>
      <c r="L110" s="52">
        <v>6</v>
      </c>
      <c r="M110" s="52">
        <v>6</v>
      </c>
      <c r="N110" s="52">
        <v>6</v>
      </c>
      <c r="O110" s="62">
        <f>6/7</f>
        <v>0.8571428571428571</v>
      </c>
      <c r="P110" s="62">
        <f>6/41</f>
        <v>0.14634146341463414</v>
      </c>
      <c r="Q110" s="56"/>
      <c r="R110" s="55"/>
      <c r="S110" s="56"/>
      <c r="T110" s="14" t="s">
        <v>250</v>
      </c>
      <c r="U110" s="14">
        <v>10</v>
      </c>
      <c r="V110" s="14">
        <v>10</v>
      </c>
      <c r="W110" s="14">
        <v>10</v>
      </c>
      <c r="X110" s="40">
        <v>44013</v>
      </c>
      <c r="Y110" s="40">
        <v>44195</v>
      </c>
      <c r="Z110" s="14">
        <v>10</v>
      </c>
      <c r="AA110" s="16">
        <v>1</v>
      </c>
      <c r="AB110" s="56"/>
      <c r="AC110" s="56"/>
      <c r="AD110" s="75"/>
      <c r="AE110" s="75"/>
      <c r="AF110" s="56"/>
      <c r="AG110" s="52"/>
      <c r="AH110" s="75"/>
      <c r="AI110" s="75"/>
      <c r="AJ110" s="75"/>
      <c r="AK110" s="87"/>
      <c r="AL110" s="56"/>
    </row>
    <row r="111" spans="1:38" s="17" customFormat="1" ht="28" x14ac:dyDescent="0.35">
      <c r="A111" s="70"/>
      <c r="B111" s="56"/>
      <c r="C111" s="63"/>
      <c r="D111" s="71"/>
      <c r="E111" s="63"/>
      <c r="F111" s="70"/>
      <c r="G111" s="73"/>
      <c r="H111" s="73"/>
      <c r="I111" s="73"/>
      <c r="J111" s="72"/>
      <c r="K111" s="65"/>
      <c r="L111" s="52"/>
      <c r="M111" s="52"/>
      <c r="N111" s="52"/>
      <c r="O111" s="62"/>
      <c r="P111" s="62"/>
      <c r="Q111" s="56"/>
      <c r="R111" s="55"/>
      <c r="S111" s="56"/>
      <c r="T111" s="14" t="s">
        <v>251</v>
      </c>
      <c r="U111" s="14">
        <v>6</v>
      </c>
      <c r="V111" s="14">
        <v>6</v>
      </c>
      <c r="W111" s="14">
        <v>6</v>
      </c>
      <c r="X111" s="40">
        <v>44013</v>
      </c>
      <c r="Y111" s="40">
        <v>44195</v>
      </c>
      <c r="Z111" s="14">
        <v>6</v>
      </c>
      <c r="AA111" s="16">
        <v>1</v>
      </c>
      <c r="AB111" s="56"/>
      <c r="AC111" s="56"/>
      <c r="AD111" s="75"/>
      <c r="AE111" s="75"/>
      <c r="AF111" s="56"/>
      <c r="AG111" s="52"/>
      <c r="AH111" s="75"/>
      <c r="AI111" s="75"/>
      <c r="AJ111" s="75"/>
      <c r="AK111" s="87"/>
      <c r="AL111" s="56"/>
    </row>
    <row r="112" spans="1:38" s="17" customFormat="1" ht="28" x14ac:dyDescent="0.35">
      <c r="A112" s="70"/>
      <c r="B112" s="56"/>
      <c r="C112" s="63"/>
      <c r="D112" s="71"/>
      <c r="E112" s="63"/>
      <c r="F112" s="70"/>
      <c r="G112" s="73"/>
      <c r="H112" s="73"/>
      <c r="I112" s="73"/>
      <c r="J112" s="72"/>
      <c r="K112" s="65"/>
      <c r="L112" s="52"/>
      <c r="M112" s="52"/>
      <c r="N112" s="52"/>
      <c r="O112" s="62"/>
      <c r="P112" s="62"/>
      <c r="Q112" s="56"/>
      <c r="R112" s="55"/>
      <c r="S112" s="56"/>
      <c r="T112" s="14" t="s">
        <v>252</v>
      </c>
      <c r="U112" s="14">
        <v>7</v>
      </c>
      <c r="V112" s="14">
        <v>0</v>
      </c>
      <c r="W112" s="14">
        <v>0</v>
      </c>
      <c r="X112" s="40">
        <v>44013</v>
      </c>
      <c r="Y112" s="40">
        <v>44195</v>
      </c>
      <c r="Z112" s="14">
        <v>0</v>
      </c>
      <c r="AA112" s="16">
        <v>0</v>
      </c>
      <c r="AB112" s="56"/>
      <c r="AC112" s="56"/>
      <c r="AD112" s="75"/>
      <c r="AE112" s="75"/>
      <c r="AF112" s="56"/>
      <c r="AG112" s="52"/>
      <c r="AH112" s="75"/>
      <c r="AI112" s="75"/>
      <c r="AJ112" s="75"/>
      <c r="AK112" s="87"/>
      <c r="AL112" s="56"/>
    </row>
    <row r="113" spans="1:38" s="17" customFormat="1" ht="29.25" customHeight="1" x14ac:dyDescent="0.35">
      <c r="A113" s="70"/>
      <c r="B113" s="56"/>
      <c r="C113" s="63"/>
      <c r="D113" s="71"/>
      <c r="E113" s="63"/>
      <c r="F113" s="70"/>
      <c r="G113" s="73"/>
      <c r="H113" s="73"/>
      <c r="I113" s="73"/>
      <c r="J113" s="72"/>
      <c r="K113" s="65"/>
      <c r="L113" s="52"/>
      <c r="M113" s="52"/>
      <c r="N113" s="52"/>
      <c r="O113" s="62"/>
      <c r="P113" s="62"/>
      <c r="Q113" s="56"/>
      <c r="R113" s="55"/>
      <c r="S113" s="56"/>
      <c r="T113" s="14" t="s">
        <v>185</v>
      </c>
      <c r="U113" s="14">
        <v>4</v>
      </c>
      <c r="V113" s="14">
        <v>4</v>
      </c>
      <c r="W113" s="14">
        <v>4</v>
      </c>
      <c r="X113" s="40">
        <v>44013</v>
      </c>
      <c r="Y113" s="40">
        <v>44195</v>
      </c>
      <c r="Z113" s="14">
        <v>4</v>
      </c>
      <c r="AA113" s="16">
        <v>1</v>
      </c>
      <c r="AB113" s="56"/>
      <c r="AC113" s="56"/>
      <c r="AD113" s="75"/>
      <c r="AE113" s="75"/>
      <c r="AF113" s="56"/>
      <c r="AG113" s="52"/>
      <c r="AH113" s="75"/>
      <c r="AI113" s="75"/>
      <c r="AJ113" s="75"/>
      <c r="AK113" s="87"/>
      <c r="AL113" s="56"/>
    </row>
    <row r="114" spans="1:38" s="17" customFormat="1" ht="28" x14ac:dyDescent="0.35">
      <c r="A114" s="70"/>
      <c r="B114" s="56"/>
      <c r="C114" s="63"/>
      <c r="D114" s="71"/>
      <c r="E114" s="63"/>
      <c r="F114" s="56" t="s">
        <v>253</v>
      </c>
      <c r="G114" s="63" t="s">
        <v>254</v>
      </c>
      <c r="H114" s="64" t="s">
        <v>182</v>
      </c>
      <c r="I114" s="63" t="s">
        <v>255</v>
      </c>
      <c r="J114" s="57">
        <v>1</v>
      </c>
      <c r="K114" s="55">
        <v>0</v>
      </c>
      <c r="L114" s="48">
        <v>0.1</v>
      </c>
      <c r="M114" s="48" t="s">
        <v>310</v>
      </c>
      <c r="N114" s="65" t="str">
        <f>+M114</f>
        <v>0.10</v>
      </c>
      <c r="O114" s="62">
        <f>0.1/1</f>
        <v>0.1</v>
      </c>
      <c r="P114" s="62">
        <f>0.1/1</f>
        <v>0.1</v>
      </c>
      <c r="Q114" s="56" t="s">
        <v>256</v>
      </c>
      <c r="R114" s="55">
        <v>2020130010202</v>
      </c>
      <c r="S114" s="56"/>
      <c r="T114" s="14" t="s">
        <v>257</v>
      </c>
      <c r="U114" s="14">
        <v>1</v>
      </c>
      <c r="V114" s="14">
        <v>0.1</v>
      </c>
      <c r="W114" s="14">
        <v>0.1</v>
      </c>
      <c r="X114" s="14"/>
      <c r="Y114" s="14"/>
      <c r="Z114" s="14">
        <v>0.1</v>
      </c>
      <c r="AA114" s="32">
        <f>W114/U114</f>
        <v>0.1</v>
      </c>
      <c r="AB114" s="56" t="s">
        <v>258</v>
      </c>
      <c r="AC114" s="56" t="s">
        <v>259</v>
      </c>
      <c r="AD114" s="75" t="s">
        <v>73</v>
      </c>
      <c r="AE114" s="75">
        <v>153990078.15000001</v>
      </c>
      <c r="AF114" s="56" t="s">
        <v>256</v>
      </c>
      <c r="AG114" s="75" t="s">
        <v>260</v>
      </c>
      <c r="AH114" s="75">
        <v>150990078.15000001</v>
      </c>
      <c r="AI114" s="75">
        <v>78551261.230000004</v>
      </c>
      <c r="AJ114" s="75">
        <v>0</v>
      </c>
      <c r="AK114" s="75">
        <v>0</v>
      </c>
      <c r="AL114" s="56"/>
    </row>
    <row r="115" spans="1:38" s="17" customFormat="1" ht="28" x14ac:dyDescent="0.35">
      <c r="A115" s="70"/>
      <c r="B115" s="56"/>
      <c r="C115" s="63"/>
      <c r="D115" s="71"/>
      <c r="E115" s="63"/>
      <c r="F115" s="56"/>
      <c r="G115" s="63"/>
      <c r="H115" s="64"/>
      <c r="I115" s="63"/>
      <c r="J115" s="57"/>
      <c r="K115" s="55"/>
      <c r="L115" s="48"/>
      <c r="M115" s="48"/>
      <c r="N115" s="65"/>
      <c r="O115" s="62"/>
      <c r="P115" s="62"/>
      <c r="Q115" s="56"/>
      <c r="R115" s="55"/>
      <c r="S115" s="56"/>
      <c r="T115" s="14" t="s">
        <v>261</v>
      </c>
      <c r="U115" s="14">
        <v>1</v>
      </c>
      <c r="V115" s="14">
        <v>0.1</v>
      </c>
      <c r="W115" s="14">
        <v>0.1</v>
      </c>
      <c r="X115" s="14"/>
      <c r="Y115" s="14"/>
      <c r="Z115" s="14">
        <v>0.1</v>
      </c>
      <c r="AA115" s="32">
        <f t="shared" ref="AA115:AA129" si="7">W115/U115</f>
        <v>0.1</v>
      </c>
      <c r="AB115" s="56"/>
      <c r="AC115" s="56"/>
      <c r="AD115" s="75"/>
      <c r="AE115" s="75"/>
      <c r="AF115" s="56"/>
      <c r="AG115" s="75"/>
      <c r="AH115" s="75"/>
      <c r="AI115" s="75"/>
      <c r="AJ115" s="75"/>
      <c r="AK115" s="75"/>
      <c r="AL115" s="56"/>
    </row>
    <row r="116" spans="1:38" s="17" customFormat="1" ht="15.75" customHeight="1" x14ac:dyDescent="0.35">
      <c r="A116" s="70"/>
      <c r="B116" s="56"/>
      <c r="C116" s="63"/>
      <c r="D116" s="71"/>
      <c r="E116" s="63"/>
      <c r="F116" s="56"/>
      <c r="G116" s="63"/>
      <c r="H116" s="64"/>
      <c r="I116" s="63"/>
      <c r="J116" s="57"/>
      <c r="K116" s="55"/>
      <c r="L116" s="48"/>
      <c r="M116" s="48"/>
      <c r="N116" s="65"/>
      <c r="O116" s="62"/>
      <c r="P116" s="62"/>
      <c r="Q116" s="56"/>
      <c r="R116" s="55"/>
      <c r="S116" s="56"/>
      <c r="T116" s="14" t="s">
        <v>262</v>
      </c>
      <c r="U116" s="14">
        <v>1</v>
      </c>
      <c r="V116" s="14">
        <v>0.1</v>
      </c>
      <c r="W116" s="14">
        <v>0.1</v>
      </c>
      <c r="X116" s="14"/>
      <c r="Y116" s="14"/>
      <c r="Z116" s="14">
        <v>0.1</v>
      </c>
      <c r="AA116" s="32">
        <f t="shared" si="7"/>
        <v>0.1</v>
      </c>
      <c r="AB116" s="56"/>
      <c r="AC116" s="56"/>
      <c r="AD116" s="75"/>
      <c r="AE116" s="75"/>
      <c r="AF116" s="56"/>
      <c r="AG116" s="75"/>
      <c r="AH116" s="75"/>
      <c r="AI116" s="75"/>
      <c r="AJ116" s="75"/>
      <c r="AK116" s="75"/>
      <c r="AL116" s="56"/>
    </row>
    <row r="117" spans="1:38" s="17" customFormat="1" ht="56" x14ac:dyDescent="0.35">
      <c r="A117" s="70"/>
      <c r="B117" s="56"/>
      <c r="C117" s="63"/>
      <c r="D117" s="71"/>
      <c r="E117" s="63"/>
      <c r="F117" s="56"/>
      <c r="G117" s="63" t="s">
        <v>263</v>
      </c>
      <c r="H117" s="63" t="s">
        <v>182</v>
      </c>
      <c r="I117" s="63" t="s">
        <v>264</v>
      </c>
      <c r="J117" s="57">
        <v>7</v>
      </c>
      <c r="K117" s="55">
        <v>2</v>
      </c>
      <c r="L117" s="48">
        <v>0.4</v>
      </c>
      <c r="M117" s="48">
        <v>0.4</v>
      </c>
      <c r="N117" s="85">
        <f>+M117</f>
        <v>0.4</v>
      </c>
      <c r="O117" s="66">
        <f>0.4/2</f>
        <v>0.2</v>
      </c>
      <c r="P117" s="66">
        <f>+N117/7</f>
        <v>5.7142857142857148E-2</v>
      </c>
      <c r="Q117" s="56"/>
      <c r="R117" s="55"/>
      <c r="S117" s="56"/>
      <c r="T117" s="14" t="s">
        <v>265</v>
      </c>
      <c r="U117" s="14">
        <v>2</v>
      </c>
      <c r="V117" s="14">
        <v>2</v>
      </c>
      <c r="W117" s="14">
        <v>2</v>
      </c>
      <c r="X117" s="14"/>
      <c r="Y117" s="14"/>
      <c r="Z117" s="14">
        <v>2</v>
      </c>
      <c r="AA117" s="32">
        <f t="shared" si="7"/>
        <v>1</v>
      </c>
      <c r="AB117" s="56"/>
      <c r="AC117" s="56"/>
      <c r="AD117" s="75"/>
      <c r="AE117" s="75"/>
      <c r="AF117" s="56"/>
      <c r="AG117" s="75"/>
      <c r="AH117" s="75"/>
      <c r="AI117" s="75"/>
      <c r="AJ117" s="75"/>
      <c r="AK117" s="75"/>
      <c r="AL117" s="56"/>
    </row>
    <row r="118" spans="1:38" s="17" customFormat="1" ht="56" x14ac:dyDescent="0.35">
      <c r="A118" s="70"/>
      <c r="B118" s="56"/>
      <c r="C118" s="63"/>
      <c r="D118" s="71"/>
      <c r="E118" s="63"/>
      <c r="F118" s="56"/>
      <c r="G118" s="63"/>
      <c r="H118" s="63"/>
      <c r="I118" s="63"/>
      <c r="J118" s="57"/>
      <c r="K118" s="55"/>
      <c r="L118" s="48"/>
      <c r="M118" s="48"/>
      <c r="N118" s="85"/>
      <c r="O118" s="66"/>
      <c r="P118" s="66"/>
      <c r="Q118" s="56"/>
      <c r="R118" s="55"/>
      <c r="S118" s="56"/>
      <c r="T118" s="14" t="s">
        <v>266</v>
      </c>
      <c r="U118" s="14">
        <v>2</v>
      </c>
      <c r="V118" s="14">
        <v>2</v>
      </c>
      <c r="W118" s="14">
        <v>2</v>
      </c>
      <c r="X118" s="14"/>
      <c r="Y118" s="14"/>
      <c r="Z118" s="14">
        <v>2</v>
      </c>
      <c r="AA118" s="32">
        <f t="shared" si="7"/>
        <v>1</v>
      </c>
      <c r="AB118" s="56"/>
      <c r="AC118" s="56"/>
      <c r="AD118" s="75"/>
      <c r="AE118" s="75"/>
      <c r="AF118" s="56"/>
      <c r="AG118" s="75"/>
      <c r="AH118" s="75"/>
      <c r="AI118" s="75"/>
      <c r="AJ118" s="75"/>
      <c r="AK118" s="75"/>
      <c r="AL118" s="56"/>
    </row>
    <row r="119" spans="1:38" s="17" customFormat="1" ht="28" x14ac:dyDescent="0.35">
      <c r="A119" s="70"/>
      <c r="B119" s="56"/>
      <c r="C119" s="63"/>
      <c r="D119" s="71"/>
      <c r="E119" s="63"/>
      <c r="F119" s="56"/>
      <c r="G119" s="63"/>
      <c r="H119" s="63"/>
      <c r="I119" s="63"/>
      <c r="J119" s="57"/>
      <c r="K119" s="55"/>
      <c r="L119" s="48"/>
      <c r="M119" s="48"/>
      <c r="N119" s="85"/>
      <c r="O119" s="66"/>
      <c r="P119" s="66"/>
      <c r="Q119" s="56"/>
      <c r="R119" s="55"/>
      <c r="S119" s="56"/>
      <c r="T119" s="14" t="s">
        <v>267</v>
      </c>
      <c r="U119" s="14">
        <v>2</v>
      </c>
      <c r="V119" s="14">
        <v>0</v>
      </c>
      <c r="W119" s="14">
        <v>2</v>
      </c>
      <c r="X119" s="14"/>
      <c r="Y119" s="14"/>
      <c r="Z119" s="14">
        <v>2</v>
      </c>
      <c r="AA119" s="32">
        <f t="shared" si="7"/>
        <v>1</v>
      </c>
      <c r="AB119" s="56"/>
      <c r="AC119" s="56"/>
      <c r="AD119" s="75"/>
      <c r="AE119" s="75"/>
      <c r="AF119" s="56"/>
      <c r="AG119" s="75"/>
      <c r="AH119" s="75"/>
      <c r="AI119" s="75"/>
      <c r="AJ119" s="75"/>
      <c r="AK119" s="75"/>
      <c r="AL119" s="56"/>
    </row>
    <row r="120" spans="1:38" s="17" customFormat="1" ht="42" x14ac:dyDescent="0.35">
      <c r="A120" s="70"/>
      <c r="B120" s="56"/>
      <c r="C120" s="63"/>
      <c r="D120" s="71"/>
      <c r="E120" s="63"/>
      <c r="F120" s="56"/>
      <c r="G120" s="63"/>
      <c r="H120" s="63"/>
      <c r="I120" s="63"/>
      <c r="J120" s="57"/>
      <c r="K120" s="55"/>
      <c r="L120" s="48"/>
      <c r="M120" s="48"/>
      <c r="N120" s="85"/>
      <c r="O120" s="66"/>
      <c r="P120" s="66"/>
      <c r="Q120" s="56"/>
      <c r="R120" s="55"/>
      <c r="S120" s="56"/>
      <c r="T120" s="14" t="s">
        <v>268</v>
      </c>
      <c r="U120" s="14">
        <v>2</v>
      </c>
      <c r="V120" s="14">
        <v>0</v>
      </c>
      <c r="W120" s="14">
        <v>2</v>
      </c>
      <c r="X120" s="14"/>
      <c r="Y120" s="14"/>
      <c r="Z120" s="14">
        <v>2</v>
      </c>
      <c r="AA120" s="32">
        <f t="shared" si="7"/>
        <v>1</v>
      </c>
      <c r="AB120" s="56"/>
      <c r="AC120" s="56"/>
      <c r="AD120" s="75"/>
      <c r="AE120" s="75"/>
      <c r="AF120" s="56"/>
      <c r="AG120" s="75"/>
      <c r="AH120" s="75"/>
      <c r="AI120" s="75"/>
      <c r="AJ120" s="75"/>
      <c r="AK120" s="75"/>
      <c r="AL120" s="56"/>
    </row>
    <row r="121" spans="1:38" s="17" customFormat="1" ht="57.75" customHeight="1" x14ac:dyDescent="0.35">
      <c r="A121" s="70"/>
      <c r="B121" s="56"/>
      <c r="C121" s="63"/>
      <c r="D121" s="71"/>
      <c r="E121" s="63"/>
      <c r="F121" s="56"/>
      <c r="G121" s="63"/>
      <c r="H121" s="63"/>
      <c r="I121" s="63"/>
      <c r="J121" s="57"/>
      <c r="K121" s="55"/>
      <c r="L121" s="48"/>
      <c r="M121" s="48"/>
      <c r="N121" s="85"/>
      <c r="O121" s="66"/>
      <c r="P121" s="66"/>
      <c r="Q121" s="56"/>
      <c r="R121" s="55"/>
      <c r="S121" s="56"/>
      <c r="T121" s="14" t="s">
        <v>269</v>
      </c>
      <c r="U121" s="14">
        <v>2</v>
      </c>
      <c r="V121" s="14">
        <v>0</v>
      </c>
      <c r="W121" s="16">
        <v>0.5</v>
      </c>
      <c r="X121" s="14"/>
      <c r="Y121" s="14"/>
      <c r="Z121" s="16">
        <v>0.5</v>
      </c>
      <c r="AA121" s="16">
        <v>0.5</v>
      </c>
      <c r="AB121" s="56"/>
      <c r="AC121" s="56"/>
      <c r="AD121" s="75"/>
      <c r="AE121" s="75"/>
      <c r="AF121" s="56"/>
      <c r="AG121" s="75"/>
      <c r="AH121" s="75"/>
      <c r="AI121" s="75"/>
      <c r="AJ121" s="75"/>
      <c r="AK121" s="75"/>
      <c r="AL121" s="56"/>
    </row>
    <row r="122" spans="1:38" s="17" customFormat="1" ht="28" x14ac:dyDescent="0.35">
      <c r="A122" s="70"/>
      <c r="B122" s="56"/>
      <c r="C122" s="63"/>
      <c r="D122" s="71"/>
      <c r="E122" s="63"/>
      <c r="F122" s="56"/>
      <c r="G122" s="63" t="s">
        <v>270</v>
      </c>
      <c r="H122" s="63" t="s">
        <v>182</v>
      </c>
      <c r="I122" s="63" t="s">
        <v>271</v>
      </c>
      <c r="J122" s="57">
        <v>1</v>
      </c>
      <c r="K122" s="55">
        <v>0</v>
      </c>
      <c r="L122" s="48">
        <v>0.15</v>
      </c>
      <c r="M122" s="48">
        <v>0.2</v>
      </c>
      <c r="N122" s="85">
        <f>+M122</f>
        <v>0.2</v>
      </c>
      <c r="O122" s="66">
        <f>+N122</f>
        <v>0.2</v>
      </c>
      <c r="P122" s="66">
        <f>0.2/1</f>
        <v>0.2</v>
      </c>
      <c r="Q122" s="56"/>
      <c r="R122" s="55"/>
      <c r="S122" s="56"/>
      <c r="T122" s="14" t="s">
        <v>272</v>
      </c>
      <c r="U122" s="14">
        <v>1</v>
      </c>
      <c r="V122" s="14">
        <v>0</v>
      </c>
      <c r="W122" s="16">
        <v>0.2</v>
      </c>
      <c r="X122" s="14"/>
      <c r="Y122" s="14"/>
      <c r="Z122" s="16">
        <v>0.2</v>
      </c>
      <c r="AA122" s="16">
        <v>0.2</v>
      </c>
      <c r="AB122" s="56"/>
      <c r="AC122" s="56"/>
      <c r="AD122" s="75" t="s">
        <v>219</v>
      </c>
      <c r="AE122" s="75"/>
      <c r="AF122" s="56"/>
      <c r="AG122" s="75" t="s">
        <v>273</v>
      </c>
      <c r="AH122" s="75">
        <v>3000000</v>
      </c>
      <c r="AI122" s="75"/>
      <c r="AJ122" s="75"/>
      <c r="AK122" s="75"/>
      <c r="AL122" s="56"/>
    </row>
    <row r="123" spans="1:38" s="17" customFormat="1" ht="28" x14ac:dyDescent="0.35">
      <c r="A123" s="70"/>
      <c r="B123" s="56"/>
      <c r="C123" s="63"/>
      <c r="D123" s="71"/>
      <c r="E123" s="63"/>
      <c r="F123" s="56"/>
      <c r="G123" s="63"/>
      <c r="H123" s="63"/>
      <c r="I123" s="63"/>
      <c r="J123" s="57"/>
      <c r="K123" s="55"/>
      <c r="L123" s="48"/>
      <c r="M123" s="48"/>
      <c r="N123" s="85"/>
      <c r="O123" s="66"/>
      <c r="P123" s="66"/>
      <c r="Q123" s="56"/>
      <c r="R123" s="55"/>
      <c r="S123" s="56"/>
      <c r="T123" s="14" t="s">
        <v>274</v>
      </c>
      <c r="U123" s="14">
        <v>1</v>
      </c>
      <c r="V123" s="16">
        <v>0.15</v>
      </c>
      <c r="W123" s="16">
        <v>0.15</v>
      </c>
      <c r="X123" s="14"/>
      <c r="Y123" s="14"/>
      <c r="Z123" s="16">
        <v>0.15</v>
      </c>
      <c r="AA123" s="32">
        <f t="shared" si="7"/>
        <v>0.15</v>
      </c>
      <c r="AB123" s="56"/>
      <c r="AC123" s="56"/>
      <c r="AD123" s="75"/>
      <c r="AE123" s="75"/>
      <c r="AF123" s="56"/>
      <c r="AG123" s="75"/>
      <c r="AH123" s="75"/>
      <c r="AI123" s="75"/>
      <c r="AJ123" s="75"/>
      <c r="AK123" s="75"/>
      <c r="AL123" s="56"/>
    </row>
    <row r="124" spans="1:38" s="17" customFormat="1" ht="56" x14ac:dyDescent="0.35">
      <c r="A124" s="70"/>
      <c r="B124" s="56"/>
      <c r="C124" s="63"/>
      <c r="D124" s="71"/>
      <c r="E124" s="63"/>
      <c r="F124" s="56"/>
      <c r="G124" s="63"/>
      <c r="H124" s="63"/>
      <c r="I124" s="63"/>
      <c r="J124" s="57"/>
      <c r="K124" s="55"/>
      <c r="L124" s="48"/>
      <c r="M124" s="48"/>
      <c r="N124" s="85"/>
      <c r="O124" s="66"/>
      <c r="P124" s="66"/>
      <c r="Q124" s="56"/>
      <c r="R124" s="55"/>
      <c r="S124" s="56"/>
      <c r="T124" s="14" t="s">
        <v>275</v>
      </c>
      <c r="U124" s="14">
        <v>2</v>
      </c>
      <c r="V124" s="14">
        <v>2</v>
      </c>
      <c r="W124" s="14">
        <v>2</v>
      </c>
      <c r="X124" s="14"/>
      <c r="Y124" s="14"/>
      <c r="Z124" s="14">
        <v>2</v>
      </c>
      <c r="AA124" s="32">
        <f t="shared" si="7"/>
        <v>1</v>
      </c>
      <c r="AB124" s="56"/>
      <c r="AC124" s="56"/>
      <c r="AD124" s="75"/>
      <c r="AE124" s="75"/>
      <c r="AF124" s="56"/>
      <c r="AG124" s="75"/>
      <c r="AH124" s="75"/>
      <c r="AI124" s="75"/>
      <c r="AJ124" s="75"/>
      <c r="AK124" s="75"/>
      <c r="AL124" s="56"/>
    </row>
    <row r="125" spans="1:38" s="17" customFormat="1" ht="43.5" customHeight="1" x14ac:dyDescent="0.35">
      <c r="A125" s="70"/>
      <c r="B125" s="56"/>
      <c r="C125" s="63"/>
      <c r="D125" s="71"/>
      <c r="E125" s="63"/>
      <c r="F125" s="56"/>
      <c r="G125" s="63"/>
      <c r="H125" s="63"/>
      <c r="I125" s="63"/>
      <c r="J125" s="57"/>
      <c r="K125" s="55"/>
      <c r="L125" s="48"/>
      <c r="M125" s="48"/>
      <c r="N125" s="85"/>
      <c r="O125" s="66"/>
      <c r="P125" s="66"/>
      <c r="Q125" s="56"/>
      <c r="R125" s="55"/>
      <c r="S125" s="56"/>
      <c r="T125" s="14" t="s">
        <v>276</v>
      </c>
      <c r="U125" s="14">
        <v>1</v>
      </c>
      <c r="V125" s="14">
        <v>0</v>
      </c>
      <c r="W125" s="14">
        <v>0</v>
      </c>
      <c r="X125" s="14"/>
      <c r="Y125" s="14"/>
      <c r="Z125" s="14">
        <v>0</v>
      </c>
      <c r="AA125" s="32">
        <v>1</v>
      </c>
      <c r="AB125" s="56"/>
      <c r="AC125" s="56"/>
      <c r="AD125" s="75"/>
      <c r="AE125" s="75"/>
      <c r="AF125" s="56"/>
      <c r="AG125" s="75"/>
      <c r="AH125" s="75"/>
      <c r="AI125" s="75"/>
      <c r="AJ125" s="75"/>
      <c r="AK125" s="75"/>
      <c r="AL125" s="56"/>
    </row>
    <row r="126" spans="1:38" s="17" customFormat="1" x14ac:dyDescent="0.35">
      <c r="A126" s="70"/>
      <c r="B126" s="56"/>
      <c r="C126" s="63"/>
      <c r="D126" s="71"/>
      <c r="E126" s="63"/>
      <c r="F126" s="56"/>
      <c r="G126" s="63" t="s">
        <v>277</v>
      </c>
      <c r="H126" s="63" t="s">
        <v>278</v>
      </c>
      <c r="I126" s="63" t="s">
        <v>279</v>
      </c>
      <c r="J126" s="69">
        <v>1</v>
      </c>
      <c r="K126" s="66">
        <v>0.1</v>
      </c>
      <c r="L126" s="49">
        <v>0.05</v>
      </c>
      <c r="M126" s="49">
        <v>0.25</v>
      </c>
      <c r="N126" s="85">
        <f>+M126</f>
        <v>0.25</v>
      </c>
      <c r="O126" s="66">
        <v>1</v>
      </c>
      <c r="P126" s="66" t="s">
        <v>311</v>
      </c>
      <c r="Q126" s="56"/>
      <c r="R126" s="55"/>
      <c r="S126" s="56"/>
      <c r="T126" s="14" t="s">
        <v>280</v>
      </c>
      <c r="U126" s="14">
        <v>1</v>
      </c>
      <c r="V126" s="14">
        <v>0.1</v>
      </c>
      <c r="W126" s="14">
        <v>1</v>
      </c>
      <c r="X126" s="14"/>
      <c r="Y126" s="14"/>
      <c r="Z126" s="14">
        <v>1</v>
      </c>
      <c r="AA126" s="32">
        <f t="shared" si="7"/>
        <v>1</v>
      </c>
      <c r="AB126" s="56"/>
      <c r="AC126" s="56"/>
      <c r="AD126" s="75"/>
      <c r="AE126" s="75"/>
      <c r="AF126" s="56"/>
      <c r="AG126" s="75"/>
      <c r="AH126" s="75"/>
      <c r="AI126" s="75"/>
      <c r="AJ126" s="75"/>
      <c r="AK126" s="75"/>
      <c r="AL126" s="56"/>
    </row>
    <row r="127" spans="1:38" s="17" customFormat="1" x14ac:dyDescent="0.35">
      <c r="A127" s="70"/>
      <c r="B127" s="56"/>
      <c r="C127" s="63"/>
      <c r="D127" s="71"/>
      <c r="E127" s="63"/>
      <c r="F127" s="56"/>
      <c r="G127" s="63"/>
      <c r="H127" s="63"/>
      <c r="I127" s="63"/>
      <c r="J127" s="69"/>
      <c r="K127" s="66"/>
      <c r="L127" s="49"/>
      <c r="M127" s="49"/>
      <c r="N127" s="85"/>
      <c r="O127" s="66"/>
      <c r="P127" s="66"/>
      <c r="Q127" s="56"/>
      <c r="R127" s="55"/>
      <c r="S127" s="56"/>
      <c r="T127" s="14" t="s">
        <v>281</v>
      </c>
      <c r="U127" s="14">
        <v>1</v>
      </c>
      <c r="V127" s="14">
        <v>1</v>
      </c>
      <c r="W127" s="14">
        <v>1</v>
      </c>
      <c r="X127" s="14"/>
      <c r="Y127" s="14"/>
      <c r="Z127" s="14">
        <v>1</v>
      </c>
      <c r="AA127" s="32">
        <f t="shared" si="7"/>
        <v>1</v>
      </c>
      <c r="AB127" s="56"/>
      <c r="AC127" s="56"/>
      <c r="AD127" s="75"/>
      <c r="AE127" s="75"/>
      <c r="AF127" s="56"/>
      <c r="AG127" s="75"/>
      <c r="AH127" s="75"/>
      <c r="AI127" s="75"/>
      <c r="AJ127" s="75"/>
      <c r="AK127" s="75"/>
      <c r="AL127" s="56"/>
    </row>
    <row r="128" spans="1:38" s="17" customFormat="1" x14ac:dyDescent="0.35">
      <c r="A128" s="70"/>
      <c r="B128" s="56"/>
      <c r="C128" s="63"/>
      <c r="D128" s="71"/>
      <c r="E128" s="63"/>
      <c r="F128" s="56"/>
      <c r="G128" s="63"/>
      <c r="H128" s="63"/>
      <c r="I128" s="63"/>
      <c r="J128" s="69"/>
      <c r="K128" s="66"/>
      <c r="L128" s="49"/>
      <c r="M128" s="49"/>
      <c r="N128" s="85"/>
      <c r="O128" s="66"/>
      <c r="P128" s="66"/>
      <c r="Q128" s="56"/>
      <c r="R128" s="55"/>
      <c r="S128" s="56"/>
      <c r="T128" s="14" t="s">
        <v>282</v>
      </c>
      <c r="U128" s="14">
        <v>1</v>
      </c>
      <c r="V128" s="14">
        <v>1</v>
      </c>
      <c r="W128" s="14">
        <v>1</v>
      </c>
      <c r="X128" s="14"/>
      <c r="Y128" s="14"/>
      <c r="Z128" s="14">
        <v>1</v>
      </c>
      <c r="AA128" s="32">
        <f t="shared" si="7"/>
        <v>1</v>
      </c>
      <c r="AB128" s="56"/>
      <c r="AC128" s="56"/>
      <c r="AD128" s="75"/>
      <c r="AE128" s="75"/>
      <c r="AF128" s="56"/>
      <c r="AG128" s="75"/>
      <c r="AH128" s="75"/>
      <c r="AI128" s="75"/>
      <c r="AJ128" s="75"/>
      <c r="AK128" s="75"/>
      <c r="AL128" s="56"/>
    </row>
    <row r="129" spans="1:38" s="17" customFormat="1" ht="28" x14ac:dyDescent="0.35">
      <c r="A129" s="70"/>
      <c r="B129" s="56"/>
      <c r="C129" s="63"/>
      <c r="D129" s="71"/>
      <c r="E129" s="63"/>
      <c r="F129" s="56"/>
      <c r="G129" s="63"/>
      <c r="H129" s="63"/>
      <c r="I129" s="63"/>
      <c r="J129" s="69"/>
      <c r="K129" s="66"/>
      <c r="L129" s="49"/>
      <c r="M129" s="49"/>
      <c r="N129" s="85"/>
      <c r="O129" s="66"/>
      <c r="P129" s="66"/>
      <c r="Q129" s="56"/>
      <c r="R129" s="55"/>
      <c r="S129" s="56"/>
      <c r="T129" s="14" t="s">
        <v>283</v>
      </c>
      <c r="U129" s="14">
        <v>1</v>
      </c>
      <c r="V129" s="14">
        <v>0</v>
      </c>
      <c r="W129" s="14">
        <v>1</v>
      </c>
      <c r="X129" s="14"/>
      <c r="Y129" s="14"/>
      <c r="Z129" s="14">
        <v>1</v>
      </c>
      <c r="AA129" s="32">
        <f t="shared" si="7"/>
        <v>1</v>
      </c>
      <c r="AB129" s="56"/>
      <c r="AC129" s="56"/>
      <c r="AD129" s="75"/>
      <c r="AE129" s="75"/>
      <c r="AF129" s="56"/>
      <c r="AG129" s="75"/>
      <c r="AH129" s="75"/>
      <c r="AI129" s="75"/>
      <c r="AJ129" s="75"/>
      <c r="AK129" s="75"/>
      <c r="AL129" s="56"/>
    </row>
    <row r="130" spans="1:38" s="17" customFormat="1" ht="42" x14ac:dyDescent="0.35">
      <c r="A130" s="70"/>
      <c r="B130" s="56" t="s">
        <v>284</v>
      </c>
      <c r="C130" s="63" t="s">
        <v>285</v>
      </c>
      <c r="D130" s="63" t="s">
        <v>286</v>
      </c>
      <c r="E130" s="63" t="s">
        <v>287</v>
      </c>
      <c r="F130" s="56" t="s">
        <v>288</v>
      </c>
      <c r="G130" s="63" t="s">
        <v>289</v>
      </c>
      <c r="H130" s="67">
        <v>0</v>
      </c>
      <c r="I130" s="63" t="s">
        <v>290</v>
      </c>
      <c r="J130" s="68">
        <v>1</v>
      </c>
      <c r="K130" s="65">
        <v>0</v>
      </c>
      <c r="L130" s="50">
        <v>0.33</v>
      </c>
      <c r="M130" s="50">
        <v>0.33</v>
      </c>
      <c r="N130" s="66">
        <f>+M130</f>
        <v>0.33</v>
      </c>
      <c r="O130" s="66">
        <f>+N130</f>
        <v>0.33</v>
      </c>
      <c r="P130" s="66">
        <v>0.33</v>
      </c>
      <c r="Q130" s="56" t="s">
        <v>291</v>
      </c>
      <c r="R130" s="55">
        <v>2020130010203</v>
      </c>
      <c r="S130" s="56"/>
      <c r="T130" s="14" t="s">
        <v>292</v>
      </c>
      <c r="U130" s="14">
        <v>0.15</v>
      </c>
      <c r="V130" s="19">
        <v>0.1</v>
      </c>
      <c r="W130" s="27">
        <v>0.1</v>
      </c>
      <c r="X130" s="14" t="s">
        <v>38</v>
      </c>
      <c r="Y130" s="14" t="s">
        <v>39</v>
      </c>
      <c r="Z130" s="27">
        <v>0.1</v>
      </c>
      <c r="AA130" s="32">
        <f>W130/U130</f>
        <v>0.66666666666666674</v>
      </c>
      <c r="AB130" s="56" t="s">
        <v>40</v>
      </c>
      <c r="AC130" s="56" t="s">
        <v>293</v>
      </c>
      <c r="AD130" s="75" t="s">
        <v>73</v>
      </c>
      <c r="AE130" s="75">
        <v>640923711.37281501</v>
      </c>
      <c r="AF130" s="56" t="s">
        <v>291</v>
      </c>
      <c r="AG130" s="75" t="s">
        <v>294</v>
      </c>
      <c r="AH130" s="75">
        <v>459982515.37281501</v>
      </c>
      <c r="AI130" s="75">
        <v>443558865.73000002</v>
      </c>
      <c r="AJ130" s="56">
        <v>0</v>
      </c>
      <c r="AK130" s="61">
        <v>0</v>
      </c>
      <c r="AL130" s="56"/>
    </row>
    <row r="131" spans="1:38" s="17" customFormat="1" ht="56" x14ac:dyDescent="0.35">
      <c r="A131" s="70"/>
      <c r="B131" s="56"/>
      <c r="C131" s="63"/>
      <c r="D131" s="63"/>
      <c r="E131" s="63"/>
      <c r="F131" s="56"/>
      <c r="G131" s="63"/>
      <c r="H131" s="67"/>
      <c r="I131" s="63"/>
      <c r="J131" s="68"/>
      <c r="K131" s="65"/>
      <c r="L131" s="50"/>
      <c r="M131" s="50"/>
      <c r="N131" s="66"/>
      <c r="O131" s="66"/>
      <c r="P131" s="66"/>
      <c r="Q131" s="56"/>
      <c r="R131" s="55"/>
      <c r="S131" s="56"/>
      <c r="T131" s="14" t="s">
        <v>295</v>
      </c>
      <c r="U131" s="14">
        <v>0.15</v>
      </c>
      <c r="V131" s="14">
        <v>0.5</v>
      </c>
      <c r="W131" s="14">
        <v>0.1</v>
      </c>
      <c r="X131" s="14" t="s">
        <v>38</v>
      </c>
      <c r="Y131" s="14" t="s">
        <v>39</v>
      </c>
      <c r="Z131" s="14">
        <v>0.1</v>
      </c>
      <c r="AA131" s="32">
        <f>W131/U131</f>
        <v>0.66666666666666674</v>
      </c>
      <c r="AB131" s="56"/>
      <c r="AC131" s="56"/>
      <c r="AD131" s="75"/>
      <c r="AE131" s="75"/>
      <c r="AF131" s="56"/>
      <c r="AG131" s="75"/>
      <c r="AH131" s="75"/>
      <c r="AI131" s="75"/>
      <c r="AJ131" s="56"/>
      <c r="AK131" s="61"/>
      <c r="AL131" s="56"/>
    </row>
    <row r="132" spans="1:38" s="17" customFormat="1" ht="42" x14ac:dyDescent="0.35">
      <c r="A132" s="70"/>
      <c r="B132" s="56"/>
      <c r="C132" s="63"/>
      <c r="D132" s="63"/>
      <c r="E132" s="63"/>
      <c r="F132" s="56"/>
      <c r="G132" s="63"/>
      <c r="H132" s="67"/>
      <c r="I132" s="63"/>
      <c r="J132" s="68"/>
      <c r="K132" s="65"/>
      <c r="L132" s="50"/>
      <c r="M132" s="50"/>
      <c r="N132" s="66"/>
      <c r="O132" s="66"/>
      <c r="P132" s="66"/>
      <c r="Q132" s="56"/>
      <c r="R132" s="55"/>
      <c r="S132" s="56"/>
      <c r="T132" s="14" t="s">
        <v>296</v>
      </c>
      <c r="U132" s="14">
        <v>0.15</v>
      </c>
      <c r="V132" s="14">
        <v>0.5</v>
      </c>
      <c r="W132" s="14">
        <v>7.4999999999999997E-2</v>
      </c>
      <c r="X132" s="14" t="s">
        <v>38</v>
      </c>
      <c r="Y132" s="14" t="s">
        <v>39</v>
      </c>
      <c r="Z132" s="14">
        <v>7.4999999999999997E-2</v>
      </c>
      <c r="AA132" s="32">
        <v>0.5</v>
      </c>
      <c r="AB132" s="56"/>
      <c r="AC132" s="56"/>
      <c r="AD132" s="75"/>
      <c r="AE132" s="75"/>
      <c r="AF132" s="56"/>
      <c r="AG132" s="75"/>
      <c r="AH132" s="75"/>
      <c r="AI132" s="75"/>
      <c r="AJ132" s="56"/>
      <c r="AK132" s="61"/>
      <c r="AL132" s="56"/>
    </row>
    <row r="133" spans="1:38" s="17" customFormat="1" ht="42" x14ac:dyDescent="0.35">
      <c r="A133" s="70"/>
      <c r="B133" s="56"/>
      <c r="C133" s="63"/>
      <c r="D133" s="63"/>
      <c r="E133" s="63"/>
      <c r="F133" s="56"/>
      <c r="G133" s="63"/>
      <c r="H133" s="67"/>
      <c r="I133" s="63"/>
      <c r="J133" s="68"/>
      <c r="K133" s="65"/>
      <c r="L133" s="50"/>
      <c r="M133" s="50"/>
      <c r="N133" s="66"/>
      <c r="O133" s="66"/>
      <c r="P133" s="66"/>
      <c r="Q133" s="56"/>
      <c r="R133" s="55"/>
      <c r="S133" s="56"/>
      <c r="T133" s="14" t="s">
        <v>297</v>
      </c>
      <c r="U133" s="14">
        <v>0.15</v>
      </c>
      <c r="V133" s="14">
        <v>0.5</v>
      </c>
      <c r="W133" s="14">
        <v>0.15</v>
      </c>
      <c r="X133" s="14" t="s">
        <v>38</v>
      </c>
      <c r="Y133" s="14" t="s">
        <v>39</v>
      </c>
      <c r="Z133" s="14">
        <v>0.15</v>
      </c>
      <c r="AA133" s="32">
        <f>W133/U133</f>
        <v>1</v>
      </c>
      <c r="AB133" s="56"/>
      <c r="AC133" s="56"/>
      <c r="AD133" s="75" t="s">
        <v>298</v>
      </c>
      <c r="AE133" s="75"/>
      <c r="AF133" s="56"/>
      <c r="AG133" s="78" t="s">
        <v>299</v>
      </c>
      <c r="AH133" s="75">
        <v>180941196</v>
      </c>
      <c r="AI133" s="75"/>
      <c r="AJ133" s="56"/>
      <c r="AK133" s="61"/>
      <c r="AL133" s="56"/>
    </row>
    <row r="134" spans="1:38" s="17" customFormat="1" ht="42" x14ac:dyDescent="0.35">
      <c r="A134" s="70"/>
      <c r="B134" s="56"/>
      <c r="C134" s="63"/>
      <c r="D134" s="63"/>
      <c r="E134" s="63"/>
      <c r="F134" s="56"/>
      <c r="G134" s="63"/>
      <c r="H134" s="67"/>
      <c r="I134" s="63"/>
      <c r="J134" s="68"/>
      <c r="K134" s="65"/>
      <c r="L134" s="50"/>
      <c r="M134" s="50"/>
      <c r="N134" s="66"/>
      <c r="O134" s="66"/>
      <c r="P134" s="66"/>
      <c r="Q134" s="56"/>
      <c r="R134" s="55"/>
      <c r="S134" s="56"/>
      <c r="T134" s="14" t="s">
        <v>300</v>
      </c>
      <c r="U134" s="14">
        <v>0.15</v>
      </c>
      <c r="V134" s="14">
        <v>0.5</v>
      </c>
      <c r="W134" s="14">
        <v>0.1</v>
      </c>
      <c r="X134" s="14" t="s">
        <v>38</v>
      </c>
      <c r="Y134" s="14" t="s">
        <v>39</v>
      </c>
      <c r="Z134" s="14">
        <v>0.1</v>
      </c>
      <c r="AA134" s="32">
        <f t="shared" ref="AA134:AA135" si="8">W134/U134</f>
        <v>0.66666666666666674</v>
      </c>
      <c r="AB134" s="56"/>
      <c r="AC134" s="56"/>
      <c r="AD134" s="75"/>
      <c r="AE134" s="75"/>
      <c r="AF134" s="56"/>
      <c r="AG134" s="78"/>
      <c r="AH134" s="75"/>
      <c r="AI134" s="75"/>
      <c r="AJ134" s="56"/>
      <c r="AK134" s="61"/>
      <c r="AL134" s="56"/>
    </row>
    <row r="135" spans="1:38" s="17" customFormat="1" ht="42" x14ac:dyDescent="0.35">
      <c r="A135" s="70"/>
      <c r="B135" s="56"/>
      <c r="C135" s="63"/>
      <c r="D135" s="63"/>
      <c r="E135" s="63"/>
      <c r="F135" s="56"/>
      <c r="G135" s="63"/>
      <c r="H135" s="67"/>
      <c r="I135" s="63"/>
      <c r="J135" s="68"/>
      <c r="K135" s="65"/>
      <c r="L135" s="50"/>
      <c r="M135" s="50"/>
      <c r="N135" s="66"/>
      <c r="O135" s="66"/>
      <c r="P135" s="66"/>
      <c r="Q135" s="56"/>
      <c r="R135" s="55"/>
      <c r="S135" s="56"/>
      <c r="T135" s="14" t="s">
        <v>46</v>
      </c>
      <c r="U135" s="14">
        <v>0.15</v>
      </c>
      <c r="V135" s="14">
        <v>0</v>
      </c>
      <c r="W135" s="14">
        <v>7.4999999999999997E-2</v>
      </c>
      <c r="X135" s="14" t="s">
        <v>38</v>
      </c>
      <c r="Y135" s="14" t="s">
        <v>39</v>
      </c>
      <c r="Z135" s="14">
        <v>7.4999999999999997E-2</v>
      </c>
      <c r="AA135" s="32">
        <f t="shared" si="8"/>
        <v>0.5</v>
      </c>
      <c r="AB135" s="56"/>
      <c r="AC135" s="56"/>
      <c r="AD135" s="75"/>
      <c r="AE135" s="75"/>
      <c r="AF135" s="56"/>
      <c r="AG135" s="78"/>
      <c r="AH135" s="75"/>
      <c r="AI135" s="75"/>
      <c r="AJ135" s="56"/>
      <c r="AK135" s="61"/>
      <c r="AL135" s="56"/>
    </row>
    <row r="136" spans="1:38" s="17" customFormat="1" x14ac:dyDescent="0.35">
      <c r="N136" s="41"/>
      <c r="O136" s="42">
        <f>AVERAGE(O3:O135)</f>
        <v>0.62677818205165181</v>
      </c>
      <c r="P136" s="42">
        <f>AVERAGE(P3:P135)</f>
        <v>0.1879926898485435</v>
      </c>
      <c r="R136" s="43"/>
      <c r="AA136" s="44">
        <f>AVERAGE(AA3:AA135)</f>
        <v>0.7863602735301678</v>
      </c>
      <c r="AE136" s="45"/>
      <c r="AH136" s="46">
        <f>SUM(AH3:AH135)</f>
        <v>6906409461.04</v>
      </c>
      <c r="AI136" s="46">
        <f>SUM(AI3:AI135)</f>
        <v>5680506033.6399994</v>
      </c>
      <c r="AJ136" s="46">
        <f>SUM(AJ3:AJ135)</f>
        <v>583000000</v>
      </c>
      <c r="AK136" s="44">
        <f>+AJ136/AI136</f>
        <v>0.10263170156804158</v>
      </c>
    </row>
    <row r="137" spans="1:38" s="17" customFormat="1" x14ac:dyDescent="0.35">
      <c r="N137" s="30"/>
      <c r="O137" s="30"/>
      <c r="P137" s="30"/>
      <c r="R137" s="43"/>
      <c r="AE137" s="45"/>
      <c r="AH137" s="46"/>
      <c r="AI137" s="46"/>
    </row>
    <row r="138" spans="1:38" s="17" customFormat="1" x14ac:dyDescent="0.35">
      <c r="N138" s="30"/>
      <c r="O138" s="30"/>
      <c r="P138" s="30"/>
      <c r="R138" s="43"/>
      <c r="AE138" s="45"/>
      <c r="AH138" s="46"/>
      <c r="AI138" s="46"/>
    </row>
    <row r="139" spans="1:38" s="17" customFormat="1" x14ac:dyDescent="0.35">
      <c r="R139" s="43"/>
      <c r="AE139" s="45"/>
      <c r="AH139" s="46"/>
      <c r="AI139" s="46"/>
    </row>
    <row r="140" spans="1:38" s="17" customFormat="1" ht="73.5" customHeight="1" x14ac:dyDescent="0.35">
      <c r="A140" s="6" t="s">
        <v>314</v>
      </c>
      <c r="B140" s="47">
        <f>+O136</f>
        <v>0.62677818205165181</v>
      </c>
      <c r="R140" s="43"/>
      <c r="AE140" s="45"/>
      <c r="AH140" s="46"/>
      <c r="AI140" s="46"/>
    </row>
    <row r="141" spans="1:38" s="17" customFormat="1" ht="57.75" customHeight="1" x14ac:dyDescent="0.35">
      <c r="A141" s="6" t="s">
        <v>315</v>
      </c>
      <c r="B141" s="47">
        <f>+P136</f>
        <v>0.1879926898485435</v>
      </c>
      <c r="R141" s="43"/>
      <c r="AE141" s="45"/>
      <c r="AH141" s="46"/>
      <c r="AI141" s="46"/>
    </row>
    <row r="142" spans="1:38" s="17" customFormat="1" ht="90" customHeight="1" x14ac:dyDescent="0.35">
      <c r="A142" s="6" t="s">
        <v>316</v>
      </c>
      <c r="B142" s="47">
        <f>+AA136</f>
        <v>0.7863602735301678</v>
      </c>
      <c r="R142" s="43"/>
      <c r="AE142" s="45"/>
      <c r="AH142" s="46"/>
      <c r="AI142" s="46"/>
    </row>
    <row r="143" spans="1:38" s="17" customFormat="1" ht="62.25" customHeight="1" x14ac:dyDescent="0.35">
      <c r="A143" s="4" t="s">
        <v>306</v>
      </c>
      <c r="B143" s="47">
        <f>+AK136</f>
        <v>0.10263170156804158</v>
      </c>
      <c r="R143" s="43"/>
      <c r="AE143" s="45"/>
      <c r="AH143" s="46"/>
      <c r="AI143" s="46"/>
    </row>
    <row r="144" spans="1:38" s="17" customFormat="1" x14ac:dyDescent="0.35">
      <c r="R144" s="43"/>
      <c r="AE144" s="45"/>
      <c r="AH144" s="46"/>
      <c r="AI144" s="46"/>
    </row>
    <row r="145" spans="18:35" s="17" customFormat="1" x14ac:dyDescent="0.35">
      <c r="R145" s="43"/>
      <c r="AE145" s="45"/>
      <c r="AH145" s="46"/>
      <c r="AI145" s="46"/>
    </row>
    <row r="146" spans="18:35" s="17" customFormat="1" x14ac:dyDescent="0.35">
      <c r="R146" s="43"/>
      <c r="AE146" s="45"/>
      <c r="AH146" s="46"/>
      <c r="AI146" s="46"/>
    </row>
    <row r="147" spans="18:35" s="17" customFormat="1" x14ac:dyDescent="0.35">
      <c r="R147" s="43"/>
      <c r="AE147" s="45"/>
      <c r="AH147" s="46"/>
      <c r="AI147" s="46"/>
    </row>
  </sheetData>
  <mergeCells count="531">
    <mergeCell ref="O110:O113"/>
    <mergeCell ref="P110:P113"/>
    <mergeCell ref="O122:O125"/>
    <mergeCell ref="P122:P125"/>
    <mergeCell ref="O130:O135"/>
    <mergeCell ref="AI3:AI30"/>
    <mergeCell ref="AJ3:AJ30"/>
    <mergeCell ref="AK3:AK30"/>
    <mergeCell ref="AI31:AI43"/>
    <mergeCell ref="AJ31:AJ43"/>
    <mergeCell ref="AI44:AI54"/>
    <mergeCell ref="AK45:AK54"/>
    <mergeCell ref="AI55:AI82"/>
    <mergeCell ref="AJ55:AJ82"/>
    <mergeCell ref="AK55:AK82"/>
    <mergeCell ref="AI83:AI96"/>
    <mergeCell ref="AK83:AK96"/>
    <mergeCell ref="AI97:AI113"/>
    <mergeCell ref="AJ97:AJ113"/>
    <mergeCell ref="AK97:AK113"/>
    <mergeCell ref="AI114:AI129"/>
    <mergeCell ref="AK114:AK129"/>
    <mergeCell ref="AI130:AI135"/>
    <mergeCell ref="AK130:AK135"/>
    <mergeCell ref="O117:O121"/>
    <mergeCell ref="P117:P121"/>
    <mergeCell ref="O126:O129"/>
    <mergeCell ref="P126:P129"/>
    <mergeCell ref="P130:P135"/>
    <mergeCell ref="O27:O30"/>
    <mergeCell ref="P27:P30"/>
    <mergeCell ref="O31:O32"/>
    <mergeCell ref="P31:P32"/>
    <mergeCell ref="O33:O34"/>
    <mergeCell ref="P33:P34"/>
    <mergeCell ref="O39:O40"/>
    <mergeCell ref="P39:P40"/>
    <mergeCell ref="O41:O43"/>
    <mergeCell ref="P41:P43"/>
    <mergeCell ref="O48:O50"/>
    <mergeCell ref="O81:O82"/>
    <mergeCell ref="P81:P82"/>
    <mergeCell ref="O114:O116"/>
    <mergeCell ref="P114:P116"/>
    <mergeCell ref="O74:O77"/>
    <mergeCell ref="P74:P77"/>
    <mergeCell ref="O78:O80"/>
    <mergeCell ref="P78:P80"/>
    <mergeCell ref="P51:P54"/>
    <mergeCell ref="O55:O57"/>
    <mergeCell ref="P55:P57"/>
    <mergeCell ref="O83:O85"/>
    <mergeCell ref="O86:O92"/>
    <mergeCell ref="P86:P92"/>
    <mergeCell ref="P83:P85"/>
    <mergeCell ref="O97:O108"/>
    <mergeCell ref="P97:P108"/>
    <mergeCell ref="O93:O96"/>
    <mergeCell ref="P93:P96"/>
    <mergeCell ref="O58:O60"/>
    <mergeCell ref="P58:P60"/>
    <mergeCell ref="O61:O63"/>
    <mergeCell ref="P61:P63"/>
    <mergeCell ref="O64:O66"/>
    <mergeCell ref="P64:P66"/>
    <mergeCell ref="O67:O70"/>
    <mergeCell ref="P67:P70"/>
    <mergeCell ref="O71:O73"/>
    <mergeCell ref="P71:P73"/>
    <mergeCell ref="N83:N85"/>
    <mergeCell ref="N86:N92"/>
    <mergeCell ref="N93:N96"/>
    <mergeCell ref="N97:N108"/>
    <mergeCell ref="N114:N116"/>
    <mergeCell ref="N117:N121"/>
    <mergeCell ref="N122:N125"/>
    <mergeCell ref="N126:N129"/>
    <mergeCell ref="N130:N135"/>
    <mergeCell ref="N110:N113"/>
    <mergeCell ref="N31:N32"/>
    <mergeCell ref="N33:N34"/>
    <mergeCell ref="N36:N38"/>
    <mergeCell ref="N39:N40"/>
    <mergeCell ref="N41:N43"/>
    <mergeCell ref="N44:N47"/>
    <mergeCell ref="N48:N50"/>
    <mergeCell ref="N51:N54"/>
    <mergeCell ref="AB78:AB82"/>
    <mergeCell ref="N55:N57"/>
    <mergeCell ref="N58:N60"/>
    <mergeCell ref="N61:N63"/>
    <mergeCell ref="N64:N66"/>
    <mergeCell ref="N67:N70"/>
    <mergeCell ref="N71:N73"/>
    <mergeCell ref="N74:N77"/>
    <mergeCell ref="N78:N80"/>
    <mergeCell ref="N81:N82"/>
    <mergeCell ref="O36:O38"/>
    <mergeCell ref="P36:P38"/>
    <mergeCell ref="O44:O47"/>
    <mergeCell ref="P44:P47"/>
    <mergeCell ref="P48:P50"/>
    <mergeCell ref="O51:O54"/>
    <mergeCell ref="AB97:AB113"/>
    <mergeCell ref="AG78:AG82"/>
    <mergeCell ref="Q31:Q38"/>
    <mergeCell ref="Q39:Q43"/>
    <mergeCell ref="Q44:Q54"/>
    <mergeCell ref="Q55:Q77"/>
    <mergeCell ref="Q78:Q82"/>
    <mergeCell ref="Q83:Q96"/>
    <mergeCell ref="Q97:Q113"/>
    <mergeCell ref="AG97:AG104"/>
    <mergeCell ref="AG105:AG113"/>
    <mergeCell ref="AD93:AD94"/>
    <mergeCell ref="AD95:AD96"/>
    <mergeCell ref="AE83:AE96"/>
    <mergeCell ref="AE97:AE113"/>
    <mergeCell ref="AD83:AD84"/>
    <mergeCell ref="AE78:AE82"/>
    <mergeCell ref="AH133:AH135"/>
    <mergeCell ref="AD114:AD121"/>
    <mergeCell ref="AD122:AD129"/>
    <mergeCell ref="AG114:AG121"/>
    <mergeCell ref="AG122:AG129"/>
    <mergeCell ref="AH114:AH121"/>
    <mergeCell ref="AH122:AH129"/>
    <mergeCell ref="AF114:AF129"/>
    <mergeCell ref="AF130:AF135"/>
    <mergeCell ref="AE130:AE135"/>
    <mergeCell ref="AB114:AB129"/>
    <mergeCell ref="AC114:AC129"/>
    <mergeCell ref="AH83:AH84"/>
    <mergeCell ref="AH85:AH86"/>
    <mergeCell ref="AH87:AH88"/>
    <mergeCell ref="AH89:AH90"/>
    <mergeCell ref="AH91:AH92"/>
    <mergeCell ref="AH93:AH94"/>
    <mergeCell ref="AH95:AH96"/>
    <mergeCell ref="AG83:AG84"/>
    <mergeCell ref="AG85:AG86"/>
    <mergeCell ref="AG87:AG88"/>
    <mergeCell ref="AG89:AG90"/>
    <mergeCell ref="AG91:AG92"/>
    <mergeCell ref="AG93:AG94"/>
    <mergeCell ref="AG95:AG96"/>
    <mergeCell ref="AD97:AD104"/>
    <mergeCell ref="AD105:AD113"/>
    <mergeCell ref="AH97:AH104"/>
    <mergeCell ref="AH105:AH113"/>
    <mergeCell ref="AE114:AE129"/>
    <mergeCell ref="AD89:AD90"/>
    <mergeCell ref="AD91:AD92"/>
    <mergeCell ref="AB83:AB96"/>
    <mergeCell ref="AB130:AB135"/>
    <mergeCell ref="AG70:AG77"/>
    <mergeCell ref="AH55:AH62"/>
    <mergeCell ref="AH63:AH69"/>
    <mergeCell ref="AH70:AH77"/>
    <mergeCell ref="AB3:AB12"/>
    <mergeCell ref="AB13:AB18"/>
    <mergeCell ref="AB19:AB30"/>
    <mergeCell ref="AB31:AB38"/>
    <mergeCell ref="AB39:AB43"/>
    <mergeCell ref="AB44:AB54"/>
    <mergeCell ref="AB55:AB77"/>
    <mergeCell ref="AD19:AD23"/>
    <mergeCell ref="AD24:AD30"/>
    <mergeCell ref="AD44:AD48"/>
    <mergeCell ref="AD49:AD54"/>
    <mergeCell ref="AD55:AD62"/>
    <mergeCell ref="AH3:AH12"/>
    <mergeCell ref="AH13:AH18"/>
    <mergeCell ref="AH31:AH38"/>
    <mergeCell ref="AH39:AH43"/>
    <mergeCell ref="AF78:AF82"/>
    <mergeCell ref="AF83:AF96"/>
    <mergeCell ref="AF97:AF113"/>
    <mergeCell ref="AL114:AL129"/>
    <mergeCell ref="AL130:AL135"/>
    <mergeCell ref="AG19:AG23"/>
    <mergeCell ref="AG24:AG30"/>
    <mergeCell ref="AG49:AG54"/>
    <mergeCell ref="AG44:AG48"/>
    <mergeCell ref="AH19:AH23"/>
    <mergeCell ref="AH24:AH30"/>
    <mergeCell ref="AH44:AH48"/>
    <mergeCell ref="AH49:AH54"/>
    <mergeCell ref="AG55:AG62"/>
    <mergeCell ref="AG63:AG69"/>
    <mergeCell ref="AL44:AL54"/>
    <mergeCell ref="AL78:AL82"/>
    <mergeCell ref="AL83:AL96"/>
    <mergeCell ref="AL97:AL113"/>
    <mergeCell ref="AJ44:AJ54"/>
    <mergeCell ref="AJ83:AJ96"/>
    <mergeCell ref="AJ114:AJ129"/>
    <mergeCell ref="AJ130:AJ135"/>
    <mergeCell ref="AH78:AH82"/>
    <mergeCell ref="AG130:AG132"/>
    <mergeCell ref="AG133:AG135"/>
    <mergeCell ref="AH130:AH132"/>
    <mergeCell ref="AL3:AL12"/>
    <mergeCell ref="AL13:AL18"/>
    <mergeCell ref="AL19:AL30"/>
    <mergeCell ref="AL31:AL38"/>
    <mergeCell ref="AL39:AL43"/>
    <mergeCell ref="AF3:AF12"/>
    <mergeCell ref="AF13:AF18"/>
    <mergeCell ref="AE44:AE54"/>
    <mergeCell ref="AE55:AE77"/>
    <mergeCell ref="AE3:AE12"/>
    <mergeCell ref="AE13:AE18"/>
    <mergeCell ref="AE19:AE30"/>
    <mergeCell ref="AE31:AE38"/>
    <mergeCell ref="AE39:AE43"/>
    <mergeCell ref="AF19:AF30"/>
    <mergeCell ref="AF31:AF38"/>
    <mergeCell ref="AF39:AF43"/>
    <mergeCell ref="AF44:AF54"/>
    <mergeCell ref="AF55:AF77"/>
    <mergeCell ref="AG3:AG12"/>
    <mergeCell ref="AG13:AG18"/>
    <mergeCell ref="AG31:AG38"/>
    <mergeCell ref="AG39:AG43"/>
    <mergeCell ref="AC130:AC135"/>
    <mergeCell ref="AD3:AD12"/>
    <mergeCell ref="AD13:AD18"/>
    <mergeCell ref="AD31:AD38"/>
    <mergeCell ref="AD39:AD43"/>
    <mergeCell ref="AD78:AD82"/>
    <mergeCell ref="AD63:AD69"/>
    <mergeCell ref="AD70:AD77"/>
    <mergeCell ref="AC44:AC54"/>
    <mergeCell ref="AC55:AC77"/>
    <mergeCell ref="AC78:AC82"/>
    <mergeCell ref="AC83:AC96"/>
    <mergeCell ref="AC97:AC113"/>
    <mergeCell ref="AC3:AC12"/>
    <mergeCell ref="AC13:AC18"/>
    <mergeCell ref="AC19:AC30"/>
    <mergeCell ref="AC31:AC38"/>
    <mergeCell ref="AC39:AC43"/>
    <mergeCell ref="AD85:AD86"/>
    <mergeCell ref="AD87:AD88"/>
    <mergeCell ref="AD130:AD132"/>
    <mergeCell ref="AD133:AD135"/>
    <mergeCell ref="Q114:Q129"/>
    <mergeCell ref="S97:S113"/>
    <mergeCell ref="R44:R54"/>
    <mergeCell ref="R55:R77"/>
    <mergeCell ref="R78:R82"/>
    <mergeCell ref="R83:R96"/>
    <mergeCell ref="R97:R113"/>
    <mergeCell ref="F130:F135"/>
    <mergeCell ref="K3:K12"/>
    <mergeCell ref="K13:K18"/>
    <mergeCell ref="K19:K22"/>
    <mergeCell ref="K23:K26"/>
    <mergeCell ref="K27:K30"/>
    <mergeCell ref="K31:K32"/>
    <mergeCell ref="K33:K34"/>
    <mergeCell ref="K36:K38"/>
    <mergeCell ref="K39:K40"/>
    <mergeCell ref="K41:K43"/>
    <mergeCell ref="K44:K47"/>
    <mergeCell ref="K48:K50"/>
    <mergeCell ref="K51:K54"/>
    <mergeCell ref="K55:K57"/>
    <mergeCell ref="K58:K60"/>
    <mergeCell ref="F114:F129"/>
    <mergeCell ref="G114:G116"/>
    <mergeCell ref="H114:H116"/>
    <mergeCell ref="I114:I116"/>
    <mergeCell ref="J114:J116"/>
    <mergeCell ref="G117:G121"/>
    <mergeCell ref="H117:H121"/>
    <mergeCell ref="I117:I121"/>
    <mergeCell ref="F97:F113"/>
    <mergeCell ref="G97:G108"/>
    <mergeCell ref="H97:H108"/>
    <mergeCell ref="I97:I108"/>
    <mergeCell ref="J97:J108"/>
    <mergeCell ref="G110:G113"/>
    <mergeCell ref="H110:H113"/>
    <mergeCell ref="I110:I113"/>
    <mergeCell ref="J110:J113"/>
    <mergeCell ref="F83:F96"/>
    <mergeCell ref="G83:G85"/>
    <mergeCell ref="H83:H85"/>
    <mergeCell ref="I83:I85"/>
    <mergeCell ref="J83:J85"/>
    <mergeCell ref="G86:G92"/>
    <mergeCell ref="H86:H92"/>
    <mergeCell ref="I86:I92"/>
    <mergeCell ref="J86:J92"/>
    <mergeCell ref="G93:G96"/>
    <mergeCell ref="H93:H96"/>
    <mergeCell ref="I93:I96"/>
    <mergeCell ref="J93:J96"/>
    <mergeCell ref="J78:J80"/>
    <mergeCell ref="G81:G82"/>
    <mergeCell ref="H81:H82"/>
    <mergeCell ref="I81:I82"/>
    <mergeCell ref="J81:J82"/>
    <mergeCell ref="G71:G73"/>
    <mergeCell ref="H71:H73"/>
    <mergeCell ref="I71:I73"/>
    <mergeCell ref="J71:J73"/>
    <mergeCell ref="G74:G77"/>
    <mergeCell ref="H74:H77"/>
    <mergeCell ref="I74:I77"/>
    <mergeCell ref="J74:J77"/>
    <mergeCell ref="J64:J66"/>
    <mergeCell ref="G67:G70"/>
    <mergeCell ref="H67:H70"/>
    <mergeCell ref="I67:I70"/>
    <mergeCell ref="J67:J70"/>
    <mergeCell ref="F55:F82"/>
    <mergeCell ref="G55:G57"/>
    <mergeCell ref="H55:H57"/>
    <mergeCell ref="I55:I57"/>
    <mergeCell ref="J55:J57"/>
    <mergeCell ref="G58:G60"/>
    <mergeCell ref="H58:H60"/>
    <mergeCell ref="I58:I60"/>
    <mergeCell ref="J58:J60"/>
    <mergeCell ref="G61:G63"/>
    <mergeCell ref="H61:H63"/>
    <mergeCell ref="I61:I63"/>
    <mergeCell ref="J61:J63"/>
    <mergeCell ref="G64:G66"/>
    <mergeCell ref="H64:H66"/>
    <mergeCell ref="I64:I66"/>
    <mergeCell ref="G78:G80"/>
    <mergeCell ref="H78:H80"/>
    <mergeCell ref="I78:I80"/>
    <mergeCell ref="F44:F54"/>
    <mergeCell ref="G44:G47"/>
    <mergeCell ref="H44:H47"/>
    <mergeCell ref="I44:I47"/>
    <mergeCell ref="J44:J47"/>
    <mergeCell ref="G48:G50"/>
    <mergeCell ref="H48:H50"/>
    <mergeCell ref="I48:I50"/>
    <mergeCell ref="J48:J50"/>
    <mergeCell ref="G51:G54"/>
    <mergeCell ref="H51:H54"/>
    <mergeCell ref="I51:I54"/>
    <mergeCell ref="J51:J54"/>
    <mergeCell ref="J39:J40"/>
    <mergeCell ref="G41:G43"/>
    <mergeCell ref="H41:H43"/>
    <mergeCell ref="I41:I43"/>
    <mergeCell ref="J41:J43"/>
    <mergeCell ref="F31:F43"/>
    <mergeCell ref="G31:G32"/>
    <mergeCell ref="H31:H32"/>
    <mergeCell ref="I31:I32"/>
    <mergeCell ref="J31:J32"/>
    <mergeCell ref="G33:G34"/>
    <mergeCell ref="H33:H34"/>
    <mergeCell ref="I33:I34"/>
    <mergeCell ref="J33:J34"/>
    <mergeCell ref="G36:G38"/>
    <mergeCell ref="H36:H38"/>
    <mergeCell ref="I36:I38"/>
    <mergeCell ref="J36:J38"/>
    <mergeCell ref="G39:G40"/>
    <mergeCell ref="H39:H40"/>
    <mergeCell ref="I39:I40"/>
    <mergeCell ref="A3:A135"/>
    <mergeCell ref="B3:B129"/>
    <mergeCell ref="C3:C129"/>
    <mergeCell ref="D3:D129"/>
    <mergeCell ref="E3:E129"/>
    <mergeCell ref="B130:B135"/>
    <mergeCell ref="C130:C135"/>
    <mergeCell ref="D130:D135"/>
    <mergeCell ref="E130:E135"/>
    <mergeCell ref="G130:G135"/>
    <mergeCell ref="H130:H135"/>
    <mergeCell ref="I130:I135"/>
    <mergeCell ref="J130:J135"/>
    <mergeCell ref="K130:K135"/>
    <mergeCell ref="Q130:Q135"/>
    <mergeCell ref="R130:R135"/>
    <mergeCell ref="S130:S135"/>
    <mergeCell ref="R114:R129"/>
    <mergeCell ref="S114:S129"/>
    <mergeCell ref="J117:J121"/>
    <mergeCell ref="G122:G125"/>
    <mergeCell ref="H122:H125"/>
    <mergeCell ref="I122:I125"/>
    <mergeCell ref="J122:J125"/>
    <mergeCell ref="G126:G129"/>
    <mergeCell ref="H126:H129"/>
    <mergeCell ref="I126:I129"/>
    <mergeCell ref="J126:J129"/>
    <mergeCell ref="L114:L116"/>
    <mergeCell ref="L117:L121"/>
    <mergeCell ref="L122:L125"/>
    <mergeCell ref="L126:L129"/>
    <mergeCell ref="L130:L135"/>
    <mergeCell ref="K97:K108"/>
    <mergeCell ref="K110:K113"/>
    <mergeCell ref="K114:K116"/>
    <mergeCell ref="K117:K121"/>
    <mergeCell ref="K122:K125"/>
    <mergeCell ref="K126:K129"/>
    <mergeCell ref="R31:R38"/>
    <mergeCell ref="R39:R43"/>
    <mergeCell ref="S31:S38"/>
    <mergeCell ref="S39:S43"/>
    <mergeCell ref="S44:S54"/>
    <mergeCell ref="K78:K80"/>
    <mergeCell ref="K81:K82"/>
    <mergeCell ref="K83:K85"/>
    <mergeCell ref="K86:K92"/>
    <mergeCell ref="K93:K96"/>
    <mergeCell ref="K61:K63"/>
    <mergeCell ref="K64:K66"/>
    <mergeCell ref="K67:K70"/>
    <mergeCell ref="K71:K73"/>
    <mergeCell ref="K74:K77"/>
    <mergeCell ref="S55:S77"/>
    <mergeCell ref="S78:S82"/>
    <mergeCell ref="S83:S96"/>
    <mergeCell ref="G27:G30"/>
    <mergeCell ref="H27:H30"/>
    <mergeCell ref="I27:I30"/>
    <mergeCell ref="J27:J30"/>
    <mergeCell ref="F3:F30"/>
    <mergeCell ref="G3:G12"/>
    <mergeCell ref="H3:H12"/>
    <mergeCell ref="I3:I12"/>
    <mergeCell ref="J3:J12"/>
    <mergeCell ref="G13:G18"/>
    <mergeCell ref="H13:H18"/>
    <mergeCell ref="I13:I18"/>
    <mergeCell ref="J13:J18"/>
    <mergeCell ref="G19:G22"/>
    <mergeCell ref="H19:H22"/>
    <mergeCell ref="I19:I22"/>
    <mergeCell ref="J19:J22"/>
    <mergeCell ref="G23:G26"/>
    <mergeCell ref="H23:H26"/>
    <mergeCell ref="I23:I26"/>
    <mergeCell ref="R19:R30"/>
    <mergeCell ref="S19:S30"/>
    <mergeCell ref="Q3:Q12"/>
    <mergeCell ref="R3:R12"/>
    <mergeCell ref="S3:S12"/>
    <mergeCell ref="Q13:Q18"/>
    <mergeCell ref="R13:R18"/>
    <mergeCell ref="S13:S18"/>
    <mergeCell ref="J23:J26"/>
    <mergeCell ref="Q19:Q30"/>
    <mergeCell ref="N3:N12"/>
    <mergeCell ref="N13:N18"/>
    <mergeCell ref="N19:N22"/>
    <mergeCell ref="N23:N26"/>
    <mergeCell ref="N27:N30"/>
    <mergeCell ref="O3:O12"/>
    <mergeCell ref="P3:P12"/>
    <mergeCell ref="O13:O18"/>
    <mergeCell ref="P13:P18"/>
    <mergeCell ref="O19:O22"/>
    <mergeCell ref="P19:P22"/>
    <mergeCell ref="O23:O26"/>
    <mergeCell ref="P23:P26"/>
    <mergeCell ref="L3:L12"/>
    <mergeCell ref="L67:L70"/>
    <mergeCell ref="L71:L73"/>
    <mergeCell ref="L13:L18"/>
    <mergeCell ref="L19:L22"/>
    <mergeCell ref="L23:L26"/>
    <mergeCell ref="L27:L30"/>
    <mergeCell ref="L31:L32"/>
    <mergeCell ref="L33:L34"/>
    <mergeCell ref="L36:L38"/>
    <mergeCell ref="L39:L40"/>
    <mergeCell ref="L41:L43"/>
    <mergeCell ref="L74:L77"/>
    <mergeCell ref="L78:L80"/>
    <mergeCell ref="L81:L82"/>
    <mergeCell ref="L83:L85"/>
    <mergeCell ref="L86:L92"/>
    <mergeCell ref="L93:L96"/>
    <mergeCell ref="L97:L108"/>
    <mergeCell ref="L110:L113"/>
    <mergeCell ref="M3:M12"/>
    <mergeCell ref="M13:M18"/>
    <mergeCell ref="M19:M22"/>
    <mergeCell ref="M23:M26"/>
    <mergeCell ref="M27:M30"/>
    <mergeCell ref="M31:M32"/>
    <mergeCell ref="M33:M34"/>
    <mergeCell ref="M36:M38"/>
    <mergeCell ref="M39:M40"/>
    <mergeCell ref="L44:L47"/>
    <mergeCell ref="L48:L50"/>
    <mergeCell ref="L51:L54"/>
    <mergeCell ref="L55:L57"/>
    <mergeCell ref="L58:L60"/>
    <mergeCell ref="L61:L63"/>
    <mergeCell ref="L64:L66"/>
    <mergeCell ref="M114:M116"/>
    <mergeCell ref="M117:M121"/>
    <mergeCell ref="M122:M125"/>
    <mergeCell ref="M126:M129"/>
    <mergeCell ref="M130:M135"/>
    <mergeCell ref="A1:AL1"/>
    <mergeCell ref="M71:M73"/>
    <mergeCell ref="M74:M77"/>
    <mergeCell ref="M78:M80"/>
    <mergeCell ref="M81:M82"/>
    <mergeCell ref="M83:M85"/>
    <mergeCell ref="M86:M92"/>
    <mergeCell ref="M93:M96"/>
    <mergeCell ref="M97:M108"/>
    <mergeCell ref="M110:M113"/>
    <mergeCell ref="M41:M43"/>
    <mergeCell ref="M44:M47"/>
    <mergeCell ref="M48:M50"/>
    <mergeCell ref="M51:M54"/>
    <mergeCell ref="M55:M57"/>
    <mergeCell ref="M58:M60"/>
    <mergeCell ref="M61:M63"/>
    <mergeCell ref="M64:M66"/>
    <mergeCell ref="M67:M70"/>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FFC9674092BDE44926380F3777B09EC" ma:contentTypeVersion="12" ma:contentTypeDescription="Crear nuevo documento." ma:contentTypeScope="" ma:versionID="9eef59c4433fdaf3e2f2366ad5bf86bb">
  <xsd:schema xmlns:xsd="http://www.w3.org/2001/XMLSchema" xmlns:xs="http://www.w3.org/2001/XMLSchema" xmlns:p="http://schemas.microsoft.com/office/2006/metadata/properties" xmlns:ns2="58fddce3-19a5-43a6-a250-9713df5762e2" xmlns:ns3="a36b209e-970a-4ea0-b18e-f2165619168d" targetNamespace="http://schemas.microsoft.com/office/2006/metadata/properties" ma:root="true" ma:fieldsID="63c067704f4242a0747ded218794c9f4" ns2:_="" ns3:_="">
    <xsd:import namespace="58fddce3-19a5-43a6-a250-9713df5762e2"/>
    <xsd:import namespace="a36b209e-970a-4ea0-b18e-f2165619168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ddce3-19a5-43a6-a250-9713df5762e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6b209e-970a-4ea0-b18e-f2165619168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81426D-90D3-497B-BBB8-680B7519A8DF}">
  <ds:schemaRefs>
    <ds:schemaRef ds:uri="http://schemas.microsoft.com/sharepoint/v3/contenttype/forms"/>
  </ds:schemaRefs>
</ds:datastoreItem>
</file>

<file path=customXml/itemProps2.xml><?xml version="1.0" encoding="utf-8"?>
<ds:datastoreItem xmlns:ds="http://schemas.openxmlformats.org/officeDocument/2006/customXml" ds:itemID="{BA106903-54FF-4689-83AD-A48A9ECFABB1}">
  <ds:schemaRefs>
    <ds:schemaRef ds:uri="http://schemas.microsoft.com/office/2006/documentManagement/types"/>
    <ds:schemaRef ds:uri="http://purl.org/dc/elements/1.1/"/>
    <ds:schemaRef ds:uri="http://purl.org/dc/dcmitype/"/>
    <ds:schemaRef ds:uri="http://www.w3.org/XML/1998/namespace"/>
    <ds:schemaRef ds:uri="58fddce3-19a5-43a6-a250-9713df5762e2"/>
    <ds:schemaRef ds:uri="http://schemas.microsoft.com/office/2006/metadata/properties"/>
    <ds:schemaRef ds:uri="http://schemas.microsoft.com/office/infopath/2007/PartnerControls"/>
    <ds:schemaRef ds:uri="http://schemas.openxmlformats.org/package/2006/metadata/core-properties"/>
    <ds:schemaRef ds:uri="a36b209e-970a-4ea0-b18e-f2165619168d"/>
    <ds:schemaRef ds:uri="http://purl.org/dc/terms/"/>
  </ds:schemaRefs>
</ds:datastoreItem>
</file>

<file path=customXml/itemProps3.xml><?xml version="1.0" encoding="utf-8"?>
<ds:datastoreItem xmlns:ds="http://schemas.openxmlformats.org/officeDocument/2006/customXml" ds:itemID="{A0A5603F-D243-4B8B-A90B-D66A2792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ddce3-19a5-43a6-a250-9713df5762e2"/>
    <ds:schemaRef ds:uri="a36b209e-970a-4ea0-b18e-f21656191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Usuario;ALBERTO RAMIREZ</dc:creator>
  <cp:keywords/>
  <dc:description/>
  <cp:lastModifiedBy>LUZ  MARINA SEVERICHE MONROY</cp:lastModifiedBy>
  <cp:revision/>
  <dcterms:created xsi:type="dcterms:W3CDTF">2020-10-06T14:37:45Z</dcterms:created>
  <dcterms:modified xsi:type="dcterms:W3CDTF">2021-01-29T17:42:50Z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0x010100CFFC9674092BDE44926380F3777B09EC</vt:lpwstr>
  </property>
</Properties>
</file>