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66925"/>
  <mc:AlternateContent xmlns:mc="http://schemas.openxmlformats.org/markup-compatibility/2006">
    <mc:Choice Requires="x15">
      <x15ac:absPath xmlns:x15ac="http://schemas.microsoft.com/office/spreadsheetml/2010/11/ac" url="C:\Users\luzma\OneDrive\Documentos\SEGUIMIENTOS PLANES DE ACCION  A DICIE,BRE 30 DE 2020\"/>
    </mc:Choice>
  </mc:AlternateContent>
  <xr:revisionPtr revIDLastSave="0" documentId="8_{7A92C564-3361-41D8-9C08-94420BEC449D}" xr6:coauthVersionLast="46" xr6:coauthVersionMax="46" xr10:uidLastSave="{00000000-0000-0000-0000-000000000000}"/>
  <bookViews>
    <workbookView xWindow="-110" yWindow="-110" windowWidth="19420" windowHeight="10420" xr2:uid="{00000000-000D-0000-FFFF-FFFF00000000}"/>
  </bookViews>
  <sheets>
    <sheet name="P.I." sheetId="1" r:id="rId1"/>
    <sheet name="FUT" sheetId="2" r:id="rId2"/>
    <sheet name="Hoja1" sheetId="3" r:id="rId3"/>
  </sheets>
  <definedNames>
    <definedName name="_xlnm.Print_Area" localSheetId="0">'P.I.'!$A$1:$AJ$9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 i="1" l="1"/>
  <c r="AI3" i="1"/>
  <c r="AH9" i="1" l="1"/>
  <c r="AG9" i="1"/>
  <c r="AI9" i="1" l="1"/>
  <c r="F15" i="1"/>
  <c r="F14" i="1"/>
  <c r="P9" i="1"/>
  <c r="F13" i="1" s="1"/>
  <c r="O9" i="1"/>
  <c r="F12" i="1" s="1"/>
  <c r="AD4" i="1"/>
  <c r="AD9" i="1" s="1"/>
  <c r="B23" i="3"/>
  <c r="J8" i="1" l="1"/>
  <c r="J7" i="1"/>
  <c r="J6" i="1"/>
  <c r="J5" i="1"/>
  <c r="J4" i="1"/>
  <c r="J2" i="1"/>
</calcChain>
</file>

<file path=xl/sharedStrings.xml><?xml version="1.0" encoding="utf-8"?>
<sst xmlns="http://schemas.openxmlformats.org/spreadsheetml/2006/main" count="203" uniqueCount="160">
  <si>
    <t>Programa</t>
  </si>
  <si>
    <t>Indicador de Producto</t>
  </si>
  <si>
    <t>Sector</t>
  </si>
  <si>
    <t>Código</t>
  </si>
  <si>
    <t>A.1</t>
  </si>
  <si>
    <t>Educación</t>
  </si>
  <si>
    <t>A.2</t>
  </si>
  <si>
    <t>Salud</t>
  </si>
  <si>
    <t>A.3</t>
  </si>
  <si>
    <t>A.4</t>
  </si>
  <si>
    <t>A.5</t>
  </si>
  <si>
    <t>Cultura</t>
  </si>
  <si>
    <t>A.6</t>
  </si>
  <si>
    <t>A.7</t>
  </si>
  <si>
    <t>Vivienda</t>
  </si>
  <si>
    <t>A.8</t>
  </si>
  <si>
    <t>Agropecuario</t>
  </si>
  <si>
    <t>A.9</t>
  </si>
  <si>
    <t>Transporte</t>
  </si>
  <si>
    <t>A.10</t>
  </si>
  <si>
    <t>Ambiental</t>
  </si>
  <si>
    <t>A.11</t>
  </si>
  <si>
    <t>A.12</t>
  </si>
  <si>
    <t>A.13</t>
  </si>
  <si>
    <t>A.14</t>
  </si>
  <si>
    <t>A.15</t>
  </si>
  <si>
    <t>Equipamiento</t>
  </si>
  <si>
    <t>A.16</t>
  </si>
  <si>
    <t>A.17</t>
  </si>
  <si>
    <t>A.18</t>
  </si>
  <si>
    <t>Deporte y Recreación</t>
  </si>
  <si>
    <t>APSB AGUA POTABLE Y SANEAMIENTO BÁSICO  (SIN INCLUIR PROYECTOS DE VIS)</t>
  </si>
  <si>
    <t>SERVICIOS PÚBLICOS DIFERENTES A ACUEDUCTO ALCANTARILLADO Y ASEO (SIN INCLUIR PROYECTOS DE VIVIENDA DE INTERÉS SOCIAL)</t>
  </si>
  <si>
    <t>Justicia y Seguridad</t>
  </si>
  <si>
    <t>Centros de Reclusión</t>
  </si>
  <si>
    <t>Prevención y Atención de Desastres</t>
  </si>
  <si>
    <t>Promoción del Desarrollo</t>
  </si>
  <si>
    <t>ATENCIÓN A GRUPOS VULNERABLES - PROMOCIÓN SOCIAL</t>
  </si>
  <si>
    <t>Desarrollo Comunitario</t>
  </si>
  <si>
    <t>Fortalecimiento Institucional</t>
  </si>
  <si>
    <t>Pilar</t>
  </si>
  <si>
    <t>Indicador de Bienestar</t>
  </si>
  <si>
    <t xml:space="preserve"> Meta  Bienestar Cuatrienio 2023</t>
  </si>
  <si>
    <t>Linea Estratégica</t>
  </si>
  <si>
    <t>Resiliente</t>
  </si>
  <si>
    <t>Desarrollo Urbano</t>
  </si>
  <si>
    <t>% Estudios y diseños de la Ingeniería de detalle de los canales de la ciudad</t>
  </si>
  <si>
    <t>Programa Sistema Hídrico y Plan maestro de drenajes pluviales en la ciudad para salvar el hábitat</t>
  </si>
  <si>
    <t>Realizar diseño de ingeniería de detalle hasta 40.5 kilómetros de canales</t>
  </si>
  <si>
    <t>Kilómetros de diseños de ingeniería de detalle de canales realizados</t>
  </si>
  <si>
    <t>32,9 km</t>
  </si>
  <si>
    <t>Kilómetros lineales de canales pluviales construidos y/o rectificados</t>
  </si>
  <si>
    <t>6 km</t>
  </si>
  <si>
    <t>Programa Cartagena Ciudad de Bordes y Orillas Resiliente</t>
  </si>
  <si>
    <t>Alcanzar 8.0 kilómetros de construcción de protección costera</t>
  </si>
  <si>
    <t>Kilómetros de construcción protección costera</t>
  </si>
  <si>
    <t>Programa Cartagena se Conecta</t>
  </si>
  <si>
    <t>Llegar a 46 Km las vías regionales reparadas y/o construidas por contribución de valorización</t>
  </si>
  <si>
    <t>Kilómetros de vías regionales reparadas y/o construidas por contribución de valorización</t>
  </si>
  <si>
    <t>41 km</t>
  </si>
  <si>
    <t>Kilómetros de Vías urbanas reparadas y/o construidas por contribución de valorización</t>
  </si>
  <si>
    <t>Llegar a 7.0 km de vías urbanas reparadas y/o construidas por contribución de valorización</t>
  </si>
  <si>
    <t>4,8 km</t>
  </si>
  <si>
    <t>Número; Diseño y estructuración de obras de infraestructura por contribución de valorización.</t>
  </si>
  <si>
    <t>Mts 2 de zonas de espacio público construidos por contribución de valorización.</t>
  </si>
  <si>
    <t>Completar 12.000 m2 de zonas de espacio público construidos por contribución de valorización</t>
  </si>
  <si>
    <t>6.890 m2</t>
  </si>
  <si>
    <t>1,0 Km</t>
  </si>
  <si>
    <t xml:space="preserve"> Línea Base  Bienestar 2019</t>
  </si>
  <si>
    <t>Línea Base Producto 2019</t>
  </si>
  <si>
    <t>Valor Absoluto de la Meta Producto 2020-2023</t>
  </si>
  <si>
    <t>Programación Meta a 2020</t>
  </si>
  <si>
    <t>Proyecto</t>
  </si>
  <si>
    <t>Código de Proyecto BPIN</t>
  </si>
  <si>
    <t>Objetivo del Proyecto</t>
  </si>
  <si>
    <t>Actividades del Proyecto</t>
  </si>
  <si>
    <t>Valor Absoluto de la  Actividad del Proyecto 2020-2023</t>
  </si>
  <si>
    <t>Fecha de Inicio</t>
  </si>
  <si>
    <t>Fecha de Terminación</t>
  </si>
  <si>
    <t>Porcentaje de Avance</t>
  </si>
  <si>
    <t>Dependencia Responsable</t>
  </si>
  <si>
    <t>Nombre del Responsable</t>
  </si>
  <si>
    <t>Fuente de Financiación</t>
  </si>
  <si>
    <t>Apropiación Definitiva (en pesos)</t>
  </si>
  <si>
    <t>Rubro Presupuestal</t>
  </si>
  <si>
    <t>Código Presupuestal</t>
  </si>
  <si>
    <t>0,6 km</t>
  </si>
  <si>
    <t>Departamento Administrativo de Valorización Distrital</t>
  </si>
  <si>
    <t>% de Zonas de playas con implementación de protección costera</t>
  </si>
  <si>
    <t xml:space="preserve">% de Construcción de canales pluviales de la ciudad </t>
  </si>
  <si>
    <t>% de nuevos proyectos por contribución de valorización.</t>
  </si>
  <si>
    <t>% de vías regionales reparadas y/o construidas por contribución de valorización</t>
  </si>
  <si>
    <t>% de vías ubanas reparadas y/o construidas por contribución de valorización</t>
  </si>
  <si>
    <t>% de zonas de espacio público construidas por contribución de Valorización</t>
  </si>
  <si>
    <t>Diseño de proyectos de obras de infraestructura por contribución valorización</t>
  </si>
  <si>
    <t>Descripción Meta Producto 2020-2023</t>
  </si>
  <si>
    <t xml:space="preserve">CONSTRUCCIÓN PROTECCIÓN COSTERA DE CARTAGENA CIUDAD DE BORDES Y ORILLAS RESILIENTE CARTAGENA DE INDIAS </t>
  </si>
  <si>
    <t>Construcción Sistema Hídrico y Plan Maestro de Drenajes Pluviales en la Ciudad de Cartagena para salvar el Hábitat,  Cartagena de Indias</t>
  </si>
  <si>
    <t>Desarrollo del Programa "Cartagena se Conecta", Diseño y Construcción de Vías por Contribución de Valorización.  Cartagena de Indias</t>
  </si>
  <si>
    <t>Llegar a 46 km de vías regionales, alcanzar la meta de 7.00 km de vías urbanas y completar 12.000 m2 de Construcción de Zonas de
Espacio Público mediante proyectos financiados por Contribución de Valorización.</t>
  </si>
  <si>
    <t>Optimizar el drenaje pluvial de la ciudad de Cartagena con el fin de poder ejecutar los proyectos que permitan preparar a la ciudad contra inundaciones.</t>
  </si>
  <si>
    <t>Recuperación de la zona costera a todo lo largo de la línea de costa del Distrito de Cartagena de Indias.</t>
  </si>
  <si>
    <t>ICLD</t>
  </si>
  <si>
    <t>Recursos propios</t>
  </si>
  <si>
    <t>02-001-06-20-01-03-02-01</t>
  </si>
  <si>
    <t>02-023-06-20-01-03-02-01</t>
  </si>
  <si>
    <t>02-001-06-20-01-03-04-01</t>
  </si>
  <si>
    <t>02-001-06-20-01-03-04-02</t>
  </si>
  <si>
    <t>02-001-06-20-01-03-04-03</t>
  </si>
  <si>
    <t>DISEÑO DE INGENIERIA DE DETALLE DEL PLAN DE DRENAJES PLUVIALES</t>
  </si>
  <si>
    <t>CONSTRUCCION DE CANALES EN EL PLAN DE DRENAJES PLUVIALES</t>
  </si>
  <si>
    <t>VIAS RURALES CONSTRUIDAS POR RIEGUE DE VALORIZACIÓN - VÍAS REGIONALES</t>
  </si>
  <si>
    <t>VIAS RURALES CONSTRUIDAS POR RIEGUE DE VALORIZACIÓN - VÍAS URBANAS</t>
  </si>
  <si>
    <t>ZONAS DE ESPACIO PÚBLICO CONSTRUIDAS POR RIEGUE DE VALORIZACIÓN</t>
  </si>
  <si>
    <t>PROTECCIÓN COSTERA DE CARTAGENA - Contraprestaciones portuarias</t>
  </si>
  <si>
    <t>02-053-06-20-01-03-03-02</t>
  </si>
  <si>
    <t>Pedro Rejtman Orozco</t>
  </si>
  <si>
    <t>2013-13001-0239</t>
  </si>
  <si>
    <t>2013-13001-0232</t>
  </si>
  <si>
    <t>ICLD        +
Contraprestaciones portuarias</t>
  </si>
  <si>
    <t>2013-13001-0241</t>
  </si>
  <si>
    <t>Canales Proyecto colaboración con Findeter</t>
  </si>
  <si>
    <t>Proyecto Diseño de Ingeniería de Detalle para 21 canales con una longirud aproximada de 13,3 km.</t>
  </si>
  <si>
    <t>Longitud</t>
  </si>
  <si>
    <t>Canal Calle 70 de Crespo (0,3047 km) - Canal Avda 1a de Bocagrande (2,5 km)</t>
  </si>
  <si>
    <t>Protección Para Pedraplén Playetas
Protección costera desde El Espolón Iribarren en El Laguito Hasta el Túnel de Crespo.</t>
  </si>
  <si>
    <t>Transversal Barú
Vía a Puerto Badel</t>
  </si>
  <si>
    <t>Avenida 1a de Bocagrande, Vías Internas de Alameda, vías internas de El Recreo</t>
  </si>
  <si>
    <t>7,6 km</t>
  </si>
  <si>
    <t>7,0 km</t>
  </si>
  <si>
    <t>3 Proyectos</t>
  </si>
  <si>
    <t>5 km</t>
  </si>
  <si>
    <t>2,2 km</t>
  </si>
  <si>
    <t>5.110 m2</t>
  </si>
  <si>
    <t>Estructuracición de los proyectos por contribución de valorización (Canal Crespo, Vía a puerto Badel, vías internas de Alameda, Plan de Andenes y Bordillos, vías internas Alameda, Cra 1 de Bocagrande.</t>
  </si>
  <si>
    <t>Plan de andenes y bordillos</t>
  </si>
  <si>
    <t>Reporte Meta Producto Julio-Septiembre 2020</t>
  </si>
  <si>
    <t>Reporte Actividades de Proyecto Julio-Septiembre 2020</t>
  </si>
  <si>
    <t>Reporte Asignación Presupuestal</t>
  </si>
  <si>
    <t>Reporte Ejecución Presupuestal</t>
  </si>
  <si>
    <t>Observación - Relación de Evidencias</t>
  </si>
  <si>
    <t>AVANCE META PRODUCTO DEL AÑO</t>
  </si>
  <si>
    <t>AVANCE META PRODUCTO DEL CUATRIENIO</t>
  </si>
  <si>
    <t>AVANCE DEL PROGRAMA EN EL AÑO</t>
  </si>
  <si>
    <t>AVANCE META PRODUCTO EN EL AÑO</t>
  </si>
  <si>
    <t>AVANCE META PRODUCTO EN EL CUATRIENEIO</t>
  </si>
  <si>
    <t>AVANCE EJECUCION PRESUPUESTAL</t>
  </si>
  <si>
    <t>AVANCE EJECUCION PRESUPESTAL SEGÚN PREDIS</t>
  </si>
  <si>
    <t>Reporte Meta Producto 31 DE DICIEMBRE  2020</t>
  </si>
  <si>
    <t>Construir y/o rectificar hasta 10 kilómetros lineales de canales</t>
  </si>
  <si>
    <t xml:space="preserve">Se han realizado reuniones con la Junta de Acción Comunal de Crespo para socialización del proyecto e inclusión del plan de andenes y bordillos.
</t>
  </si>
  <si>
    <t>En estructuración proyectos vías internas de Alameda y vías internas del Recreo para lo cual se han realizado reuniones con la comunidad.</t>
  </si>
  <si>
    <t>META ACUMULADA A DICIEMBRE 2020</t>
  </si>
  <si>
    <t>AVANCE PROGRAMA AL CUATRIENIO</t>
  </si>
  <si>
    <t>SEGUIMIENTO AL PLAN DE ACCION DEPARTAMENTO ADMINISTRATIVO DE VALORIZACION DISTRITAL  ALCORTE DE DICIEMBRE 2020</t>
  </si>
  <si>
    <t xml:space="preserve">Se elaboró ficha técnica de cada uno de los 21 canales sujetos a Diseño de Ingeniería de Detalle en colaboración con Findeter proyecto Prosperity Fund. El presupuesto asciende a la suma de $2.500 millones de pesos, siendo $2.250 millones aportados por el Gobierno de Gran Bretaña a través de FINDETER S.A y $250 millones de pesos aportados por el Distrito a través del DAVD. Durante el año 2020 se realizarón las siguientes actividades tendientes al cumplimiento de la meta. 
1. Identificacion y priorizacion de canales                                                                                                                                                                                                                                                                                                  2. Identificación de fuentes de financiación                                                                                                                                                                                                                                                                                               3. Se está realizando la Estructuracion de los Estudios Previos para la elaboración del Contrato y/o Convenio en colaboración con Findeter.   
En el año 2021 iniciará el Convenio con Findeter lo que permitirá cumplir con la meta trasada para 2021 y el rezago de 2020.                                                                                                                                                                                                                                                           </t>
  </si>
  <si>
    <r>
      <rPr>
        <b/>
        <sz val="12"/>
        <color theme="1"/>
        <rFont val="Calibri"/>
        <family val="2"/>
        <scheme val="minor"/>
      </rPr>
      <t>Canal Calle 70 de Crespo ( 0,3047 km )</t>
    </r>
    <r>
      <rPr>
        <sz val="12"/>
        <color theme="1"/>
        <rFont val="Calibri"/>
        <family val="2"/>
        <scheme val="minor"/>
      </rPr>
      <t xml:space="preserve">
1. Se han realizado reuniones con la Junta de Acción Comunal del barrio Crespo con el fin de ejecutar la construccción del Canal de la Calle 70 de Crespo por contribución de valorización.
2. Identificación de la problemática                                                                                                                                                                                                                                                                                                                         3. Identificación y analisis de la información existente                                                                                                                                                                                                                                                                              4. identificación de estudios complementarios.
</t>
    </r>
    <r>
      <rPr>
        <b/>
        <sz val="12"/>
        <color theme="1"/>
        <rFont val="Calibri"/>
        <family val="2"/>
        <scheme val="minor"/>
      </rPr>
      <t xml:space="preserve">Canal Avenida 1 de Bocagrande
</t>
    </r>
    <r>
      <rPr>
        <sz val="12"/>
        <color theme="1"/>
        <rFont val="Calibri"/>
        <family val="2"/>
        <scheme val="minor"/>
      </rPr>
      <t xml:space="preserve">Reunión con la Junta del Barrio Bocagrande para socializar el Proyecto de Protección Costera Bocagrande - Crespo. Este Proyecto incluye el Canal de Bocagrande con una longitud aprox de 2.5 kilómetros.
En el año 2021 se esperá que la UNGRD realice el proceso de contratación de la construcción del Proyecto que permita el inicio del cumplimiento de la meta. El Departamento Administrativo de Valorización realiza seguimiento a este proceso en el marco del Convenio de este Departamento con la UNGRD.
                                                                                                                                                                                                                                                           </t>
    </r>
  </si>
  <si>
    <t>Se realizó la caracterizacion de la población que realiza actividades económicas en las playas de Bocagrande al Túnel de Crespo.
Trabajo Protección del Pedraplén en Playetas (Suspendido).
En licitación por la UNGRD del proyecto Protección Costera de Bocagrande, en los cuales la Nación aporta $100.000.000.000 y el Distrito de Cartagena de Indias aportó $60.000.000.000. En esta licitación también entra el proyecto con código BPIN 2019130010239 por valor $21.244.401.980 Construcción DE OBRAS DE PREVENCIÓN Y MITIGACIÓN DE LA EROSIÓN COSTERA EN EL SECTOR DEL CABRERO EN LA CIUDAD DE CARTAGENA DE INDIAS, DEPARTAMENTO DE BOLIVAR y y financiado por Regalías (Cartagena de Indias).
Convenio interadministrativo número 9677-PPAI-001-257-2018 con el Fondo Nacional de Gestión del Riesgo de Desastres (FNGRD).</t>
  </si>
  <si>
    <t>Se está trabajando en la estructuración de los proyectos para su ejecución por Contribución de Valorización (Riegue):
1. Canal ubicado en la Calle 70 de Crespo.
2. Reconstrucción de andenes y Bordillos en el Barrio Crespo.
3. Construcción Vía desde la Transversal Barú hasta Puerto Badel.
4. Reconstrucción Vías El Recreo.
5. Ampliación Avenida 1a. de Bocagrande.</t>
  </si>
  <si>
    <t xml:space="preserve">
En estructuración proyecto vía desde Transversal Barú en Pasacaballos hasta Puerto Badel. Se han realizado reuniones de concertación con las comunidades y reuniones con los Alcaldes de Arjona y Turbana para extender la vía hasta las poblaciones de Rocha, Puerto Badel y Pueblo Nuevo, 7.1 km.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</si>
</sst>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8" x14ac:knownFonts="1">
    <font>
      <sz val="11"/>
      <color theme="1"/>
      <name val="Calibri"/>
      <family val="2"/>
      <scheme val="minor"/>
    </font>
    <font>
      <sz val="8"/>
      <name val="Calibri"/>
      <family val="2"/>
      <scheme val="minor"/>
    </font>
    <font>
      <sz val="12"/>
      <color theme="1"/>
      <name val="Calibri"/>
      <family val="2"/>
      <scheme val="minor"/>
    </font>
    <font>
      <sz val="11"/>
      <color theme="1"/>
      <name val="Calibri"/>
      <family val="2"/>
      <scheme val="minor"/>
    </font>
    <font>
      <sz val="12"/>
      <name val="Calibri"/>
      <family val="2"/>
      <scheme val="minor"/>
    </font>
    <font>
      <b/>
      <sz val="12"/>
      <color theme="1"/>
      <name val="Calibri"/>
      <family val="2"/>
      <scheme val="minor"/>
    </font>
    <font>
      <b/>
      <sz val="12"/>
      <name val="Calibri"/>
      <family val="2"/>
      <scheme val="minor"/>
    </font>
    <font>
      <b/>
      <sz val="18"/>
      <color theme="1"/>
      <name val="Calibri"/>
      <family val="2"/>
      <scheme val="minor"/>
    </font>
  </fonts>
  <fills count="7">
    <fill>
      <patternFill patternType="none"/>
    </fill>
    <fill>
      <patternFill patternType="gray125"/>
    </fill>
    <fill>
      <patternFill patternType="solid">
        <fgColor rgb="FF8D42C6"/>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164" fontId="3" fillId="0" borderId="0" applyFont="0" applyFill="0" applyBorder="0" applyAlignment="0" applyProtection="0"/>
    <xf numFmtId="9" fontId="3" fillId="0" borderId="0" applyFont="0" applyFill="0" applyBorder="0" applyAlignment="0" applyProtection="0"/>
  </cellStyleXfs>
  <cellXfs count="52">
    <xf numFmtId="0" fontId="0" fillId="0" borderId="0" xfId="0"/>
    <xf numFmtId="0" fontId="0" fillId="0" borderId="0" xfId="0" applyAlignment="1">
      <alignment vertical="center" wrapText="1"/>
    </xf>
    <xf numFmtId="0" fontId="2" fillId="0" borderId="0" xfId="0" applyFont="1"/>
    <xf numFmtId="0" fontId="2" fillId="0" borderId="1" xfId="0" applyFont="1" applyBorder="1" applyAlignment="1">
      <alignment vertical="center"/>
    </xf>
    <xf numFmtId="49" fontId="0" fillId="0" borderId="0" xfId="0" applyNumberFormat="1" applyAlignment="1">
      <alignment horizontal="center"/>
    </xf>
    <xf numFmtId="49" fontId="0" fillId="0" borderId="0" xfId="0" applyNumberFormat="1" applyAlignment="1">
      <alignment horizontal="center" vertical="center"/>
    </xf>
    <xf numFmtId="0" fontId="0" fillId="0" borderId="0" xfId="0" applyAlignment="1">
      <alignment horizontal="center"/>
    </xf>
    <xf numFmtId="49" fontId="0" fillId="3" borderId="0" xfId="0" applyNumberFormat="1" applyFill="1" applyAlignment="1">
      <alignment horizontal="center" vertical="center"/>
    </xf>
    <xf numFmtId="0" fontId="0" fillId="3" borderId="0" xfId="0" applyFill="1" applyAlignment="1">
      <alignment vertical="center" wrapText="1"/>
    </xf>
    <xf numFmtId="0" fontId="0" fillId="3" borderId="0" xfId="0" applyFill="1" applyAlignment="1">
      <alignment vertical="center"/>
    </xf>
    <xf numFmtId="0" fontId="0" fillId="0" borderId="0" xfId="0" applyAlignment="1">
      <alignment vertical="center"/>
    </xf>
    <xf numFmtId="0" fontId="2" fillId="4" borderId="0" xfId="0" applyFont="1" applyFill="1"/>
    <xf numFmtId="0" fontId="2" fillId="5" borderId="0" xfId="0" applyFont="1" applyFill="1"/>
    <xf numFmtId="0" fontId="2" fillId="6" borderId="0" xfId="0" applyFont="1" applyFill="1" applyAlignment="1">
      <alignment vertical="center"/>
    </xf>
    <xf numFmtId="0" fontId="2" fillId="6" borderId="0" xfId="0" applyFont="1" applyFill="1"/>
    <xf numFmtId="0" fontId="2" fillId="0" borderId="0" xfId="0" applyFont="1"/>
    <xf numFmtId="0" fontId="2" fillId="0" borderId="0" xfId="0" applyFont="1" applyAlignment="1">
      <alignment horizontal="center"/>
    </xf>
    <xf numFmtId="0" fontId="2" fillId="0" borderId="0" xfId="0" applyFont="1" applyFill="1"/>
    <xf numFmtId="0" fontId="2" fillId="0" borderId="0" xfId="0" applyFont="1" applyFill="1" applyAlignment="1">
      <alignment horizontal="center"/>
    </xf>
    <xf numFmtId="3" fontId="2" fillId="0" borderId="0" xfId="0" applyNumberFormat="1" applyFont="1" applyFill="1" applyAlignment="1">
      <alignment horizontal="center"/>
    </xf>
    <xf numFmtId="14" fontId="2" fillId="0" borderId="0" xfId="0" applyNumberFormat="1" applyFont="1"/>
    <xf numFmtId="9" fontId="2" fillId="0" borderId="1" xfId="0" applyNumberFormat="1" applyFont="1" applyBorder="1" applyAlignment="1">
      <alignment horizontal="center" vertical="center"/>
    </xf>
    <xf numFmtId="0" fontId="4" fillId="0" borderId="1" xfId="0" applyFont="1" applyBorder="1" applyAlignment="1">
      <alignment vertical="center"/>
    </xf>
    <xf numFmtId="0" fontId="4" fillId="3" borderId="1" xfId="0" applyFont="1" applyFill="1" applyBorder="1" applyAlignment="1">
      <alignment vertical="center"/>
    </xf>
    <xf numFmtId="0" fontId="4" fillId="0" borderId="1" xfId="0" applyFont="1" applyBorder="1" applyAlignment="1">
      <alignment horizontal="center" vertical="center"/>
    </xf>
    <xf numFmtId="0" fontId="2" fillId="2" borderId="0" xfId="0" applyFont="1" applyFill="1"/>
    <xf numFmtId="0" fontId="6" fillId="0" borderId="1" xfId="0" applyFont="1" applyFill="1" applyBorder="1" applyAlignment="1">
      <alignment horizontal="center" vertical="center" wrapText="1"/>
    </xf>
    <xf numFmtId="164" fontId="2" fillId="0" borderId="1" xfId="1" applyFont="1" applyFill="1" applyBorder="1" applyAlignment="1">
      <alignment vertical="center" wrapText="1"/>
    </xf>
    <xf numFmtId="0" fontId="2" fillId="0" borderId="1" xfId="0" applyFont="1" applyFill="1" applyBorder="1" applyAlignment="1">
      <alignment vertical="center" wrapText="1"/>
    </xf>
    <xf numFmtId="10" fontId="2" fillId="0" borderId="1" xfId="1" applyNumberFormat="1" applyFont="1" applyFill="1" applyBorder="1" applyAlignment="1">
      <alignment vertical="center" wrapText="1"/>
    </xf>
    <xf numFmtId="164" fontId="2" fillId="0" borderId="1" xfId="1" applyFont="1" applyFill="1" applyBorder="1" applyAlignment="1">
      <alignment vertical="center"/>
    </xf>
    <xf numFmtId="0" fontId="2" fillId="0" borderId="1" xfId="0" applyFont="1" applyFill="1" applyBorder="1" applyAlignment="1">
      <alignment vertical="center"/>
    </xf>
    <xf numFmtId="14" fontId="2"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xf>
    <xf numFmtId="9" fontId="2" fillId="0" borderId="1" xfId="2"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xf>
    <xf numFmtId="9" fontId="2" fillId="0" borderId="1" xfId="0" applyNumberFormat="1" applyFont="1" applyBorder="1" applyAlignment="1">
      <alignment vertical="center"/>
    </xf>
    <xf numFmtId="10" fontId="2" fillId="0" borderId="1" xfId="0" applyNumberFormat="1" applyFont="1" applyBorder="1" applyAlignment="1">
      <alignment vertical="center"/>
    </xf>
    <xf numFmtId="0" fontId="2" fillId="0" borderId="1" xfId="0" applyFont="1" applyBorder="1" applyAlignment="1">
      <alignment horizontal="left" vertical="center" wrapText="1"/>
    </xf>
    <xf numFmtId="0" fontId="7" fillId="0" borderId="2" xfId="0" applyFont="1" applyBorder="1" applyAlignment="1">
      <alignment horizontal="center"/>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8D42C6"/>
      <color rgb="FFF0FA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4"/>
  <sheetViews>
    <sheetView tabSelected="1" zoomScale="77" zoomScaleNormal="77" workbookViewId="0">
      <pane ySplit="1" topLeftCell="A2" activePane="bottomLeft" state="frozen"/>
      <selection pane="bottomLeft" activeCell="AJ8" sqref="AJ8"/>
    </sheetView>
  </sheetViews>
  <sheetFormatPr baseColWidth="10" defaultColWidth="11.453125" defaultRowHeight="15.5" x14ac:dyDescent="0.35"/>
  <cols>
    <col min="1" max="1" width="15.81640625" style="2" customWidth="1"/>
    <col min="2" max="2" width="20" style="2" customWidth="1"/>
    <col min="3" max="3" width="20.453125" style="2" hidden="1" customWidth="1"/>
    <col min="4" max="4" width="14.26953125" style="2" hidden="1" customWidth="1"/>
    <col min="5" max="5" width="16.54296875" style="2" hidden="1" customWidth="1"/>
    <col min="6" max="6" width="22.54296875" style="2" customWidth="1"/>
    <col min="7" max="7" width="18.81640625" style="2" customWidth="1"/>
    <col min="8" max="8" width="15.81640625" style="16" customWidth="1"/>
    <col min="9" max="9" width="23" style="2" customWidth="1"/>
    <col min="10" max="10" width="21.81640625" style="16" customWidth="1"/>
    <col min="11" max="11" width="21.26953125" style="16" customWidth="1"/>
    <col min="12" max="12" width="15" style="16" hidden="1" customWidth="1"/>
    <col min="13" max="13" width="8.26953125" style="16" hidden="1" customWidth="1"/>
    <col min="14" max="14" width="25" style="16" customWidth="1"/>
    <col min="15" max="17" width="15" style="16" customWidth="1"/>
    <col min="18" max="19" width="20" style="2" customWidth="1"/>
    <col min="20" max="20" width="22.7265625" style="2" customWidth="1"/>
    <col min="21" max="21" width="24.54296875" style="2" customWidth="1"/>
    <col min="22" max="22" width="20" style="2" customWidth="1"/>
    <col min="23" max="23" width="20" style="15" customWidth="1"/>
    <col min="24" max="29" width="20" style="2" customWidth="1"/>
    <col min="30" max="30" width="23.7265625" style="2" customWidth="1"/>
    <col min="31" max="31" width="19.1796875" style="2" customWidth="1"/>
    <col min="32" max="32" width="31.54296875" style="2" customWidth="1"/>
    <col min="33" max="33" width="21.1796875" style="15" customWidth="1"/>
    <col min="34" max="35" width="19" style="15" customWidth="1"/>
    <col min="36" max="36" width="88.54296875" style="2" customWidth="1"/>
    <col min="37" max="16384" width="11.453125" style="2"/>
  </cols>
  <sheetData>
    <row r="1" spans="1:36" s="25" customFormat="1" ht="120" customHeight="1" x14ac:dyDescent="0.35">
      <c r="A1" s="26" t="s">
        <v>40</v>
      </c>
      <c r="B1" s="26" t="s">
        <v>43</v>
      </c>
      <c r="C1" s="26" t="s">
        <v>41</v>
      </c>
      <c r="D1" s="26" t="s">
        <v>68</v>
      </c>
      <c r="E1" s="26" t="s">
        <v>42</v>
      </c>
      <c r="F1" s="26" t="s">
        <v>0</v>
      </c>
      <c r="G1" s="26" t="s">
        <v>1</v>
      </c>
      <c r="H1" s="26" t="s">
        <v>69</v>
      </c>
      <c r="I1" s="26" t="s">
        <v>95</v>
      </c>
      <c r="J1" s="26" t="s">
        <v>70</v>
      </c>
      <c r="K1" s="26" t="s">
        <v>71</v>
      </c>
      <c r="L1" s="26" t="s">
        <v>136</v>
      </c>
      <c r="M1" s="26" t="s">
        <v>148</v>
      </c>
      <c r="N1" s="26" t="s">
        <v>152</v>
      </c>
      <c r="O1" s="26" t="s">
        <v>141</v>
      </c>
      <c r="P1" s="26" t="s">
        <v>142</v>
      </c>
      <c r="Q1" s="26" t="s">
        <v>153</v>
      </c>
      <c r="R1" s="26" t="s">
        <v>72</v>
      </c>
      <c r="S1" s="26" t="s">
        <v>73</v>
      </c>
      <c r="T1" s="26" t="s">
        <v>74</v>
      </c>
      <c r="U1" s="26" t="s">
        <v>75</v>
      </c>
      <c r="V1" s="26" t="s">
        <v>76</v>
      </c>
      <c r="W1" s="26" t="s">
        <v>137</v>
      </c>
      <c r="X1" s="26" t="s">
        <v>77</v>
      </c>
      <c r="Y1" s="26" t="s">
        <v>78</v>
      </c>
      <c r="Z1" s="26" t="s">
        <v>79</v>
      </c>
      <c r="AA1" s="26" t="s">
        <v>80</v>
      </c>
      <c r="AB1" s="26" t="s">
        <v>81</v>
      </c>
      <c r="AC1" s="26" t="s">
        <v>82</v>
      </c>
      <c r="AD1" s="26" t="s">
        <v>83</v>
      </c>
      <c r="AE1" s="26" t="s">
        <v>84</v>
      </c>
      <c r="AF1" s="26" t="s">
        <v>85</v>
      </c>
      <c r="AG1" s="26" t="s">
        <v>138</v>
      </c>
      <c r="AH1" s="26" t="s">
        <v>139</v>
      </c>
      <c r="AI1" s="26" t="s">
        <v>147</v>
      </c>
      <c r="AJ1" s="26" t="s">
        <v>140</v>
      </c>
    </row>
    <row r="2" spans="1:36" s="13" customFormat="1" ht="211.5" customHeight="1" x14ac:dyDescent="0.35">
      <c r="A2" s="35" t="s">
        <v>44</v>
      </c>
      <c r="B2" s="36" t="s">
        <v>45</v>
      </c>
      <c r="C2" s="36" t="s">
        <v>46</v>
      </c>
      <c r="D2" s="37">
        <v>0.39</v>
      </c>
      <c r="E2" s="37">
        <v>0.45</v>
      </c>
      <c r="F2" s="36" t="s">
        <v>47</v>
      </c>
      <c r="G2" s="36" t="s">
        <v>49</v>
      </c>
      <c r="H2" s="38" t="s">
        <v>50</v>
      </c>
      <c r="I2" s="36" t="s">
        <v>48</v>
      </c>
      <c r="J2" s="39">
        <f>40.5-32.9</f>
        <v>7.6000000000000014</v>
      </c>
      <c r="K2" s="38" t="s">
        <v>86</v>
      </c>
      <c r="L2" s="38">
        <v>0</v>
      </c>
      <c r="M2" s="38">
        <v>0</v>
      </c>
      <c r="N2" s="38">
        <v>0</v>
      </c>
      <c r="O2" s="40">
        <v>0</v>
      </c>
      <c r="P2" s="40">
        <v>0</v>
      </c>
      <c r="Q2" s="40">
        <v>0</v>
      </c>
      <c r="R2" s="28" t="s">
        <v>97</v>
      </c>
      <c r="S2" s="28" t="s">
        <v>117</v>
      </c>
      <c r="T2" s="28" t="s">
        <v>100</v>
      </c>
      <c r="U2" s="28" t="s">
        <v>122</v>
      </c>
      <c r="V2" s="33" t="s">
        <v>128</v>
      </c>
      <c r="W2" s="33">
        <v>0</v>
      </c>
      <c r="X2" s="32">
        <v>44013</v>
      </c>
      <c r="Y2" s="32">
        <v>44196</v>
      </c>
      <c r="Z2" s="33">
        <v>0</v>
      </c>
      <c r="AA2" s="28" t="s">
        <v>87</v>
      </c>
      <c r="AB2" s="28" t="s">
        <v>116</v>
      </c>
      <c r="AC2" s="28" t="s">
        <v>103</v>
      </c>
      <c r="AD2" s="27">
        <v>12762232</v>
      </c>
      <c r="AE2" s="28" t="s">
        <v>109</v>
      </c>
      <c r="AF2" s="28" t="s">
        <v>105</v>
      </c>
      <c r="AG2" s="27">
        <v>12762232</v>
      </c>
      <c r="AH2" s="27">
        <v>0</v>
      </c>
      <c r="AI2" s="29">
        <v>0</v>
      </c>
      <c r="AJ2" s="28" t="s">
        <v>155</v>
      </c>
    </row>
    <row r="3" spans="1:36" s="14" customFormat="1" ht="201" customHeight="1" x14ac:dyDescent="0.35">
      <c r="A3" s="35" t="s">
        <v>44</v>
      </c>
      <c r="B3" s="36" t="s">
        <v>45</v>
      </c>
      <c r="C3" s="36" t="s">
        <v>89</v>
      </c>
      <c r="D3" s="37">
        <v>0.05</v>
      </c>
      <c r="E3" s="37">
        <v>0.1</v>
      </c>
      <c r="F3" s="36" t="s">
        <v>47</v>
      </c>
      <c r="G3" s="36" t="s">
        <v>51</v>
      </c>
      <c r="H3" s="38" t="s">
        <v>52</v>
      </c>
      <c r="I3" s="36" t="s">
        <v>149</v>
      </c>
      <c r="J3" s="41">
        <v>4</v>
      </c>
      <c r="K3" s="38">
        <v>0.2</v>
      </c>
      <c r="L3" s="38">
        <v>0</v>
      </c>
      <c r="M3" s="38">
        <v>0</v>
      </c>
      <c r="N3" s="38">
        <v>0</v>
      </c>
      <c r="O3" s="40">
        <v>0</v>
      </c>
      <c r="P3" s="40">
        <v>0</v>
      </c>
      <c r="Q3" s="40">
        <v>0</v>
      </c>
      <c r="R3" s="28" t="s">
        <v>97</v>
      </c>
      <c r="S3" s="28" t="s">
        <v>117</v>
      </c>
      <c r="T3" s="28" t="s">
        <v>100</v>
      </c>
      <c r="U3" s="28" t="s">
        <v>124</v>
      </c>
      <c r="V3" s="42">
        <v>4</v>
      </c>
      <c r="W3" s="42">
        <v>0</v>
      </c>
      <c r="X3" s="32">
        <v>44013</v>
      </c>
      <c r="Y3" s="32">
        <v>44196</v>
      </c>
      <c r="Z3" s="33">
        <v>0</v>
      </c>
      <c r="AA3" s="28" t="s">
        <v>87</v>
      </c>
      <c r="AB3" s="28" t="s">
        <v>116</v>
      </c>
      <c r="AC3" s="28" t="s">
        <v>102</v>
      </c>
      <c r="AD3" s="27">
        <v>257649454</v>
      </c>
      <c r="AE3" s="28" t="s">
        <v>110</v>
      </c>
      <c r="AF3" s="28" t="s">
        <v>104</v>
      </c>
      <c r="AG3" s="27">
        <v>257649454</v>
      </c>
      <c r="AH3" s="27">
        <v>6649200</v>
      </c>
      <c r="AI3" s="29">
        <f>+AH3/AG3</f>
        <v>2.5807157347983358E-2</v>
      </c>
      <c r="AJ3" s="28" t="s">
        <v>156</v>
      </c>
    </row>
    <row r="4" spans="1:36" s="11" customFormat="1" ht="208.5" customHeight="1" x14ac:dyDescent="0.35">
      <c r="A4" s="35" t="s">
        <v>44</v>
      </c>
      <c r="B4" s="35" t="s">
        <v>45</v>
      </c>
      <c r="C4" s="36" t="s">
        <v>88</v>
      </c>
      <c r="D4" s="37">
        <v>0.02</v>
      </c>
      <c r="E4" s="37">
        <v>0.12</v>
      </c>
      <c r="F4" s="36" t="s">
        <v>53</v>
      </c>
      <c r="G4" s="36" t="s">
        <v>55</v>
      </c>
      <c r="H4" s="38" t="s">
        <v>67</v>
      </c>
      <c r="I4" s="36" t="s">
        <v>54</v>
      </c>
      <c r="J4" s="43">
        <f>8-1</f>
        <v>7</v>
      </c>
      <c r="K4" s="38">
        <v>0.5</v>
      </c>
      <c r="L4" s="38">
        <v>0</v>
      </c>
      <c r="M4" s="38">
        <v>0</v>
      </c>
      <c r="N4" s="38">
        <v>0</v>
      </c>
      <c r="O4" s="40">
        <v>0</v>
      </c>
      <c r="P4" s="40">
        <v>0</v>
      </c>
      <c r="Q4" s="40">
        <v>0</v>
      </c>
      <c r="R4" s="28" t="s">
        <v>96</v>
      </c>
      <c r="S4" s="31" t="s">
        <v>120</v>
      </c>
      <c r="T4" s="28" t="s">
        <v>101</v>
      </c>
      <c r="U4" s="28" t="s">
        <v>125</v>
      </c>
      <c r="V4" s="33" t="s">
        <v>129</v>
      </c>
      <c r="W4" s="33">
        <v>0</v>
      </c>
      <c r="X4" s="34">
        <v>44013</v>
      </c>
      <c r="Y4" s="34">
        <v>44196</v>
      </c>
      <c r="Z4" s="33">
        <v>0</v>
      </c>
      <c r="AA4" s="28" t="s">
        <v>87</v>
      </c>
      <c r="AB4" s="28" t="s">
        <v>116</v>
      </c>
      <c r="AC4" s="28" t="s">
        <v>119</v>
      </c>
      <c r="AD4" s="30">
        <f>1+593983145</f>
        <v>593983146</v>
      </c>
      <c r="AE4" s="28" t="s">
        <v>114</v>
      </c>
      <c r="AF4" s="28" t="s">
        <v>115</v>
      </c>
      <c r="AG4" s="27">
        <v>593983145</v>
      </c>
      <c r="AH4" s="27">
        <v>2861600</v>
      </c>
      <c r="AI4" s="29">
        <f>+AH4/AG4</f>
        <v>4.8176451202163323E-3</v>
      </c>
      <c r="AJ4" s="28" t="s">
        <v>157</v>
      </c>
    </row>
    <row r="5" spans="1:36" s="12" customFormat="1" ht="267" customHeight="1" x14ac:dyDescent="0.35">
      <c r="A5" s="35" t="s">
        <v>44</v>
      </c>
      <c r="B5" s="35" t="s">
        <v>45</v>
      </c>
      <c r="C5" s="36" t="s">
        <v>90</v>
      </c>
      <c r="D5" s="39">
        <v>4</v>
      </c>
      <c r="E5" s="39">
        <v>7</v>
      </c>
      <c r="F5" s="36" t="s">
        <v>56</v>
      </c>
      <c r="G5" s="36" t="s">
        <v>94</v>
      </c>
      <c r="H5" s="39">
        <v>4</v>
      </c>
      <c r="I5" s="36" t="s">
        <v>63</v>
      </c>
      <c r="J5" s="43">
        <f>7-4</f>
        <v>3</v>
      </c>
      <c r="K5" s="39">
        <v>1</v>
      </c>
      <c r="L5" s="39">
        <v>0</v>
      </c>
      <c r="M5" s="39">
        <v>0</v>
      </c>
      <c r="N5" s="39">
        <v>0</v>
      </c>
      <c r="O5" s="44">
        <v>0</v>
      </c>
      <c r="P5" s="44">
        <v>0</v>
      </c>
      <c r="Q5" s="44">
        <v>0</v>
      </c>
      <c r="R5" s="28" t="s">
        <v>98</v>
      </c>
      <c r="S5" s="31" t="s">
        <v>118</v>
      </c>
      <c r="T5" s="28" t="s">
        <v>99</v>
      </c>
      <c r="U5" s="28" t="s">
        <v>134</v>
      </c>
      <c r="V5" s="33" t="s">
        <v>130</v>
      </c>
      <c r="W5" s="33">
        <v>0</v>
      </c>
      <c r="X5" s="34">
        <v>44013</v>
      </c>
      <c r="Y5" s="34">
        <v>44196</v>
      </c>
      <c r="Z5" s="33">
        <v>0</v>
      </c>
      <c r="AA5" s="28" t="s">
        <v>87</v>
      </c>
      <c r="AB5" s="28" t="s">
        <v>116</v>
      </c>
      <c r="AC5" s="31"/>
      <c r="AD5" s="30"/>
      <c r="AE5" s="31"/>
      <c r="AF5" s="31"/>
      <c r="AG5" s="30"/>
      <c r="AH5" s="30"/>
      <c r="AI5" s="29">
        <v>0</v>
      </c>
      <c r="AJ5" s="28" t="s">
        <v>158</v>
      </c>
    </row>
    <row r="6" spans="1:36" s="12" customFormat="1" ht="186" x14ac:dyDescent="0.35">
      <c r="A6" s="35" t="s">
        <v>44</v>
      </c>
      <c r="B6" s="35" t="s">
        <v>45</v>
      </c>
      <c r="C6" s="36" t="s">
        <v>91</v>
      </c>
      <c r="D6" s="45">
        <v>0.4</v>
      </c>
      <c r="E6" s="45">
        <v>0.5</v>
      </c>
      <c r="F6" s="36" t="s">
        <v>56</v>
      </c>
      <c r="G6" s="36" t="s">
        <v>58</v>
      </c>
      <c r="H6" s="39" t="s">
        <v>59</v>
      </c>
      <c r="I6" s="36" t="s">
        <v>57</v>
      </c>
      <c r="J6" s="43">
        <f>46-41</f>
        <v>5</v>
      </c>
      <c r="K6" s="38">
        <v>0.2</v>
      </c>
      <c r="L6" s="38">
        <v>0</v>
      </c>
      <c r="M6" s="38">
        <v>0</v>
      </c>
      <c r="N6" s="38">
        <v>0</v>
      </c>
      <c r="O6" s="40">
        <v>0</v>
      </c>
      <c r="P6" s="40">
        <v>0</v>
      </c>
      <c r="Q6" s="40">
        <v>0</v>
      </c>
      <c r="R6" s="28" t="s">
        <v>98</v>
      </c>
      <c r="S6" s="31" t="s">
        <v>118</v>
      </c>
      <c r="T6" s="28" t="s">
        <v>99</v>
      </c>
      <c r="U6" s="28" t="s">
        <v>126</v>
      </c>
      <c r="V6" s="33" t="s">
        <v>131</v>
      </c>
      <c r="W6" s="33">
        <v>0</v>
      </c>
      <c r="X6" s="34">
        <v>44013</v>
      </c>
      <c r="Y6" s="34">
        <v>44196</v>
      </c>
      <c r="Z6" s="33">
        <v>0</v>
      </c>
      <c r="AA6" s="28" t="s">
        <v>87</v>
      </c>
      <c r="AB6" s="28" t="s">
        <v>116</v>
      </c>
      <c r="AC6" s="31" t="s">
        <v>102</v>
      </c>
      <c r="AD6" s="27">
        <v>269025401</v>
      </c>
      <c r="AE6" s="28" t="s">
        <v>111</v>
      </c>
      <c r="AF6" s="28" t="s">
        <v>106</v>
      </c>
      <c r="AG6" s="27">
        <v>269025401</v>
      </c>
      <c r="AH6" s="27">
        <v>0</v>
      </c>
      <c r="AI6" s="29">
        <v>0</v>
      </c>
      <c r="AJ6" s="28" t="s">
        <v>159</v>
      </c>
    </row>
    <row r="7" spans="1:36" s="12" customFormat="1" ht="186" x14ac:dyDescent="0.35">
      <c r="A7" s="35" t="s">
        <v>44</v>
      </c>
      <c r="B7" s="35" t="s">
        <v>45</v>
      </c>
      <c r="C7" s="36" t="s">
        <v>92</v>
      </c>
      <c r="D7" s="46">
        <v>4.8000000000000001E-2</v>
      </c>
      <c r="E7" s="45">
        <v>7.0000000000000007E-2</v>
      </c>
      <c r="F7" s="36" t="s">
        <v>56</v>
      </c>
      <c r="G7" s="36" t="s">
        <v>60</v>
      </c>
      <c r="H7" s="39" t="s">
        <v>62</v>
      </c>
      <c r="I7" s="36" t="s">
        <v>61</v>
      </c>
      <c r="J7" s="38">
        <f>7-4.8</f>
        <v>2.2000000000000002</v>
      </c>
      <c r="K7" s="38">
        <v>0.2</v>
      </c>
      <c r="L7" s="38">
        <v>0</v>
      </c>
      <c r="M7" s="38">
        <v>0</v>
      </c>
      <c r="N7" s="38">
        <v>0</v>
      </c>
      <c r="O7" s="40">
        <v>0</v>
      </c>
      <c r="P7" s="40">
        <v>0</v>
      </c>
      <c r="Q7" s="40">
        <v>0</v>
      </c>
      <c r="R7" s="28" t="s">
        <v>98</v>
      </c>
      <c r="S7" s="31" t="s">
        <v>118</v>
      </c>
      <c r="T7" s="28" t="s">
        <v>99</v>
      </c>
      <c r="U7" s="28" t="s">
        <v>127</v>
      </c>
      <c r="V7" s="33" t="s">
        <v>132</v>
      </c>
      <c r="W7" s="33">
        <v>0</v>
      </c>
      <c r="X7" s="34">
        <v>44013</v>
      </c>
      <c r="Y7" s="34">
        <v>44196</v>
      </c>
      <c r="Z7" s="33">
        <v>0</v>
      </c>
      <c r="AA7" s="28" t="s">
        <v>87</v>
      </c>
      <c r="AB7" s="28" t="s">
        <v>116</v>
      </c>
      <c r="AC7" s="31" t="s">
        <v>102</v>
      </c>
      <c r="AD7" s="30">
        <v>108342190</v>
      </c>
      <c r="AE7" s="28" t="s">
        <v>112</v>
      </c>
      <c r="AF7" s="28" t="s">
        <v>107</v>
      </c>
      <c r="AG7" s="27">
        <v>108342190</v>
      </c>
      <c r="AH7" s="27">
        <v>0</v>
      </c>
      <c r="AI7" s="29">
        <v>0</v>
      </c>
      <c r="AJ7" s="28" t="s">
        <v>151</v>
      </c>
    </row>
    <row r="8" spans="1:36" s="12" customFormat="1" ht="186" x14ac:dyDescent="0.35">
      <c r="A8" s="35" t="s">
        <v>44</v>
      </c>
      <c r="B8" s="35" t="s">
        <v>45</v>
      </c>
      <c r="C8" s="36" t="s">
        <v>93</v>
      </c>
      <c r="D8" s="45">
        <v>1</v>
      </c>
      <c r="E8" s="45">
        <v>1.75</v>
      </c>
      <c r="F8" s="36" t="s">
        <v>56</v>
      </c>
      <c r="G8" s="36" t="s">
        <v>64</v>
      </c>
      <c r="H8" s="39" t="s">
        <v>66</v>
      </c>
      <c r="I8" s="36" t="s">
        <v>65</v>
      </c>
      <c r="J8" s="47">
        <f>12000-6890</f>
        <v>5110</v>
      </c>
      <c r="K8" s="38">
        <v>100</v>
      </c>
      <c r="L8" s="38">
        <v>0</v>
      </c>
      <c r="M8" s="38">
        <v>0</v>
      </c>
      <c r="N8" s="38">
        <v>0</v>
      </c>
      <c r="O8" s="40">
        <v>0</v>
      </c>
      <c r="P8" s="40">
        <v>0</v>
      </c>
      <c r="Q8" s="40">
        <v>0</v>
      </c>
      <c r="R8" s="28" t="s">
        <v>98</v>
      </c>
      <c r="S8" s="31" t="s">
        <v>118</v>
      </c>
      <c r="T8" s="28" t="s">
        <v>99</v>
      </c>
      <c r="U8" s="28" t="s">
        <v>135</v>
      </c>
      <c r="V8" s="33" t="s">
        <v>133</v>
      </c>
      <c r="W8" s="33">
        <v>0</v>
      </c>
      <c r="X8" s="34">
        <v>44013</v>
      </c>
      <c r="Y8" s="34">
        <v>44196</v>
      </c>
      <c r="Z8" s="33">
        <v>0</v>
      </c>
      <c r="AA8" s="28" t="s">
        <v>87</v>
      </c>
      <c r="AB8" s="28" t="s">
        <v>116</v>
      </c>
      <c r="AC8" s="31" t="s">
        <v>102</v>
      </c>
      <c r="AD8" s="30"/>
      <c r="AE8" s="28" t="s">
        <v>113</v>
      </c>
      <c r="AF8" s="28" t="s">
        <v>108</v>
      </c>
      <c r="AG8" s="27">
        <v>0</v>
      </c>
      <c r="AH8" s="27">
        <v>0</v>
      </c>
      <c r="AI8" s="29">
        <v>0</v>
      </c>
      <c r="AJ8" s="28" t="s">
        <v>150</v>
      </c>
    </row>
    <row r="9" spans="1:36" x14ac:dyDescent="0.35">
      <c r="A9" s="22"/>
      <c r="B9" s="22"/>
      <c r="C9" s="23"/>
      <c r="D9" s="23"/>
      <c r="E9" s="23"/>
      <c r="F9" s="22"/>
      <c r="G9" s="22"/>
      <c r="H9" s="24"/>
      <c r="I9" s="22"/>
      <c r="J9" s="24"/>
      <c r="K9" s="24"/>
      <c r="L9" s="24"/>
      <c r="M9" s="24"/>
      <c r="N9" s="24"/>
      <c r="O9" s="21">
        <f>AVERAGE(O2:O8)</f>
        <v>0</v>
      </c>
      <c r="P9" s="21">
        <f>AVERAGE(P2:P8)</f>
        <v>0</v>
      </c>
      <c r="Q9" s="21">
        <v>0</v>
      </c>
      <c r="R9" s="3"/>
      <c r="S9" s="3"/>
      <c r="T9" s="3"/>
      <c r="U9" s="3"/>
      <c r="V9" s="3"/>
      <c r="W9" s="3"/>
      <c r="X9" s="3"/>
      <c r="Y9" s="3"/>
      <c r="Z9" s="3"/>
      <c r="AA9" s="3"/>
      <c r="AB9" s="3"/>
      <c r="AC9" s="3"/>
      <c r="AD9" s="30">
        <f>SUM(AD2:AD8)</f>
        <v>1241762423</v>
      </c>
      <c r="AE9" s="31"/>
      <c r="AF9" s="31"/>
      <c r="AG9" s="30">
        <f>SUM(AG2:AG8)</f>
        <v>1241762422</v>
      </c>
      <c r="AH9" s="30">
        <f t="shared" ref="AH9" si="0">SUM(AH2:AH8)</f>
        <v>9510800</v>
      </c>
      <c r="AI9" s="29">
        <f>+AH9/AG9</f>
        <v>7.6591140394486829E-3</v>
      </c>
      <c r="AJ9" s="31"/>
    </row>
    <row r="10" spans="1:36" x14ac:dyDescent="0.35">
      <c r="I10" s="17"/>
      <c r="J10" s="18"/>
      <c r="K10" s="18"/>
      <c r="L10" s="18"/>
      <c r="M10" s="18"/>
      <c r="N10" s="18"/>
      <c r="O10" s="18"/>
      <c r="P10" s="18"/>
      <c r="Q10" s="18"/>
      <c r="R10" s="17"/>
    </row>
    <row r="11" spans="1:36" x14ac:dyDescent="0.35">
      <c r="I11" s="17"/>
      <c r="J11" s="19"/>
      <c r="K11" s="18"/>
      <c r="L11" s="18"/>
      <c r="M11" s="18"/>
      <c r="N11" s="18"/>
      <c r="O11" s="18"/>
      <c r="P11" s="18"/>
      <c r="Q11" s="18"/>
      <c r="R11" s="17"/>
    </row>
    <row r="12" spans="1:36" ht="47.25" customHeight="1" x14ac:dyDescent="0.35">
      <c r="A12" s="50" t="s">
        <v>144</v>
      </c>
      <c r="B12" s="50"/>
      <c r="F12" s="48">
        <f>+O9</f>
        <v>0</v>
      </c>
      <c r="I12" s="17"/>
      <c r="J12" s="18"/>
      <c r="K12" s="18"/>
      <c r="L12" s="18"/>
      <c r="M12" s="18"/>
      <c r="N12" s="18"/>
      <c r="O12" s="18"/>
      <c r="P12" s="18"/>
      <c r="Q12" s="18"/>
      <c r="R12" s="17"/>
      <c r="AG12" s="20"/>
      <c r="AJ12" s="15"/>
    </row>
    <row r="13" spans="1:36" ht="63" customHeight="1" x14ac:dyDescent="0.35">
      <c r="A13" s="50" t="s">
        <v>145</v>
      </c>
      <c r="B13" s="50"/>
      <c r="F13" s="48">
        <f>+P9</f>
        <v>0</v>
      </c>
      <c r="I13" s="17"/>
      <c r="J13" s="18"/>
      <c r="K13" s="18"/>
      <c r="L13" s="18"/>
      <c r="M13" s="18"/>
      <c r="N13" s="18"/>
      <c r="O13" s="18"/>
      <c r="P13" s="18"/>
      <c r="Q13" s="18"/>
      <c r="R13" s="17"/>
    </row>
    <row r="14" spans="1:36" ht="47.25" customHeight="1" x14ac:dyDescent="0.35">
      <c r="A14" s="50" t="s">
        <v>143</v>
      </c>
      <c r="B14" s="50"/>
      <c r="F14" s="48">
        <f>+Q9</f>
        <v>0</v>
      </c>
      <c r="I14" s="17"/>
      <c r="J14" s="18"/>
      <c r="K14" s="18"/>
      <c r="L14" s="18"/>
      <c r="M14" s="18"/>
      <c r="N14" s="18"/>
      <c r="O14" s="18"/>
      <c r="P14" s="18"/>
      <c r="Q14" s="18"/>
      <c r="R14" s="17"/>
      <c r="AG14" s="20"/>
      <c r="AJ14" s="15"/>
    </row>
    <row r="15" spans="1:36" ht="47.25" customHeight="1" x14ac:dyDescent="0.35">
      <c r="A15" s="50" t="s">
        <v>146</v>
      </c>
      <c r="B15" s="50"/>
      <c r="F15" s="49">
        <f>+AI9</f>
        <v>7.6591140394486829E-3</v>
      </c>
      <c r="I15" s="17"/>
      <c r="J15" s="18"/>
      <c r="K15" s="18"/>
      <c r="L15" s="18"/>
      <c r="M15" s="18"/>
      <c r="N15" s="18"/>
      <c r="O15" s="18"/>
      <c r="P15" s="18"/>
      <c r="Q15" s="18"/>
      <c r="R15" s="17"/>
      <c r="AG15" s="20"/>
      <c r="AJ15" s="15"/>
    </row>
    <row r="16" spans="1:36" x14ac:dyDescent="0.35">
      <c r="I16" s="17"/>
      <c r="J16" s="18"/>
      <c r="K16" s="18"/>
      <c r="L16" s="18"/>
      <c r="M16" s="18"/>
      <c r="N16" s="18"/>
      <c r="O16" s="18"/>
      <c r="P16" s="18"/>
      <c r="Q16" s="18"/>
      <c r="R16" s="17"/>
    </row>
    <row r="17" spans="9:36" x14ac:dyDescent="0.35">
      <c r="I17" s="15"/>
      <c r="R17" s="15"/>
    </row>
    <row r="18" spans="9:36" x14ac:dyDescent="0.35">
      <c r="I18" s="15"/>
      <c r="R18" s="15"/>
    </row>
    <row r="19" spans="9:36" x14ac:dyDescent="0.35">
      <c r="I19" s="15"/>
      <c r="R19" s="15"/>
      <c r="AG19" s="20"/>
      <c r="AJ19" s="15"/>
    </row>
    <row r="20" spans="9:36" x14ac:dyDescent="0.35">
      <c r="I20" s="15"/>
      <c r="R20" s="15"/>
    </row>
    <row r="21" spans="9:36" x14ac:dyDescent="0.35">
      <c r="I21" s="15"/>
      <c r="R21" s="15"/>
    </row>
    <row r="22" spans="9:36" x14ac:dyDescent="0.35">
      <c r="I22" s="15"/>
      <c r="R22" s="15"/>
    </row>
    <row r="23" spans="9:36" x14ac:dyDescent="0.35">
      <c r="I23" s="15"/>
      <c r="R23" s="15"/>
    </row>
    <row r="24" spans="9:36" x14ac:dyDescent="0.35">
      <c r="I24" s="15"/>
      <c r="R24" s="15"/>
    </row>
  </sheetData>
  <mergeCells count="4">
    <mergeCell ref="A12:B12"/>
    <mergeCell ref="A13:B13"/>
    <mergeCell ref="A14:B14"/>
    <mergeCell ref="A15:B15"/>
  </mergeCells>
  <phoneticPr fontId="1" type="noConversion"/>
  <pageMargins left="0.70866141732283472" right="0.70866141732283472" top="0.74803149606299213" bottom="0.74803149606299213" header="0.31496062992125984" footer="0.31496062992125984"/>
  <pageSetup scale="3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C19"/>
  <sheetViews>
    <sheetView workbookViewId="0">
      <selection activeCell="C11" sqref="C11"/>
    </sheetView>
  </sheetViews>
  <sheetFormatPr baseColWidth="10" defaultRowHeight="14.5" x14ac:dyDescent="0.35"/>
  <cols>
    <col min="2" max="2" width="10.1796875" style="6" customWidth="1"/>
    <col min="3" max="3" width="38.453125" customWidth="1"/>
  </cols>
  <sheetData>
    <row r="1" spans="2:3" x14ac:dyDescent="0.35">
      <c r="B1" s="4" t="s">
        <v>3</v>
      </c>
      <c r="C1" s="4" t="s">
        <v>2</v>
      </c>
    </row>
    <row r="2" spans="2:3" x14ac:dyDescent="0.35">
      <c r="B2" s="4" t="s">
        <v>4</v>
      </c>
      <c r="C2" t="s">
        <v>5</v>
      </c>
    </row>
    <row r="3" spans="2:3" x14ac:dyDescent="0.35">
      <c r="B3" s="4" t="s">
        <v>6</v>
      </c>
      <c r="C3" t="s">
        <v>7</v>
      </c>
    </row>
    <row r="4" spans="2:3" ht="29" x14ac:dyDescent="0.35">
      <c r="B4" s="7" t="s">
        <v>8</v>
      </c>
      <c r="C4" s="8" t="s">
        <v>31</v>
      </c>
    </row>
    <row r="5" spans="2:3" x14ac:dyDescent="0.35">
      <c r="B5" s="4" t="s">
        <v>9</v>
      </c>
      <c r="C5" t="s">
        <v>30</v>
      </c>
    </row>
    <row r="6" spans="2:3" x14ac:dyDescent="0.35">
      <c r="B6" s="4" t="s">
        <v>10</v>
      </c>
      <c r="C6" t="s">
        <v>11</v>
      </c>
    </row>
    <row r="7" spans="2:3" ht="58" x14ac:dyDescent="0.35">
      <c r="B7" s="7" t="s">
        <v>12</v>
      </c>
      <c r="C7" s="8" t="s">
        <v>32</v>
      </c>
    </row>
    <row r="8" spans="2:3" x14ac:dyDescent="0.35">
      <c r="B8" s="4" t="s">
        <v>13</v>
      </c>
      <c r="C8" t="s">
        <v>14</v>
      </c>
    </row>
    <row r="9" spans="2:3" x14ac:dyDescent="0.35">
      <c r="B9" s="4" t="s">
        <v>15</v>
      </c>
      <c r="C9" t="s">
        <v>16</v>
      </c>
    </row>
    <row r="10" spans="2:3" x14ac:dyDescent="0.35">
      <c r="B10" s="4" t="s">
        <v>17</v>
      </c>
      <c r="C10" t="s">
        <v>18</v>
      </c>
    </row>
    <row r="11" spans="2:3" ht="23.25" customHeight="1" x14ac:dyDescent="0.35">
      <c r="B11" s="4" t="s">
        <v>19</v>
      </c>
      <c r="C11" t="s">
        <v>20</v>
      </c>
    </row>
    <row r="12" spans="2:3" ht="25.5" customHeight="1" x14ac:dyDescent="0.35">
      <c r="B12" s="7" t="s">
        <v>21</v>
      </c>
      <c r="C12" s="9" t="s">
        <v>34</v>
      </c>
    </row>
    <row r="13" spans="2:3" ht="26.25" customHeight="1" x14ac:dyDescent="0.35">
      <c r="B13" s="5" t="s">
        <v>22</v>
      </c>
      <c r="C13" s="10" t="s">
        <v>35</v>
      </c>
    </row>
    <row r="14" spans="2:3" x14ac:dyDescent="0.35">
      <c r="B14" s="4" t="s">
        <v>23</v>
      </c>
      <c r="C14" t="s">
        <v>36</v>
      </c>
    </row>
    <row r="15" spans="2:3" ht="29" x14ac:dyDescent="0.35">
      <c r="B15" s="5" t="s">
        <v>24</v>
      </c>
      <c r="C15" s="1" t="s">
        <v>37</v>
      </c>
    </row>
    <row r="16" spans="2:3" x14ac:dyDescent="0.35">
      <c r="B16" s="4" t="s">
        <v>25</v>
      </c>
      <c r="C16" t="s">
        <v>26</v>
      </c>
    </row>
    <row r="17" spans="2:3" x14ac:dyDescent="0.35">
      <c r="B17" s="4" t="s">
        <v>27</v>
      </c>
      <c r="C17" t="s">
        <v>38</v>
      </c>
    </row>
    <row r="18" spans="2:3" x14ac:dyDescent="0.35">
      <c r="B18" s="4" t="s">
        <v>28</v>
      </c>
      <c r="C18" t="s">
        <v>39</v>
      </c>
    </row>
    <row r="19" spans="2:3" x14ac:dyDescent="0.35">
      <c r="B19" s="4" t="s">
        <v>29</v>
      </c>
      <c r="C19" t="s">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7"/>
  <sheetViews>
    <sheetView topLeftCell="A10" workbookViewId="0">
      <selection activeCell="A27" sqref="A27:XFD27"/>
    </sheetView>
  </sheetViews>
  <sheetFormatPr baseColWidth="10" defaultRowHeight="14.5" x14ac:dyDescent="0.35"/>
  <cols>
    <col min="1" max="1" width="40.1796875" bestFit="1" customWidth="1"/>
  </cols>
  <sheetData>
    <row r="1" spans="1:2" x14ac:dyDescent="0.35">
      <c r="A1" t="s">
        <v>121</v>
      </c>
      <c r="B1" t="s">
        <v>123</v>
      </c>
    </row>
    <row r="2" spans="1:2" x14ac:dyDescent="0.35">
      <c r="B2">
        <v>350</v>
      </c>
    </row>
    <row r="3" spans="1:2" x14ac:dyDescent="0.35">
      <c r="B3">
        <v>1230</v>
      </c>
    </row>
    <row r="4" spans="1:2" x14ac:dyDescent="0.35">
      <c r="B4">
        <v>340.5</v>
      </c>
    </row>
    <row r="5" spans="1:2" x14ac:dyDescent="0.35">
      <c r="B5">
        <v>300</v>
      </c>
    </row>
    <row r="6" spans="1:2" x14ac:dyDescent="0.35">
      <c r="B6">
        <v>341</v>
      </c>
    </row>
    <row r="7" spans="1:2" x14ac:dyDescent="0.35">
      <c r="B7">
        <v>300</v>
      </c>
    </row>
    <row r="8" spans="1:2" x14ac:dyDescent="0.35">
      <c r="B8">
        <v>100</v>
      </c>
    </row>
    <row r="9" spans="1:2" x14ac:dyDescent="0.35">
      <c r="B9">
        <v>400</v>
      </c>
    </row>
    <row r="10" spans="1:2" x14ac:dyDescent="0.35">
      <c r="B10">
        <v>676.7</v>
      </c>
    </row>
    <row r="11" spans="1:2" x14ac:dyDescent="0.35">
      <c r="B11">
        <v>670</v>
      </c>
    </row>
    <row r="12" spans="1:2" x14ac:dyDescent="0.35">
      <c r="B12">
        <v>658</v>
      </c>
    </row>
    <row r="13" spans="1:2" x14ac:dyDescent="0.35">
      <c r="B13">
        <v>669</v>
      </c>
    </row>
    <row r="14" spans="1:2" x14ac:dyDescent="0.35">
      <c r="B14">
        <v>668</v>
      </c>
    </row>
    <row r="15" spans="1:2" x14ac:dyDescent="0.35">
      <c r="B15">
        <v>742.6</v>
      </c>
    </row>
    <row r="16" spans="1:2" x14ac:dyDescent="0.35">
      <c r="B16">
        <v>732.6</v>
      </c>
    </row>
    <row r="17" spans="1:36" x14ac:dyDescent="0.35">
      <c r="B17">
        <v>326</v>
      </c>
    </row>
    <row r="18" spans="1:36" x14ac:dyDescent="0.35">
      <c r="B18">
        <v>875.52</v>
      </c>
    </row>
    <row r="19" spans="1:36" x14ac:dyDescent="0.35">
      <c r="B19">
        <v>530</v>
      </c>
    </row>
    <row r="20" spans="1:36" x14ac:dyDescent="0.35">
      <c r="B20">
        <v>934.82</v>
      </c>
    </row>
    <row r="21" spans="1:36" x14ac:dyDescent="0.35">
      <c r="B21">
        <v>511</v>
      </c>
    </row>
    <row r="22" spans="1:36" x14ac:dyDescent="0.35">
      <c r="B22">
        <v>1900</v>
      </c>
    </row>
    <row r="23" spans="1:36" x14ac:dyDescent="0.35">
      <c r="B23">
        <f>SUM(B2:B22)</f>
        <v>13255.740000000002</v>
      </c>
    </row>
    <row r="27" spans="1:36" s="15" customFormat="1" ht="23.5" x14ac:dyDescent="0.55000000000000004">
      <c r="A27" s="51" t="s">
        <v>154</v>
      </c>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row>
  </sheetData>
  <mergeCells count="1">
    <mergeCell ref="A27:AJ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P.I.</vt:lpstr>
      <vt:lpstr>FUT</vt:lpstr>
      <vt:lpstr>Hoja1</vt:lpstr>
      <vt:lpstr>P.I.!Área_de_impresión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cp:lastPrinted>2021-01-21T06:53:41Z</cp:lastPrinted>
  <dcterms:created xsi:type="dcterms:W3CDTF">2020-09-01T20:26:55Z</dcterms:created>
  <dcterms:modified xsi:type="dcterms:W3CDTF">2021-01-22T21:39:46Z</dcterms:modified>
</cp:coreProperties>
</file>