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luzma\OneDrive\Documentos\SEGUIMIENTOS PLANES DE ACCION  A  31 DE DICIEMBRE DE 2020\"/>
    </mc:Choice>
  </mc:AlternateContent>
  <xr:revisionPtr revIDLastSave="0" documentId="8_{79C86920-E0C9-465A-9E9D-E423A2C140EA}" xr6:coauthVersionLast="46" xr6:coauthVersionMax="46" xr10:uidLastSave="{00000000-0000-0000-0000-000000000000}"/>
  <bookViews>
    <workbookView xWindow="-110" yWindow="-110" windowWidth="18250" windowHeight="11020" xr2:uid="{00000000-000D-0000-FFFF-FFFF00000000}"/>
  </bookViews>
  <sheets>
    <sheet name="plan de acció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1" l="1"/>
  <c r="Q6" i="1"/>
  <c r="Q73" i="1"/>
  <c r="Q72" i="1"/>
  <c r="Q71" i="1"/>
  <c r="Q70" i="1"/>
  <c r="Q69" i="1"/>
  <c r="Q68" i="1"/>
  <c r="Q67" i="1"/>
  <c r="Q66" i="1"/>
  <c r="Q65" i="1"/>
  <c r="Q64" i="1"/>
  <c r="Q63" i="1"/>
  <c r="Q62" i="1"/>
  <c r="Q61" i="1"/>
  <c r="Q60" i="1"/>
  <c r="Q59" i="1"/>
  <c r="Q53" i="1"/>
  <c r="Q47" i="1"/>
  <c r="Q46" i="1"/>
  <c r="O45" i="1"/>
  <c r="Q45" i="1"/>
  <c r="Q44" i="1"/>
  <c r="Q43" i="1"/>
  <c r="Q42" i="1"/>
  <c r="Q41" i="1"/>
  <c r="Q40" i="1"/>
  <c r="Q35" i="1"/>
  <c r="Q34" i="1"/>
  <c r="Q33" i="1"/>
  <c r="Q32" i="1"/>
  <c r="Q31" i="1"/>
  <c r="Q30" i="1"/>
  <c r="Q29" i="1"/>
  <c r="Q28" i="1"/>
  <c r="Q23" i="1"/>
  <c r="Q20" i="1"/>
  <c r="Q18" i="1"/>
  <c r="Q16" i="1"/>
  <c r="Q11" i="1"/>
  <c r="Q8" i="1"/>
  <c r="Q4" i="1"/>
  <c r="Q2" i="1"/>
  <c r="O73" i="1"/>
  <c r="P73" i="1" s="1"/>
  <c r="O23" i="1"/>
  <c r="O72" i="1"/>
  <c r="P72" i="1" s="1"/>
  <c r="O71" i="1"/>
  <c r="P71" i="1" s="1"/>
  <c r="O70" i="1"/>
  <c r="O68" i="1"/>
  <c r="P68" i="1" s="1"/>
  <c r="O67" i="1"/>
  <c r="O66" i="1"/>
  <c r="O65" i="1"/>
  <c r="O64" i="1"/>
  <c r="O63" i="1"/>
  <c r="O62" i="1"/>
  <c r="O61" i="1"/>
  <c r="O60" i="1"/>
  <c r="O59" i="1"/>
  <c r="O53" i="1"/>
  <c r="O43" i="1"/>
  <c r="O35" i="1"/>
  <c r="O33" i="1"/>
  <c r="O31" i="1"/>
  <c r="O29" i="1"/>
  <c r="O28" i="1"/>
  <c r="O26" i="1"/>
  <c r="O4" i="1"/>
  <c r="O8" i="1"/>
  <c r="O11" i="1"/>
  <c r="P11" i="1" s="1"/>
  <c r="O16" i="1"/>
  <c r="P16" i="1" s="1"/>
  <c r="O18" i="1"/>
  <c r="P18" i="1" s="1"/>
  <c r="O20" i="1"/>
  <c r="P20" i="1" s="1"/>
  <c r="O30" i="1"/>
  <c r="O32" i="1"/>
  <c r="P32" i="1" s="1"/>
  <c r="O40" i="1"/>
  <c r="O41" i="1"/>
  <c r="P41" i="1" s="1"/>
  <c r="O42" i="1"/>
  <c r="P42" i="1" s="1"/>
  <c r="O44" i="1"/>
  <c r="O46" i="1"/>
  <c r="O47" i="1"/>
  <c r="O2" i="1"/>
  <c r="P2" i="1" s="1"/>
  <c r="P59" i="1" l="1"/>
  <c r="P47" i="1"/>
  <c r="P35" i="1"/>
  <c r="P28" i="1"/>
  <c r="P43" i="1"/>
  <c r="P61" i="1"/>
  <c r="P70" i="1"/>
  <c r="AI74" i="1"/>
  <c r="AH74" i="1"/>
  <c r="AJ70" i="1"/>
  <c r="AJ68" i="1"/>
  <c r="AJ61" i="1"/>
  <c r="AJ59" i="1"/>
  <c r="AJ47" i="1"/>
  <c r="AJ43" i="1"/>
  <c r="AJ42" i="1"/>
  <c r="AJ41" i="1"/>
  <c r="AJ35" i="1"/>
  <c r="AJ32" i="1"/>
  <c r="AJ20" i="1"/>
  <c r="AJ16" i="1"/>
  <c r="AJ11" i="1"/>
  <c r="AJ2" i="1"/>
  <c r="P74" i="1" l="1"/>
  <c r="AJ74" i="1"/>
  <c r="Z70" i="1"/>
  <c r="AA70" i="1" s="1"/>
  <c r="AB70" i="1" s="1"/>
  <c r="Y70" i="1"/>
  <c r="AA50" i="1"/>
  <c r="AA23" i="1"/>
  <c r="AA22" i="1"/>
  <c r="Z24" i="1"/>
  <c r="AA24" i="1" s="1"/>
  <c r="Z23" i="1"/>
  <c r="Z52" i="1"/>
  <c r="AA52" i="1" s="1"/>
  <c r="Z3" i="1"/>
  <c r="AA3" i="1" s="1"/>
  <c r="Z4" i="1"/>
  <c r="AA4" i="1" s="1"/>
  <c r="Z5" i="1"/>
  <c r="AA5" i="1" s="1"/>
  <c r="Z6" i="1"/>
  <c r="AA6" i="1" s="1"/>
  <c r="Z7" i="1"/>
  <c r="AA7" i="1" s="1"/>
  <c r="Z8" i="1"/>
  <c r="AA8" i="1" s="1"/>
  <c r="Z9" i="1"/>
  <c r="AA9" i="1" s="1"/>
  <c r="Z10" i="1"/>
  <c r="AA10" i="1" s="1"/>
  <c r="Z11" i="1"/>
  <c r="AA11" i="1" s="1"/>
  <c r="Z12" i="1"/>
  <c r="AA12" i="1" s="1"/>
  <c r="Z13" i="1"/>
  <c r="AA13" i="1" s="1"/>
  <c r="Z14" i="1"/>
  <c r="AA14" i="1" s="1"/>
  <c r="Z15" i="1"/>
  <c r="AA15" i="1" s="1"/>
  <c r="Z16" i="1"/>
  <c r="AA16" i="1" s="1"/>
  <c r="Z17" i="1"/>
  <c r="AA17" i="1" s="1"/>
  <c r="Z18" i="1"/>
  <c r="AA18" i="1" s="1"/>
  <c r="Z19" i="1"/>
  <c r="AA19" i="1" s="1"/>
  <c r="Z20" i="1"/>
  <c r="Z21" i="1"/>
  <c r="AA21" i="1" s="1"/>
  <c r="Z22" i="1"/>
  <c r="Z25" i="1"/>
  <c r="AA25" i="1" s="1"/>
  <c r="Z26" i="1"/>
  <c r="AA26" i="1" s="1"/>
  <c r="Z27" i="1"/>
  <c r="AA27" i="1" s="1"/>
  <c r="Z28" i="1"/>
  <c r="AA28" i="1" s="1"/>
  <c r="Z29" i="1"/>
  <c r="AA29" i="1" s="1"/>
  <c r="Z30" i="1"/>
  <c r="AA30" i="1" s="1"/>
  <c r="Z31" i="1"/>
  <c r="AA31" i="1" s="1"/>
  <c r="Z34" i="1"/>
  <c r="AA34" i="1" s="1"/>
  <c r="Z35" i="1"/>
  <c r="AA35" i="1" s="1"/>
  <c r="Z36" i="1"/>
  <c r="AA36" i="1" s="1"/>
  <c r="Z37" i="1"/>
  <c r="AA37" i="1" s="1"/>
  <c r="Z38" i="1"/>
  <c r="AA38" i="1" s="1"/>
  <c r="Z39" i="1"/>
  <c r="AA39" i="1" s="1"/>
  <c r="Z40" i="1"/>
  <c r="AA40" i="1" s="1"/>
  <c r="Z47" i="1"/>
  <c r="AA47" i="1" s="1"/>
  <c r="Z48" i="1"/>
  <c r="AA48" i="1" s="1"/>
  <c r="Z49" i="1"/>
  <c r="AA49" i="1" s="1"/>
  <c r="Z50" i="1"/>
  <c r="Z51" i="1"/>
  <c r="AA51" i="1" s="1"/>
  <c r="Z53" i="1"/>
  <c r="AA53" i="1" s="1"/>
  <c r="Z54" i="1"/>
  <c r="AA54" i="1" s="1"/>
  <c r="Z55" i="1"/>
  <c r="AA55" i="1" s="1"/>
  <c r="Z56" i="1"/>
  <c r="AA56" i="1" s="1"/>
  <c r="Z57" i="1"/>
  <c r="AA57" i="1" s="1"/>
  <c r="Z58" i="1"/>
  <c r="AA58" i="1" s="1"/>
  <c r="Z59" i="1"/>
  <c r="AA59" i="1" s="1"/>
  <c r="AB59" i="1" s="1"/>
  <c r="Z61" i="1"/>
  <c r="AA61" i="1" s="1"/>
  <c r="Z62" i="1"/>
  <c r="AA62" i="1" s="1"/>
  <c r="Z63" i="1"/>
  <c r="AA63" i="1" s="1"/>
  <c r="Z64" i="1"/>
  <c r="AA64" i="1" s="1"/>
  <c r="Z65" i="1"/>
  <c r="AA65" i="1" s="1"/>
  <c r="Z66" i="1"/>
  <c r="AA66" i="1" s="1"/>
  <c r="Z67" i="1"/>
  <c r="AA67" i="1" s="1"/>
  <c r="Z68" i="1"/>
  <c r="AA68" i="1" s="1"/>
  <c r="Z69" i="1"/>
  <c r="AA69" i="1" s="1"/>
  <c r="Z71" i="1"/>
  <c r="Z72" i="1"/>
  <c r="AA72" i="1" s="1"/>
  <c r="AB72" i="1" s="1"/>
  <c r="Z73" i="1"/>
  <c r="AA73" i="1" s="1"/>
  <c r="AB73" i="1" s="1"/>
  <c r="Z2" i="1"/>
  <c r="AA2" i="1" s="1"/>
  <c r="Y32" i="1"/>
  <c r="Z32" i="1" s="1"/>
  <c r="AA32" i="1" s="1"/>
  <c r="Y33" i="1"/>
  <c r="Z33" i="1" s="1"/>
  <c r="AA33" i="1" s="1"/>
  <c r="AB16" i="1" l="1"/>
  <c r="AB68" i="1"/>
  <c r="AB61" i="1"/>
  <c r="AB35" i="1"/>
  <c r="AB11" i="1"/>
  <c r="AB32" i="1"/>
  <c r="AB28" i="1"/>
  <c r="AB18" i="1"/>
  <c r="AB2" i="1"/>
  <c r="AB47" i="1"/>
  <c r="V20" i="1"/>
  <c r="AA20" i="1" s="1"/>
  <c r="AB20" i="1" s="1"/>
  <c r="AB74" i="1" l="1"/>
  <c r="AM52" i="1"/>
  <c r="W69" i="1" l="1"/>
  <c r="W68" i="1"/>
  <c r="AQ66" i="1"/>
  <c r="AQ65" i="1"/>
  <c r="AQ64" i="1"/>
  <c r="AQ63" i="1"/>
  <c r="AQ62" i="1"/>
  <c r="AQ61" i="1"/>
  <c r="AM40" i="1" l="1"/>
  <c r="AM39" i="1"/>
  <c r="AM38" i="1"/>
  <c r="AM37" i="1"/>
  <c r="AM36" i="1"/>
  <c r="AM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cindy paola</author>
    <author>Adry</author>
  </authors>
  <commentList>
    <comment ref="AM1" authorId="0" shapeId="0" xr:uid="{00000000-0006-0000-0000-000001000000}">
      <text>
        <r>
          <rPr>
            <b/>
            <sz val="9"/>
            <color indexed="81"/>
            <rFont val="Tahoma"/>
            <family val="2"/>
          </rPr>
          <t>Usuario:</t>
        </r>
        <r>
          <rPr>
            <sz val="9"/>
            <color indexed="81"/>
            <rFont val="Tahoma"/>
            <family val="2"/>
          </rPr>
          <t xml:space="preserve">
Cada entidad de acuerdo a
su planeación definirá el periodo y grado de avance de la
actividad de acuerdo con la programación de reportes y
seguimiento para verificar este cumplimiento
</t>
        </r>
      </text>
    </comment>
    <comment ref="V28" authorId="1" shapeId="0" xr:uid="{00000000-0006-0000-0000-000002000000}">
      <text>
        <r>
          <rPr>
            <b/>
            <sz val="11"/>
            <color indexed="81"/>
            <rFont val="Tahoma"/>
            <family val="2"/>
          </rPr>
          <t>Las metas bajo gestión por la Oficina Asesora de Informática, encontramos que todas tienen el valor Absoluto de la Actividad del Proyecto tal como Uds lo solicitan.</t>
        </r>
        <r>
          <rPr>
            <sz val="9"/>
            <color indexed="81"/>
            <rFont val="Tahoma"/>
            <family val="2"/>
          </rPr>
          <t xml:space="preserve">
</t>
        </r>
      </text>
    </comment>
    <comment ref="V53" authorId="2" shapeId="0" xr:uid="{00000000-0006-0000-0000-000003000000}">
      <text>
        <r>
          <rPr>
            <sz val="8"/>
            <color indexed="81"/>
            <rFont val="Tahoma"/>
            <family val="2"/>
          </rPr>
          <t>Se modifica el valor absoluto teniendo en cuenta el número de actividades del Proyecto a 2023</t>
        </r>
      </text>
    </comment>
    <comment ref="W73" authorId="1" shapeId="0" xr:uid="{00000000-0006-0000-0000-000004000000}">
      <text>
        <r>
          <rPr>
            <b/>
            <sz val="9"/>
            <color indexed="81"/>
            <rFont val="Tahoma"/>
            <family val="2"/>
          </rPr>
          <t>No se encuentra proyectado aun.</t>
        </r>
      </text>
    </comment>
  </commentList>
</comments>
</file>

<file path=xl/sharedStrings.xml><?xml version="1.0" encoding="utf-8"?>
<sst xmlns="http://schemas.openxmlformats.org/spreadsheetml/2006/main" count="1145" uniqueCount="567">
  <si>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</si>
  <si>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</si>
  <si>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</si>
  <si>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</si>
  <si>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</si>
  <si>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</si>
  <si>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</si>
  <si>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</si>
  <si>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</si>
  <si>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PROGRAMACIÓN META A 2020</t>
  </si>
  <si>
    <t>PROYECTO</t>
  </si>
  <si>
    <t>Código de proyecto BPIM</t>
  </si>
  <si>
    <t>Objetivo del proyecto</t>
  </si>
  <si>
    <t>ACTIVIDADES DE PROYECTO</t>
  </si>
  <si>
    <t>Valor Absoluto de la Actividad del  Proyecto 2020-2023</t>
  </si>
  <si>
    <t xml:space="preserve">Fecha de inicio </t>
  </si>
  <si>
    <t xml:space="preserve">Fecha de Terminación </t>
  </si>
  <si>
    <t>Porcentaje de avance</t>
  </si>
  <si>
    <t xml:space="preserve">DEPENDENCIA RESPONSABLE </t>
  </si>
  <si>
    <t>NOMBRE DEL RESPONSABLE</t>
  </si>
  <si>
    <t>Fuente de Financiación</t>
  </si>
  <si>
    <t>Rubro Presupuestal</t>
  </si>
  <si>
    <t>Código Presupuestal</t>
  </si>
  <si>
    <t>Apropiación Definitiva
(en pesos)</t>
  </si>
  <si>
    <t>Elevar el índice de desempeño institucional medido a través de FURAG (Formulario Único de Reporte de Avances de la Gestión</t>
  </si>
  <si>
    <t>Elevar en un 30% el índice de desempeño institucional medido a través de FURAG (Formulario Único de Reporte de Avances de la Gestión</t>
  </si>
  <si>
    <t>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</si>
  <si>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</si>
  <si>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</si>
  <si>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Implementar integralmente las 7 dimensiones y sus políticas del Modelo Integrado de Planeación y Gestión (MIPG)</t>
  </si>
  <si>
    <t>SECRETARÍA GENERAL</t>
  </si>
  <si>
    <t>DIANA MARTINEZ BERROCAL</t>
  </si>
  <si>
    <t>CARTAGENA TRANSPARENTE</t>
  </si>
  <si>
    <t>Elevar en un 30% el indice de desempeño institucional medido a través del FURAG (Formulario Único de Avances de la Gestión)</t>
  </si>
  <si>
    <t>Porcentaje de avance en la implementación de los proyectos del Plan Institucional de Archivo del Distrito de Cartagena (PINAR)</t>
  </si>
  <si>
    <t>Implementar el 60% de los proyectos establecidos en el PINAR (de corto y  mediano plazo )</t>
  </si>
  <si>
    <t>Archivo General</t>
  </si>
  <si>
    <t>Norma Román Leygues</t>
  </si>
  <si>
    <t>ICLD</t>
  </si>
  <si>
    <t>CARTAGENA INTELIGENTE CON TODOS Y PARA TODOS</t>
  </si>
  <si>
    <t>Porcentaje Ciudadanos
cartageneros conectados,
alfabetizados digitalmente.</t>
  </si>
  <si>
    <t>ND</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</si>
  <si>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</si>
  <si>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</si>
  <si>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</si>
  <si>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</si>
  <si>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t>Establecer un documento tecnico juridico para que sirva de hoja de ruta para la transformacion digital del distrito de Cartagena</t>
  </si>
  <si>
    <t>SECRETARIA GENERAL</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</si>
  <si>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</si>
  <si>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</si>
  <si>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Infraestructura tecnológica global diseñada e implementada en cinco fases conforme se plantea en la política de gobierno digital para la Alcaldia de Cartagena de Indias</t>
  </si>
  <si>
    <t xml:space="preserve">implementar una infraestructura TI , global funcional con el proposito de se la base de la transformacion digital de distrito de Cartagena de indias para ofrecer mejores servicios a la ciudadania </t>
  </si>
  <si>
    <t>Infraestructura tecnológica y modelo general de datos abiertos del distrito adoptando la política nacional de explotación de datos.</t>
  </si>
  <si>
    <t>1 infraestructura tecnológica global de datos abiertos diseñada e implementada en las cinco fases.</t>
  </si>
  <si>
    <t>generar una infraestructura global de datos abiertos que sirva para desarrollar una gobernanza abierta y transparente</t>
  </si>
  <si>
    <t>Centro Integrado de Operación y Control (CIOC).</t>
  </si>
  <si>
    <t>1 CIOC consolidado y operativo.</t>
  </si>
  <si>
    <t>desarrollar un centro de innovaccion y empredimiento digital</t>
  </si>
  <si>
    <t>Política de gobierno digital implementada.</t>
  </si>
  <si>
    <t>Política de gobierno digital implementada en un 50%</t>
  </si>
  <si>
    <t>implementar los lineamientos establecidos para cumplir a cabalidad inclusion de la transformacion a partir del gobierno digital</t>
  </si>
  <si>
    <t>Aplicaciones pilotos basadas en inteligencia artificial</t>
  </si>
  <si>
    <t>4 Aplicaciones piloto basadas en inteligencia artificial</t>
  </si>
  <si>
    <t xml:space="preserve">optimizar del desempeño del sector público, a través de la adopción del Gobierno
Electrónico como la herramienta hacia la modernización y buen gobierno, a través de la oferta integrada
de información y servicios en línea para la ciudadanía y el fortalecimiento de los elementos
</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</si>
  <si>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</si>
  <si>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</si>
  <si>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AMPLIAR EL NIVEL DE PENETRACIÓN DE INTERNET, PROMOVER Y APROPIAR EL USO DE LAS TIC EN EL DISTRITO DE CARTAGENA</t>
  </si>
  <si>
    <t>Cartageneros conectados y alfabetizados</t>
  </si>
  <si>
    <t>Numero Zonas wifi de acceso libre Implementadas en Cartagena</t>
  </si>
  <si>
    <t>Implementar 8 zonas wifi en Cartagena</t>
  </si>
  <si>
    <t>Ampliar el nivel de acceso a internet en zonas públicas de alta concurrencia ciudadana.</t>
  </si>
  <si>
    <t>Numero de Corredores wifi turísticos Implementados</t>
  </si>
  <si>
    <t>GESTIÓN Y DESEMPEÑO INSTITUCIONAL PARA LA GOBERNANZA</t>
  </si>
  <si>
    <t>DESARROLLO ECONOMICO Y EMPLEABILIDAD</t>
  </si>
  <si>
    <t>El proyecto de la oficina de calidad está en proceso de formulación para ser registrado en el banco de proyectos.</t>
  </si>
  <si>
    <t xml:space="preserve">INGRESOS CORRIENTES DE LIBRE DESTINACION-ICLD </t>
  </si>
  <si>
    <t>GENERAR UN DOCUMENTO TECNICO JURIDICO QUE PERMITA DE FORMA EXPEDITA LA INSTALACION DE INFRAESTRUCTUTA TECNOLOGICA EN LA CIUDAD DE CARTAGENA</t>
  </si>
  <si>
    <t>02-001-06-20-04-01-01-01</t>
  </si>
  <si>
    <t>implementar  zonas WiFi extensa tipo corredores donde en las zonas turisticas la experiencia de los visitantes y foraneos sea mejor mediante el uso de  las tics</t>
  </si>
  <si>
    <t>CARTAGENA CONTINGENTE</t>
  </si>
  <si>
    <t>NUMERO DE PLATAFORMAS DE INCLUSION PRODUCTIVA EN FUNCIONAMIENTO</t>
  </si>
  <si>
    <t>Diseñar e implementar 1 plataforma de inclusion productiva distrital</t>
  </si>
  <si>
    <t>Desarrollo del Ecosistema Digital basado en la cuarta revolucion industrial.</t>
  </si>
  <si>
    <t>Formar a 1000 jovenes en Tics y tecnologias de la cuarta revolución industrial</t>
  </si>
  <si>
    <t>OFICINA ASESORA INFORMATICA</t>
  </si>
  <si>
    <t>INGRID SOLANO BENITEZ</t>
  </si>
  <si>
    <t>Formar a 600 funcionarios de la Alcaldia distrital de Cartagena en tics y cuarta revolución industrial</t>
  </si>
  <si>
    <t>implementar 1 plataforma de e-learning para funcionarios y ciudadanos capacitar en tics, tecnologia de la cuarta revolución.</t>
  </si>
  <si>
    <t>Formular 1 politica publica de Ctel</t>
  </si>
  <si>
    <t xml:space="preserve">Dependencias administrativas de la Alcaldía Mayor de Cartagena con proceso de modernización y reestructuración implementados </t>
  </si>
  <si>
    <t xml:space="preserve">Implementar en 100% en las dependencias administrativas de la Alcaldía Mayor de Cartagena procesos de modernización y reestructuración </t>
  </si>
  <si>
    <t>Cartagena hacia la modernidad</t>
  </si>
  <si>
    <t xml:space="preserve">Fases para modernización y reestructuración administrativa realizada </t>
  </si>
  <si>
    <t xml:space="preserve">1 fase realizada </t>
  </si>
  <si>
    <t>Realizar y operacionalizar las 5 fases del proceso de modernización y reestructuración  administrativa de la Alcaldía Mayor de Cartagena</t>
  </si>
  <si>
    <t xml:space="preserve">Modernización y Desarrollo Institucional de la Alcaldía Mayor de Cartagena de Indias </t>
  </si>
  <si>
    <t xml:space="preserve">Secretaría general </t>
  </si>
  <si>
    <t xml:space="preserve">Diana Martínez Berrocal </t>
  </si>
  <si>
    <t>02-001-06-10-04-02-03-01</t>
  </si>
  <si>
    <t xml:space="preserve">Proyecto de acuerdo de modernización de la Alcaldía presentado al Concejo Distrital </t>
  </si>
  <si>
    <t>Presentar al Concejo Distrital para su aprobación el proyecto de acuerdo de modernización de la Alcaldía de Cartagena</t>
  </si>
  <si>
    <t xml:space="preserve">Rendimientos financieros crédito interno </t>
  </si>
  <si>
    <t>02-038-06-10-04-02-03-01</t>
  </si>
  <si>
    <t xml:space="preserve">CARTAGENA TRANSPARENTE </t>
  </si>
  <si>
    <t>CONVIVENCIA Y SEGURIDAD PARA LA GOBERNABILIDAD</t>
  </si>
  <si>
    <t>N/D ( VER OBSERVACIONES)</t>
  </si>
  <si>
    <t>65 SERVIDORES (AS) PUBLICOS VINCULADOSCOMO SALVAVIDAS EN LA PLANTA DE PERSONAL DE LA ADMINISTRACION DISTRITAL.</t>
  </si>
  <si>
    <t>VIGILANCIA DE LAS PLAYAS DEL DISTRITO DE CARTAGENA</t>
  </si>
  <si>
    <t>NUMERO DE SALVAVIDAS VINCULADOS A LA PLANTA DE PERSONAL DE LA ADMINISTRACION DISTRITAL</t>
  </si>
  <si>
    <t>SECRETARIA GENERAL- TALENTO HUMANO</t>
  </si>
  <si>
    <t>ADELFO DORIA FRANCO- DIRECTOR ADMINISTRATIVO DE TALENTO HUMANO</t>
  </si>
  <si>
    <t>No. De Plataforma de Inclusión Productiva Distrital en Funcionamiento</t>
  </si>
  <si>
    <t>9.1.12 MAS COOPERACION INTERNACIONAL</t>
  </si>
  <si>
    <t>Inversión en Pesos Colombianos en recursos para robustecer los programas del Plan de Desarrollo</t>
  </si>
  <si>
    <t>108 totales de las cuales 61 han cooperado en los ultimos 5 años.</t>
  </si>
  <si>
    <t>Organizaciones de la sociedad civil que logran operar recursos de cooperación internacional</t>
  </si>
  <si>
    <t>Cero (0)</t>
  </si>
  <si>
    <t>No. de Planes de Internacionalización formulados</t>
  </si>
  <si>
    <t>Formular participativamente el Primer Plan de Internacionalización de la Ciudad</t>
  </si>
  <si>
    <t>Elevar el índice de desempeño
institucional medido a través de
FURAG (Formulario Único de
Reporte de Avances de la
Gestión</t>
  </si>
  <si>
    <t>2 Rendición publica de cuentas</t>
  </si>
  <si>
    <t>Realizar 8 procesos de rendición publica de cuentas a la ciudadanía</t>
  </si>
  <si>
    <t>Transparencia para el fortalecimiento de la confianza en las instituciones del distrito de Cartagena</t>
  </si>
  <si>
    <t>Numero de rendición públicas
de cuentas realizadas</t>
  </si>
  <si>
    <t>Audiencias pública de Rendición de cuentas que se realizan dos cada año</t>
  </si>
  <si>
    <t>Oficina de Comunicaciones y Prensa</t>
  </si>
  <si>
    <t>El proyecto de rendición de cuentas se encuentra en proceso de formaluación.</t>
  </si>
  <si>
    <t>Implementar Una(1) estrategia de rendición publica de cuentas periódica en el Distrito de Cartagena</t>
  </si>
  <si>
    <t>Numero de estrategia de rendición publica de cuentas implementadas</t>
  </si>
  <si>
    <t>TASA DE COBERTURA DE SANEAMIENTO EN SUELO URBANO.</t>
  </si>
  <si>
    <t>85.47 %
Fuente: DANE 2018</t>
  </si>
  <si>
    <t>LLEVAR AL 90 % LA TASA DE COBERTURA DE SANEAMIENTO EN SUELO URBANO.</t>
  </si>
  <si>
    <t xml:space="preserve"> CEMENTERIOS</t>
  </si>
  <si>
    <t xml:space="preserve">Plan de Saneamiento Ambiental en los cementerios distritales implementado.
</t>
  </si>
  <si>
    <t>0
Fuente: Secretaria General - Apoyo Logistico.</t>
  </si>
  <si>
    <t>Implementar 4 planes de saneamiento ambiental en los cementerios distritales uno (1) por cementerio (Ternera, Manga, Olaya y Albornoz)</t>
  </si>
  <si>
    <t xml:space="preserve">ADMINISTRACION Y OPERACIÓN DE LOS CEMENTERIOS DISTRITALES – POR UNA CARTAGENA LIBRE Y RESILIENTE. </t>
  </si>
  <si>
    <t xml:space="preserve">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 </t>
  </si>
  <si>
    <t>Secretaria General - 
Direccion Administrtiva de Apoyo Logistico</t>
  </si>
  <si>
    <t>Diana Martinez Berrocal (SG) -
Didier de Jesus Torres Zuñiga (DAAL)</t>
  </si>
  <si>
    <t>Venta de Servicios Cementerios.</t>
  </si>
  <si>
    <t>104.818.650
48.977</t>
  </si>
  <si>
    <t>Administracion y Operación de los Cementerios Publicos Distritales - Por una Cartagena Libre y Resiliente.</t>
  </si>
  <si>
    <t>02-034-06-20-02-10-02-05
02-150-06-20-02-10-02-01</t>
  </si>
  <si>
    <t>El proyecto de inversion Administracion y Operación de los Cementerios Publicos Distritales - Por una Cartagena Libre y Resiliente, se encuentra en la elaboracion y revision para el cumplimiento de los requisitos (PROYECTO DE INVERSION-MGA-SUIFP-CERTIFICACIONES-SOPORTES-VIABILIDAD) 2020-2023.</t>
  </si>
  <si>
    <t>Obra civil de ampliación para la construcción de bóvedas y nichos en los cementerios
distritales, (Ternera, Olaya y Albornoz) realizada.</t>
  </si>
  <si>
    <t>Realizar 4 obras de ampliacion para la construccion de bovedas y nichos en los cementerios distritales, una (1) por cementerio (Ternera, Olaya y Albornoz).</t>
  </si>
  <si>
    <t>Acciones preventivas y correctivas en los cementerios distritales, (Ternera, Monga, Olaya y Albornoz) realizada.</t>
  </si>
  <si>
    <t>Realizar 4 obras de acciones preventivas y correctivas en los cementerios distritales, una (1) por cementerio (Ternera, Manga, Olaya y Albornoz).</t>
  </si>
  <si>
    <t>Estudio preliminar para la intervención integral del Cementerio de Manga realizado, Declarado Bien de Interes Cultural del ámbito nacional, Patrimonio Material según decreto 1911 del 2 de Noviembre de 1995</t>
  </si>
  <si>
    <t>Realizar un (1) estudio preliminar para la intervencion integral del cementerio de Manga.</t>
  </si>
  <si>
    <t>*Intervencion Cemenetrio Santacruz de Manga</t>
  </si>
  <si>
    <t>IPCC</t>
  </si>
  <si>
    <t>Informacion Sumistrada por el IPCC en su plan de accion 2020-2023.</t>
  </si>
  <si>
    <t>SERVICIOS PÚBLICOS BÁSICOS DEL DISTRITO DE CARTAGENA DE INDIAS: “TODOS CON TODO”</t>
  </si>
  <si>
    <t>DESARROLLO ECONOMICO Y
EMPLEABILIDAD</t>
  </si>
  <si>
    <t>Numero de Plataforma de Inclusion Productiva  Distrital en Funcionamiento</t>
  </si>
  <si>
    <t>Diseñar e implementar plataforma de inclusión productiva distrital</t>
  </si>
  <si>
    <t>SISTEMA DE MERCADOS PUBLICOS</t>
  </si>
  <si>
    <t>Red de Mercados Sectoriales Construidos</t>
  </si>
  <si>
    <t>Construir y Adecuar tres plazas de mercado sectoriales</t>
  </si>
  <si>
    <t>Secretaria General - Secretaria de Infraestructura</t>
  </si>
  <si>
    <t>Diana Martinez Berrocal</t>
  </si>
  <si>
    <t>Numero de comerciantes minoristas adjudicatarios formalizados reubicados</t>
  </si>
  <si>
    <t>Formalizar a 1665 comerciantes minoristas</t>
  </si>
  <si>
    <t>Secretaria General - Oficina de Mercados</t>
  </si>
  <si>
    <t>25%  Plaza de Mercado Santa Rita Funcionando</t>
  </si>
  <si>
    <t>N/A</t>
  </si>
  <si>
    <t>Organización y recuperacion del patrimonio publico de Cartagena</t>
  </si>
  <si>
    <t>Inventario de bienes inmuebles del distrito actualizado</t>
  </si>
  <si>
    <t>1 Inventario Fuente Secretaria General 2019</t>
  </si>
  <si>
    <t>Actualizar 1 inventario de inmuebles pertenecientes al Distrito</t>
  </si>
  <si>
    <t>Saneamiento integral del Patrimonio Inmobiliario del Distrito de Cartagena</t>
  </si>
  <si>
    <t>Lograr un inventario de bienes inmuebles saneado y actualizado acorde para la implementación de las Normas Contables Internacionales (NIC SP) y la toma de decisiones.</t>
  </si>
  <si>
    <t xml:space="preserve">Secretaria General-Dirección Administrativa De Apoyo Logístico </t>
  </si>
  <si>
    <t>Diana  Martinez  Berrocal SG- Didier De Jesus Torres Zuñiga DAAL</t>
  </si>
  <si>
    <t xml:space="preserve">Organización Y Recuperación Del Patrimonio Público De Cartagena </t>
  </si>
  <si>
    <t>02-001-06-10-04-02-04-01</t>
  </si>
  <si>
    <t>El indicador de bienestar de mi línea estratégica  Cartagena inteligente con todos y para todos es porcentaje ciudadanos cartageneros conectados, alfabetizados digitalmente. , por lo tanto no se encuentra una referencia con la meta producto tanto del programa como de le proyecto a realizar</t>
  </si>
  <si>
    <t>REPORTE DE METAS PRODUCTOS  A SEPTIEMBRE 30 DE 2020</t>
  </si>
  <si>
    <t>AVANCE META PROYECTO 30 SEPTIEMBRE 2020</t>
  </si>
  <si>
    <t>Observaciónes Junio 30</t>
  </si>
  <si>
    <t>Observaciónes Septiembre 30</t>
  </si>
  <si>
    <t>Articular e implementar el Sistema Integrado de Gestión de la calidad y el servicio al ciudadano con el Modelo de Planeación y Gestión en la Secretaría General</t>
  </si>
  <si>
    <t>Implementar las 7 dimensiones del Modelo Integrado de Planeación y Gestión en el Distrito de Cartagena</t>
  </si>
  <si>
    <t>Asesorías y acompañamientos metodológicos para la elaboración de las políticas de desempeño institucional</t>
  </si>
  <si>
    <t>Asesorías y acompañamientos metodológicos para la elaboración de los planes institucionales</t>
  </si>
  <si>
    <t xml:space="preserve">Creación estructura de funcionamiento para la atención al ciudadano    </t>
  </si>
  <si>
    <t>Socialización de los canales de atención al Ciudadano.</t>
  </si>
  <si>
    <t xml:space="preserve">Asesoría y acompañamiento para realizar la racionalización de trámites anuales en la alcaldía de Cartagena </t>
  </si>
  <si>
    <t>02-001-06-20-04-01-01-01
02-001-06-20-04-01-01-02
02-001-06-20-04-01-01-03</t>
  </si>
  <si>
    <t>Paola Pianeta Arango</t>
  </si>
  <si>
    <t>Mesas de seguimiento para la actualización de procesos y procedimientos.</t>
  </si>
  <si>
    <t>ESTUDIOS, DISEÑOS Y OBRAS DE REVITALIZACIÓN URBANA DEL SISTEMA INTEGRADO DE MERCADOS PUBLICOS EN</t>
  </si>
  <si>
    <t>MEJORAR LAS CONDICIONES DE LA RED DE MERCADOS PUBLICOS EN EL DISTRITO DE CARTAGENA</t>
  </si>
  <si>
    <t xml:space="preserve">Desarrollo de estrategias medio ambientales con los diferentes actores del
mercado de Bazurto incluyendo a los moradores de los barrios aledaños.                                       </t>
  </si>
  <si>
    <t xml:space="preserve">Implementación de estrategias tecnológicas y digitales orientadas al
fortalecimiento microempresarial de la población de adjudicatarios .                                                     </t>
  </si>
  <si>
    <t xml:space="preserve">Inversión en el mejoramiento de las instalaciones donde hoy funciona la
administración del mercado de Bazurto.                                                                                                                </t>
  </si>
  <si>
    <t xml:space="preserve">Implementar talleres de capacitación y formación que vayan encaminados al
mejoramiento de las competencias ciudadanas y la calidad de vida de los
diferentes actores del Mercado de Bazurto y Santa Rita.                                                                                      </t>
  </si>
  <si>
    <t xml:space="preserve">Capacitación como ampliación de cobertura y manejo integral de los
residuos sólidos en la plaza pública del mercado de Bazurto                                                                             </t>
  </si>
  <si>
    <t>Talleres de sensibilización, capacitación y dotación de recipientes en el
manejo integral de residuos sólidos para un total de Diez (10) Talleres.</t>
  </si>
  <si>
    <t>335,027,290.00</t>
  </si>
  <si>
    <t>02-001-06-20-03-01-11-02</t>
  </si>
  <si>
    <t>335,027,290.01</t>
  </si>
  <si>
    <t>02-001-06-20-03-01-11-03</t>
  </si>
  <si>
    <t>335,027,290.02</t>
  </si>
  <si>
    <t>02-001-06-20-03-01-11-04</t>
  </si>
  <si>
    <t>335,027,290.03</t>
  </si>
  <si>
    <t>02-001-06-20-03-01-11-05</t>
  </si>
  <si>
    <t>335,027,290.04</t>
  </si>
  <si>
    <t>02-001-06-20-03-01-11-06</t>
  </si>
  <si>
    <t>335,027,290.05</t>
  </si>
  <si>
    <t>02-001-06-20-03-01-11-07</t>
  </si>
  <si>
    <t>Hace falta el diseño del plan de manejo ambiental y un cierre para limpieza general de la plaza</t>
  </si>
  <si>
    <t>se esta en fase de recolección y depuración de información para luego el montaje en la página</t>
  </si>
  <si>
    <t>se esta en fase de cotizaciones de elementos para reestructurar sistemas de puertas de la plaza</t>
  </si>
  <si>
    <t>se esta siguiendo el cronograma de talleres programado</t>
  </si>
  <si>
    <t>se estan en fase de convocatoria a población objeto para segunda jornada de capacitación con cámara de comercio</t>
  </si>
  <si>
    <t>El proyecto ESTUDIOS, DISEÑOS Y OBRAS DE REVITALIZACIÓN URBANA DEL SISTEMA INTEGRADO DE MERCADOS PUBLICOS EN EL DISTRITO DE CARTAGENA.; fue creado en  fecha 18 de Agosto de 2020 en la MGA  para la solicitud del CDP N° 423, Código presupuestal ,02-001-06-20-03-01-11-02 el cual fue expedido el dia 7 de Septiembre de 2020; iniciando proceso de contratación del personal necesario.                                                       Importante resaltar que inicialmente se habia expedido el CDP N° 30 con código 02-001-06-20-02-01-05-02, expedido el dia 29 de mayo de 2020; pero por temas de armonización de plan de desarrollo fue necesario su anulación e iniciar el proceso nuevamente.</t>
  </si>
  <si>
    <t>SERVICIOS PÙBLICOS BÀSICOS DEL DISTRITO DE CARTAGENA " TODOS CON TODO"</t>
  </si>
  <si>
    <t>Incrementar la cobertura de acueducto en suelo urbano en un 97%</t>
  </si>
  <si>
    <t>AHORRO Y USO EFICIENTE DE LOS SERVICIOS PÚBLICOS "AGUA Y SANEAMIENTO PARA TODOS"</t>
  </si>
  <si>
    <t>Tasa de cobertura acueducto de forma segura en las comunidades Puerta de Hierro y Membrillal, ubicadas en el suelo urbano</t>
  </si>
  <si>
    <t>93.35%</t>
  </si>
  <si>
    <t>llevar  la tasa de cobertura en un 100% en las comunidades Puerta de Hierro y Membrillal, ubicadas en el suelo urbano</t>
  </si>
  <si>
    <t xml:space="preserve">Construcción de extensión de Redes de Acueducto en suelo Rural, Insular y Continental Cartagena de Indias
</t>
  </si>
  <si>
    <t>Garantizar el acceso al servicio público de acueducto de forma segura, eficiente y continua en las comunidades de Bayunca Tierra Baja y
Puerto Rey Membrillar, Puerto de Hierro y Manzanillo del Mar, Isla Fuerte, Islote e Isla del Rosario</t>
  </si>
  <si>
    <t>Servicio de suministro de agua</t>
  </si>
  <si>
    <t>Secretaria General</t>
  </si>
  <si>
    <t>02-055-06-20-01-06-01-03</t>
  </si>
  <si>
    <t>A raiz de la urgencia que se preentó por la Pandemia COVID 19, fue muy poco el avance que se logra con estos proyectos de inversión pública</t>
  </si>
  <si>
    <t>Servicios de apoyo financiero para proyectos de conexiones
intradomiciliarias y/o agua y saneamiento en casa</t>
  </si>
  <si>
    <t>Tasa de cobertura de saneamiento de forma segura en barrios de Villa Rosa, de Arroz barato, Policarpa y Puerta de Hierro y 19 barrios más del Distrito de Cartagena</t>
  </si>
  <si>
    <t>Llevar al 90% la tasa de cobertura de saneamiento de forma segura en barrios de Villa Rosa, de Arroz barato, Policarpa y Puerta de Hierro y 19 barrios más del Distrito de Cartagena</t>
  </si>
  <si>
    <t>Saneamiento de forma segura para todos Cartagena de Indias</t>
  </si>
  <si>
    <t>Garantizar el acceso al servicio público de acueducto de forma segura, eficiente y continua.</t>
  </si>
  <si>
    <t xml:space="preserve">Construcción de redes de alcantarillado, pozos de inspección y acometidas
domiciliarias.
</t>
  </si>
  <si>
    <t>Porcentaje de la poblaciòn con acceso a servicios de acueducto de forma segura, en las comunidades de Arroyo de las Canoas, verda el Zapatero, comunidad de la Sevillana, ubicadas en zona rural.</t>
  </si>
  <si>
    <t>Llevar al 80% el porcentaje de cobertura de la poblaciòn con acceso a servicios de acueducto de forma segura, en las comunidades de Arroyo de las Canoas, verda el Zapatero, comunidad de la Sevillana, ubicadas en zona rural.</t>
  </si>
  <si>
    <t>Construcción DE INFRAESTRUCTURA PARA EL ACCESO DE AGUA POTABLE EN LA COMUNIDAD ARROYO DE LAS CANOA, ARROYO GRANDE, VEREDA EL ZAPATERO, COMUNIDAD DE LA SEVILLANA Cartagena de Indias</t>
  </si>
  <si>
    <t>Garantizar el acceso al servicio público de acueducto de forma segura, eficiente y contin</t>
  </si>
  <si>
    <t xml:space="preserve"> Servicio de suministro de agua</t>
  </si>
  <si>
    <t>1,300.000.000</t>
  </si>
  <si>
    <t>02-055-06-20-01-06-01-02</t>
  </si>
  <si>
    <t>Servicio de apoyo financiero a los planes, programas y proyectos de Agua Potable y Saneamiento Básico</t>
  </si>
  <si>
    <t>Incrementar el porcentaje de cobertura al 80% en cobertura de energia electrica en el area rural e insular</t>
  </si>
  <si>
    <t>ENERGIA ASEQUIBLE, CONFIABLE, SOSTENIBLE Y MODERNA PARA TODOS</t>
  </si>
  <si>
    <t>Porcentaje de cobertura de energia asequible en la zona rural e insular</t>
  </si>
  <si>
    <t>64.85%</t>
  </si>
  <si>
    <t>Llevar al 85% el porcentaje de cobertura de energia asequible en la zona rural e insular</t>
  </si>
  <si>
    <t>IMPLEMENTACIÓN DE LA GARANTÍA AL ACCESO A UNA ENERGÍA LIMPIA, ASEQUIBLE, SEGURA, SOSTENIBLE,
MODERNA
Y EFICIENTE PARA LAS ZONAS RURAL E INSULAR DE CARTAGENA DE INDIAS</t>
  </si>
  <si>
    <t xml:space="preserve">FORTALECER LA CARACTERIZACIÓN Y DISEÑO DE SOLUCION ENERGETICA UNITARIA CON FUENTE RENOVABLE PARA LAS
VIVIENDAS DE ISLA FUERTE
</t>
  </si>
  <si>
    <t>Secretaria General.</t>
  </si>
  <si>
    <t>62,000.000</t>
  </si>
  <si>
    <t>02-001-06-20-01-06-02-01</t>
  </si>
  <si>
    <t>Realizar un diseño de energia limpia o energia fotovoltaica</t>
  </si>
  <si>
    <t>Implementación de la optimización del servicio de alumbrado público y el suministro de energía para el sistema, en el Distrito   Cartagena de Indias</t>
  </si>
  <si>
    <t>Implementar la optimización en la prestación del servicio de alumbrado público y el suministro de energía del sistema en el Distrito de
Cartagena de indias.</t>
  </si>
  <si>
    <t>Redes de alumbrado público con mantenimiento</t>
  </si>
  <si>
    <t>02-001-06-20-01-06-02-02</t>
  </si>
  <si>
    <t>No hubo un rubro presupuestal definido con la magnitud que lo amerita ya que aun este proyecto para el año 2020, está en concesión</t>
  </si>
  <si>
    <t>Está sujeto a apropiación por vigencias futuras y aún está en trámite</t>
  </si>
  <si>
    <t>Redes del sistema de distribución local mejorada</t>
  </si>
  <si>
    <t>Redes del sistema de distribución local construida</t>
  </si>
  <si>
    <t>GESTIÒN INTEGRAL DE RESIDUOS SOLIDOS  " CULTURA CIUDADANA PARA EL RECICLAJE INCLUSIVO Y LA ECONOMIA CIRCULAR"</t>
  </si>
  <si>
    <t>Actualizacion, adopcion e implementacion  de los 13 programas del PGIRS por el Distrito</t>
  </si>
  <si>
    <t>PGIRS en marcha version 2017+H10:AB11</t>
  </si>
  <si>
    <t>PGIRS actualizado, adoptado e implementado en los 13 programas en el Distrito</t>
  </si>
  <si>
    <t>ACTUALIZACIÓN DEL PGIRS 2016-2027 COMO ESTRATEGIA PARA LA GESTIÓN INTEGRAL DE RESIDUOS SÓLIDOS
Y LA CARACTERIZACIÓN DE ESTOS EN EL DISTRITO DE CARTAGENA DE INDIAS</t>
  </si>
  <si>
    <t>Revisar, actualizar e implementar el PGIRS 2016-2027 y sus estrategias de gestión integral</t>
  </si>
  <si>
    <t>Diseño y elaboración de la caracterización de los residuos sólidos
domiciliarios y su potencial de aprovechamiento por parte de ciudadanos y las
organizaciones de recicladores en el distrito de Cartagena de Indias.</t>
  </si>
  <si>
    <t>(02-001-06-20-01-06-03-01)             (02-001-06-20-01-06-03-02)</t>
  </si>
  <si>
    <t>($360.824.315) + ($6.221.109)</t>
  </si>
  <si>
    <t>Existen dos proyectos unificados en uno</t>
  </si>
  <si>
    <t>Revisión, diagnostico, actualización del PGIRS 2016-2027</t>
  </si>
  <si>
    <t>Tasa de cobertura neta de acueducto en el suelo urbano</t>
  </si>
  <si>
    <t>ACCESO DE FORMA SEGURA  A LOS SERVICIOS DE AGUA  Y SANEAMIENTO BASICO.</t>
  </si>
  <si>
    <t>Aumentar la tasa de cobertura en un 100% en las comunidades Puerta de Hierro y Membrillal, ubicadas en el suelo urbano</t>
  </si>
  <si>
    <t>Subsidio Acceso de forma segura a los servicios de Agua y Saneamiento Básico Cartagena de Indias</t>
  </si>
  <si>
    <t xml:space="preserve">Garantizar la cobertura en un 100% del acceso a los servicios públicos de agua y saneamiento básico. </t>
  </si>
  <si>
    <t>pago de subsidio, servicios públicos de Acueducto, Alcantarillado y Aseo
beneficiados con subsidios al consumo</t>
  </si>
  <si>
    <t>secretaria general</t>
  </si>
  <si>
    <t>(02-055-06-20-01-06-01-06)             (02-055-06-20-01-06-01-05)</t>
  </si>
  <si>
    <t>($17.000.000.000) + ($10.857.859.105)</t>
  </si>
  <si>
    <t xml:space="preserve">servicios públicos de Acueducto, Alcantarillado y Aseo beneficiados con
subsidios al consumo
</t>
  </si>
  <si>
    <t>1. Realizar levantamiento de cargas laborales.
2. Realizar el Inventario de la información recopilada para el diagnóstico de los sistemas de información .
3. Creación del documento diagnóstico de la ley de transparencia.
4. Conformación y fortalecimiento del equipo Héroes Y heroínas de valor</t>
  </si>
  <si>
    <t>1 fase realizada</t>
  </si>
  <si>
    <t>1.	Radicación del proyecto de inversión en el banco de proyectos de la Secretaría de planeación “Cartagena hacia la modernidad” Código BPIN 2020130010095.
2.	Convocatoria para la selección del equipo de profesionales para el levantamiento de cargas laborales de la Alcaldía Mayor de Cartagena de Indias a través del Banco de hojas de vida. 
3.	Socialización del plan de trabajo y aprobación del mismo ante el alcalde, la secretaria general, secretario de planeación, secretario de hacienda, jefe de la oficina asesora jurídica, jefe de la oficina de control interno.
4.	Elaboración de los proyectos de decreto “Por medio del cual se constituye el Comité Estratégico para el desarrollo del proceso de Modernización, Rediseño Organizacional y Fortalecimiento Institucional de la Alcaldía Mayor de Cartagena, y se dictan otras disposiciones.”; así mismo el proyecto de decreto “Por medio del cual se constituye el Comité Técnico Interinstitucional dentro del marco del Convenio 109 de 2020, suscrito entre el Distrito de Cartagena de Indias, y el Departamento Administrativo de la Función Pública, y se dictan otras disposiciones.”.
5.	Reuniones periódicas con el Departamento Administrativo de la Función Pública en el marco del convenio N 109 del 10 de enero del 2020. 
6.	Validación y actualización de los procesos y procedimientos de las diferentes dependencias de la Alcaldía Mayor de Cartagena de Indias.</t>
  </si>
  <si>
    <t>Esta meta se desarrolla una vez ejecutadas las 5 fases del  proceso de modernización y reestructuración  administrativa de la Alcaldía Mayor de Cartagena</t>
  </si>
  <si>
    <t>Formulación del proyecto y definicion de los actores</t>
  </si>
  <si>
    <t>APORTES PARA LA CONECTIVIDAD Y ACCESO A LAS NUEVAS TECNOLOGIAS DE LA INFORMACION PARA UNA CARTAGENA SOSTENIBLE Y COMPETI</t>
  </si>
  <si>
    <t>Presentar proyecto a BPIN.</t>
  </si>
  <si>
    <t>Construcción Infraestructura tecnológica global diseñada e implementada utilizando herramientas de inteligencia artificial adoptando el plan de</t>
  </si>
  <si>
    <t>Construcción y adopcion del Plan de Datos Abiertos.                          Recuperando datos. Espere unos segundos e intente cortar o copiar de nuevo.                                                        Recuperando datos. Espere unos segundos e intente cortar o copiar de nuevo.</t>
  </si>
  <si>
    <t>Proyecto en fase de formulación</t>
  </si>
  <si>
    <t>Inicio acciones relacioandas con la aplicación de la politica de gobierno digital</t>
  </si>
  <si>
    <t>Piloto de aplicación para información de Transparencia                                                                         Vincular el personal necesarios para operación del proyecto</t>
  </si>
  <si>
    <t>Convocar mesas de trabajo con MINTIC, ANE, IPCC, Secretaria de Planeación para identificar el plan de acción para implementar la reglamentación para remover las barreras a la instalación de infraestructura de telecomunicaciones.</t>
  </si>
  <si>
    <t>Definir si existen mecanismos legales que permitan con el POT actual remover las barreras a la instalación de infraestructura de telecomunicaciones</t>
  </si>
  <si>
    <t>Solicitud de instalacion de Zona wifi como servicio para diferentes localidades en el Distrito de Cartagena</t>
  </si>
  <si>
    <t>2020130010056</t>
  </si>
  <si>
    <t>Proyecto formulado y aprobado con Oficio AMC-OFI-0078050-2020</t>
  </si>
  <si>
    <t>Se encuentra en fase de formulacion de estudio previo para solicitar los recursos para proceder a contratar la zonas wifi de la vigencia 2020. El proyecto se encuentra desfinanciado según lo asignado en el POAI</t>
  </si>
  <si>
    <t>*Se realizan jornadas de limpieza mensual en apoyo con el personal de aseo, de todos los cementerios distrtales.</t>
  </si>
  <si>
    <t>* De manera general se armonizó el presupuesto de inversión de la vigencia fiscal 2020 con el plan plurianual de inversiones del plan de desarrollo "salvemos juntos a cartagena 2020 - 2023" según decreto 0748 17 de julio 2020.
*Se elaboró el proyecto de inversión en la MGA - SUIP, con lo cual se obtuvo certificado de viabilidad -código BPIN 2020130010184. El cual garantiza la operación y funcionamiento de los bienes o servicios entregados con ingresos de naturaleza permanente para el proyecto de inversión "ADMINISTRACION Y OPERACION DE LOS CEMENTERIOS PUBLICOS DISTRITALES- POR UNA CARTAGENA LIBRE Y RESILIENTE 2020-2023"</t>
  </si>
  <si>
    <t>FORTALECIMIENTO DEL ECOSISTEMA DE COOPERACION INTERNACIONAL EN EL DISTRITO DE CARTAGENA DE INDIAS</t>
  </si>
  <si>
    <t>FORMULACION DEL PLAN DE INTERNACIONALIZACION DEL DISTRITO DE CARTAGENA DE INDIAS</t>
  </si>
  <si>
    <t xml:space="preserve">Fortalecer la gestión de la acción internacional por parte de los actores públicos y  privados que componen el ecosistema de cooperación internacional en la ciudad de Cartagena. 
</t>
  </si>
  <si>
    <t>Optimizar la acción internacional distrital como instrumento para impulsar la agenda de desarrollo cultural, social, medioambiental, y economico de la ciudad de Cartagena</t>
  </si>
  <si>
    <t>Gestionar recursos para robustecer los programas del plan de desarrollo</t>
  </si>
  <si>
    <t>Habilitar Organizaciones para cooperar</t>
  </si>
  <si>
    <t>Formular participativamente el plan de internacionalizacion</t>
  </si>
  <si>
    <t>02-001-06-20-03-01-12-02</t>
  </si>
  <si>
    <t>Fortalecimiento aumento de la capacidad de cooperación nacional e internacional</t>
  </si>
  <si>
    <t>Este proyecto se encuentra en estado de formulación.</t>
  </si>
  <si>
    <t>65 Servidores publicos vinculados como salvavidas en la planta de personal de la administración distrital.</t>
  </si>
  <si>
    <t>Servidores publicos vinculados en la planta de personal de la administración distrital.</t>
  </si>
  <si>
    <t>El proyecto de Cooperación Internacional está en proceso de formulación para ser registrado en el banco de proyectos.</t>
  </si>
  <si>
    <t>Mediante acta # 1  del 23 de junio del 2020, a traves del comité institucional de gestión y desempeño se aprobó el Plan Institucional de Archivo - PINAR y el Plan de mejoramiento archivistivo mediante sesión virtual. 
https://www.cartagena.gov.co/Documentos/2020/Transparencia/TyALaIP/ArchivoGeneral/InstrumentosArchivisticos/Plan_Institucional_de_Archivo.pdf
Esta actividad del  proyecto se ha ejecutado con recursos de funcionamiento.</t>
  </si>
  <si>
    <t>Decreto  0619 por la cual se adopta la  Politica de tratamiento de datos personales. 
https://www.cartagena.gov.co/Documentos/2020/Transparencia/TyALaIP/Normatividad/Decretos/DECRETO_0619_26_MAYO_2020_Y_POLITICA_DE_TRATAMIENTO_DE_DATOS.pdf
Esta actividad del  proyecto se ha ejecutado con recursos de funcionamiento.</t>
  </si>
  <si>
    <t>Se realizó la contratación del personal para crear la estructura en funcionamiento de la Ventanilla unica de antención al ciudadano.
Esta actividad del  proyecto se ha ejecutado con recursos de funcionamiento.</t>
  </si>
  <si>
    <t>Elaboración de la propuesta de la Politica de Racionalización de tramites a la espera de ser presentada ante el Comité de desempeño Institucional para su aprobación. 
De la mano del comite clima de negocios, que esta conformado por Invest in Cartagena, la camara de Comercio, la función publica y  la Alcaldia de Cartagena se han venido trabajando los tramites, para manejarlos en linea, algo tan necesario en esta epoca de pandemia, de acuerdo a ley 2052 del 2020.  En la actualidad se cuenta con un correo institucional definido para recepción de tramites en el Distrito de cartagena el cual es atenciónalciudadano@cartagena.gov.co   
Se han realizado 1 sesiones de trabajo con el comite de clima de negocios. 
Esta actividad del  proyecto se ha ejecutado con recursos de funcionamiento.</t>
  </si>
  <si>
    <t>Se han realizado mesas de trabajo con el equipo Función publica, Cartagena hacia la modernidad, Universidad de cartagena, Universidad tecnologica y lel area de Calidad del Distrito de cartagena, ha participado de 2 sesiones metodologicas donde se han realizado una revisión de procesos y procedimientos para realizar la actualización correspondiente hacia la modernización del distrito. 
Esta actividad del  proyecto se ha ejecutado con recursos de funcionamiento.</t>
  </si>
  <si>
    <t>Caracterizacion de la comunidad de Isla fuerte y sus necesidades energeticas</t>
  </si>
  <si>
    <t>Se han reportado a lo sistemas de información tales como ingreso base de datos de inmueble y cargue SIGA/CISA 10 inmuebles depurados, teniendo en cuenta que la meta se proyectó a  diciembre para lo cual se pretendia celebración de convenio con el Instituto geografico Agustin codazzi (IGAC) que suministraria los insumos necesarios para abarcar la cantidad programada, tema que fue pausado por temas de la emergencia de salud actual.
Los avances a la fecha se han ejecutado con recursos de funcionamiento ya que el proyecto se encuentra en formulación.</t>
  </si>
  <si>
    <t>Este proyecto no se ha podido ejecutar, ya que el proyecto se encuentra desfinanciado según lo asignado en el POAI.</t>
  </si>
  <si>
    <t>Proyecto priorizado por EATI y que no se ha podido ejecutar ya que se encuentra desfinanciado según lo asignado en el POAI.</t>
  </si>
  <si>
    <t>Este proyecto se encuentra en estado de formulación y a la espera de reasignación presupuestal. 
(Ver Observación )</t>
  </si>
  <si>
    <t>El proyecto se encuentra formulado y presentado en la plataforma MGA a la espera de anexar cartas de presentación para ser codificado</t>
  </si>
  <si>
    <t>Avances Enero – Septiembre 2020
Planificación Fase diagnostica y establecimiento de compromisos en compañía de las siguientes dependencias: Cuerpo Bomberos, Distriseguridad, CRUED, Oficina de Gestión del Riesgo.
Actividades Pendientes:
Diseño planta de personal (estudios técnicos). 
Los avances no se han ejecutado con recursos de este proyecto, debido a que se encuentra en etapa de formulación.</t>
  </si>
  <si>
    <t>CARTAGENA RESILIENTE</t>
  </si>
  <si>
    <t>GESTIÓN PÚBLICA INTEGRADA Y TRANSPARENTE</t>
  </si>
  <si>
    <t>No. de organizaciones habilitadas para cooperar</t>
  </si>
  <si>
    <t>No. de Recursos Gestionados para robustecer el Plan de Desarrollo Salvemos Juntos a Cartagena</t>
  </si>
  <si>
    <t>No. de politica publica de Ctel formulada</t>
  </si>
  <si>
    <t>No. de plataforma de e-learning para funcionarios y cuidadanos capacitar en tics, tecnologia de la cuarta revolución industrial.</t>
  </si>
  <si>
    <t>No. de funcionarios de la Alcaldia distrital de Cartagena formados en tics y cuarta revolucion industrial</t>
  </si>
  <si>
    <t>No. de jovenes formados en tics y tecnologia de la cuarta revolución industrial</t>
  </si>
  <si>
    <t>En el documento del proyecto de acuerdo no se relaciona indicador de bienestar alguno para este programa.</t>
  </si>
  <si>
    <t>Cartagena conectada con su ciudadanos</t>
  </si>
  <si>
    <t>Este proyecto se encuentra en proceso de formulación</t>
  </si>
  <si>
    <t xml:space="preserve">En este trimestre no se han realizado audiencias de rendición de cuentas ya que no se pueden realizar eventos masivos de manera presencial por esto se han utilizado otros producto comunicacionales como comunicados de prensa, posdcats, el programa de televisión en you tube (Distrito heroico) y las redes sociales se han venido difundiendo las acciones encaminadas al cumplimiento del plan de desarrollo.
</t>
  </si>
  <si>
    <t>CARTAGENA EMPRENDE Y SE CONECTA CON LA CUARTA REVOLUCIÓN INDUSTRIAL</t>
  </si>
  <si>
    <t>Proyecto formulado con Oficio AMC-OFI-0078050-2020</t>
  </si>
  <si>
    <t>Proyecto formulado con Oficio AMC-OFI-0078050-2021</t>
  </si>
  <si>
    <t>Proyecto formulado con Oficio AMC-OFI-0078050-2022</t>
  </si>
  <si>
    <t>Proyecto formulado con Oficio AMC-OFI-0078050-2023</t>
  </si>
  <si>
    <t>Este proyecto se encuentra formulado en proceso de ser registrado en plataforma MGA para su ejecución.</t>
  </si>
  <si>
    <t>Diagnostico catastral- conservación dinámica</t>
  </si>
  <si>
    <t>Capacitar talento humamo cartagenero con el  fin de crear un ecosistema de innovacion y emprendimiento digital</t>
  </si>
  <si>
    <t>Capacitar los funcionarios de la alcaldia distrital de cartagena en las tecnologias 4RI con el proposito de respnder a los restos del gobernanza digital</t>
  </si>
  <si>
    <t>Desarrollar una plataforma tecnologica de educacion con el proposito de desarrollar las habilidades necesarias en los ciudadanos y funcionarios del distrito de cartagena en la 4ri</t>
  </si>
  <si>
    <t>Desarrollar un documento tecnico juridico que sirva como  hoja de ruta para el desarrollo de ciencia y tecnologia del Distrito de Cartagena</t>
  </si>
  <si>
    <t xml:space="preserve">
* Construccion de Nichos</t>
  </si>
  <si>
    <t>* Construccion de bovedas</t>
  </si>
  <si>
    <t xml:space="preserve">
300</t>
  </si>
  <si>
    <t>*Podas y/o talas</t>
  </si>
  <si>
    <t>*Pintura General Cementerios</t>
  </si>
  <si>
    <t xml:space="preserve">*Mantenimiento Eelectrico 
</t>
  </si>
  <si>
    <t>*Jornadas de aseo especiales</t>
  </si>
  <si>
    <t xml:space="preserve">2
</t>
  </si>
  <si>
    <t xml:space="preserve">* Control Microorganismos, Control Plagas, Control Animales Silvestres, Capacitación Sanitaria.
</t>
  </si>
  <si>
    <t>Fortalecimiento institucional de los Programas del Plan Institucional de Archivo-PINAR del Distrito de Cartagena de Indias</t>
  </si>
  <si>
    <t xml:space="preserve">Fortalecer la Gestión Documental, mediante el avance en la implementación del Plan
Institucional de Archivo-PINAR, para aumentar la eficiencia y eficacia en los procesos documentales, con
participación activa y equitativa de género.
</t>
  </si>
  <si>
    <r>
      <rPr>
        <i/>
        <sz val="8"/>
        <color theme="1"/>
        <rFont val="Calibri"/>
        <family val="2"/>
        <scheme val="minor"/>
      </rPr>
      <t>Proyectos de Corto y Mediano Plazo del PINAR:</t>
    </r>
    <r>
      <rPr>
        <sz val="8"/>
        <color theme="1"/>
        <rFont val="Calibri"/>
        <family val="2"/>
        <scheme val="minor"/>
      </rPr>
      <t xml:space="preserve">
1. Actualización del Programa de Gestión Documental
2. Actualización de los instrumentos archivísticos (CCD,TRD,TVD) y Almacenamiento y re-almacenamiento (Inventario Documental (FUID))  
3. Formulacion del Sistema Integrado de Conservación (SIC) Formulación e implementación del Plan de Conservacion Documental 
y del Plan de Preservacion Digital a largo plazo. (SIC)</t>
    </r>
  </si>
  <si>
    <t>Fortalecimiento institucional de la gestion documental y archivo</t>
  </si>
  <si>
    <t>02-001-06-20-04-01-01-04</t>
  </si>
  <si>
    <t xml:space="preserve">El Proyecto aún no se ha presentado al Banco de Programas y Proyectos  pero se tienen proyectada esa actividad para finalizar la presente vigencia de acuerdo a los recursos que se le asignen 
</t>
  </si>
  <si>
    <t>Las actividades del Proyecto del Archivo General no presentan mayor avance, ya que los recursos de esta vigencia para las labores archivisticas no fueron suficientes y desde el mes de Mayo/20  no se cuenta con el presonal requerido para desarrollar estas actividades,  ya que la Dependencia no cuenta con personal de planta para desarrollar labores archivisticas, por lo que se requieren recursos para contratación del personal capacitado.   
Avances: Presentado y aprobado el PINAR por el Comité Institucional de Gestión y Desempeño ; 235 ML de inventario documental (FUID); labores de almacenamiento y re-almacenamiento (disposicion de cajas y jornadas de aseo y limpieza); Elaboración del Plan de Conservación Documental con sus 6 programas el cual será presentado ante el Comité de Gestión y Desempeño para su aprobación, en el marco del cual fueron elaborados 3 vídeos de capacitación en temas de organización de archivo disponibles en el canal Youtube de la Alcaldia Distrital
El Proyecto "Fortalecimiento Institucional de la Gestión Documental y Archivo" fue presentado y viavilizado por el Banco de Programas y Proyectos de la S.P.D en Sept/2020, los trámites presupuestales para el  CDP se encuentra en proceso de expedicion para disponer de los recursos corresponientes e iniciar contratación para dar continuidad a los proyectos correspondientes, de acuerdo con los recursos asignados para esta vigencia.</t>
  </si>
  <si>
    <t xml:space="preserve"> Implementar y definir el esquema de prestacion de los servicios de acueducto y alcantarillado de las comunidades de   tierra bomba, archipiélago de san bernardo, isla fuerte e isla de barú. cartagena de indias</t>
  </si>
  <si>
    <t>Documentos de lineamientos técnicos para la gestión integral del recurso hídrico</t>
  </si>
  <si>
    <t>Obras de recarga artificial de acuíferos</t>
  </si>
  <si>
    <t>Servicio de caracterización de la calidad del agua</t>
  </si>
  <si>
    <t>Ejecución con CDP, está en manos de agua de Cartagena en Proceso de contratación.  ( para construcción del punto de llenado de los bongos y adecuación del punto de acceso en la Isla de Bocachica)       Anexo 1</t>
  </si>
  <si>
    <t>02-055-06-20-01-06-01-01</t>
  </si>
  <si>
    <t>Llevar al 50% el porcentaje de la poblaciòn con acceso al acueducto de forma seguras en las comunidades de Tierra Bomba, Archipielago de San Bernardo, Isla furte, e Isla de Barù, ubicadas en suelo rural</t>
  </si>
  <si>
    <t>ACTUALIZACIÓN DEFINICIÓN E IMPLEMENTACIÓN DEL ESQUEMA DE PRESTACIÓN DE LOS SERVICIOS DE ACUEDUCTO Y ALCANTARILLADO DE LAS COMUNIDADES DE TIERRA BOMBA, ARCHIPIÉLAGO DE SAN BERNARDO, ISLA FUERTE E ISLA DE BARÚ. CARTAGENA DE INDIAS</t>
  </si>
  <si>
    <t>Porcentaje de la poblacion con acceso a servicios de acueducto en forma segura en las comunidades de Tierra Bomba, Archipielago de San Bernardo, Isla furte, e Isla de Barù, ubicadas en suelo rural</t>
  </si>
  <si>
    <t>AVANCE META PROYECTO 15 DE NOVIEMBRE</t>
  </si>
  <si>
    <t>Observaciónes NOVIEMBRE 15</t>
  </si>
  <si>
    <t>REPORTE DE METAS PRODUCTOS  A NOVIEMBRE 15 DE 2020</t>
  </si>
  <si>
    <t>Se realiza un proyecto que se financia con recursos de regalias y que es especifico para la comunidad de Membrillal. Nombre del proyecto: Extensión de redes secundarias del sistema de acueducto en la Vereda Membrillal Cartagena de Indias</t>
  </si>
  <si>
    <t>la ejecución  ya comenzó</t>
  </si>
  <si>
    <t>se realiza el ajuste del proyecto para dar inicio a la adjudicacion presupuestal</t>
  </si>
  <si>
    <t>El proyecto que tiene inmerso la comunidad sevillana tiene problemas con la propiedad de la titularidad de las tierras donde están construidas las casa, por lo tanto es inviable hacer inversión pública en las mismas</t>
  </si>
  <si>
    <t>Se está realizando el proceso de contratación de la firma consultora para iniciar el proceso de caracterizacion de fuentes energeticas de isla fuerte.</t>
  </si>
  <si>
    <t>Se estan agotando el proceso de la afectación presupuestal de vigencias futuras en el Concejo Distrital.</t>
  </si>
  <si>
    <t>Proyecto formulado en proceso de inscripción en el BPIN.</t>
  </si>
  <si>
    <t>Plan de datos abiertos construído bajo los estándares de MINTIC</t>
  </si>
  <si>
    <t>En proceso de consolidación de los productos que hacen parte de la política</t>
  </si>
  <si>
    <t>En avance de la  APP de Transparencia, se tendrá lista la consulta de la ejecución del presupuesto distrital</t>
  </si>
  <si>
    <t>Se instalaron 3 puntos, en Santa Cruz del Islote, Ciudadela 2000 y Barú</t>
  </si>
  <si>
    <t xml:space="preserve"> El PINAR pude ser consultado en el siguiente link:  https://www.cartagena.gov.co/Documentos/2020/Transparencia/TyALaIP/ArchivoGeneral/InstrumentosArchivisticos/Plan_Institucional_de_Archivo.pdf
Se elaboraron los Instructivos del Plan  de Conservación Documental 
GDOIA02-I001 Instructivo  Limpieza  Zonas de Almacenamiento
GDOIA02-I002 Instructivo Temperatura y Humedad
GDOIA02-I003 Instructivo almacenamiento 
Primera versión  del Plan de Preservación en revisión de la Oficina de Informática
2. Videos de Capacitacion se pueden consultar en los siguientes links:
https://www.youtube.com/watch?v=Z7upGTXtV40
https://www.youtube.com/watch?v=8E0eOadFrmk
https://www.youtube.com/watch?v=btVLeFMHZxk 
3. Actas de Asistencia Técnica (adjunto)
4. Actas de visitas de seguimiento (adjunto)
5. Copia del CDP y estudios previos correspondiente a la compra del datta logger y evidencia del envio del proceso a la oficina de apoyo logístico
6. Copia del CDP y estudios previos correspondiente a la contratación del servicio de fumigación y evidencia del envio del proceso a la oficina de apoyo logístico
</t>
  </si>
  <si>
    <t>Se elaboro la propuesta para la creación de la politica de atencion al ciudadano, esta en revision en la oficina juridica. AMC-OFI-0093572-2020</t>
  </si>
  <si>
    <t>En conjunto con el SENA se está trabajando para certificar y mejorar las competencias laborales de un grupo de servidores de la alcaldía para ATENDER CLIENTES DE ACUERDO. CON PROCEDIMIENTO DE SERVICIO Y NORMATIVA, todos afín a mejorar la atención al ciudadanía- Ver AMC-0076340-2020
Reapertura de la VUAC presencial al ciudadano en las instalaciones de la plaza de la aduana, sin dejar de atender el canal virtual- Ver redes sociales</t>
  </si>
  <si>
    <t>Elaboración de la propuesta de la Politica de Racionalización de tramites a la espera de ser presentada ante el Comité de desempeño Institucional para su aprobación. 
De la mano del comite clima de negocios, que esta conformado por Invest in Cartagena, la camara de Comercio, la función publica y  la Alcaldia de Cartagena se han venido trabajando los tramites, para manejarlos en linea, algo tan necesario en esta epoca de pandemia, de acuerdo a ley 2052 del 2020.  En la actualidad se cuenta con un correo institucional definido para recepción de tramites en el Distrito de cartagena el cual es atenciónalciudadano@cartagena.gov.co   
Se han realizado 2 sesiones de trabajo con el comite de clima de negocios. 
Esta actividad del  proyecto se ha ejecutado con recursos de funcionamiento.</t>
  </si>
  <si>
    <t>Puesta en marcha para la generación de las condiciones para la firma de un Pacto por la Transparencia para la Lucha contra la Corrupción entre el Distrito y la Secretaría de Transparencia de la Presidencia de la República e incorporación en la política de transparencia y anticorrupción del Distrito de Cartagena de Indias.
Se consolidó el equipo de levantamiento de cargas, procesos y procedimientos de la Alcaldía Mayor de Cartagena de Indias.</t>
  </si>
  <si>
    <t xml:space="preserve">1. Conformación del equipo de cargas laborales, procesos y procedimiento de la Alcladía y su puesta en marcha. </t>
  </si>
  <si>
    <t>Esta actividad de desarrollará en los proximos años del presente gobierno.</t>
  </si>
  <si>
    <t>Se llevara a cavo visita tecnica el dia lunes 30 de Noviembre y martes 1 de Diciembre para la organización d ela logistica de las jornada de fumigacion y desratizacion en los cemenetrios distritales de cartagena d eindias, (Olaya Herrera, Albornoz, Ternera y Santa Cruz de Manga).</t>
  </si>
  <si>
    <t>Una vez  se presenten las ofertas de los interesados y evalaudas las misma, se procedera a adjudirar el contrato y a dar inicio a la ejecucion de los  mismos,</t>
  </si>
  <si>
    <t>Se lleva la supervision permanete para que el operador de aseo de la zona realiza la recoleccion de los residuos especiales, esto con el fin de evitar la acomulacion de residuos especiales (Escombros y Desechos de atuad), con el fin de mejorar las condiciones en salud publica en los campos santos, para garantizar un ambiente sano para los usuarios y comunidades aledañas.</t>
  </si>
  <si>
    <t xml:space="preserve">A Cargo del IPCC </t>
  </si>
  <si>
    <t>Se elabora proyecto de inversion "Saneamiento integral del Patrimonio Inmobiliario del Distrito de Cartagenacon", de igual forma presupuestos plurianual y presupuesto general.
Se obtuvieron certificacones de sostenenibilidad e inscripocipn del proyecto ante el banco de programas y proyectos.
Se registro el proyecto de inversión  "Saneamiento integral del Patrimonio Inmobiliario del Distrito de Cartagenacon", en la MGA - SUIP, -código BPIN 2020130010295.
  Se elabora estudios previos para la realizacion de la conservacion dinamica con, Instituto Geografico Agustin codaci.</t>
  </si>
  <si>
    <t>En la actualidad nos encontramos en la tramitologia con el Instituto agustin geografico agustin codazi, para tramite del convenio interadministrativo para realizar las conservacion dinamica o diagnosticos catastral de los bienes inmuebles por depurar.</t>
  </si>
  <si>
    <t>Se han realizado mesas de trabajo y comite clima de negocio con el equipo Función publica, Cartagena hacia la modernidad, Universidad de cartagena, Universidad tecnologica y lel area de Calidad del Distrito de cartagena, hemos participado de 3 sesiones metodologicas donde se han realizado una revisión de procesos y procedimientos para realizar la actualización correspondiente hacia la modernización del distrito. 
Hasta el momento esta actividad del  proyecto se ha ejecutado con recursos de funcionamiento.</t>
  </si>
  <si>
    <t>En este mes, se estabelció una agenda y plan de trabajo para la preparación de la Rendición de cuentas que desarrollará el Alcalde el dia 30 de diciembre.</t>
  </si>
  <si>
    <t>96 organizaciones mapeadas, 6 nuevas habilitadas para cooperar</t>
  </si>
  <si>
    <t>111 organizaciones mapeadas, 10 nuevas habilitadas para cooperar</t>
  </si>
  <si>
    <t>Organizaciones locales mapeadas: 111                                                                                    Cooperantes Internacionales nuevos:10</t>
  </si>
  <si>
    <t xml:space="preserve">La meta  puesta incluye la gestión por COVID 19. Si se quita eso, la meta queda en un porcentaje de cumplimiento del 108% tal y como esta descrito en el informe adjunto.
</t>
  </si>
  <si>
    <t>Es importante no incluir en la medición de metas, lo gestionado por las calamidades, puesto que modifica la tendencia de gestión de la cooperación. Es bueno relevarlo, pero NO INCLUIRLO DENTRO DE LA META</t>
  </si>
  <si>
    <t xml:space="preserve">Clave tener en cuenta lo que significa "habilitados para cooperar": 1. organizaciones internacionales nuevas que llegan a traves de operadores 2. organizacione locales que lograrn acceder a recursos por cooperacion </t>
  </si>
  <si>
    <t>REPORTE DE METAS PRODUCTOS  A DICIEMBRE 31 DE 2020</t>
  </si>
  <si>
    <t>AVANCE META PROYECTO 31 DICIEMBRE</t>
  </si>
  <si>
    <t>Observaciónes DICIEMBRE 31</t>
  </si>
  <si>
    <t xml:space="preserve">1
</t>
  </si>
  <si>
    <t>Plan de incentivos
Plan de capacitaciones
Plan de anticorrupción y atención al ciudadano
Plan estrategico de tecnologias de la información y las comunicaciones PETI
Plan de seguridad y privacidad de la información
Plan de tratamiento de riesgos de seguridad y privacidad de la información</t>
  </si>
  <si>
    <t>El dia 13 y 18 de octubre se han realizado mesas de clima de negocio y acompañamiento técnico por parte de Función pública y diversos grupos de interés, que han ayudado a la construcción del documento que constituye la Política de racionalización de tramites la cual está a la espera de aprobación por parte del Comité institucional de gestión y desempeño.
El dia 17 de diciembre con la compañia de Diana Carolina Osorio Meneses, asesora para el tema de tramites y servicios de la función publica, donde realizó la revisión del inventario de tramites del distrito de cartagena.</t>
  </si>
  <si>
    <t>Se han realizado mesas de trabajo para catuzalición de procesos y procedimientos en la plataforma de sharepoint, con los siguientes macroprocesos: Gestión en educación, Gestión Hacienda y Gestión documental.</t>
  </si>
  <si>
    <t xml:space="preserve">Decreto  0619 por la cual se adopta la  Politica de tratamiento de datos personales. 
https://www.cartagena.gov.co/Documentos/2020/Transparencia/TyALaIP/Normatividad/Decretos/DECRETO_0619_26_MAYO_2020_Y_POLITICA_DE_TRATAMIENTO_DE_DATOS.pdf
</t>
  </si>
  <si>
    <t>Se realizó Audiencia Publica de Rendición de Cuentas virtual del Primer Año de Gobierno del Alcalde William Dat Chamat, el día 30 de diciembre vía Facebook Live a las 9: 30 de la mañana. El cual fue trasmitido desde el Salón Vicente Martínez. Igualmente se realizaron piezas de Rendición de Cuentas en las diferentes Redes Sociales. Se transmitio por: Facebook: página de la Alcaldía y la del Alcalde Lets Save Cartagena
Página web de la Alcaldía
YouTube Alcaldía de Cartagena
En Televisión por Canal Cartagena y Canal CNC</t>
  </si>
  <si>
    <t>Teniendo en cuenta los avances  en las actividades del Proyecto  que agrupa los proyectos de corto y mediano plazo del PINAR, en la presente vigencia se avanzó el 5% en la implementación del PINAR.
Se han gestionado los recursos para avanzar significativamente en la meta y se presentó el Preuspuesto para la vigencia 2021 con una proyección de los $1.900.000.000 para desarrollar todos los programas del Sistema Integrado de conservación y actualizar los Instrumentos archivístivos CCD, TRD TVD Y PGS</t>
  </si>
  <si>
    <t>Elaboración y aprobación del PINAR</t>
  </si>
  <si>
    <t>Actualización del Programa de Gestión Documental</t>
  </si>
  <si>
    <t>Actualización de los instrumentos archivísticos:
         - TRD
         - TVD
         - CCD</t>
  </si>
  <si>
    <t xml:space="preserve">
 Formato Unico de Inventario Documental- FUID:  Meta 400 
            metros lineales de documentos en el archivo central</t>
  </si>
  <si>
    <t>2. Proyectos de Mediano Plazo:
2.1. Avanzar en el diseño del Sistema Integrado de Conservacion Documental (PLan de Conservacion Documental y Plan de Preservacion Digital a Largo Plazo).
2.1.1  Plan de Conservación Documental: Programa de Capacitacion y Sensibilización; Programa de Inspección y mantenimiento de sistemas de almacenamiento e instalaciones físicas;  Programa de Saneamiento ambiental: Limpieza, desinfección, desratización y desinfectación; Programa monitoreo y control de condiciones ambientales; Programa Prevención de Emergencias y Atención de Desastres y Programa de almacenamiento y realmacenamiento
2.1.2  Plan de Preservacion Digital a Largo plazo</t>
  </si>
  <si>
    <t>El Plan Institucional de Archivo (PINAR) fue elaborado por la Direccion de Archivo y aprobado por el Comité Institucional de Gestión y Desempeño en el mes deJunio/2020.
 El Acta de Aprobacion se enecuentra en proceso de firmas de los miembros del Comité</t>
  </si>
  <si>
    <t xml:space="preserve">El Plan Institucional de Archivo (PINAR) fue elaborado por la Direccion de Archivo y aprobado por el Comité Institucional de Gestión y Desempeño en el mes deJunio/2020.
 El Acta de Aprobacion No. 001 </t>
  </si>
  <si>
    <t>No se contó con los recursos para actualizar el PGD</t>
  </si>
  <si>
    <t xml:space="preserve">No asignaro los recursos para Actualizar el Programa de Gesitón documental PGD </t>
  </si>
  <si>
    <t>La Direccion de Archivo continua con el proceso de contratación del equipo técnico para avanzar en la labores archivisticas como son los metros lineales inventariados y digitalizados de Archivo, por tal razón en este ultimo periodo no se avanzo en los FUID ni en instrtumentos archivisticos (TRD,TVD,CCD)</t>
  </si>
  <si>
    <t xml:space="preserve">No se asignaron los recursos para la actualizacion de los Instrumentos Archivoístiocs CCD, TRD Y TVD (tablas de Retención y Valoraic´n documental </t>
  </si>
  <si>
    <t xml:space="preserve">En el mes de diciembre se ejecutan 90 Metros Lineales de documentos correspondientes a la Secretaría de Hacienda - División de Contabilidad.  El total acumulado del año 2020 es de  321 ML de documentos inventariados.  Avance acumulado 84%
En este mes se han se han digitado 90 Metros Lineales de FUID correspondientes a la Secretaria de Hacienda-División de Contabilidad.  Así, el total acumulado a Diciembre de 2020 es de 210 ML de FUID digitados y 7 ML de series de Secretaria General digitalizados
Accion de mejora: Se diseño un Motor de Búsqueda que permite encontrar de manera ágil la ubicación (signatura topográfica) de los documentos con solo digitar la cédula para el caso de historias laborales y el número del acto administrativo y el año para el caso de decretos y resoluciones.  </t>
  </si>
  <si>
    <t>Programa de Capacitación: No se cuenta con equipo de Asistencia Técnica desde el mes de Mayo/20
Se elaboraron tres vídeos de capacitación en temas de organización de archivo a consultar en el canal Youtube de la Alcaldía de Cartagena 
Se realizaron en este año y hasta la fecha 80 visitas de asistencia técnica. 
En el último mes se realizaron 4 visitas de asistencia técnica por parte de la Directora del Archivo General: Oficina Control Disciplinario, Sec del Interior, Fondo de Pensiones y Corvivienda
Se realizaron 2 visitas de seguimiento a la aplicacio de normas archivisticas en la Localidad 3 y el Fondo de Pensiones.
Programa de Inspección y mantenimiento: Se realizan jornadas de aseo a las instalaciones físicas del archivo por parte del personal de aseo
Programa monitoreo y control de condiciones ambientales: Se cuenta con CDP y estudios previos para la compra del datta logger con el cual se monitorean las condiciones ambientales del archivo, y se avanza en las gestiones ante la Oficina de Apoyo Logístico 
Programa de Saneamiento ambiental:  Se cuenta con CDP y estudios previos para la contratación de jornadas de fumigacion para la limpieza, desinfección, desratización y desinfectación del archivo</t>
  </si>
  <si>
    <t>Asistencia Técnica: En el mes de diciembre de 2020 se realizaron diez (10) visitas de Asistencia Técnica presenciales a las siguientes dependencias: Control Disciplinario, Secretaría del Interior; Fondo de Pensiones, Corvivienda, PES, Alcaldía Local No 2, Secretaría de Planeación, Escuela de Gobierno, Gerencia de Espacio Público, Secretaría de Hacienda (División de Impuestos).  El total acumulado es de 86 visitas de asistencia técnicas realizadas en 2020.  Total acumulado de visitas técnicas en 2020: 86 Actas
Seguimiento: En el mes de Diciembre se han realizado en este período 22 visitas de seguimiento a las siguientes Dependencias: Cobranzas, Contabilidad, Contratación, Control Interno, Escuela de Gobierno, Presupuesto, Impuestos, Tesorería, Control Disciplinario, Informática, PES, Infraestructura, Secretaría del Interior, Secretaría de Participación Ciudadana (División de Contratación, Programas Adulto Mayor, Habitante de calle y Discapacitados), Oficina de Valorización, Espacio Público, Secretaría de Hacienda (Despacho), Alcaldía Local No 2, y Casa de Justicia de Chiquinquirá.   
Capaciación: Con relación al Programa de Capacitación y Sensibilización, fueron publicados en la página web de la Alcaldía 3 videos institucionales de capacitación, con el fin de lograr mayor cubrimiento en la comunidad en tiempos de pandemia:
Modulo 1 - Guía Teórica Organización de Archivos:  
https://www.youtube.com/watch?v=Z7upGTXtV40 (400 visualizaciones)
Modulo 2- Guía Práctica Organización de Archivos: 
https://www.youtube.com/watch?v=8E0eOadFrmk (841 visualizaciones)
Modulo 3- Formato Único de Inventario Documental-FUID: 
https://www.youtube.com/watch?v=btVLeFMHZxk  (1.069 visualizaciones).
el Archivo General de la Nación invitó a esta Dirección a participar de manera virtual en el Encuentro final de Consejo Territoriales de Archivos, realizado el 3 de diciembre de 2020 con objeto de compartir esta experiencia innovadora, la cual ha sido de gran acogida por parte de otros entes territoriales.
PROGRAMA DE INSPECCION Y MANTENIMIENTO DE SISTEMAS DE ALMACENAMIENTO E INSTALACIONES FISICAS: Se realizó jornada de limpieza y mantenimiento en el área de archivo el día el 9 de noviembre de 2020, la cual se evidencia en las fotos adjuntas.</t>
  </si>
  <si>
    <t>Se realizo la contratación dell personal que conforma la estructura para el funcionamiento de la VUAC. Esta actividad se realizo con recursos de funcionamiento</t>
  </si>
  <si>
    <t>Se realizo campañas de socialización para el uso de los canales en las redes</t>
  </si>
  <si>
    <t>El equipo profesional y operativo de la oficina de mercados apoyo durante la emergencia invernal en los albergues destinados, durante las fechas del 7 al 21 de noviembre, hecho que afecto el cronograma de ejecución del plan de acción</t>
  </si>
  <si>
    <t xml:space="preserve">
Jornada de fumigación y desratización en los cementerios distritales de Cartagena  de Indias, con el equipo de mantenimiento DAAL, garantizando con ambientes sanos para los usuarios y las comunidades aledañas.
</t>
  </si>
  <si>
    <t>Contrato de Obra civil de ampliación para la construcción de bóvedas en los cementerios distrital (Ternera, Olaya y albornoz, 18 bóvedas para cada Cementerio, para un total de 54 bóvedas - proceso MC-DAAL-027-2020, valor: 65.350.934.</t>
  </si>
  <si>
    <t>TURISMO, MOTOR DE REACTIVACIÓN ECONÓMICA PARA CARATGENA DE INDIAS</t>
  </si>
  <si>
    <t>Número de visitantes que llegan a la ciudad de Cartagena de Indias</t>
  </si>
  <si>
    <t>Mantener el número de visitantes que llegan a la ciudad de Cartagena de Indias 3.207.999</t>
  </si>
  <si>
    <t>PROMOCIÓN NACIONAL E INTERNACIONAL DE CARTAGENA DE INDIAS</t>
  </si>
  <si>
    <t>Número de visitantes llegando a Cartagena de Indias por vía aérea, marítima y terrestre</t>
  </si>
  <si>
    <t>Mantener el número de visitantes en 3.207.999 llegando a Cartagena por vía aérea, marítima y terrestre</t>
  </si>
  <si>
    <t>TURISMO, MOTOR DE REACTIVACIÓN ECONÓMICA PARA CARTAGENA DE INDIAS</t>
  </si>
  <si>
    <t>Posicionar a Cartagena de Indias a nivel nacional e internacional como destino turístico seguro, competitivo y fuente de desarrollo sostenible, manteniendo el número de turistas que llegan a nuestra ciudad, reactivando la economía local afectada por la emergencia sanitaria del Covid-19, disminuyendo los índices de pobreza, cualificando la mano de obra local, apostándole a fortalecer el turismo regional, en miras de recapturar rutas/aerolíneas y líneas de cruceros que anterior de la emergencia sanitaria, ya ofrecían sus servicios en la ciudad.</t>
  </si>
  <si>
    <t>Estructuración e implementación de un Plan de medios con alcance nacional en radio (incluye producción de cuña radial), medios digitales (incluye diseño de piezas), aeropuertos, tv nacional y regional; y conceptualización producción de video promocional de destino Cartagena de Indias, como destino turístico sostenible con territorio ordenado y seguro con prestadores de servicios turísticos que promuevan la calidad y sostenibilidad del sector, listos para recibir nuevamente turistas llegando por vía aérea, marítima y terrestre</t>
  </si>
  <si>
    <t>El Concepto de viabilidad del proyecto fue otorgado hasta el 22 de diciembre de 2020, por lo tanto, no aplica cumplimiento de la actividad del proyecto. Las metas del producto alcanzadas corresponden a gestión propia de la entidad</t>
  </si>
  <si>
    <t>N/A* (*Los recursos no fueron transferidos)</t>
  </si>
  <si>
    <t>Secretaría General- Corpoturismo</t>
  </si>
  <si>
    <t>TURISMO COMO ESTRATEGIA PRODUCTIVA PARA LA REACTIVACIÓN SOCIOECONÓMICA DE CARTAGENA DE INDIAS</t>
  </si>
  <si>
    <t>02-001-06-20-03-03-01-05,               02-107-06-20-03-03-01-01</t>
  </si>
  <si>
    <t>Mantener el número de visitantes que llegan a la ciudad de Cartagena de Indias 3.207.1000</t>
  </si>
  <si>
    <t>CONECTIVIDAD</t>
  </si>
  <si>
    <t>Número de rutas aéreas conectando directamente a Cartagena de Indias con otros destinos nacionales e internacionales</t>
  </si>
  <si>
    <t>18 rutas aéreas</t>
  </si>
  <si>
    <t>Mantener 18 rutas aéreas conectada directamente a Cartagena</t>
  </si>
  <si>
    <t>02-001-06-20-03-03-02-02</t>
  </si>
  <si>
    <t>Mantener el número de visitantes que llegan a la ciudad de Cartagena de Indias 3.207.1001</t>
  </si>
  <si>
    <t>TURISMO COMPETITIVIO Y SOSTENIBLE</t>
  </si>
  <si>
    <t>Numero de Zonas turísticas Ordenadas</t>
  </si>
  <si>
    <t>Mantener 4 zonas turísticas ordenadas</t>
  </si>
  <si>
    <t>02-001-06-20-03-03-01</t>
  </si>
  <si>
    <t>Mantener el número de visitantes que llegan a la ciudad de Cartagena de Indias 3.207.1002</t>
  </si>
  <si>
    <t>Número de Centros de atención turística funcionando</t>
  </si>
  <si>
    <t>Mantener en funcionamiento 5 centros de atención turística</t>
  </si>
  <si>
    <t>Mantener el número de visitantes que llegan a la ciudad de Cartagena de Indias 3.207.1003</t>
  </si>
  <si>
    <t>Número de Puntos de Información Turística funcionando</t>
  </si>
  <si>
    <t>Mantener en funcionamiento 3 puntos de información turística</t>
  </si>
  <si>
    <t>Mantener el número de visitantes que llegan a la ciudad de Cartagena de Indias 3.207.1004</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</si>
  <si>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</si>
  <si>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</si>
  <si>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Avances Enero – Diciembre 2020
Planificación Fase diagnostica y establecimiento de compromisos en compañía de las siguientes dependencias: Cuerpo Bomberos, Distriseguridad, CRUED, Oficina de Gestión del Riesgo.
Actividades Pendientes:
Diseño planta de personal (estudios técnicos). 
Los avances no se han ejecutado con recursos de este proyecto, debido a que se encuentra en etapa de formulación.</t>
  </si>
  <si>
    <t>Se procedio a actualziar le proyecto de inversion para contar con los recursos para al vigencia 2021 y proceder a contratar el resto de zonas  wifi.</t>
  </si>
  <si>
    <t>Se enceuntra en proceso de instalacion zona WIFI Gratis en la zona de PLAYA AZUL proyectadaa ser entregada en elmes de febrero de 2021.</t>
  </si>
  <si>
    <t>SGP</t>
  </si>
  <si>
    <t>Diana Martinez Berrocal - Circe Alvarez</t>
  </si>
  <si>
    <t>DIRECCIÓN  ADMINISTRATIVA  DE TALENTO HUMANO</t>
  </si>
  <si>
    <t>ADELFO DORIA FRANCO</t>
  </si>
  <si>
    <t xml:space="preserve">
$ 24,853,745,054 </t>
  </si>
  <si>
    <t xml:space="preserve">
Se realizaron 2 Jornada de fumigación y desratización en los cementerios distritales de Cartagena  de Indias, con el equipo de mantenimiento DAAL, garantizando con ambientes sanos para los usuarios y las comunidades aledañas.</t>
  </si>
  <si>
    <t>Contrato para la realización de acciones preventivas y correctivas en el cementerio distrital de Santa Cruz de Manga (Pintura) a cargo de la Dirección Administrativa de Apoyo Logístico, y IPCC - proceso MC-DAAL-029-2020, valor: 10.930.968.
Pintura en Muros de Cerramiento, Hall De Acceso y Torre Superior.
Pintura Cubierta,  1429 m2  en pintura.
Cerramiento de Bóvedas para Conservación de Restos (72 Bóvedas), 27,44 m2 de Cerramiento de bovedas con  block #4.</t>
  </si>
  <si>
    <t>Se llevara a cavo visita tecnica el dia lunes 30 de Noviembre y martes 1 de Diciembre para la organización d ela logistica de las jornada de fumigacion y desratizacion en los cementerios distritales de cartagena d eindias, (Olaya Herrera, Albornoz, Ternera y Santa Cruz de Manga).</t>
  </si>
  <si>
    <t>* De manera general se armonizó el presupuesto de inversión de la vigencia fiscal 2020 con el plan plurianual de inversiones del plan de desarrollo "salvemos juntos a cartagena 2020 - 2023" según decreto 0748 17 de julio 2020.
*Se elaboró el proyecto de inversión en la MGA - SUIP, con lo cual se obtuvo certificado de viabilidad -código BPIN 2020130010184. El cual garantiza la operación y funcionamiento de los bienes o servicios entregados con ingresos de naturaleza permanente para el proyecto de inversión "ADMINISTRACION Y OPERACION DE LOS CEMENTERIOS PUBLICOS DISTRITALES- POR UNA CARTAGENA LIBRE Y RESILIENTE 2020-2023"
Se realizaros 2 Jornadas de Fumigaciom en el tercer trimestre con apoyo del personal de Mantenimiento de la Direccion Adnistrativa de apoyo logistico y la empresa de aseo.</t>
  </si>
  <si>
    <t>Se realizaron 3 jornadas especiales para en los cementerios distritales (Olaya, Ternera, Albornoz y Manga).</t>
  </si>
  <si>
    <t>Este proyecto no se ha podido ejecutar, ya que el proyecto se encuentra desfinanciado según lo asignado en el POAI.   Plan de datos abiertos construído bajo los estándares de MINTIC</t>
  </si>
  <si>
    <t>Este proyecto no se ha podido ejecutar, ya que el proyecto se encuentra desfinanciado según lo asignado en el POAI.   En proceso de consolidación de los productos que hacen parte de la política</t>
  </si>
  <si>
    <t>Este proyecto no se ha podido ejecutar, ya que el proyecto se encuentra desfinanciado según lo asignado en el POAI. En avance de la  APP de Transparencia, se tendrá lista la consulta de la ejecución del presupuesto distrital</t>
  </si>
  <si>
    <t>Este proyecto no se ha podido ejecutar, ya que el proyecto se encuentra desfinanciado según lo asignado en el POAI.Convocar mesas de trabajo con MINTIC, ANE, IPCC, Secretaria de Planeación para identificar el plan de acción para implementar la reglamentación para remover las barreras a la instalación de infraestructura de telecomunicaciones.Se procedio a actualziar le proyecto de inversion para contar con los recursos para al vigencia 2021 y proceder a contratar el resto de zonas  wifi.</t>
  </si>
  <si>
    <t>En la vigencia 2021 se continuará la fase diagnóstica en las demás dependencias de la Alcladía Mayor de Cartagena de Indias.Consolidación documento diagnóstico "Ley de transparencia y acceso a la información". Inicio de la fase diagnóstica en las secretarías de Haciena, Educación, Planeación y la Dirección Administrativa de Talento Humano; en ese mismo orden con porcentajes de avance del 93%,92%,86% y 81%. Conmemoración del día internacional de la lucha contra la corrucpción el dá 09 de diciembre del 2020.</t>
  </si>
  <si>
    <t>A 31 diciembre el proyecto estar redactado y con certificación de viabilidad  junto con los trámites internos tales como estudios del sector para empezar en la próxima vigencia elaborar las respectivas contratación de conservación dinámica y demás actividades de inmersas del proyecto.Se elabora proyecto de inversion "Saneamiento integral del Patrimonio Inmobiliario del Distrito de Cartagenacon", de igual forma presupuestos plurianual y presupuesto general.Se obtuvieron certificacones de sostenenibilidad e inscripocipn del proyecto ante el banco de programas y proyectos, oficio AMC-OFI-0107257-2020
Se registro el proyecto de inversión  "Saneamiento integral del Patrimonio Inmobiliario del Distrito de Cartagenacon", en la MGA - SUIP, -código BPIN 2020130010295.
  Se elabora estudios previos para la realizacion de la conservacion dinamica con, Instituto Geografico Agustin codaci.</t>
  </si>
  <si>
    <t xml:space="preserve">       270%                                11.028.560.000.00 (SIN COVID)
   14.424.862.643  (Gestion realizada por el COVID). Tal como se presupuestó. 20% del total del plan. 100% del año.No hubo avance, no estaba planeado para iniciar este año.
 1.532.366.000 (Gestion realizda por IOTA)</t>
  </si>
  <si>
    <t>Por demora en el proceso de contratación del material requerido para la carecterización no se pudo iniciar. El proceso de solicitud del material se realizo el dia 20 de octubre del 2020 a la oficna de apoyo logistico. El material llego a la ciudad de Cartagena el dia 30 de diciembre. La caracterización se pririzará para la vigencia 2021. 80%</t>
  </si>
  <si>
    <t>El equipo profesional y operativo de la oficina de mercados apoyo durante la emergencia invernal en los albergues destinados, durante las fechas del 7 al 21 de noviembre, hecho que afecto el cronograma de ejecución del plan de acción. 57%</t>
  </si>
  <si>
    <t>REPORTES ACUMULADOS ACTIVIDAD DEL PROYECTO  A DIC. 31 DE 2020</t>
  </si>
  <si>
    <t>AVANCE  ACTIVIDADES DEL  PROYECTO  A DIC 31 DE 2020</t>
  </si>
  <si>
    <t>AVANCE ACTIVIDADES DEL PROYECTO POR PROGRAMAS A DIC. 31 DE 2020</t>
  </si>
  <si>
    <t>CODIGO</t>
  </si>
  <si>
    <t>RUBRO</t>
  </si>
  <si>
    <t>FUENTE</t>
  </si>
  <si>
    <t>APROPIACION DEFINITIVA RUBROS</t>
  </si>
  <si>
    <t>EJECUCION DE LOS RUBROS</t>
  </si>
  <si>
    <t>APROPIACION DEFINITIVA POR PROGRMA</t>
  </si>
  <si>
    <t xml:space="preserve">EJECUTADO POR PROGRAMAS </t>
  </si>
  <si>
    <t>PORCENTAJE EJECUTADO</t>
  </si>
  <si>
    <t>02-001-06-20-01-06-01-01</t>
  </si>
  <si>
    <t>02-001-06-20-01-06-01-06</t>
  </si>
  <si>
    <t>02-055-06-20-01-06-01-05</t>
  </si>
  <si>
    <t>02-055-06-20-01-06-01-06</t>
  </si>
  <si>
    <t>02-055-06-94-01-06-01-02</t>
  </si>
  <si>
    <t>02-055-06-95-01-06-01-09</t>
  </si>
  <si>
    <t>INGRESOS CORRIENTES DE LIBRE DESTINACION</t>
  </si>
  <si>
    <t>POMCA PROTEGIDO</t>
  </si>
  <si>
    <t>ACCESO DE FORMA SEGURA A LOS SERVICIOS DE AGUA Y SANEAMIENTO BASICO - ICLD</t>
  </si>
  <si>
    <t>SGP PROPOSITO GENERAL - AGUA POTABLE Y SANEAMIENTO BASICO</t>
  </si>
  <si>
    <t xml:space="preserve">ACCESO DE FORMA SEGURA A LOS SERVICIOS DE AGUA Y SANEAMIENTO BASICO. - SGP Agua Potable y Saneamiento Basico </t>
  </si>
  <si>
    <t>SANEAMIENTO DE FORMA SEGURA PARA TODOS - FONDO DE REDISTRIBUCION Y SOLIDARIDAD ASEO - SGP Agua Potable y Saneamiento Basico</t>
  </si>
  <si>
    <t>Rendimientos Financieros SGP APSB</t>
  </si>
  <si>
    <t>SANEAMIENTO DE FORMA SEGURA PARA TODOS</t>
  </si>
  <si>
    <t>SANEAMIENTO DE FORMA SEGURA PARA TODOS - FONDO DE REDISTRIBUCION Y SOLIDARIDAD ASEO - Rendimientos financieros SGP Agua Potable y Saneamiento Basico</t>
  </si>
  <si>
    <t>02-111-06-20-01-06-01-06</t>
  </si>
  <si>
    <t>02-111-06-95-01-06-01-09</t>
  </si>
  <si>
    <t>DEFINICION E IMPLEMENTACION DEL ESQUEMA DE PRESTACION DE LOS SERVICIOS DE ACUEDUCTO Y ALCANTARILLADO DE LAS COMUNIDADES DE TIERRA BOMBA, ARCHIPIELAGO DE SAN BERNARDO, ISLA FUERTE E ISLA DE BARU.</t>
  </si>
  <si>
    <t>ENERGIAS LIMPIAS Y ALUMBRADO PUBLICO SOSTENIBLE MODERNO Y EFICIENTE PARA TODOS</t>
  </si>
  <si>
    <t xml:space="preserve">Rendimientos Financieros Crédito Interno </t>
  </si>
  <si>
    <t>02-001-06-20-01-06-03-01</t>
  </si>
  <si>
    <t>02-001-06-20-01-06-03-02</t>
  </si>
  <si>
    <t>ESTRATEGIAS PARA LA GESTION INTEGRAL DE RESIDUOS SOLIDOS - MI PGIRS RESILIENTE</t>
  </si>
  <si>
    <t>02-034-06-20-01-06-05-01</t>
  </si>
  <si>
    <t xml:space="preserve">ADMINISTRACION Y OPERACION DE LOS CEMENTERIOS PUBLICOS DISTRITALES ? POR UNA CARTAGENA LIBRE Y RESILIENTE. </t>
  </si>
  <si>
    <t>Venta de Servicios Cementerios</t>
  </si>
  <si>
    <t>02-150-06-20-01-06-05-01</t>
  </si>
  <si>
    <t>Rendimientos Financieros Venta de Servicios</t>
  </si>
  <si>
    <t>02-001-06-20-03-01-12-01</t>
  </si>
  <si>
    <t>INNOVACION A TRAVES DE LA FORMULACION PARTICIPATIVA DE UN PLAN DE INTERNACIONALIZACION PARA LA CIUDAD DE CARTAGENA DE INDIAS</t>
  </si>
  <si>
    <t>FORTALECIMIENTO AUMENTO DE LA CAPACIDAD DE COOPERACION NACIONAL E INTERNACIONAL</t>
  </si>
  <si>
    <t xml:space="preserve">SISTEMAS DE MERCADOS PUBLICOS </t>
  </si>
  <si>
    <t>02-038-06-20-03-01-11-02</t>
  </si>
  <si>
    <t>SISTEMAS DE MERCADOS PUBLICOS</t>
  </si>
  <si>
    <t>TURISMO COMO ESTRATEGIA PRODUCTIVA PARA LA REACTIVACION SOCIOECONOMICA DE CARTAGENA DE INDIAS</t>
  </si>
  <si>
    <t xml:space="preserve">FORTALECIMIENTO INSTITUCIONAL DE LA GESTION DOCUMENTAL Y ARCHIVO </t>
  </si>
  <si>
    <t>02-001-06-20-04-01-02-01 - 02-001-06-20-04-01-02-02  - 02-001-06-20-04-01-02-03</t>
  </si>
  <si>
    <t>02-001-06-20-04-01-02-04  - 02-001-06-20-04-01-02-05</t>
  </si>
  <si>
    <t>TRANSPARENCIA PARA EL FORTALECIMIENTO DE LA CONFIANZA EN LAS INSTITUCIONES DEL DISTRITO DE CARTAGENA.</t>
  </si>
  <si>
    <t>84517485,29  -  638241  -  278250000,29</t>
  </si>
  <si>
    <t>119000000,09  -  407129843,27</t>
  </si>
  <si>
    <t>51400000  -  0  -  278250000</t>
  </si>
  <si>
    <t>96700000  -  326110000</t>
  </si>
  <si>
    <t>02-001-06-10-04-02-01-01</t>
  </si>
  <si>
    <t>APORTES PARA LA CONECTIVIDAD Y ACCESO A LAS NUEVAS TECNOLOGIAS DE LA INFORMACION PARA UNA CARTAGENA SOSTENIBLE Y COMPETITIVA</t>
  </si>
  <si>
    <t>02-001-06-20-04-02-02-01</t>
  </si>
  <si>
    <t>AMPLIAR EL NIVEL DE PENETRACION DE INTERNET, PROMOVER Y APROPIAR EL USO DE LAS TIC EN EL DISTRITO DE CARTAGENA.</t>
  </si>
  <si>
    <t>02-001-06-20-03-03-01-03 -  02-001-06-20-03-03-01-05 -02-107-06-20-03-03-01-01-02-107-06-20-03-03-01-02</t>
  </si>
  <si>
    <t>22483355,01  - 7165635,7  -  47474975  - 50000000</t>
  </si>
  <si>
    <t>02-001-06-20-03-03-03-01</t>
  </si>
  <si>
    <t>CARTAGENA HACIA LA MODERNIDAD</t>
  </si>
  <si>
    <t>EVALUACION METAS PRODUCTOS A DIC 31 DE 2020</t>
  </si>
  <si>
    <t>AVANCE METAS PRODUCTOS POR PROGRAMAS A DIC. 31 DE 2020</t>
  </si>
  <si>
    <t>AVANCE METAS PRODUCTOS 2020 - 2023</t>
  </si>
  <si>
    <t>100%
(6,65%)</t>
  </si>
  <si>
    <t>50%
(45%)</t>
  </si>
  <si>
    <t>90%
(7%)</t>
  </si>
  <si>
    <t>85%)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</si>
</sst>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Red]\-&quot;$&quot;\ #,##0"/>
    <numFmt numFmtId="165" formatCode="&quot;$&quot;\ #,##0.00;[Red]\-&quot;$&quot;\ #,##0.00"/>
    <numFmt numFmtId="166" formatCode="&quot;$&quot;#,##0.00;[Red]\-&quot;$&quot;#,##0.00"/>
    <numFmt numFmtId="167" formatCode="_-&quot;$&quot;* #,##0_-;\-&quot;$&quot;* #,##0_-;_-&quot;$&quot;* &quot;-&quot;_-;_-@_-"/>
    <numFmt numFmtId="168" formatCode="_-&quot;$&quot;* #,##0.00_-;\-&quot;$&quot;* #,##0.00_-;_-&quot;$&quot;* &quot;-&quot;??_-;_-@_-"/>
    <numFmt numFmtId="169" formatCode="0.0%"/>
    <numFmt numFmtId="170" formatCode="_(&quot;$&quot;\ * #,##0_);_(&quot;$&quot;\ * \(#,##0\);_(&quot;$&quot;\ * &quot;-&quot;??_);_(@_)"/>
    <numFmt numFmtId="171" formatCode="&quot;$&quot;#,##0"/>
    <numFmt numFmtId="172" formatCode="yyyy\-mm\-dd;@"/>
    <numFmt numFmtId="173" formatCode="_-[$$-240A]\ * #,##0.00_-;\-[$$-240A]\ * #,##0.00_-;_-[$$-240A]\ * &quot;-&quot;??_-;_-@_-"/>
    <numFmt numFmtId="174" formatCode="_-[$$-240A]\ * #,##0_-;\-[$$-240A]\ * #,##0_-;_-[$$-240A]\ * &quot;-&quot;??_-;_-@_-"/>
    <numFmt numFmtId="175" formatCode="_-* #,##0_-;\-* #,##0_-;_-* &quot;-&quot;??_-;_-@_-"/>
    <numFmt numFmtId="176" formatCode="0.000000000000000%"/>
  </numFmts>
  <fonts count="30">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1"/>
      <color theme="1"/>
      <name val="Calibri"/>
      <family val="2"/>
      <scheme val="minor"/>
    </font>
    <font>
      <sz val="9"/>
      <color theme="1"/>
      <name val="Calibri"/>
      <family val="2"/>
      <scheme val="minor"/>
    </font>
    <font>
      <sz val="16"/>
      <color theme="1"/>
      <name val="Calibri"/>
      <family val="2"/>
      <scheme val="minor"/>
    </font>
    <font>
      <sz val="10"/>
      <color rgb="FF000000"/>
      <name val="Calibri"/>
      <family val="2"/>
      <scheme val="minor"/>
    </font>
    <font>
      <sz val="9"/>
      <color rgb="FF000000"/>
      <name val="Arial"/>
      <family val="2"/>
    </font>
    <font>
      <sz val="10"/>
      <color rgb="FF000000"/>
      <name val="Calibri-Bold"/>
    </font>
    <font>
      <b/>
      <sz val="10"/>
      <color theme="1"/>
      <name val="Calibri"/>
      <family val="2"/>
      <scheme val="minor"/>
    </font>
    <font>
      <sz val="8"/>
      <name val="Calibri"/>
      <family val="2"/>
      <scheme val="minor"/>
    </font>
    <font>
      <sz val="10"/>
      <color theme="1"/>
      <name val="Arial"/>
      <family val="2"/>
    </font>
    <font>
      <sz val="11"/>
      <color rgb="FF000000"/>
      <name val="Calibri"/>
      <family val="2"/>
    </font>
    <font>
      <sz val="16"/>
      <color rgb="FF000000"/>
      <name val="Calibri"/>
      <family val="2"/>
    </font>
    <font>
      <sz val="12"/>
      <color theme="1"/>
      <name val="Calibri"/>
      <family val="2"/>
      <scheme val="minor"/>
    </font>
    <font>
      <sz val="8"/>
      <color rgb="FF000000"/>
      <name val="Arial"/>
      <family val="2"/>
    </font>
    <font>
      <sz val="11"/>
      <color rgb="FF000000"/>
      <name val="Calibri"/>
      <family val="2"/>
      <scheme val="minor"/>
    </font>
    <font>
      <sz val="8"/>
      <color theme="1"/>
      <name val="Calibri"/>
      <family val="2"/>
      <scheme val="minor"/>
    </font>
    <font>
      <sz val="8"/>
      <color theme="1"/>
      <name val="Arial"/>
      <family val="2"/>
    </font>
    <font>
      <sz val="11"/>
      <name val="Calibri"/>
      <family val="2"/>
      <scheme val="minor"/>
    </font>
    <font>
      <b/>
      <sz val="11"/>
      <color indexed="81"/>
      <name val="Tahoma"/>
      <family val="2"/>
    </font>
    <font>
      <i/>
      <sz val="8"/>
      <color theme="1"/>
      <name val="Calibri"/>
      <family val="2"/>
      <scheme val="minor"/>
    </font>
    <font>
      <sz val="8"/>
      <color indexed="81"/>
      <name val="Tahoma"/>
      <family val="2"/>
    </font>
    <font>
      <sz val="10"/>
      <color theme="1"/>
      <name val="Calibri"/>
      <family val="2"/>
      <scheme val="minor"/>
    </font>
    <font>
      <b/>
      <sz val="12"/>
      <color theme="1"/>
      <name val="Calibri"/>
      <family val="2"/>
      <scheme val="minor"/>
    </font>
    <font>
      <sz val="14"/>
      <color rgb="FF000000"/>
      <name val="Times New Roman"/>
      <family val="1"/>
    </font>
    <font>
      <sz val="12"/>
      <name val="Arial"/>
      <family val="2"/>
    </font>
    <font>
      <sz val="10"/>
      <color rgb="FF000000"/>
      <name val="Arial"/>
      <family val="2"/>
    </font>
    <font>
      <b/>
      <sz val="14"/>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41"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492">
    <xf numFmtId="0" fontId="0" fillId="0" borderId="0" xfId="0"/>
    <xf numFmtId="0" fontId="1" fillId="0" borderId="1" xfId="0" applyFont="1" applyFill="1" applyBorder="1" applyAlignment="1">
      <alignment horizontal="center" vertical="center" wrapText="1"/>
    </xf>
    <xf numFmtId="0" fontId="0" fillId="0" borderId="0" xfId="0"/>
    <xf numFmtId="0" fontId="0" fillId="0" borderId="0" xfId="0"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3" fontId="0" fillId="0" borderId="1" xfId="0" applyNumberFormat="1" applyFont="1" applyBorder="1" applyAlignment="1">
      <alignment horizontal="center" vertical="center"/>
    </xf>
    <xf numFmtId="0" fontId="0" fillId="0" borderId="6" xfId="0" applyBorder="1" applyAlignment="1">
      <alignment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72" fontId="0" fillId="0" borderId="1" xfId="0" applyNumberFormat="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9" fontId="6" fillId="0" borderId="1" xfId="0" applyNumberFormat="1" applyFont="1" applyBorder="1" applyAlignment="1">
      <alignment horizontal="center" vertical="center"/>
    </xf>
    <xf numFmtId="172" fontId="0" fillId="0" borderId="1" xfId="0" applyNumberFormat="1" applyFont="1" applyFill="1" applyBorder="1" applyAlignment="1">
      <alignment horizontal="center" vertical="center" wrapText="1"/>
    </xf>
    <xf numFmtId="0" fontId="0" fillId="2" borderId="0" xfId="0" applyFill="1"/>
    <xf numFmtId="0" fontId="1" fillId="0" borderId="2"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2" xfId="0" applyFont="1" applyBorder="1" applyAlignment="1">
      <alignment horizontal="left"/>
    </xf>
    <xf numFmtId="0" fontId="0" fillId="0" borderId="2"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vertical="center" wrapText="1"/>
    </xf>
    <xf numFmtId="0" fontId="12" fillId="0" borderId="1" xfId="0" applyFont="1" applyBorder="1" applyAlignment="1">
      <alignment vertical="center" wrapText="1"/>
    </xf>
    <xf numFmtId="169" fontId="0" fillId="0" borderId="3"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9"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left" vertical="center" wrapText="1"/>
    </xf>
    <xf numFmtId="0" fontId="0" fillId="0" borderId="1" xfId="0" applyFont="1" applyFill="1" applyBorder="1" applyAlignment="1">
      <alignment horizontal="center" vertical="center"/>
    </xf>
    <xf numFmtId="0" fontId="0" fillId="0" borderId="0" xfId="0" applyFill="1"/>
    <xf numFmtId="0" fontId="0" fillId="0" borderId="0" xfId="0" applyFill="1" applyBorder="1"/>
    <xf numFmtId="0" fontId="0" fillId="0" borderId="0" xfId="0" applyFill="1" applyBorder="1" applyAlignment="1">
      <alignment vertical="center"/>
    </xf>
    <xf numFmtId="0" fontId="15" fillId="0" borderId="1" xfId="0" applyFont="1" applyFill="1" applyBorder="1" applyAlignment="1">
      <alignment vertical="center" wrapText="1"/>
    </xf>
    <xf numFmtId="3" fontId="0" fillId="0" borderId="1" xfId="0" applyNumberFormat="1" applyFill="1" applyBorder="1" applyAlignment="1">
      <alignment horizontal="center" vertical="center"/>
    </xf>
    <xf numFmtId="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 fontId="0" fillId="0" borderId="1" xfId="0" applyNumberFormat="1" applyFill="1" applyBorder="1" applyAlignment="1">
      <alignment horizontal="center" vertical="center" wrapText="1"/>
    </xf>
    <xf numFmtId="168" fontId="16" fillId="0" borderId="1" xfId="3" applyFont="1" applyFill="1" applyBorder="1" applyAlignment="1">
      <alignment horizontal="center" vertical="center"/>
    </xf>
    <xf numFmtId="0" fontId="0" fillId="0" borderId="1" xfId="0" applyFill="1" applyBorder="1" applyAlignment="1">
      <alignment wrapText="1"/>
    </xf>
    <xf numFmtId="164" fontId="0" fillId="0" borderId="1" xfId="0" applyNumberFormat="1" applyFill="1" applyBorder="1" applyAlignment="1">
      <alignment horizontal="center" vertical="center"/>
    </xf>
    <xf numFmtId="0" fontId="0" fillId="0" borderId="1" xfId="0" applyFill="1" applyBorder="1" applyAlignment="1">
      <alignment vertical="center" wrapText="1"/>
    </xf>
    <xf numFmtId="164" fontId="0" fillId="0" borderId="1" xfId="3" applyNumberFormat="1" applyFont="1" applyFill="1" applyBorder="1" applyAlignment="1">
      <alignment horizontal="center" vertical="center"/>
    </xf>
    <xf numFmtId="165" fontId="0" fillId="0" borderId="1" xfId="0" applyNumberFormat="1" applyFill="1" applyBorder="1" applyAlignment="1">
      <alignment horizontal="center"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9" fontId="6" fillId="0" borderId="1" xfId="0" applyNumberFormat="1" applyFont="1" applyBorder="1" applyAlignment="1">
      <alignment horizontal="center" vertical="center"/>
    </xf>
    <xf numFmtId="0" fontId="0" fillId="3" borderId="1" xfId="0" applyFill="1" applyBorder="1" applyAlignment="1">
      <alignment horizontal="center" vertical="center" wrapText="1"/>
    </xf>
    <xf numFmtId="9" fontId="6" fillId="3" borderId="1" xfId="4" applyFont="1" applyFill="1" applyBorder="1" applyAlignment="1">
      <alignment horizontal="center" vertical="center"/>
    </xf>
    <xf numFmtId="0" fontId="19" fillId="3" borderId="0" xfId="0" applyFont="1" applyFill="1" applyAlignment="1">
      <alignment wrapText="1"/>
    </xf>
    <xf numFmtId="0" fontId="1"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0" xfId="0" applyFill="1" applyAlignment="1">
      <alignment horizontal="center" vertical="center"/>
    </xf>
    <xf numFmtId="49" fontId="0" fillId="3" borderId="1" xfId="0" applyNumberFormat="1" applyFill="1" applyBorder="1" applyAlignment="1">
      <alignment horizontal="center" vertical="center" wrapText="1"/>
    </xf>
    <xf numFmtId="0" fontId="8" fillId="3" borderId="0" xfId="0" applyFont="1" applyFill="1" applyAlignment="1">
      <alignment vertical="center" wrapText="1"/>
    </xf>
    <xf numFmtId="9" fontId="0" fillId="3" borderId="1" xfId="4" applyFont="1" applyFill="1" applyBorder="1" applyAlignment="1">
      <alignment horizontal="center" vertical="center"/>
    </xf>
    <xf numFmtId="0" fontId="0" fillId="3" borderId="2" xfId="0" applyFill="1" applyBorder="1" applyAlignment="1">
      <alignment horizontal="left" vertical="center" wrapText="1"/>
    </xf>
    <xf numFmtId="3"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172" fontId="0" fillId="0" borderId="1" xfId="0" applyNumberFormat="1" applyBorder="1" applyAlignment="1">
      <alignment horizontal="center" vertical="center"/>
    </xf>
    <xf numFmtId="0" fontId="0" fillId="0" borderId="1" xfId="0" applyFont="1" applyBorder="1" applyAlignment="1">
      <alignment horizontal="center" vertical="center"/>
    </xf>
    <xf numFmtId="1" fontId="0" fillId="0" borderId="1" xfId="0" applyNumberFormat="1" applyBorder="1" applyAlignment="1">
      <alignment horizontal="center" vertical="center"/>
    </xf>
    <xf numFmtId="0" fontId="0" fillId="3" borderId="2" xfId="0"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170" fontId="0" fillId="0" borderId="1" xfId="0" applyNumberFormat="1" applyFill="1" applyBorder="1" applyAlignment="1">
      <alignment vertical="center"/>
    </xf>
    <xf numFmtId="0" fontId="19" fillId="0" borderId="13" xfId="0" applyFont="1" applyFill="1" applyBorder="1" applyAlignment="1">
      <alignment wrapText="1"/>
    </xf>
    <xf numFmtId="0" fontId="0" fillId="0" borderId="0" xfId="0" applyFill="1" applyAlignment="1">
      <alignment horizontal="center" vertical="center"/>
    </xf>
    <xf numFmtId="0" fontId="19" fillId="0" borderId="1" xfId="0" applyFont="1" applyFill="1" applyBorder="1" applyAlignment="1">
      <alignment wrapText="1"/>
    </xf>
    <xf numFmtId="0" fontId="7" fillId="0" borderId="1" xfId="0" applyFont="1" applyFill="1" applyBorder="1" applyAlignment="1">
      <alignment horizontal="center" vertical="center" wrapText="1"/>
    </xf>
    <xf numFmtId="9" fontId="6" fillId="0" borderId="1" xfId="4" applyFont="1" applyFill="1" applyBorder="1" applyAlignment="1">
      <alignment horizontal="center" vertical="center"/>
    </xf>
    <xf numFmtId="0" fontId="19" fillId="0" borderId="0" xfId="0" applyFont="1" applyFill="1" applyAlignment="1">
      <alignment wrapText="1"/>
    </xf>
    <xf numFmtId="170" fontId="18" fillId="0" borderId="1" xfId="3" applyNumberFormat="1" applyFont="1" applyFill="1" applyBorder="1" applyAlignment="1">
      <alignment vertical="center"/>
    </xf>
    <xf numFmtId="0" fontId="0" fillId="0" borderId="2" xfId="0" applyFill="1" applyBorder="1" applyAlignment="1">
      <alignment horizontal="left" vertical="center"/>
    </xf>
    <xf numFmtId="0" fontId="0" fillId="0" borderId="1" xfId="0" applyFill="1" applyBorder="1" applyAlignment="1">
      <alignment horizontal="center" vertical="center" wrapText="1"/>
    </xf>
    <xf numFmtId="172" fontId="0" fillId="0" borderId="1" xfId="0" applyNumberFormat="1" applyFont="1" applyBorder="1" applyAlignment="1">
      <alignment horizontal="center" vertical="center"/>
    </xf>
    <xf numFmtId="172" fontId="0" fillId="0" borderId="1" xfId="0" applyNumberFormat="1" applyFill="1" applyBorder="1" applyAlignment="1">
      <alignment horizontal="center" vertical="center"/>
    </xf>
    <xf numFmtId="172" fontId="0" fillId="0" borderId="1" xfId="0" applyNumberFormat="1" applyFill="1" applyBorder="1" applyAlignment="1">
      <alignment horizontal="center" vertical="center" wrapText="1"/>
    </xf>
    <xf numFmtId="172" fontId="0" fillId="3" borderId="1" xfId="0" applyNumberFormat="1" applyFill="1" applyBorder="1" applyAlignment="1">
      <alignment horizontal="center" vertical="center"/>
    </xf>
    <xf numFmtId="172" fontId="0" fillId="3" borderId="1" xfId="0" applyNumberFormat="1" applyFill="1" applyBorder="1" applyAlignment="1">
      <alignment horizontal="center" vertical="center" wrapText="1"/>
    </xf>
    <xf numFmtId="0" fontId="0" fillId="2" borderId="0" xfId="0" applyFill="1" applyAlignment="1">
      <alignment horizontal="center"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0" fillId="0" borderId="0" xfId="0" applyFill="1"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72" fontId="0" fillId="0" borderId="1" xfId="0" applyNumberFormat="1" applyFill="1" applyBorder="1" applyAlignment="1">
      <alignment horizontal="center" vertical="center"/>
    </xf>
    <xf numFmtId="1" fontId="0" fillId="0" borderId="1" xfId="4"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5" fillId="0" borderId="1" xfId="0" applyFont="1" applyFill="1" applyBorder="1" applyAlignment="1">
      <alignment horizontal="center" vertical="center"/>
    </xf>
    <xf numFmtId="3" fontId="0" fillId="0" borderId="1" xfId="0" applyNumberFormat="1" applyBorder="1" applyAlignment="1">
      <alignment horizontal="center" vertical="center"/>
    </xf>
    <xf numFmtId="1" fontId="0" fillId="0" borderId="1" xfId="3" applyNumberFormat="1" applyFont="1" applyFill="1" applyBorder="1" applyAlignment="1">
      <alignment horizontal="center" vertical="center"/>
    </xf>
    <xf numFmtId="9" fontId="15" fillId="0" borderId="5" xfId="0" applyNumberFormat="1" applyFont="1" applyBorder="1" applyAlignment="1">
      <alignment horizontal="center" vertical="center" wrapText="1"/>
    </xf>
    <xf numFmtId="172" fontId="0" fillId="0" borderId="3" xfId="0" applyNumberFormat="1" applyBorder="1" applyAlignment="1">
      <alignment horizontal="center" vertical="center"/>
    </xf>
    <xf numFmtId="172" fontId="0" fillId="0" borderId="3" xfId="0" applyNumberFormat="1" applyBorder="1" applyAlignment="1">
      <alignment vertical="center"/>
    </xf>
    <xf numFmtId="9" fontId="0" fillId="0" borderId="3" xfId="0" applyNumberFormat="1" applyBorder="1" applyAlignment="1">
      <alignment horizontal="center" vertical="center"/>
    </xf>
    <xf numFmtId="0" fontId="0" fillId="0" borderId="0" xfId="0" applyFill="1" applyBorder="1" applyAlignment="1">
      <alignment horizontal="left" vertical="center"/>
    </xf>
    <xf numFmtId="0" fontId="0" fillId="0" borderId="1" xfId="0"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0" fillId="0" borderId="1" xfId="0" applyFill="1" applyBorder="1" applyAlignment="1">
      <alignment horizontal="left" vertical="top" wrapText="1"/>
    </xf>
    <xf numFmtId="0" fontId="0" fillId="0" borderId="6" xfId="0" applyFill="1" applyBorder="1" applyAlignment="1">
      <alignment vertical="center" wrapText="1"/>
    </xf>
    <xf numFmtId="0" fontId="0" fillId="0" borderId="15"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xf numFmtId="9" fontId="0" fillId="0" borderId="1" xfId="0" applyNumberFormat="1" applyFill="1" applyBorder="1" applyAlignment="1">
      <alignment horizontal="center" vertical="center"/>
    </xf>
    <xf numFmtId="0" fontId="0" fillId="0" borderId="1" xfId="0" applyFill="1" applyBorder="1" applyAlignment="1">
      <alignment horizontal="center" vertical="center"/>
    </xf>
    <xf numFmtId="9" fontId="0" fillId="0" borderId="3" xfId="0" applyNumberFormat="1" applyFill="1" applyBorder="1" applyAlignment="1">
      <alignment horizontal="center" vertical="center"/>
    </xf>
    <xf numFmtId="0" fontId="0"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0" fillId="0" borderId="5" xfId="0" applyFill="1" applyBorder="1" applyAlignment="1">
      <alignment horizontal="left" vertical="center" wrapText="1"/>
    </xf>
    <xf numFmtId="9" fontId="5"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Font="1" applyFill="1" applyBorder="1" applyAlignment="1">
      <alignment horizontal="center" vertical="center"/>
    </xf>
    <xf numFmtId="167" fontId="4" fillId="0" borderId="1" xfId="2" applyFont="1" applyFill="1" applyBorder="1" applyAlignment="1">
      <alignment horizontal="center" vertical="center" wrapText="1"/>
    </xf>
    <xf numFmtId="41" fontId="4" fillId="0" borderId="1" xfId="1" applyFont="1" applyFill="1" applyBorder="1" applyAlignment="1">
      <alignment horizontal="center" vertical="center" wrapText="1"/>
    </xf>
    <xf numFmtId="0" fontId="0" fillId="2" borderId="0" xfId="0" applyFill="1" applyBorder="1"/>
    <xf numFmtId="0" fontId="25" fillId="0" borderId="1" xfId="0" applyFont="1" applyFill="1" applyBorder="1" applyAlignment="1">
      <alignment horizontal="center" vertical="center" wrapText="1"/>
    </xf>
    <xf numFmtId="0" fontId="0" fillId="0" borderId="2" xfId="0" applyFill="1" applyBorder="1" applyAlignment="1">
      <alignment vertical="center" wrapText="1"/>
    </xf>
    <xf numFmtId="0" fontId="0" fillId="2" borderId="15" xfId="0" applyFill="1" applyBorder="1"/>
    <xf numFmtId="0" fontId="0" fillId="2" borderId="2" xfId="0" applyFill="1" applyBorder="1"/>
    <xf numFmtId="0" fontId="20" fillId="0" borderId="2" xfId="0" applyFont="1" applyFill="1" applyBorder="1" applyAlignment="1">
      <alignment horizontal="left" vertical="center" wrapText="1"/>
    </xf>
    <xf numFmtId="0" fontId="0" fillId="0" borderId="1" xfId="0" applyFont="1" applyFill="1" applyBorder="1" applyAlignment="1">
      <alignment horizontal="center" vertical="center"/>
    </xf>
    <xf numFmtId="172" fontId="0"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169" fontId="0" fillId="0" borderId="3" xfId="0" applyNumberFormat="1" applyFont="1" applyFill="1" applyBorder="1" applyAlignment="1">
      <alignment horizontal="center" vertical="center" wrapText="1"/>
    </xf>
    <xf numFmtId="0" fontId="0" fillId="0" borderId="3" xfId="0" applyFont="1" applyFill="1" applyBorder="1" applyAlignment="1">
      <alignmen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ont="1" applyBorder="1" applyAlignment="1">
      <alignment horizontal="center" vertical="center" wrapText="1"/>
    </xf>
    <xf numFmtId="0" fontId="0" fillId="0" borderId="5" xfId="0" applyFont="1" applyFill="1" applyBorder="1" applyAlignment="1">
      <alignment horizontal="center" vertical="center"/>
    </xf>
    <xf numFmtId="0" fontId="0" fillId="0" borderId="1" xfId="0" applyFill="1" applyBorder="1" applyAlignment="1">
      <alignment horizontal="center" vertical="center"/>
    </xf>
    <xf numFmtId="9" fontId="0" fillId="0" borderId="1" xfId="0" applyNumberFormat="1" applyFill="1" applyBorder="1" applyAlignment="1">
      <alignment horizontal="center" vertical="center"/>
    </xf>
    <xf numFmtId="0" fontId="0" fillId="0" borderId="1" xfId="0" applyFont="1" applyFill="1" applyBorder="1" applyAlignment="1">
      <alignment horizontal="center" vertical="center"/>
    </xf>
    <xf numFmtId="9" fontId="0" fillId="0" borderId="1" xfId="0" applyNumberFormat="1" applyFill="1" applyBorder="1" applyAlignment="1">
      <alignment horizontal="center" vertical="center" wrapText="1"/>
    </xf>
    <xf numFmtId="9" fontId="5" fillId="0" borderId="3" xfId="0" applyNumberFormat="1" applyFont="1" applyFill="1" applyBorder="1" applyAlignment="1">
      <alignment horizontal="center" vertical="center"/>
    </xf>
    <xf numFmtId="0" fontId="0" fillId="0" borderId="6" xfId="0" applyBorder="1" applyAlignment="1">
      <alignment horizontal="left" vertical="center" wrapText="1"/>
    </xf>
    <xf numFmtId="10" fontId="5" fillId="0" borderId="1" xfId="0" applyNumberFormat="1" applyFont="1" applyFill="1" applyBorder="1" applyAlignment="1">
      <alignment horizontal="center" vertical="center"/>
    </xf>
    <xf numFmtId="0" fontId="0" fillId="0" borderId="1" xfId="0" applyFill="1" applyBorder="1" applyAlignment="1">
      <alignment vertical="top" wrapText="1"/>
    </xf>
    <xf numFmtId="0" fontId="26" fillId="0" borderId="2" xfId="0" applyFont="1" applyFill="1" applyBorder="1" applyAlignment="1">
      <alignment horizontal="left" vertical="center" wrapText="1"/>
    </xf>
    <xf numFmtId="0" fontId="0" fillId="2" borderId="5" xfId="0" applyFill="1" applyBorder="1"/>
    <xf numFmtId="166" fontId="0" fillId="0" borderId="1" xfId="0" applyNumberFormat="1" applyBorder="1" applyAlignment="1">
      <alignment horizontal="center" vertical="center"/>
    </xf>
    <xf numFmtId="9" fontId="0" fillId="0" borderId="1" xfId="0" applyNumberForma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172" fontId="0"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9" fontId="0" fillId="0" borderId="3"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ill="1" applyBorder="1" applyAlignment="1">
      <alignment horizontal="left" vertical="center" wrapText="1"/>
    </xf>
    <xf numFmtId="0" fontId="17" fillId="0" borderId="1" xfId="0" applyFont="1" applyBorder="1" applyAlignment="1">
      <alignment vertical="center" wrapText="1"/>
    </xf>
    <xf numFmtId="0" fontId="0" fillId="0" borderId="1" xfId="0" applyBorder="1" applyAlignment="1">
      <alignment wrapText="1"/>
    </xf>
    <xf numFmtId="0" fontId="17" fillId="0" borderId="1" xfId="0" applyFont="1" applyBorder="1" applyAlignment="1">
      <alignment vertical="center"/>
    </xf>
    <xf numFmtId="0" fontId="0" fillId="0" borderId="1" xfId="0" applyBorder="1"/>
    <xf numFmtId="164" fontId="28"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9" fontId="17"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left" vertical="top" wrapText="1"/>
    </xf>
    <xf numFmtId="0" fontId="0" fillId="5" borderId="1" xfId="0" applyFill="1" applyBorder="1" applyAlignment="1">
      <alignment horizontal="left" vertical="center" wrapText="1"/>
    </xf>
    <xf numFmtId="0" fontId="0" fillId="0" borderId="5" xfId="0" applyFill="1" applyBorder="1" applyAlignment="1">
      <alignment vertical="center" wrapText="1"/>
    </xf>
    <xf numFmtId="9" fontId="0" fillId="0" borderId="1"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9" fontId="0" fillId="0" borderId="3" xfId="0" applyNumberFormat="1" applyFill="1" applyBorder="1" applyAlignment="1">
      <alignment horizontal="center" vertical="center"/>
    </xf>
    <xf numFmtId="9" fontId="0" fillId="0" borderId="5" xfId="0" applyNumberFormat="1" applyFill="1" applyBorder="1" applyAlignment="1">
      <alignment horizontal="center" vertical="center"/>
    </xf>
    <xf numFmtId="9" fontId="0" fillId="0" borderId="3" xfId="0" applyNumberFormat="1" applyBorder="1" applyAlignment="1">
      <alignment horizontal="center" vertical="center"/>
    </xf>
    <xf numFmtId="9" fontId="0" fillId="0" borderId="4" xfId="0" applyNumberFormat="1" applyBorder="1" applyAlignment="1">
      <alignment horizontal="center" vertical="center"/>
    </xf>
    <xf numFmtId="9" fontId="0" fillId="0" borderId="5" xfId="0" applyNumberFormat="1" applyBorder="1" applyAlignment="1">
      <alignment horizontal="center" vertical="center"/>
    </xf>
    <xf numFmtId="3" fontId="17" fillId="0" borderId="1" xfId="0" applyNumberFormat="1" applyFont="1" applyBorder="1" applyAlignment="1">
      <alignment vertical="center" wrapText="1"/>
    </xf>
    <xf numFmtId="2" fontId="17" fillId="0" borderId="1" xfId="0" applyNumberFormat="1" applyFont="1" applyBorder="1" applyAlignment="1">
      <alignment horizontal="center" vertical="center" wrapText="1"/>
    </xf>
    <xf numFmtId="2" fontId="0" fillId="0" borderId="1" xfId="0" applyNumberFormat="1" applyFill="1" applyBorder="1" applyAlignment="1">
      <alignment horizontal="center" vertical="center"/>
    </xf>
    <xf numFmtId="0" fontId="25" fillId="6" borderId="1" xfId="0" applyFont="1" applyFill="1" applyBorder="1" applyAlignment="1">
      <alignment horizontal="center" vertical="center" wrapText="1"/>
    </xf>
    <xf numFmtId="2" fontId="0" fillId="0" borderId="1" xfId="0" applyNumberFormat="1" applyBorder="1" applyAlignment="1">
      <alignment horizontal="center" vertical="center"/>
    </xf>
    <xf numFmtId="2" fontId="0" fillId="0" borderId="1" xfId="4" applyNumberFormat="1" applyFont="1" applyFill="1" applyBorder="1" applyAlignment="1">
      <alignment horizontal="left" vertical="center" wrapText="1"/>
    </xf>
    <xf numFmtId="9" fontId="0" fillId="0" borderId="3" xfId="4" applyFont="1" applyFill="1" applyBorder="1" applyAlignment="1">
      <alignment horizontal="center" vertical="center" wrapText="1"/>
    </xf>
    <xf numFmtId="9" fontId="0" fillId="0" borderId="4" xfId="4" applyFont="1" applyFill="1" applyBorder="1" applyAlignment="1">
      <alignment horizontal="center" vertical="center" wrapText="1"/>
    </xf>
    <xf numFmtId="9" fontId="0" fillId="0" borderId="5" xfId="4" applyFont="1" applyFill="1" applyBorder="1" applyAlignment="1">
      <alignment horizontal="center" vertical="center" wrapText="1"/>
    </xf>
    <xf numFmtId="9" fontId="0" fillId="0" borderId="3" xfId="4" applyFont="1" applyFill="1" applyBorder="1" applyAlignment="1">
      <alignment horizontal="center" vertical="center"/>
    </xf>
    <xf numFmtId="9" fontId="0" fillId="0" borderId="4" xfId="4" applyFont="1" applyFill="1" applyBorder="1" applyAlignment="1">
      <alignment horizontal="center" vertical="center"/>
    </xf>
    <xf numFmtId="9" fontId="0" fillId="0" borderId="5" xfId="4" applyFont="1" applyFill="1" applyBorder="1" applyAlignment="1">
      <alignment horizontal="center" vertical="center"/>
    </xf>
    <xf numFmtId="9" fontId="17" fillId="0" borderId="3" xfId="4" applyFont="1" applyBorder="1" applyAlignment="1">
      <alignment horizontal="center" vertical="center" wrapText="1"/>
    </xf>
    <xf numFmtId="9" fontId="17" fillId="0" borderId="4" xfId="4" applyFont="1" applyBorder="1" applyAlignment="1">
      <alignment horizontal="center" vertical="center" wrapText="1"/>
    </xf>
    <xf numFmtId="9" fontId="17" fillId="0" borderId="5" xfId="4" applyFont="1" applyBorder="1" applyAlignment="1">
      <alignment horizontal="center" vertical="center" wrapText="1"/>
    </xf>
    <xf numFmtId="9" fontId="17" fillId="0" borderId="3" xfId="4" applyFont="1" applyFill="1" applyBorder="1" applyAlignment="1">
      <alignment horizontal="center" vertical="center" wrapText="1"/>
    </xf>
    <xf numFmtId="9" fontId="17" fillId="0" borderId="4" xfId="4" applyFont="1" applyFill="1" applyBorder="1" applyAlignment="1">
      <alignment horizontal="center" vertical="center" wrapText="1"/>
    </xf>
    <xf numFmtId="9" fontId="17" fillId="0" borderId="5" xfId="4" applyFont="1" applyFill="1" applyBorder="1" applyAlignment="1">
      <alignment horizontal="center" vertical="center" wrapText="1"/>
    </xf>
    <xf numFmtId="9" fontId="0" fillId="0" borderId="1" xfId="0" applyNumberFormat="1" applyFont="1" applyFill="1" applyBorder="1" applyAlignment="1">
      <alignment horizontal="center" vertical="center"/>
    </xf>
    <xf numFmtId="9" fontId="29" fillId="0" borderId="0" xfId="4" applyFont="1" applyFill="1" applyBorder="1"/>
    <xf numFmtId="0" fontId="0" fillId="0" borderId="1" xfId="0" applyBorder="1" applyAlignment="1">
      <alignment vertical="center"/>
    </xf>
    <xf numFmtId="9" fontId="29" fillId="0" borderId="0" xfId="4" applyFont="1" applyFill="1" applyBorder="1" applyAlignment="1">
      <alignment horizontal="center" vertical="center"/>
    </xf>
    <xf numFmtId="0" fontId="0" fillId="2" borderId="0" xfId="0" applyFill="1" applyBorder="1" applyAlignment="1">
      <alignment horizontal="center" vertical="center"/>
    </xf>
    <xf numFmtId="0" fontId="0" fillId="7" borderId="1" xfId="0" applyFill="1" applyBorder="1"/>
    <xf numFmtId="0" fontId="0" fillId="7" borderId="1" xfId="0" applyFill="1" applyBorder="1" applyAlignment="1">
      <alignment vertical="center" wrapText="1"/>
    </xf>
    <xf numFmtId="175" fontId="0" fillId="0" borderId="1" xfId="5" applyNumberFormat="1" applyFont="1" applyBorder="1"/>
    <xf numFmtId="175" fontId="0" fillId="0" borderId="1" xfId="5" applyNumberFormat="1" applyFont="1" applyBorder="1" applyAlignment="1">
      <alignment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3" xfId="0" applyFont="1" applyFill="1" applyBorder="1" applyAlignment="1">
      <alignment vertical="center" wrapText="1"/>
    </xf>
    <xf numFmtId="0" fontId="0" fillId="2" borderId="6" xfId="0" applyFill="1" applyBorder="1" applyAlignment="1">
      <alignment vertical="center" wrapText="1"/>
    </xf>
    <xf numFmtId="175" fontId="0" fillId="0" borderId="1" xfId="5" applyNumberFormat="1" applyFont="1" applyBorder="1" applyAlignment="1">
      <alignment wrapText="1"/>
    </xf>
    <xf numFmtId="0" fontId="0" fillId="0" borderId="6" xfId="0" applyBorder="1" applyAlignment="1">
      <alignment horizontal="center" vertical="center"/>
    </xf>
    <xf numFmtId="9" fontId="0" fillId="0" borderId="3" xfId="0" applyNumberFormat="1" applyFill="1" applyBorder="1" applyAlignment="1">
      <alignment horizontal="center" vertical="center" wrapText="1"/>
    </xf>
    <xf numFmtId="9" fontId="0" fillId="0" borderId="4" xfId="0" applyNumberFormat="1" applyFill="1" applyBorder="1" applyAlignment="1">
      <alignment horizontal="center" vertical="center" wrapText="1"/>
    </xf>
    <xf numFmtId="9" fontId="0" fillId="0" borderId="5"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Border="1" applyAlignment="1">
      <alignment horizontal="center" vertical="center" wrapText="1"/>
    </xf>
    <xf numFmtId="169" fontId="5"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176" fontId="0" fillId="0" borderId="3" xfId="0" applyNumberFormat="1" applyBorder="1" applyAlignment="1">
      <alignment horizontal="center" vertical="center"/>
    </xf>
    <xf numFmtId="2" fontId="0" fillId="0" borderId="3" xfId="0" applyNumberFormat="1" applyBorder="1" applyAlignment="1">
      <alignment horizontal="center" vertical="center"/>
    </xf>
    <xf numFmtId="0" fontId="0" fillId="7" borderId="1" xfId="0" applyFill="1" applyBorder="1" applyAlignment="1">
      <alignment wrapText="1"/>
    </xf>
    <xf numFmtId="2" fontId="0" fillId="0" borderId="3" xfId="4" applyNumberFormat="1" applyFont="1" applyFill="1" applyBorder="1" applyAlignment="1">
      <alignment horizontal="center" vertical="center" wrapText="1"/>
    </xf>
    <xf numFmtId="2" fontId="0" fillId="0" borderId="4" xfId="4" applyNumberFormat="1" applyFont="1" applyFill="1" applyBorder="1" applyAlignment="1">
      <alignment horizontal="center" vertical="center" wrapText="1"/>
    </xf>
    <xf numFmtId="2" fontId="17" fillId="0" borderId="3" xfId="4" applyNumberFormat="1" applyFont="1" applyBorder="1" applyAlignment="1">
      <alignment horizontal="center" vertical="center" wrapText="1"/>
    </xf>
    <xf numFmtId="2" fontId="0" fillId="0" borderId="3" xfId="4" applyNumberFormat="1" applyFont="1" applyFill="1" applyBorder="1" applyAlignment="1">
      <alignment horizontal="center" vertical="center"/>
    </xf>
    <xf numFmtId="2" fontId="0" fillId="0" borderId="4" xfId="4" applyNumberFormat="1" applyFont="1" applyFill="1" applyBorder="1" applyAlignment="1">
      <alignment horizontal="center" vertical="center"/>
    </xf>
    <xf numFmtId="2" fontId="0" fillId="0" borderId="1" xfId="0" applyNumberFormat="1" applyFill="1" applyBorder="1" applyAlignment="1">
      <alignment horizontal="center" vertical="center" wrapText="1"/>
    </xf>
    <xf numFmtId="2" fontId="0" fillId="0" borderId="3" xfId="0" applyNumberFormat="1" applyFill="1" applyBorder="1" applyAlignment="1">
      <alignment horizontal="center" vertical="center"/>
    </xf>
    <xf numFmtId="175" fontId="0" fillId="0" borderId="1" xfId="5" applyNumberFormat="1" applyFont="1" applyBorder="1" applyAlignment="1">
      <alignment vertical="top"/>
    </xf>
    <xf numFmtId="2" fontId="17" fillId="0" borderId="3" xfId="4" applyNumberFormat="1" applyFont="1" applyFill="1" applyBorder="1" applyAlignment="1">
      <alignment horizontal="center" vertical="center" wrapText="1"/>
    </xf>
    <xf numFmtId="176" fontId="29" fillId="0" borderId="0" xfId="4" applyNumberFormat="1" applyFont="1" applyFill="1" applyBorder="1"/>
    <xf numFmtId="9" fontId="0" fillId="0" borderId="3" xfId="4" applyFont="1" applyFill="1" applyBorder="1" applyAlignment="1">
      <alignment horizontal="center" vertical="center" wrapText="1"/>
    </xf>
    <xf numFmtId="9" fontId="0" fillId="0" borderId="5" xfId="4" applyFont="1" applyFill="1" applyBorder="1" applyAlignment="1">
      <alignment horizontal="center" vertical="center" wrapText="1"/>
    </xf>
    <xf numFmtId="9" fontId="0" fillId="0" borderId="4" xfId="4"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9" fontId="0" fillId="0" borderId="3" xfId="0" applyNumberFormat="1" applyFill="1" applyBorder="1" applyAlignment="1">
      <alignment horizontal="center" vertical="center" wrapText="1"/>
    </xf>
    <xf numFmtId="10" fontId="0" fillId="0" borderId="7" xfId="0" applyNumberFormat="1" applyFill="1" applyBorder="1" applyAlignment="1">
      <alignment horizontal="center" vertical="center" wrapText="1"/>
    </xf>
    <xf numFmtId="10" fontId="0" fillId="0" borderId="8" xfId="0" applyNumberFormat="1" applyFill="1" applyBorder="1" applyAlignment="1">
      <alignment horizontal="center" vertical="center" wrapText="1"/>
    </xf>
    <xf numFmtId="0" fontId="1" fillId="6"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9" fontId="0" fillId="0" borderId="1" xfId="4" applyFont="1" applyFill="1" applyBorder="1" applyAlignment="1">
      <alignment horizontal="center" vertical="center"/>
    </xf>
    <xf numFmtId="9" fontId="0" fillId="0" borderId="1" xfId="4"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9" fontId="29" fillId="0" borderId="0" xfId="4" applyNumberFormat="1" applyFont="1" applyFill="1" applyBorder="1" applyAlignment="1">
      <alignment horizontal="center" vertical="center"/>
    </xf>
    <xf numFmtId="9" fontId="1" fillId="0" borderId="1" xfId="0" applyNumberFormat="1" applyFont="1" applyFill="1" applyBorder="1" applyAlignment="1">
      <alignment horizontal="center" vertical="center" wrapText="1"/>
    </xf>
    <xf numFmtId="9" fontId="1" fillId="0" borderId="1" xfId="4" applyFont="1" applyFill="1" applyBorder="1" applyAlignment="1">
      <alignment horizontal="center" vertical="center" wrapText="1"/>
    </xf>
    <xf numFmtId="9" fontId="17" fillId="0" borderId="1" xfId="4" applyFont="1" applyFill="1" applyBorder="1" applyAlignment="1">
      <alignment horizontal="center" vertical="center" wrapText="1"/>
    </xf>
    <xf numFmtId="0" fontId="0" fillId="0" borderId="0"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9" fontId="0" fillId="0" borderId="3" xfId="4" applyFont="1" applyFill="1" applyBorder="1" applyAlignment="1">
      <alignment horizontal="center" vertical="center" wrapText="1"/>
    </xf>
    <xf numFmtId="9" fontId="0" fillId="0" borderId="4" xfId="4" applyFont="1" applyFill="1" applyBorder="1" applyAlignment="1">
      <alignment horizontal="center" vertical="center" wrapText="1"/>
    </xf>
    <xf numFmtId="9" fontId="0" fillId="0" borderId="5" xfId="4"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0" fontId="0" fillId="0" borderId="7" xfId="0" applyNumberFormat="1" applyFill="1" applyBorder="1" applyAlignment="1">
      <alignment horizontal="center" vertical="center" wrapText="1"/>
    </xf>
    <xf numFmtId="10" fontId="0" fillId="0" borderId="8" xfId="0" applyNumberFormat="1" applyFill="1" applyBorder="1" applyAlignment="1">
      <alignment horizontal="center" vertical="center" wrapText="1"/>
    </xf>
    <xf numFmtId="9" fontId="17" fillId="0" borderId="18" xfId="4" applyFont="1" applyFill="1" applyBorder="1" applyAlignment="1">
      <alignment horizontal="center" vertical="center" wrapText="1"/>
    </xf>
    <xf numFmtId="9" fontId="17" fillId="0" borderId="19" xfId="4" applyFont="1" applyFill="1" applyBorder="1" applyAlignment="1">
      <alignment horizontal="center" vertical="center" wrapText="1"/>
    </xf>
    <xf numFmtId="9" fontId="17" fillId="0" borderId="20" xfId="4" applyFont="1" applyFill="1" applyBorder="1" applyAlignment="1">
      <alignment horizontal="center" vertical="center" wrapText="1"/>
    </xf>
    <xf numFmtId="9" fontId="0" fillId="0" borderId="3" xfId="0" applyNumberFormat="1" applyFill="1" applyBorder="1" applyAlignment="1">
      <alignment horizontal="center" vertical="center"/>
    </xf>
    <xf numFmtId="9" fontId="0" fillId="0" borderId="5" xfId="0" applyNumberFormat="1" applyFill="1" applyBorder="1" applyAlignment="1">
      <alignment horizontal="center" vertical="center"/>
    </xf>
    <xf numFmtId="9" fontId="0" fillId="0" borderId="3" xfId="0" applyNumberFormat="1" applyFill="1" applyBorder="1" applyAlignment="1">
      <alignment horizontal="center" vertical="center" wrapText="1"/>
    </xf>
    <xf numFmtId="9" fontId="0" fillId="0" borderId="4" xfId="0" applyNumberFormat="1" applyFill="1" applyBorder="1" applyAlignment="1">
      <alignment horizontal="center" vertical="center" wrapText="1"/>
    </xf>
    <xf numFmtId="9" fontId="0" fillId="0" borderId="5" xfId="0" applyNumberFormat="1"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172" fontId="5" fillId="0" borderId="3" xfId="0" applyNumberFormat="1" applyFont="1" applyFill="1" applyBorder="1" applyAlignment="1">
      <alignment horizontal="center" vertical="center"/>
    </xf>
    <xf numFmtId="172" fontId="5" fillId="0" borderId="4" xfId="0" applyNumberFormat="1" applyFont="1" applyFill="1" applyBorder="1" applyAlignment="1">
      <alignment horizontal="center" vertical="center"/>
    </xf>
    <xf numFmtId="172" fontId="5" fillId="0" borderId="5" xfId="0" applyNumberFormat="1" applyFont="1" applyFill="1" applyBorder="1" applyAlignment="1">
      <alignment horizontal="center" vertical="center"/>
    </xf>
    <xf numFmtId="169" fontId="5" fillId="0" borderId="3" xfId="0" applyNumberFormat="1" applyFont="1" applyFill="1" applyBorder="1" applyAlignment="1">
      <alignment horizontal="center" vertical="center" wrapText="1"/>
    </xf>
    <xf numFmtId="169" fontId="5" fillId="0" borderId="4" xfId="0" applyNumberFormat="1" applyFont="1" applyFill="1" applyBorder="1" applyAlignment="1">
      <alignment horizontal="center" vertical="center" wrapText="1"/>
    </xf>
    <xf numFmtId="169" fontId="5" fillId="0" borderId="5" xfId="0" applyNumberFormat="1" applyFont="1" applyFill="1" applyBorder="1" applyAlignment="1">
      <alignment horizontal="center" vertical="center" wrapText="1"/>
    </xf>
    <xf numFmtId="173" fontId="5" fillId="0" borderId="3" xfId="0" applyNumberFormat="1" applyFont="1" applyFill="1" applyBorder="1" applyAlignment="1">
      <alignment horizontal="center" vertical="center"/>
    </xf>
    <xf numFmtId="173" fontId="5" fillId="0" borderId="4" xfId="0" applyNumberFormat="1" applyFont="1" applyFill="1" applyBorder="1" applyAlignment="1">
      <alignment horizontal="center" vertical="center"/>
    </xf>
    <xf numFmtId="173" fontId="5" fillId="0" borderId="5"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74" fontId="5" fillId="0" borderId="3" xfId="2" applyNumberFormat="1" applyFont="1" applyFill="1" applyBorder="1" applyAlignment="1">
      <alignment horizontal="center" vertical="center"/>
    </xf>
    <xf numFmtId="174" fontId="5" fillId="0" borderId="4" xfId="2" applyNumberFormat="1" applyFont="1" applyFill="1" applyBorder="1" applyAlignment="1">
      <alignment horizontal="center" vertical="center"/>
    </xf>
    <xf numFmtId="174" fontId="5" fillId="0" borderId="5" xfId="2" applyNumberFormat="1"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17" xfId="0" applyFont="1" applyBorder="1" applyAlignment="1">
      <alignment horizontal="center" vertical="center" wrapText="1"/>
    </xf>
    <xf numFmtId="0" fontId="0" fillId="0" borderId="10" xfId="0" applyFon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7" fillId="0" borderId="1" xfId="0" applyFont="1" applyBorder="1" applyAlignment="1">
      <alignment horizontal="center" vertical="center" wrapText="1"/>
    </xf>
    <xf numFmtId="0" fontId="0" fillId="0" borderId="5"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horizontal="center" vertical="center" wrapText="1"/>
    </xf>
    <xf numFmtId="172" fontId="0" fillId="0" borderId="1" xfId="0" applyNumberForma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9" fontId="0" fillId="0" borderId="1" xfId="0" applyNumberFormat="1" applyFill="1" applyBorder="1" applyAlignment="1">
      <alignment horizontal="center" vertical="center"/>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xf>
    <xf numFmtId="1" fontId="0" fillId="0" borderId="3" xfId="0" applyNumberFormat="1" applyFill="1" applyBorder="1" applyAlignment="1">
      <alignment horizontal="center" vertical="center"/>
    </xf>
    <xf numFmtId="1" fontId="0" fillId="0" borderId="4" xfId="0" applyNumberFormat="1" applyFill="1" applyBorder="1" applyAlignment="1">
      <alignment horizontal="center" vertical="center"/>
    </xf>
    <xf numFmtId="1" fontId="0" fillId="0" borderId="5" xfId="0" applyNumberFormat="1" applyFill="1" applyBorder="1" applyAlignment="1">
      <alignment horizontal="center" vertical="center"/>
    </xf>
    <xf numFmtId="1" fontId="0" fillId="0" borderId="3" xfId="0" applyNumberFormat="1" applyBorder="1" applyAlignment="1">
      <alignment horizontal="center" vertical="center" wrapText="1"/>
    </xf>
    <xf numFmtId="1" fontId="0" fillId="0" borderId="5" xfId="0" applyNumberForma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9" xfId="0" applyFill="1" applyBorder="1" applyAlignment="1">
      <alignment horizontal="center" vertical="center"/>
    </xf>
    <xf numFmtId="0" fontId="0" fillId="0" borderId="10" xfId="0" applyFill="1" applyBorder="1" applyAlignment="1">
      <alignment horizontal="center" vertical="center"/>
    </xf>
    <xf numFmtId="9" fontId="14" fillId="0" borderId="11" xfId="0" applyNumberFormat="1" applyFont="1" applyBorder="1" applyAlignment="1">
      <alignment horizontal="center" vertical="center"/>
    </xf>
    <xf numFmtId="9" fontId="14" fillId="0" borderId="12" xfId="0" applyNumberFormat="1" applyFont="1" applyBorder="1" applyAlignment="1">
      <alignment horizontal="center" vertical="center"/>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3" xfId="0" applyFont="1" applyFill="1" applyBorder="1" applyAlignment="1">
      <alignment horizontal="center" vertical="center"/>
    </xf>
    <xf numFmtId="0" fontId="0" fillId="0" borderId="3" xfId="0" applyFill="1" applyBorder="1" applyAlignment="1">
      <alignment horizontal="center" vertical="center"/>
    </xf>
    <xf numFmtId="0" fontId="18"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2" borderId="1" xfId="0"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0" fillId="0" borderId="4" xfId="0" applyBorder="1" applyAlignment="1">
      <alignment horizontal="center" vertical="center" wrapText="1"/>
    </xf>
    <xf numFmtId="1" fontId="0" fillId="0" borderId="4" xfId="0" applyNumberFormat="1" applyBorder="1" applyAlignment="1">
      <alignment horizontal="center" vertical="center" wrapText="1"/>
    </xf>
    <xf numFmtId="9" fontId="0" fillId="0" borderId="4" xfId="0" applyNumberForma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9" fontId="15" fillId="0" borderId="3" xfId="0" applyNumberFormat="1" applyFont="1" applyFill="1" applyBorder="1" applyAlignment="1">
      <alignment horizontal="center" vertical="center" wrapText="1"/>
    </xf>
    <xf numFmtId="9" fontId="15" fillId="0" borderId="4" xfId="0" applyNumberFormat="1" applyFont="1" applyFill="1" applyBorder="1" applyAlignment="1">
      <alignment horizontal="center" vertical="center" wrapText="1"/>
    </xf>
    <xf numFmtId="9" fontId="15" fillId="0" borderId="5" xfId="0" applyNumberFormat="1" applyFont="1" applyFill="1" applyBorder="1" applyAlignment="1">
      <alignment horizontal="center" vertical="center" wrapText="1"/>
    </xf>
    <xf numFmtId="9" fontId="15" fillId="2" borderId="3"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9" fontId="15" fillId="2" borderId="5" xfId="0" applyNumberFormat="1" applyFont="1" applyFill="1" applyBorder="1" applyAlignment="1">
      <alignment horizontal="center" vertical="center" wrapText="1"/>
    </xf>
    <xf numFmtId="10" fontId="15" fillId="0" borderId="3" xfId="0" applyNumberFormat="1" applyFont="1" applyFill="1" applyBorder="1" applyAlignment="1">
      <alignment horizontal="center" vertical="center" wrapText="1"/>
    </xf>
    <xf numFmtId="10" fontId="15" fillId="0" borderId="5" xfId="0" applyNumberFormat="1" applyFont="1" applyFill="1" applyBorder="1" applyAlignment="1">
      <alignment horizontal="center" vertical="center" wrapText="1"/>
    </xf>
    <xf numFmtId="1" fontId="0" fillId="0" borderId="3" xfId="0" applyNumberFormat="1" applyFont="1" applyFill="1" applyBorder="1" applyAlignment="1">
      <alignment horizontal="center" vertical="center" wrapText="1"/>
    </xf>
    <xf numFmtId="1" fontId="0" fillId="0" borderId="4" xfId="0" applyNumberFormat="1" applyFont="1" applyFill="1" applyBorder="1" applyAlignment="1">
      <alignment horizontal="center" vertical="center" wrapText="1"/>
    </xf>
    <xf numFmtId="1" fontId="0" fillId="0" borderId="5"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10" fontId="15" fillId="0" borderId="4" xfId="0" applyNumberFormat="1" applyFont="1" applyFill="1" applyBorder="1" applyAlignment="1">
      <alignment horizontal="center" vertical="center" wrapText="1"/>
    </xf>
    <xf numFmtId="9" fontId="15" fillId="0" borderId="3" xfId="0" applyNumberFormat="1" applyFont="1" applyBorder="1" applyAlignment="1">
      <alignment horizontal="center" vertical="center" wrapText="1"/>
    </xf>
    <xf numFmtId="9" fontId="15" fillId="0" borderId="4" xfId="0" applyNumberFormat="1" applyFont="1" applyBorder="1" applyAlignment="1">
      <alignment horizontal="center" vertical="center" wrapText="1"/>
    </xf>
    <xf numFmtId="9" fontId="15" fillId="0" borderId="5" xfId="0" applyNumberFormat="1" applyFont="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1"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172" fontId="0" fillId="0" borderId="1" xfId="0" applyNumberFormat="1" applyFont="1" applyBorder="1" applyAlignment="1">
      <alignment horizontal="center" vertical="center"/>
    </xf>
    <xf numFmtId="172" fontId="0"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xf>
    <xf numFmtId="170" fontId="4" fillId="0" borderId="1" xfId="3" applyNumberFormat="1" applyFont="1" applyFill="1" applyBorder="1" applyAlignment="1">
      <alignment horizontal="center" vertical="center"/>
    </xf>
    <xf numFmtId="171" fontId="0" fillId="0" borderId="3" xfId="0" applyNumberFormat="1" applyFont="1" applyBorder="1" applyAlignment="1">
      <alignment horizontal="center" vertical="center"/>
    </xf>
    <xf numFmtId="171" fontId="0" fillId="0" borderId="4" xfId="0" applyNumberFormat="1" applyFont="1" applyBorder="1" applyAlignment="1">
      <alignment horizontal="center" vertical="center"/>
    </xf>
    <xf numFmtId="171" fontId="0" fillId="0" borderId="5" xfId="0" applyNumberFormat="1" applyFont="1" applyBorder="1" applyAlignment="1">
      <alignment horizontal="center" vertical="center"/>
    </xf>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9" fontId="6" fillId="0" borderId="3"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9" fontId="0" fillId="0" borderId="1" xfId="0" applyNumberFormat="1" applyFont="1" applyBorder="1" applyAlignment="1">
      <alignment horizontal="center" vertical="center" wrapText="1"/>
    </xf>
    <xf numFmtId="0" fontId="0"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0"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64" fontId="16" fillId="0" borderId="3" xfId="0" applyNumberFormat="1" applyFont="1" applyFill="1" applyBorder="1" applyAlignment="1">
      <alignment horizontal="center" vertical="center"/>
    </xf>
    <xf numFmtId="164" fontId="16" fillId="0" borderId="4" xfId="0" applyNumberFormat="1" applyFont="1" applyFill="1" applyBorder="1" applyAlignment="1">
      <alignment horizontal="center" vertical="center"/>
    </xf>
    <xf numFmtId="164" fontId="16" fillId="0" borderId="5" xfId="0" applyNumberFormat="1" applyFont="1" applyFill="1" applyBorder="1" applyAlignment="1">
      <alignment horizontal="center" vertical="center"/>
    </xf>
    <xf numFmtId="3" fontId="0" fillId="0" borderId="3" xfId="0" applyNumberFormat="1" applyBorder="1" applyAlignment="1">
      <alignment horizontal="center" vertical="center" wrapText="1"/>
    </xf>
    <xf numFmtId="3" fontId="0" fillId="0" borderId="5" xfId="0" applyNumberFormat="1" applyBorder="1" applyAlignment="1">
      <alignment horizontal="center" vertical="center" wrapText="1"/>
    </xf>
    <xf numFmtId="3" fontId="0" fillId="0" borderId="4" xfId="0" applyNumberFormat="1" applyBorder="1" applyAlignment="1">
      <alignment horizontal="center" vertical="center" wrapText="1"/>
    </xf>
    <xf numFmtId="168" fontId="0" fillId="0" borderId="1" xfId="3"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166" fontId="0" fillId="0" borderId="1" xfId="0" applyNumberForma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0" fillId="0" borderId="4" xfId="0" applyFill="1" applyBorder="1" applyAlignment="1">
      <alignment horizontal="left" vertical="center" wrapText="1"/>
    </xf>
    <xf numFmtId="0" fontId="0" fillId="0" borderId="3" xfId="0" applyFill="1" applyBorder="1" applyAlignment="1">
      <alignment horizontal="left" wrapText="1"/>
    </xf>
    <xf numFmtId="0" fontId="0" fillId="0" borderId="5" xfId="0" applyFill="1" applyBorder="1" applyAlignment="1">
      <alignment horizontal="left" wrapText="1"/>
    </xf>
    <xf numFmtId="9" fontId="0" fillId="0" borderId="3" xfId="0" applyNumberFormat="1" applyBorder="1" applyAlignment="1">
      <alignment horizontal="center" vertical="center"/>
    </xf>
    <xf numFmtId="9" fontId="0" fillId="0" borderId="4" xfId="0" applyNumberFormat="1" applyBorder="1" applyAlignment="1">
      <alignment horizontal="center" vertical="center"/>
    </xf>
    <xf numFmtId="9" fontId="0" fillId="0" borderId="5" xfId="0" applyNumberFormat="1" applyBorder="1" applyAlignment="1">
      <alignment horizontal="center" vertical="center"/>
    </xf>
    <xf numFmtId="0" fontId="0" fillId="0" borderId="2" xfId="0" applyFill="1" applyBorder="1" applyAlignment="1">
      <alignment horizontal="left" vertical="center"/>
    </xf>
    <xf numFmtId="9" fontId="0" fillId="0" borderId="3" xfId="4" applyFont="1" applyFill="1" applyBorder="1" applyAlignment="1">
      <alignment horizontal="center" vertical="center"/>
    </xf>
    <xf numFmtId="9" fontId="0" fillId="0" borderId="4" xfId="4" applyFont="1" applyFill="1" applyBorder="1" applyAlignment="1">
      <alignment horizontal="center" vertical="center"/>
    </xf>
    <xf numFmtId="9" fontId="0" fillId="0" borderId="5" xfId="4" applyFont="1" applyFill="1" applyBorder="1" applyAlignment="1">
      <alignment horizontal="center" vertical="center"/>
    </xf>
    <xf numFmtId="9" fontId="17" fillId="0" borderId="3" xfId="4" applyFont="1" applyBorder="1" applyAlignment="1">
      <alignment horizontal="center" vertical="center" wrapText="1"/>
    </xf>
    <xf numFmtId="9" fontId="17" fillId="0" borderId="4" xfId="4" applyFont="1" applyBorder="1" applyAlignment="1">
      <alignment horizontal="center" vertical="center" wrapText="1"/>
    </xf>
    <xf numFmtId="9" fontId="17" fillId="0" borderId="5" xfId="4" applyFont="1" applyBorder="1" applyAlignment="1">
      <alignment horizontal="center" vertical="center" wrapText="1"/>
    </xf>
    <xf numFmtId="9" fontId="17" fillId="0" borderId="3" xfId="4" applyFont="1" applyFill="1" applyBorder="1" applyAlignment="1">
      <alignment horizontal="center" vertical="center" wrapText="1"/>
    </xf>
    <xf numFmtId="9" fontId="17" fillId="0" borderId="4" xfId="4" applyFont="1" applyFill="1" applyBorder="1" applyAlignment="1">
      <alignment horizontal="center" vertical="center" wrapText="1"/>
    </xf>
    <xf numFmtId="9" fontId="17" fillId="0" borderId="5" xfId="4" applyFont="1" applyFill="1" applyBorder="1" applyAlignment="1">
      <alignment horizontal="center" vertical="center" wrapText="1"/>
    </xf>
  </cellXfs>
  <cellStyles count="6">
    <cellStyle name="Millares" xfId="5" builtinId="3"/>
    <cellStyle name="Millares [0]" xfId="1" builtinId="6"/>
    <cellStyle name="Moneda" xfId="3" builtinId="4"/>
    <cellStyle name="Moneda [0]" xfId="2"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D1201"/>
  <sheetViews>
    <sheetView tabSelected="1" topLeftCell="I1" zoomScale="55" zoomScaleNormal="55" workbookViewId="0">
      <pane ySplit="1" topLeftCell="A74" activePane="bottomLeft" state="frozen"/>
      <selection activeCell="H1" sqref="H1"/>
      <selection pane="bottomLeft" activeCell="O1" sqref="O1:O1048576"/>
    </sheetView>
  </sheetViews>
  <sheetFormatPr baseColWidth="10" defaultRowHeight="14.5"/>
  <cols>
    <col min="1" max="1" width="30" style="55" customWidth="1"/>
    <col min="2" max="2" width="23" customWidth="1"/>
    <col min="3" max="3" width="32" customWidth="1"/>
    <col min="5" max="5" width="26" bestFit="1" customWidth="1"/>
    <col min="6" max="6" width="20.453125" style="24" customWidth="1"/>
    <col min="7" max="7" width="31.1796875" style="101" customWidth="1"/>
    <col min="8" max="8" width="30" customWidth="1"/>
    <col min="9" max="9" width="28" customWidth="1"/>
    <col min="10" max="14" width="28" style="2" customWidth="1"/>
    <col min="15" max="15" width="21.81640625" style="297" customWidth="1"/>
    <col min="16" max="17" width="24" style="297" customWidth="1"/>
    <col min="18" max="18" width="28" customWidth="1"/>
    <col min="19" max="19" width="28.1796875" customWidth="1"/>
    <col min="20" max="20" width="36.453125" customWidth="1"/>
    <col min="21" max="21" width="44.7265625" customWidth="1"/>
    <col min="22" max="22" width="26.1796875" style="98" customWidth="1"/>
    <col min="23" max="23" width="18.7265625" style="24" customWidth="1"/>
    <col min="24" max="24" width="16.7265625" style="24" customWidth="1"/>
    <col min="25" max="28" width="17.1796875" style="24" customWidth="1"/>
    <col min="29" max="29" width="30.81640625" style="98" customWidth="1"/>
    <col min="30" max="31" width="17.1796875" style="24" customWidth="1"/>
    <col min="32" max="32" width="18.81640625" style="24" bestFit="1" customWidth="1"/>
    <col min="33" max="33" width="17.81640625" style="24" bestFit="1" customWidth="1"/>
    <col min="34" max="36" width="17.1796875" style="24" customWidth="1"/>
    <col min="37" max="37" width="17.26953125" customWidth="1"/>
    <col min="38" max="38" width="20" customWidth="1"/>
    <col min="39" max="39" width="23.81640625" customWidth="1"/>
    <col min="40" max="40" width="26.54296875" customWidth="1"/>
    <col min="41" max="41" width="33" customWidth="1"/>
    <col min="42" max="42" width="22" customWidth="1"/>
    <col min="43" max="43" width="23.1796875" customWidth="1"/>
    <col min="44" max="45" width="32.54296875" customWidth="1"/>
    <col min="46" max="46" width="29.1796875" customWidth="1"/>
    <col min="47" max="47" width="53" style="122" customWidth="1"/>
    <col min="48" max="48" width="50" style="142" customWidth="1"/>
    <col min="49" max="49" width="66.26953125" style="123" customWidth="1"/>
    <col min="50" max="50" width="11.453125" style="41"/>
  </cols>
  <sheetData>
    <row r="1" spans="1:49" s="41" customFormat="1" ht="78.75" customHeight="1">
      <c r="A1" s="1" t="s">
        <v>0</v>
      </c>
      <c r="B1" s="1" t="s">
        <v>1</v>
      </c>
      <c r="C1" s="1" t="s">
        <v>2</v>
      </c>
      <c r="D1" s="1" t="s">
        <v>3</v>
      </c>
      <c r="E1" s="1" t="s">
        <v>4</v>
      </c>
      <c r="F1" s="230" t="s">
        <v>5</v>
      </c>
      <c r="G1" s="1" t="s">
        <v>6</v>
      </c>
      <c r="H1" s="1" t="s">
        <v>3</v>
      </c>
      <c r="I1" s="25" t="s">
        <v>7</v>
      </c>
      <c r="J1" s="25" t="s">
        <v>8</v>
      </c>
      <c r="K1" s="25" t="s">
        <v>9</v>
      </c>
      <c r="L1" s="287" t="s">
        <v>179</v>
      </c>
      <c r="M1" s="287" t="s">
        <v>380</v>
      </c>
      <c r="N1" s="287" t="s">
        <v>413</v>
      </c>
      <c r="O1" s="286" t="s">
        <v>560</v>
      </c>
      <c r="P1" s="286" t="s">
        <v>561</v>
      </c>
      <c r="Q1" s="286" t="s">
        <v>562</v>
      </c>
      <c r="R1" s="1" t="s">
        <v>10</v>
      </c>
      <c r="S1" s="1" t="s">
        <v>11</v>
      </c>
      <c r="T1" s="1" t="s">
        <v>12</v>
      </c>
      <c r="U1" s="1" t="s">
        <v>13</v>
      </c>
      <c r="V1" s="1" t="s">
        <v>14</v>
      </c>
      <c r="W1" s="75" t="s">
        <v>180</v>
      </c>
      <c r="X1" s="139" t="s">
        <v>378</v>
      </c>
      <c r="Y1" s="139" t="s">
        <v>414</v>
      </c>
      <c r="Z1" s="206" t="s">
        <v>498</v>
      </c>
      <c r="AA1" s="206" t="s">
        <v>499</v>
      </c>
      <c r="AB1" s="206" t="s">
        <v>500</v>
      </c>
      <c r="AC1" s="206" t="s">
        <v>501</v>
      </c>
      <c r="AD1" s="206" t="s">
        <v>502</v>
      </c>
      <c r="AE1" s="206" t="s">
        <v>503</v>
      </c>
      <c r="AF1" s="206" t="s">
        <v>504</v>
      </c>
      <c r="AG1" s="206" t="s">
        <v>505</v>
      </c>
      <c r="AH1" s="206" t="s">
        <v>506</v>
      </c>
      <c r="AI1" s="206" t="s">
        <v>507</v>
      </c>
      <c r="AJ1" s="206" t="s">
        <v>508</v>
      </c>
      <c r="AK1" s="1" t="s">
        <v>15</v>
      </c>
      <c r="AL1" s="1" t="s">
        <v>16</v>
      </c>
      <c r="AM1" s="1" t="s">
        <v>17</v>
      </c>
      <c r="AN1" s="1" t="s">
        <v>18</v>
      </c>
      <c r="AO1" s="1" t="s">
        <v>19</v>
      </c>
      <c r="AP1" s="1" t="s">
        <v>20</v>
      </c>
      <c r="AQ1" s="1" t="s">
        <v>23</v>
      </c>
      <c r="AR1" s="1" t="s">
        <v>21</v>
      </c>
      <c r="AS1" s="1" t="s">
        <v>22</v>
      </c>
      <c r="AT1" s="25" t="s">
        <v>181</v>
      </c>
      <c r="AU1" s="25" t="s">
        <v>182</v>
      </c>
      <c r="AV1" s="25" t="s">
        <v>379</v>
      </c>
      <c r="AW1" s="1" t="s">
        <v>415</v>
      </c>
    </row>
    <row r="2" spans="1:49" s="41" customFormat="1" ht="179.25" customHeight="1">
      <c r="A2" s="21" t="s">
        <v>330</v>
      </c>
      <c r="B2" s="44" t="s">
        <v>219</v>
      </c>
      <c r="C2" s="393" t="s">
        <v>220</v>
      </c>
      <c r="D2" s="405">
        <v>0.94</v>
      </c>
      <c r="E2" s="405">
        <v>0.97</v>
      </c>
      <c r="F2" s="408" t="s">
        <v>221</v>
      </c>
      <c r="G2" s="411" t="s">
        <v>222</v>
      </c>
      <c r="H2" s="393" t="s">
        <v>223</v>
      </c>
      <c r="I2" s="393" t="s">
        <v>224</v>
      </c>
      <c r="J2" s="252" t="s">
        <v>563</v>
      </c>
      <c r="K2" s="252">
        <v>1.66E-2</v>
      </c>
      <c r="L2" s="252">
        <v>0</v>
      </c>
      <c r="M2" s="252">
        <v>0</v>
      </c>
      <c r="N2" s="252">
        <v>0</v>
      </c>
      <c r="O2" s="283">
        <f>N2/K2</f>
        <v>0</v>
      </c>
      <c r="P2" s="311">
        <f>SUM(O2:O10)/(4)</f>
        <v>0.125</v>
      </c>
      <c r="Q2" s="298">
        <f>(N2)/(6.67%)</f>
        <v>0</v>
      </c>
      <c r="R2" s="356" t="s">
        <v>225</v>
      </c>
      <c r="S2" s="362">
        <v>2020130010226</v>
      </c>
      <c r="T2" s="356" t="s">
        <v>226</v>
      </c>
      <c r="U2" s="34" t="s">
        <v>227</v>
      </c>
      <c r="V2" s="110">
        <v>4</v>
      </c>
      <c r="W2" s="14">
        <v>0</v>
      </c>
      <c r="X2" s="124">
        <v>0</v>
      </c>
      <c r="Y2" s="14">
        <v>0</v>
      </c>
      <c r="Z2" s="207">
        <f>Y2</f>
        <v>0</v>
      </c>
      <c r="AA2" s="14">
        <f>Z2/V2</f>
        <v>0</v>
      </c>
      <c r="AB2" s="479">
        <f>SUM(AA2:AA10)/(9)</f>
        <v>1.666666666666667E-2</v>
      </c>
      <c r="AC2" s="223" t="s">
        <v>509</v>
      </c>
      <c r="AD2" s="16" t="s">
        <v>516</v>
      </c>
      <c r="AE2" s="227" t="s">
        <v>515</v>
      </c>
      <c r="AF2" s="229">
        <v>1721176214</v>
      </c>
      <c r="AG2" s="200">
        <v>0</v>
      </c>
      <c r="AH2" s="200">
        <v>42672933369.839996</v>
      </c>
      <c r="AI2" s="200">
        <v>34764377464</v>
      </c>
      <c r="AJ2" s="263">
        <f>AI2/AH2</f>
        <v>0.81467044139436784</v>
      </c>
      <c r="AK2" s="94">
        <v>44097</v>
      </c>
      <c r="AL2" s="94">
        <v>44196</v>
      </c>
      <c r="AM2" s="36">
        <v>0.2</v>
      </c>
      <c r="AN2" s="34" t="s">
        <v>228</v>
      </c>
      <c r="AO2" s="178" t="s">
        <v>162</v>
      </c>
      <c r="AP2" s="38" t="s">
        <v>479</v>
      </c>
      <c r="AQ2" s="187">
        <v>1499000000</v>
      </c>
      <c r="AR2" s="187">
        <v>1499000000</v>
      </c>
      <c r="AS2" s="178" t="s">
        <v>229</v>
      </c>
      <c r="AT2" s="353" t="s">
        <v>230</v>
      </c>
      <c r="AU2" s="341" t="s">
        <v>230</v>
      </c>
      <c r="AV2" s="341" t="s">
        <v>381</v>
      </c>
      <c r="AW2" s="470" t="s">
        <v>381</v>
      </c>
    </row>
    <row r="3" spans="1:49" s="41" customFormat="1" ht="136.5" customHeight="1">
      <c r="A3" s="21" t="s">
        <v>330</v>
      </c>
      <c r="B3" s="44" t="s">
        <v>219</v>
      </c>
      <c r="C3" s="394"/>
      <c r="D3" s="406"/>
      <c r="E3" s="406"/>
      <c r="F3" s="409"/>
      <c r="G3" s="412"/>
      <c r="H3" s="395"/>
      <c r="I3" s="395"/>
      <c r="J3" s="254"/>
      <c r="K3" s="254"/>
      <c r="L3" s="254"/>
      <c r="M3" s="254"/>
      <c r="N3" s="254"/>
      <c r="O3" s="283"/>
      <c r="P3" s="312"/>
      <c r="Q3" s="300"/>
      <c r="R3" s="356"/>
      <c r="S3" s="362"/>
      <c r="T3" s="356"/>
      <c r="U3" s="34" t="s">
        <v>231</v>
      </c>
      <c r="V3" s="111">
        <v>1</v>
      </c>
      <c r="W3" s="14">
        <v>0</v>
      </c>
      <c r="X3" s="124">
        <v>0.05</v>
      </c>
      <c r="Y3" s="14">
        <v>0.05</v>
      </c>
      <c r="Z3" s="207">
        <f t="shared" ref="Z3:Z66" si="0">Y3</f>
        <v>0.05</v>
      </c>
      <c r="AA3" s="14">
        <f t="shared" ref="AA3:AA66" si="1">Z3/V3</f>
        <v>0.05</v>
      </c>
      <c r="AB3" s="480"/>
      <c r="AC3" s="223" t="s">
        <v>510</v>
      </c>
      <c r="AD3" s="184" t="s">
        <v>517</v>
      </c>
      <c r="AE3" s="227" t="s">
        <v>515</v>
      </c>
      <c r="AF3" s="228">
        <v>253045422</v>
      </c>
      <c r="AG3" s="201">
        <v>0</v>
      </c>
      <c r="AH3" s="201"/>
      <c r="AI3" s="201"/>
      <c r="AJ3" s="201"/>
      <c r="AK3" s="94">
        <v>44097</v>
      </c>
      <c r="AL3" s="94">
        <v>44196</v>
      </c>
      <c r="AM3" s="36">
        <v>0.2</v>
      </c>
      <c r="AN3" s="34" t="s">
        <v>228</v>
      </c>
      <c r="AO3" s="178" t="s">
        <v>162</v>
      </c>
      <c r="AP3" s="38" t="s">
        <v>479</v>
      </c>
      <c r="AQ3" s="187">
        <v>1499000000</v>
      </c>
      <c r="AR3" s="187">
        <v>1499000000</v>
      </c>
      <c r="AS3" s="178" t="s">
        <v>229</v>
      </c>
      <c r="AT3" s="355"/>
      <c r="AU3" s="341"/>
      <c r="AV3" s="341"/>
      <c r="AW3" s="470"/>
    </row>
    <row r="4" spans="1:49" s="41" customFormat="1" ht="136.5" customHeight="1">
      <c r="A4" s="21" t="s">
        <v>330</v>
      </c>
      <c r="B4" s="44" t="s">
        <v>219</v>
      </c>
      <c r="C4" s="394"/>
      <c r="D4" s="406"/>
      <c r="E4" s="406"/>
      <c r="F4" s="409"/>
      <c r="G4" s="411" t="s">
        <v>377</v>
      </c>
      <c r="H4" s="419">
        <v>0.05</v>
      </c>
      <c r="I4" s="396" t="s">
        <v>375</v>
      </c>
      <c r="J4" s="255" t="s">
        <v>564</v>
      </c>
      <c r="K4" s="255">
        <v>0</v>
      </c>
      <c r="L4" s="255">
        <v>0</v>
      </c>
      <c r="M4" s="255">
        <v>0</v>
      </c>
      <c r="N4" s="255">
        <v>0</v>
      </c>
      <c r="O4" s="283">
        <f>0%</f>
        <v>0</v>
      </c>
      <c r="P4" s="312"/>
      <c r="Q4" s="298">
        <f>0%</f>
        <v>0</v>
      </c>
      <c r="R4" s="369" t="s">
        <v>376</v>
      </c>
      <c r="S4" s="367">
        <v>2020130010080</v>
      </c>
      <c r="T4" s="369" t="s">
        <v>369</v>
      </c>
      <c r="U4" s="112" t="s">
        <v>370</v>
      </c>
      <c r="V4" s="111">
        <v>1</v>
      </c>
      <c r="W4" s="14">
        <v>0.1</v>
      </c>
      <c r="X4" s="126">
        <v>0</v>
      </c>
      <c r="Y4" s="177">
        <v>0.1</v>
      </c>
      <c r="Z4" s="207">
        <f t="shared" si="0"/>
        <v>0.1</v>
      </c>
      <c r="AA4" s="14">
        <f t="shared" si="1"/>
        <v>0.1</v>
      </c>
      <c r="AB4" s="480"/>
      <c r="AC4" s="186" t="s">
        <v>374</v>
      </c>
      <c r="AD4" s="186" t="s">
        <v>526</v>
      </c>
      <c r="AE4" s="226" t="s">
        <v>518</v>
      </c>
      <c r="AF4" s="228">
        <v>1000000000</v>
      </c>
      <c r="AG4" s="228">
        <v>1000000000</v>
      </c>
      <c r="AH4" s="201"/>
      <c r="AI4" s="201"/>
      <c r="AJ4" s="201"/>
      <c r="AK4" s="113">
        <v>44087</v>
      </c>
      <c r="AL4" s="114">
        <v>44196</v>
      </c>
      <c r="AM4" s="115">
        <v>0.1</v>
      </c>
      <c r="AN4" s="103" t="s">
        <v>228</v>
      </c>
      <c r="AO4" s="103" t="s">
        <v>162</v>
      </c>
      <c r="AP4" s="382" t="s">
        <v>479</v>
      </c>
      <c r="AQ4" s="463">
        <v>1000000000</v>
      </c>
      <c r="AR4" s="463"/>
      <c r="AS4" s="350" t="s">
        <v>374</v>
      </c>
      <c r="AT4" s="355"/>
      <c r="AU4" s="341" t="s">
        <v>373</v>
      </c>
      <c r="AV4" s="482" t="s">
        <v>382</v>
      </c>
      <c r="AW4" s="471" t="s">
        <v>382</v>
      </c>
    </row>
    <row r="5" spans="1:49" s="41" customFormat="1" ht="136.5" customHeight="1">
      <c r="A5" s="21" t="s">
        <v>330</v>
      </c>
      <c r="B5" s="44" t="s">
        <v>219</v>
      </c>
      <c r="C5" s="394"/>
      <c r="D5" s="406"/>
      <c r="E5" s="406"/>
      <c r="F5" s="409"/>
      <c r="G5" s="418"/>
      <c r="H5" s="420"/>
      <c r="I5" s="397"/>
      <c r="J5" s="256"/>
      <c r="K5" s="256"/>
      <c r="L5" s="256"/>
      <c r="M5" s="256"/>
      <c r="N5" s="256"/>
      <c r="O5" s="283"/>
      <c r="P5" s="312"/>
      <c r="Q5" s="300"/>
      <c r="R5" s="399"/>
      <c r="S5" s="400"/>
      <c r="T5" s="399"/>
      <c r="U5" s="112" t="s">
        <v>371</v>
      </c>
      <c r="V5" s="111">
        <v>2</v>
      </c>
      <c r="W5" s="14">
        <v>0</v>
      </c>
      <c r="X5" s="126">
        <v>0</v>
      </c>
      <c r="Y5" s="177">
        <v>0</v>
      </c>
      <c r="Z5" s="207">
        <f t="shared" si="0"/>
        <v>0</v>
      </c>
      <c r="AA5" s="14">
        <f t="shared" si="1"/>
        <v>0</v>
      </c>
      <c r="AB5" s="480"/>
      <c r="AC5" s="186" t="s">
        <v>511</v>
      </c>
      <c r="AD5" s="186" t="s">
        <v>276</v>
      </c>
      <c r="AE5" s="226" t="s">
        <v>518</v>
      </c>
      <c r="AF5" s="228">
        <v>10857859105</v>
      </c>
      <c r="AG5" s="228">
        <v>7934349103</v>
      </c>
      <c r="AH5" s="201"/>
      <c r="AI5" s="201"/>
      <c r="AJ5" s="201"/>
      <c r="AK5" s="113">
        <v>44087</v>
      </c>
      <c r="AL5" s="114">
        <v>44196</v>
      </c>
      <c r="AM5" s="115">
        <v>0</v>
      </c>
      <c r="AN5" s="103" t="s">
        <v>228</v>
      </c>
      <c r="AO5" s="103" t="s">
        <v>162</v>
      </c>
      <c r="AP5" s="358"/>
      <c r="AQ5" s="464"/>
      <c r="AR5" s="464"/>
      <c r="AS5" s="350"/>
      <c r="AT5" s="355"/>
      <c r="AU5" s="341"/>
      <c r="AV5" s="482"/>
      <c r="AW5" s="471"/>
    </row>
    <row r="6" spans="1:49" s="41" customFormat="1" ht="136.5" customHeight="1">
      <c r="A6" s="21" t="s">
        <v>330</v>
      </c>
      <c r="B6" s="44" t="s">
        <v>219</v>
      </c>
      <c r="C6" s="394"/>
      <c r="D6" s="406"/>
      <c r="E6" s="406"/>
      <c r="F6" s="409"/>
      <c r="G6" s="412"/>
      <c r="H6" s="421"/>
      <c r="I6" s="398"/>
      <c r="J6" s="257"/>
      <c r="K6" s="257"/>
      <c r="L6" s="257"/>
      <c r="M6" s="257"/>
      <c r="N6" s="257"/>
      <c r="O6" s="283"/>
      <c r="P6" s="312"/>
      <c r="Q6" s="298">
        <f>N7/7%</f>
        <v>7.1428571428571426E-3</v>
      </c>
      <c r="R6" s="370"/>
      <c r="S6" s="368"/>
      <c r="T6" s="370"/>
      <c r="U6" s="112" t="s">
        <v>372</v>
      </c>
      <c r="V6" s="111">
        <v>1</v>
      </c>
      <c r="W6" s="14">
        <v>0</v>
      </c>
      <c r="X6" s="126">
        <v>0.1</v>
      </c>
      <c r="Y6" s="177">
        <v>0</v>
      </c>
      <c r="Z6" s="207">
        <f t="shared" si="0"/>
        <v>0</v>
      </c>
      <c r="AA6" s="14">
        <f t="shared" si="1"/>
        <v>0</v>
      </c>
      <c r="AB6" s="480"/>
      <c r="AC6" s="186" t="s">
        <v>512</v>
      </c>
      <c r="AD6" s="186" t="s">
        <v>276</v>
      </c>
      <c r="AE6" s="226" t="s">
        <v>518</v>
      </c>
      <c r="AF6" s="228">
        <v>20799000000</v>
      </c>
      <c r="AG6" s="228">
        <v>18144972368</v>
      </c>
      <c r="AH6" s="201"/>
      <c r="AI6" s="201"/>
      <c r="AJ6" s="201"/>
      <c r="AK6" s="114">
        <v>44087</v>
      </c>
      <c r="AL6" s="114">
        <v>44196</v>
      </c>
      <c r="AM6" s="115">
        <v>0</v>
      </c>
      <c r="AN6" s="103" t="s">
        <v>228</v>
      </c>
      <c r="AO6" s="103" t="s">
        <v>162</v>
      </c>
      <c r="AP6" s="359"/>
      <c r="AQ6" s="465"/>
      <c r="AR6" s="465"/>
      <c r="AS6" s="350"/>
      <c r="AT6" s="355"/>
      <c r="AU6" s="341"/>
      <c r="AV6" s="341" t="s">
        <v>383</v>
      </c>
      <c r="AW6" s="470" t="s">
        <v>383</v>
      </c>
    </row>
    <row r="7" spans="1:49" s="41" customFormat="1" ht="146.25" customHeight="1">
      <c r="A7" s="21" t="s">
        <v>330</v>
      </c>
      <c r="B7" s="44" t="s">
        <v>219</v>
      </c>
      <c r="C7" s="395"/>
      <c r="D7" s="407"/>
      <c r="E7" s="407"/>
      <c r="F7" s="410"/>
      <c r="G7" s="118" t="s">
        <v>232</v>
      </c>
      <c r="H7" s="46">
        <v>0.83</v>
      </c>
      <c r="I7" s="47" t="s">
        <v>233</v>
      </c>
      <c r="J7" s="258" t="s">
        <v>565</v>
      </c>
      <c r="K7" s="118">
        <v>1E-3</v>
      </c>
      <c r="L7" s="258">
        <v>0</v>
      </c>
      <c r="M7" s="258">
        <v>0</v>
      </c>
      <c r="N7" s="118">
        <v>5.0000000000000001E-4</v>
      </c>
      <c r="O7" s="283">
        <f>+N7/K7</f>
        <v>0.5</v>
      </c>
      <c r="P7" s="312"/>
      <c r="Q7" s="300"/>
      <c r="R7" s="34" t="s">
        <v>234</v>
      </c>
      <c r="S7" s="48">
        <v>2020130010206</v>
      </c>
      <c r="T7" s="34" t="s">
        <v>235</v>
      </c>
      <c r="U7" s="34" t="s">
        <v>236</v>
      </c>
      <c r="V7" s="110">
        <v>2</v>
      </c>
      <c r="W7" s="14">
        <v>0</v>
      </c>
      <c r="X7" s="124">
        <v>0.1</v>
      </c>
      <c r="Y7" s="14">
        <v>0</v>
      </c>
      <c r="Z7" s="207">
        <f t="shared" si="0"/>
        <v>0</v>
      </c>
      <c r="AA7" s="14">
        <f t="shared" si="1"/>
        <v>0</v>
      </c>
      <c r="AB7" s="480"/>
      <c r="AC7" s="186" t="s">
        <v>513</v>
      </c>
      <c r="AD7" s="186" t="s">
        <v>519</v>
      </c>
      <c r="AE7" s="226" t="s">
        <v>518</v>
      </c>
      <c r="AF7" s="228">
        <v>5096617418.5</v>
      </c>
      <c r="AG7" s="228">
        <v>5096617418</v>
      </c>
      <c r="AH7" s="201"/>
      <c r="AI7" s="201"/>
      <c r="AJ7" s="201"/>
      <c r="AK7" s="94">
        <v>44075</v>
      </c>
      <c r="AL7" s="94">
        <v>44196</v>
      </c>
      <c r="AM7" s="36">
        <v>0.1</v>
      </c>
      <c r="AN7" s="34" t="s">
        <v>228</v>
      </c>
      <c r="AO7" s="103" t="s">
        <v>162</v>
      </c>
      <c r="AP7" s="38" t="s">
        <v>479</v>
      </c>
      <c r="AQ7" s="45">
        <v>3159720892</v>
      </c>
      <c r="AR7" s="45">
        <v>3159720892</v>
      </c>
      <c r="AS7" s="178"/>
      <c r="AT7" s="354"/>
      <c r="AU7" s="341"/>
      <c r="AV7" s="341"/>
      <c r="AW7" s="470"/>
    </row>
    <row r="8" spans="1:49" s="41" customFormat="1" ht="186.75" customHeight="1">
      <c r="A8" s="21" t="s">
        <v>330</v>
      </c>
      <c r="B8" s="44" t="s">
        <v>219</v>
      </c>
      <c r="C8" s="416" t="s">
        <v>220</v>
      </c>
      <c r="D8" s="417">
        <v>0.94</v>
      </c>
      <c r="E8" s="405">
        <v>0.97</v>
      </c>
      <c r="F8" s="408" t="s">
        <v>221</v>
      </c>
      <c r="G8" s="411" t="s">
        <v>237</v>
      </c>
      <c r="H8" s="393" t="s">
        <v>41</v>
      </c>
      <c r="I8" s="393" t="s">
        <v>238</v>
      </c>
      <c r="J8" s="252">
        <v>0.8</v>
      </c>
      <c r="K8" s="252">
        <v>0.1</v>
      </c>
      <c r="L8" s="252">
        <v>0</v>
      </c>
      <c r="M8" s="252">
        <v>0</v>
      </c>
      <c r="N8" s="252">
        <v>0</v>
      </c>
      <c r="O8" s="283">
        <f>N8/K8</f>
        <v>0</v>
      </c>
      <c r="P8" s="312"/>
      <c r="Q8" s="298">
        <f>(N8)/J8</f>
        <v>0</v>
      </c>
      <c r="R8" s="353" t="s">
        <v>239</v>
      </c>
      <c r="S8" s="364">
        <v>2020130010231</v>
      </c>
      <c r="T8" s="353" t="s">
        <v>240</v>
      </c>
      <c r="U8" s="34" t="s">
        <v>241</v>
      </c>
      <c r="V8" s="110">
        <v>1</v>
      </c>
      <c r="W8" s="14">
        <v>0</v>
      </c>
      <c r="X8" s="124">
        <v>0</v>
      </c>
      <c r="Y8" s="14">
        <v>0</v>
      </c>
      <c r="Z8" s="207">
        <f t="shared" si="0"/>
        <v>0</v>
      </c>
      <c r="AA8" s="14">
        <f t="shared" si="1"/>
        <v>0</v>
      </c>
      <c r="AB8" s="480"/>
      <c r="AC8" s="186" t="s">
        <v>514</v>
      </c>
      <c r="AD8" s="186" t="s">
        <v>520</v>
      </c>
      <c r="AE8" s="226" t="s">
        <v>518</v>
      </c>
      <c r="AF8" s="228">
        <v>929909225.34000003</v>
      </c>
      <c r="AG8" s="228">
        <v>929909225</v>
      </c>
      <c r="AH8" s="201"/>
      <c r="AI8" s="201"/>
      <c r="AJ8" s="201"/>
      <c r="AK8" s="94">
        <v>44083</v>
      </c>
      <c r="AL8" s="94">
        <v>44196</v>
      </c>
      <c r="AM8" s="36">
        <v>0.1</v>
      </c>
      <c r="AN8" s="34" t="s">
        <v>228</v>
      </c>
      <c r="AO8" s="178" t="s">
        <v>162</v>
      </c>
      <c r="AP8" s="38" t="s">
        <v>479</v>
      </c>
      <c r="AQ8" s="49" t="s">
        <v>242</v>
      </c>
      <c r="AR8" s="49" t="s">
        <v>242</v>
      </c>
      <c r="AS8" s="178" t="s">
        <v>243</v>
      </c>
      <c r="AT8" s="353" t="s">
        <v>230</v>
      </c>
      <c r="AU8" s="341" t="s">
        <v>230</v>
      </c>
      <c r="AV8" s="341" t="s">
        <v>384</v>
      </c>
      <c r="AW8" s="470" t="s">
        <v>384</v>
      </c>
    </row>
    <row r="9" spans="1:49" s="41" customFormat="1" ht="186.75" customHeight="1">
      <c r="A9" s="21" t="s">
        <v>330</v>
      </c>
      <c r="B9" s="44" t="s">
        <v>219</v>
      </c>
      <c r="C9" s="416"/>
      <c r="D9" s="417"/>
      <c r="E9" s="406"/>
      <c r="F9" s="409"/>
      <c r="G9" s="418"/>
      <c r="H9" s="394"/>
      <c r="I9" s="394"/>
      <c r="J9" s="253"/>
      <c r="K9" s="253"/>
      <c r="L9" s="253"/>
      <c r="M9" s="253"/>
      <c r="N9" s="253"/>
      <c r="O9" s="283"/>
      <c r="P9" s="312"/>
      <c r="Q9" s="300"/>
      <c r="R9" s="355"/>
      <c r="S9" s="365"/>
      <c r="T9" s="355"/>
      <c r="U9" s="34" t="s">
        <v>231</v>
      </c>
      <c r="V9" s="73">
        <v>2</v>
      </c>
      <c r="W9" s="14">
        <v>0</v>
      </c>
      <c r="X9" s="124">
        <v>0</v>
      </c>
      <c r="Y9" s="14">
        <v>0</v>
      </c>
      <c r="Z9" s="207">
        <f t="shared" si="0"/>
        <v>0</v>
      </c>
      <c r="AA9" s="14">
        <f t="shared" si="1"/>
        <v>0</v>
      </c>
      <c r="AB9" s="480"/>
      <c r="AC9" s="186" t="s">
        <v>524</v>
      </c>
      <c r="AD9" s="186" t="s">
        <v>522</v>
      </c>
      <c r="AE9" s="226" t="s">
        <v>521</v>
      </c>
      <c r="AF9" s="228">
        <v>754120892</v>
      </c>
      <c r="AG9" s="228">
        <v>397324257</v>
      </c>
      <c r="AH9" s="201"/>
      <c r="AI9" s="201"/>
      <c r="AJ9" s="201"/>
      <c r="AK9" s="94">
        <v>44083</v>
      </c>
      <c r="AL9" s="94">
        <v>44196</v>
      </c>
      <c r="AM9" s="36">
        <v>0.1</v>
      </c>
      <c r="AN9" s="34" t="s">
        <v>228</v>
      </c>
      <c r="AO9" s="178" t="s">
        <v>162</v>
      </c>
      <c r="AP9" s="38" t="s">
        <v>479</v>
      </c>
      <c r="AQ9" s="49" t="s">
        <v>242</v>
      </c>
      <c r="AR9" s="49" t="s">
        <v>242</v>
      </c>
      <c r="AS9" s="178" t="s">
        <v>243</v>
      </c>
      <c r="AT9" s="355"/>
      <c r="AU9" s="341"/>
      <c r="AV9" s="341"/>
      <c r="AW9" s="470"/>
    </row>
    <row r="10" spans="1:49" s="41" customFormat="1" ht="144" customHeight="1">
      <c r="A10" s="21" t="s">
        <v>330</v>
      </c>
      <c r="B10" s="44" t="s">
        <v>219</v>
      </c>
      <c r="C10" s="416"/>
      <c r="D10" s="417"/>
      <c r="E10" s="407"/>
      <c r="F10" s="410"/>
      <c r="G10" s="412"/>
      <c r="H10" s="395"/>
      <c r="I10" s="395"/>
      <c r="J10" s="254"/>
      <c r="K10" s="254"/>
      <c r="L10" s="254"/>
      <c r="M10" s="254"/>
      <c r="N10" s="254"/>
      <c r="O10" s="283"/>
      <c r="P10" s="313"/>
      <c r="Q10" s="276"/>
      <c r="R10" s="354"/>
      <c r="S10" s="366"/>
      <c r="T10" s="354"/>
      <c r="U10" s="50" t="s">
        <v>244</v>
      </c>
      <c r="V10" s="73">
        <v>1</v>
      </c>
      <c r="W10" s="14">
        <v>0</v>
      </c>
      <c r="X10" s="124">
        <v>0</v>
      </c>
      <c r="Y10" s="14">
        <v>0</v>
      </c>
      <c r="Z10" s="207">
        <f t="shared" si="0"/>
        <v>0</v>
      </c>
      <c r="AA10" s="14">
        <f t="shared" si="1"/>
        <v>0</v>
      </c>
      <c r="AB10" s="481"/>
      <c r="AC10" s="186" t="s">
        <v>525</v>
      </c>
      <c r="AD10" s="186" t="s">
        <v>523</v>
      </c>
      <c r="AE10" s="226" t="s">
        <v>521</v>
      </c>
      <c r="AF10" s="228">
        <v>1261205093</v>
      </c>
      <c r="AG10" s="228">
        <v>1261205093</v>
      </c>
      <c r="AH10" s="202"/>
      <c r="AI10" s="202"/>
      <c r="AJ10" s="202"/>
      <c r="AK10" s="94">
        <v>44083</v>
      </c>
      <c r="AL10" s="94">
        <v>44196</v>
      </c>
      <c r="AM10" s="36">
        <v>0.1</v>
      </c>
      <c r="AN10" s="34" t="s">
        <v>228</v>
      </c>
      <c r="AO10" s="178" t="s">
        <v>162</v>
      </c>
      <c r="AP10" s="38" t="s">
        <v>479</v>
      </c>
      <c r="AQ10" s="49" t="s">
        <v>242</v>
      </c>
      <c r="AR10" s="49" t="s">
        <v>242</v>
      </c>
      <c r="AS10" s="178" t="s">
        <v>243</v>
      </c>
      <c r="AT10" s="354"/>
      <c r="AU10" s="341"/>
      <c r="AV10" s="341"/>
      <c r="AW10" s="470"/>
    </row>
    <row r="11" spans="1:49" s="41" customFormat="1" ht="132" customHeight="1">
      <c r="A11" s="21" t="s">
        <v>330</v>
      </c>
      <c r="B11" s="50" t="s">
        <v>219</v>
      </c>
      <c r="C11" s="353" t="s">
        <v>245</v>
      </c>
      <c r="D11" s="309">
        <v>0.7</v>
      </c>
      <c r="E11" s="309">
        <v>0.8</v>
      </c>
      <c r="F11" s="402" t="s">
        <v>246</v>
      </c>
      <c r="G11" s="353" t="s">
        <v>247</v>
      </c>
      <c r="H11" s="382" t="s">
        <v>248</v>
      </c>
      <c r="I11" s="311" t="s">
        <v>249</v>
      </c>
      <c r="J11" s="238" t="s">
        <v>566</v>
      </c>
      <c r="K11" s="238">
        <v>5.0374999999999996E-2</v>
      </c>
      <c r="L11" s="238">
        <v>0</v>
      </c>
      <c r="M11" s="238">
        <v>0</v>
      </c>
      <c r="N11" s="238">
        <v>0</v>
      </c>
      <c r="O11" s="283">
        <f>N11/K11</f>
        <v>0</v>
      </c>
      <c r="P11" s="311">
        <f>SUM(O11:O15)/(2)</f>
        <v>0</v>
      </c>
      <c r="Q11" s="277">
        <f>0%</f>
        <v>0</v>
      </c>
      <c r="R11" s="356" t="s">
        <v>250</v>
      </c>
      <c r="S11" s="363">
        <v>2020130010242</v>
      </c>
      <c r="T11" s="356" t="s">
        <v>251</v>
      </c>
      <c r="U11" s="52" t="s">
        <v>323</v>
      </c>
      <c r="V11" s="73">
        <v>1</v>
      </c>
      <c r="W11" s="14">
        <v>0</v>
      </c>
      <c r="X11" s="124">
        <v>0.1</v>
      </c>
      <c r="Y11" s="14">
        <v>0</v>
      </c>
      <c r="Z11" s="207">
        <f t="shared" si="0"/>
        <v>0</v>
      </c>
      <c r="AA11" s="14">
        <f t="shared" si="1"/>
        <v>0</v>
      </c>
      <c r="AB11" s="479">
        <f>SUM(AA11:AA15)/(5)</f>
        <v>0</v>
      </c>
      <c r="AC11" s="186" t="s">
        <v>254</v>
      </c>
      <c r="AD11" s="186" t="s">
        <v>527</v>
      </c>
      <c r="AE11" s="226" t="s">
        <v>515</v>
      </c>
      <c r="AF11" s="228">
        <v>62000000</v>
      </c>
      <c r="AG11" s="200">
        <v>0</v>
      </c>
      <c r="AH11" s="264">
        <v>62000000.700000003</v>
      </c>
      <c r="AI11" s="264">
        <v>0</v>
      </c>
      <c r="AJ11" s="200">
        <f>AI11/AH11</f>
        <v>0</v>
      </c>
      <c r="AK11" s="357">
        <v>44106</v>
      </c>
      <c r="AL11" s="357">
        <v>44196</v>
      </c>
      <c r="AM11" s="360">
        <v>0.2</v>
      </c>
      <c r="AN11" s="356" t="s">
        <v>252</v>
      </c>
      <c r="AO11" s="356" t="s">
        <v>162</v>
      </c>
      <c r="AP11" s="361" t="s">
        <v>479</v>
      </c>
      <c r="AQ11" s="469" t="s">
        <v>253</v>
      </c>
      <c r="AR11" s="361" t="s">
        <v>253</v>
      </c>
      <c r="AS11" s="356" t="s">
        <v>254</v>
      </c>
      <c r="AT11" s="356" t="s">
        <v>230</v>
      </c>
      <c r="AU11" s="341" t="s">
        <v>230</v>
      </c>
      <c r="AV11" s="341" t="s">
        <v>385</v>
      </c>
      <c r="AW11" s="470" t="s">
        <v>385</v>
      </c>
    </row>
    <row r="12" spans="1:49" s="41" customFormat="1" ht="135" customHeight="1">
      <c r="A12" s="21" t="s">
        <v>330</v>
      </c>
      <c r="B12" s="34" t="s">
        <v>219</v>
      </c>
      <c r="C12" s="355"/>
      <c r="D12" s="401"/>
      <c r="E12" s="401"/>
      <c r="F12" s="403"/>
      <c r="G12" s="355"/>
      <c r="H12" s="358"/>
      <c r="I12" s="312"/>
      <c r="J12" s="239"/>
      <c r="K12" s="239"/>
      <c r="L12" s="239"/>
      <c r="M12" s="239"/>
      <c r="N12" s="239"/>
      <c r="O12" s="283"/>
      <c r="P12" s="312"/>
      <c r="Q12" s="298"/>
      <c r="R12" s="356"/>
      <c r="S12" s="363"/>
      <c r="T12" s="356"/>
      <c r="U12" s="76" t="s">
        <v>255</v>
      </c>
      <c r="V12" s="73">
        <v>1</v>
      </c>
      <c r="W12" s="14">
        <v>0</v>
      </c>
      <c r="X12" s="124">
        <v>0</v>
      </c>
      <c r="Y12" s="14">
        <v>0</v>
      </c>
      <c r="Z12" s="207">
        <f t="shared" si="0"/>
        <v>0</v>
      </c>
      <c r="AA12" s="14">
        <f t="shared" si="1"/>
        <v>0</v>
      </c>
      <c r="AB12" s="480"/>
      <c r="AC12" s="186"/>
      <c r="AD12" s="186"/>
      <c r="AE12" s="226"/>
      <c r="AF12" s="228"/>
      <c r="AG12" s="201">
        <v>0</v>
      </c>
      <c r="AH12" s="201"/>
      <c r="AI12" s="201"/>
      <c r="AJ12" s="201"/>
      <c r="AK12" s="357"/>
      <c r="AL12" s="357"/>
      <c r="AM12" s="361"/>
      <c r="AN12" s="356"/>
      <c r="AO12" s="356"/>
      <c r="AP12" s="361"/>
      <c r="AQ12" s="469"/>
      <c r="AR12" s="361"/>
      <c r="AS12" s="356"/>
      <c r="AT12" s="356"/>
      <c r="AU12" s="341"/>
      <c r="AV12" s="341"/>
      <c r="AW12" s="470"/>
    </row>
    <row r="13" spans="1:49" s="41" customFormat="1" ht="180" customHeight="1">
      <c r="A13" s="21" t="s">
        <v>330</v>
      </c>
      <c r="B13" s="34" t="s">
        <v>219</v>
      </c>
      <c r="C13" s="355"/>
      <c r="D13" s="401"/>
      <c r="E13" s="401"/>
      <c r="F13" s="403"/>
      <c r="G13" s="355"/>
      <c r="H13" s="358"/>
      <c r="I13" s="312"/>
      <c r="J13" s="239"/>
      <c r="K13" s="239"/>
      <c r="L13" s="239"/>
      <c r="M13" s="239"/>
      <c r="N13" s="239"/>
      <c r="O13" s="283"/>
      <c r="P13" s="312"/>
      <c r="Q13" s="299"/>
      <c r="R13" s="353" t="s">
        <v>256</v>
      </c>
      <c r="S13" s="364">
        <v>2020130010148</v>
      </c>
      <c r="T13" s="353" t="s">
        <v>257</v>
      </c>
      <c r="U13" s="34" t="s">
        <v>258</v>
      </c>
      <c r="V13" s="73">
        <v>1</v>
      </c>
      <c r="W13" s="12">
        <v>0</v>
      </c>
      <c r="X13" s="309">
        <v>0.1</v>
      </c>
      <c r="Y13" s="479">
        <v>0</v>
      </c>
      <c r="Z13" s="207">
        <f t="shared" si="0"/>
        <v>0</v>
      </c>
      <c r="AA13" s="14">
        <f t="shared" si="1"/>
        <v>0</v>
      </c>
      <c r="AB13" s="480"/>
      <c r="AC13" s="186"/>
      <c r="AD13" s="186"/>
      <c r="AE13" s="226"/>
      <c r="AF13" s="201"/>
      <c r="AG13" s="201"/>
      <c r="AH13" s="201"/>
      <c r="AI13" s="201"/>
      <c r="AJ13" s="201"/>
      <c r="AK13" s="105">
        <v>44106</v>
      </c>
      <c r="AL13" s="105">
        <v>44196</v>
      </c>
      <c r="AM13" s="38"/>
      <c r="AN13" s="52" t="s">
        <v>252</v>
      </c>
      <c r="AO13" s="34" t="s">
        <v>162</v>
      </c>
      <c r="AP13" s="38" t="s">
        <v>479</v>
      </c>
      <c r="AQ13" s="53">
        <v>211089</v>
      </c>
      <c r="AR13" s="53">
        <v>211089</v>
      </c>
      <c r="AS13" s="34" t="s">
        <v>259</v>
      </c>
      <c r="AT13" s="353" t="s">
        <v>260</v>
      </c>
      <c r="AU13" s="341" t="s">
        <v>261</v>
      </c>
      <c r="AV13" s="341" t="s">
        <v>386</v>
      </c>
      <c r="AW13" s="470" t="s">
        <v>386</v>
      </c>
    </row>
    <row r="14" spans="1:49" s="41" customFormat="1" ht="58">
      <c r="A14" s="21" t="s">
        <v>330</v>
      </c>
      <c r="B14" s="34" t="s">
        <v>219</v>
      </c>
      <c r="C14" s="355"/>
      <c r="D14" s="401"/>
      <c r="E14" s="401"/>
      <c r="F14" s="403"/>
      <c r="G14" s="355"/>
      <c r="H14" s="358"/>
      <c r="I14" s="312"/>
      <c r="J14" s="239"/>
      <c r="K14" s="239"/>
      <c r="L14" s="239"/>
      <c r="M14" s="239"/>
      <c r="N14" s="239"/>
      <c r="O14" s="283"/>
      <c r="P14" s="312"/>
      <c r="Q14" s="299"/>
      <c r="R14" s="355"/>
      <c r="S14" s="365"/>
      <c r="T14" s="355"/>
      <c r="U14" s="34" t="s">
        <v>262</v>
      </c>
      <c r="V14" s="73">
        <v>1</v>
      </c>
      <c r="W14" s="12">
        <v>0</v>
      </c>
      <c r="X14" s="358"/>
      <c r="Y14" s="480"/>
      <c r="Z14" s="207">
        <f t="shared" si="0"/>
        <v>0</v>
      </c>
      <c r="AA14" s="14">
        <f t="shared" si="1"/>
        <v>0</v>
      </c>
      <c r="AB14" s="480"/>
      <c r="AC14" s="201"/>
      <c r="AD14" s="201"/>
      <c r="AE14" s="201"/>
      <c r="AF14" s="201"/>
      <c r="AG14" s="201"/>
      <c r="AH14" s="201"/>
      <c r="AI14" s="201"/>
      <c r="AJ14" s="201"/>
      <c r="AK14" s="105">
        <v>44106</v>
      </c>
      <c r="AL14" s="105">
        <v>44196</v>
      </c>
      <c r="AM14" s="38"/>
      <c r="AN14" s="52" t="s">
        <v>252</v>
      </c>
      <c r="AO14" s="34" t="s">
        <v>162</v>
      </c>
      <c r="AP14" s="38" t="s">
        <v>38</v>
      </c>
      <c r="AQ14" s="53">
        <v>211089</v>
      </c>
      <c r="AR14" s="53">
        <v>211089</v>
      </c>
      <c r="AS14" s="34" t="s">
        <v>259</v>
      </c>
      <c r="AT14" s="355"/>
      <c r="AU14" s="341"/>
      <c r="AV14" s="341"/>
      <c r="AW14" s="470"/>
    </row>
    <row r="15" spans="1:49" s="41" customFormat="1" ht="58">
      <c r="A15" s="21" t="s">
        <v>330</v>
      </c>
      <c r="B15" s="34" t="s">
        <v>219</v>
      </c>
      <c r="C15" s="354"/>
      <c r="D15" s="310"/>
      <c r="E15" s="310"/>
      <c r="F15" s="404"/>
      <c r="G15" s="354"/>
      <c r="H15" s="359"/>
      <c r="I15" s="313"/>
      <c r="J15" s="240"/>
      <c r="K15" s="240"/>
      <c r="L15" s="240"/>
      <c r="M15" s="240"/>
      <c r="N15" s="240"/>
      <c r="O15" s="283"/>
      <c r="P15" s="313"/>
      <c r="Q15" s="300"/>
      <c r="R15" s="354"/>
      <c r="S15" s="366"/>
      <c r="T15" s="354"/>
      <c r="U15" s="34" t="s">
        <v>263</v>
      </c>
      <c r="V15" s="73">
        <v>6</v>
      </c>
      <c r="W15" s="12">
        <v>0</v>
      </c>
      <c r="X15" s="359"/>
      <c r="Y15" s="481"/>
      <c r="Z15" s="207">
        <f t="shared" si="0"/>
        <v>0</v>
      </c>
      <c r="AA15" s="14">
        <f t="shared" si="1"/>
        <v>0</v>
      </c>
      <c r="AB15" s="481"/>
      <c r="AC15" s="202"/>
      <c r="AD15" s="202"/>
      <c r="AE15" s="202"/>
      <c r="AF15" s="202"/>
      <c r="AG15" s="202"/>
      <c r="AH15" s="202"/>
      <c r="AI15" s="202"/>
      <c r="AJ15" s="202"/>
      <c r="AK15" s="105">
        <v>44106</v>
      </c>
      <c r="AL15" s="105">
        <v>44196</v>
      </c>
      <c r="AM15" s="38"/>
      <c r="AN15" s="34" t="s">
        <v>252</v>
      </c>
      <c r="AO15" s="34" t="s">
        <v>162</v>
      </c>
      <c r="AP15" s="38" t="s">
        <v>38</v>
      </c>
      <c r="AQ15" s="53">
        <v>211089</v>
      </c>
      <c r="AR15" s="53">
        <v>211089</v>
      </c>
      <c r="AS15" s="34" t="s">
        <v>259</v>
      </c>
      <c r="AT15" s="354"/>
      <c r="AU15" s="341"/>
      <c r="AV15" s="341"/>
      <c r="AW15" s="470"/>
    </row>
    <row r="16" spans="1:49" s="41" customFormat="1" ht="87">
      <c r="A16" s="21" t="s">
        <v>330</v>
      </c>
      <c r="B16" s="44" t="s">
        <v>219</v>
      </c>
      <c r="C16" s="356" t="s">
        <v>167</v>
      </c>
      <c r="D16" s="361" t="s">
        <v>167</v>
      </c>
      <c r="E16" s="361" t="s">
        <v>167</v>
      </c>
      <c r="F16" s="392" t="s">
        <v>264</v>
      </c>
      <c r="G16" s="356" t="s">
        <v>265</v>
      </c>
      <c r="H16" s="356" t="s">
        <v>266</v>
      </c>
      <c r="I16" s="356" t="s">
        <v>267</v>
      </c>
      <c r="J16" s="245">
        <v>1</v>
      </c>
      <c r="K16" s="245">
        <v>1</v>
      </c>
      <c r="L16" s="245">
        <v>0</v>
      </c>
      <c r="M16" s="245">
        <v>0</v>
      </c>
      <c r="N16" s="245">
        <v>0.5</v>
      </c>
      <c r="O16" s="283">
        <f>N16/K16</f>
        <v>0.5</v>
      </c>
      <c r="P16" s="309">
        <f>O16</f>
        <v>0.5</v>
      </c>
      <c r="Q16" s="276">
        <f>N16/J16</f>
        <v>0.5</v>
      </c>
      <c r="R16" s="356" t="s">
        <v>268</v>
      </c>
      <c r="S16" s="362">
        <v>2020130010196</v>
      </c>
      <c r="T16" s="356" t="s">
        <v>269</v>
      </c>
      <c r="U16" s="34" t="s">
        <v>270</v>
      </c>
      <c r="V16" s="111">
        <v>1</v>
      </c>
      <c r="W16" s="14">
        <v>0.25</v>
      </c>
      <c r="X16" s="124">
        <v>0.1</v>
      </c>
      <c r="Y16" s="14">
        <v>0.35</v>
      </c>
      <c r="Z16" s="207">
        <f t="shared" si="0"/>
        <v>0.35</v>
      </c>
      <c r="AA16" s="14">
        <f t="shared" si="1"/>
        <v>0.35</v>
      </c>
      <c r="AB16" s="479">
        <f>SUM(AA16:AA17)/(2)</f>
        <v>0.67500000000000004</v>
      </c>
      <c r="AC16" s="186" t="s">
        <v>529</v>
      </c>
      <c r="AD16" s="184" t="s">
        <v>531</v>
      </c>
      <c r="AE16" s="265" t="s">
        <v>515</v>
      </c>
      <c r="AF16" s="264">
        <v>19200000.84</v>
      </c>
      <c r="AG16" s="264">
        <v>19200000</v>
      </c>
      <c r="AH16" s="264">
        <v>19200004.510000002</v>
      </c>
      <c r="AI16" s="264">
        <v>19200000</v>
      </c>
      <c r="AJ16" s="200">
        <f>AI16/AH16</f>
        <v>0.99999976510422173</v>
      </c>
      <c r="AK16" s="94">
        <v>44078</v>
      </c>
      <c r="AL16" s="94">
        <v>44196</v>
      </c>
      <c r="AM16" s="36">
        <v>0.25</v>
      </c>
      <c r="AN16" s="34" t="s">
        <v>252</v>
      </c>
      <c r="AO16" s="34" t="s">
        <v>162</v>
      </c>
      <c r="AP16" s="34" t="s">
        <v>38</v>
      </c>
      <c r="AQ16" s="54">
        <v>367045424.00999999</v>
      </c>
      <c r="AR16" s="54">
        <v>367045424.00999999</v>
      </c>
      <c r="AS16" s="34" t="s">
        <v>271</v>
      </c>
      <c r="AT16" s="34" t="s">
        <v>272</v>
      </c>
      <c r="AU16" s="39" t="s">
        <v>273</v>
      </c>
      <c r="AV16" s="134" t="s">
        <v>273</v>
      </c>
      <c r="AW16" s="133" t="s">
        <v>273</v>
      </c>
    </row>
    <row r="17" spans="1:50" s="41" customFormat="1" ht="87">
      <c r="A17" s="21" t="s">
        <v>330</v>
      </c>
      <c r="B17" s="44" t="s">
        <v>219</v>
      </c>
      <c r="C17" s="356"/>
      <c r="D17" s="361"/>
      <c r="E17" s="361"/>
      <c r="F17" s="392"/>
      <c r="G17" s="356"/>
      <c r="H17" s="356"/>
      <c r="I17" s="356"/>
      <c r="J17" s="245"/>
      <c r="K17" s="245"/>
      <c r="L17" s="245"/>
      <c r="M17" s="245"/>
      <c r="N17" s="245"/>
      <c r="O17" s="283"/>
      <c r="P17" s="310"/>
      <c r="Q17" s="278"/>
      <c r="R17" s="356"/>
      <c r="S17" s="362"/>
      <c r="T17" s="356"/>
      <c r="U17" s="34" t="s">
        <v>274</v>
      </c>
      <c r="V17" s="111">
        <v>1</v>
      </c>
      <c r="W17" s="14">
        <v>0.25</v>
      </c>
      <c r="X17" s="124">
        <v>0.1</v>
      </c>
      <c r="Y17" s="14">
        <v>1</v>
      </c>
      <c r="Z17" s="207">
        <f t="shared" si="0"/>
        <v>1</v>
      </c>
      <c r="AA17" s="14">
        <f t="shared" si="1"/>
        <v>1</v>
      </c>
      <c r="AB17" s="481"/>
      <c r="AC17" s="186" t="s">
        <v>530</v>
      </c>
      <c r="AD17" s="184" t="s">
        <v>531</v>
      </c>
      <c r="AE17" s="265" t="s">
        <v>515</v>
      </c>
      <c r="AF17" s="202"/>
      <c r="AG17" s="202"/>
      <c r="AH17" s="202"/>
      <c r="AI17" s="202"/>
      <c r="AJ17" s="202"/>
      <c r="AK17" s="94">
        <v>44078</v>
      </c>
      <c r="AL17" s="94">
        <v>44196</v>
      </c>
      <c r="AM17" s="36">
        <v>0.25</v>
      </c>
      <c r="AN17" s="34" t="s">
        <v>252</v>
      </c>
      <c r="AO17" s="34" t="s">
        <v>162</v>
      </c>
      <c r="AP17" s="34" t="s">
        <v>38</v>
      </c>
      <c r="AQ17" s="54">
        <v>367045424.00999999</v>
      </c>
      <c r="AR17" s="54">
        <v>367045424.00999999</v>
      </c>
      <c r="AS17" s="34" t="s">
        <v>271</v>
      </c>
      <c r="AT17" s="34" t="s">
        <v>272</v>
      </c>
      <c r="AU17" s="39" t="s">
        <v>273</v>
      </c>
      <c r="AV17" s="134" t="s">
        <v>273</v>
      </c>
      <c r="AW17" s="133" t="s">
        <v>273</v>
      </c>
    </row>
    <row r="18" spans="1:50" s="41" customFormat="1" ht="58">
      <c r="A18" s="21" t="s">
        <v>330</v>
      </c>
      <c r="B18" s="50" t="s">
        <v>219</v>
      </c>
      <c r="C18" s="356" t="s">
        <v>220</v>
      </c>
      <c r="D18" s="356" t="s">
        <v>275</v>
      </c>
      <c r="E18" s="360">
        <v>0.94</v>
      </c>
      <c r="F18" s="392" t="s">
        <v>276</v>
      </c>
      <c r="G18" s="356" t="s">
        <v>222</v>
      </c>
      <c r="H18" s="361" t="s">
        <v>223</v>
      </c>
      <c r="I18" s="356" t="s">
        <v>277</v>
      </c>
      <c r="J18" s="245">
        <v>6.6500000000000004E-2</v>
      </c>
      <c r="K18" s="245">
        <v>1.66E-2</v>
      </c>
      <c r="L18" s="245">
        <v>0</v>
      </c>
      <c r="M18" s="245">
        <v>0</v>
      </c>
      <c r="N18" s="245">
        <v>1.66E-2</v>
      </c>
      <c r="O18" s="283">
        <f>N18/K18</f>
        <v>1</v>
      </c>
      <c r="P18" s="311">
        <f>O18</f>
        <v>1</v>
      </c>
      <c r="Q18" s="278">
        <f>N18/J18</f>
        <v>0.24962406015037594</v>
      </c>
      <c r="R18" s="356" t="s">
        <v>278</v>
      </c>
      <c r="S18" s="363">
        <v>2020130010167</v>
      </c>
      <c r="T18" s="356" t="s">
        <v>279</v>
      </c>
      <c r="U18" s="34" t="s">
        <v>280</v>
      </c>
      <c r="V18" s="73">
        <v>1</v>
      </c>
      <c r="W18" s="14">
        <v>0.3</v>
      </c>
      <c r="X18" s="124">
        <v>0.3</v>
      </c>
      <c r="Y18" s="14">
        <v>0.9</v>
      </c>
      <c r="Z18" s="207">
        <f t="shared" si="0"/>
        <v>0.9</v>
      </c>
      <c r="AA18" s="14">
        <f t="shared" si="1"/>
        <v>0.9</v>
      </c>
      <c r="AB18" s="479">
        <f>SUM(AA18:AA19)/(2)</f>
        <v>0.9</v>
      </c>
      <c r="AC18" s="200"/>
      <c r="AD18" s="200"/>
      <c r="AE18" s="200"/>
      <c r="AF18" s="200"/>
      <c r="AG18" s="200"/>
      <c r="AH18" s="200"/>
      <c r="AI18" s="200"/>
      <c r="AJ18" s="200"/>
      <c r="AK18" s="94">
        <v>44075</v>
      </c>
      <c r="AL18" s="94">
        <v>44196</v>
      </c>
      <c r="AM18" s="36">
        <v>0.3</v>
      </c>
      <c r="AN18" s="34" t="s">
        <v>281</v>
      </c>
      <c r="AO18" s="34" t="s">
        <v>162</v>
      </c>
      <c r="AP18" s="34" t="s">
        <v>38</v>
      </c>
      <c r="AQ18" s="51">
        <v>27857859105</v>
      </c>
      <c r="AR18" s="51">
        <v>27857859105</v>
      </c>
      <c r="AS18" s="34" t="s">
        <v>282</v>
      </c>
      <c r="AT18" s="34" t="s">
        <v>283</v>
      </c>
      <c r="AU18" s="39" t="s">
        <v>273</v>
      </c>
      <c r="AV18" s="134" t="s">
        <v>273</v>
      </c>
      <c r="AW18" s="133" t="s">
        <v>273</v>
      </c>
    </row>
    <row r="19" spans="1:50" s="41" customFormat="1" ht="58">
      <c r="A19" s="21" t="s">
        <v>330</v>
      </c>
      <c r="B19" s="34" t="s">
        <v>219</v>
      </c>
      <c r="C19" s="356"/>
      <c r="D19" s="356"/>
      <c r="E19" s="360"/>
      <c r="F19" s="392"/>
      <c r="G19" s="356"/>
      <c r="H19" s="361"/>
      <c r="I19" s="356"/>
      <c r="J19" s="245"/>
      <c r="K19" s="245"/>
      <c r="L19" s="245"/>
      <c r="M19" s="245"/>
      <c r="N19" s="245"/>
      <c r="O19" s="283"/>
      <c r="P19" s="313"/>
      <c r="Q19" s="277"/>
      <c r="R19" s="356"/>
      <c r="S19" s="363"/>
      <c r="T19" s="356"/>
      <c r="U19" s="34" t="s">
        <v>284</v>
      </c>
      <c r="V19" s="111">
        <v>1</v>
      </c>
      <c r="W19" s="14">
        <v>0.3</v>
      </c>
      <c r="X19" s="124">
        <v>0.3</v>
      </c>
      <c r="Y19" s="14">
        <v>0.9</v>
      </c>
      <c r="Z19" s="207">
        <f t="shared" si="0"/>
        <v>0.9</v>
      </c>
      <c r="AA19" s="14">
        <f t="shared" si="1"/>
        <v>0.9</v>
      </c>
      <c r="AB19" s="481"/>
      <c r="AC19" s="202"/>
      <c r="AD19" s="202"/>
      <c r="AE19" s="202"/>
      <c r="AF19" s="202"/>
      <c r="AG19" s="202"/>
      <c r="AH19" s="202"/>
      <c r="AI19" s="202"/>
      <c r="AJ19" s="202"/>
      <c r="AK19" s="94">
        <v>44075</v>
      </c>
      <c r="AL19" s="94">
        <v>44196</v>
      </c>
      <c r="AM19" s="36">
        <v>0.3</v>
      </c>
      <c r="AN19" s="34" t="s">
        <v>281</v>
      </c>
      <c r="AO19" s="34" t="s">
        <v>162</v>
      </c>
      <c r="AP19" s="34" t="s">
        <v>38</v>
      </c>
      <c r="AQ19" s="51">
        <v>27857859105</v>
      </c>
      <c r="AR19" s="51">
        <v>27857859105</v>
      </c>
      <c r="AS19" s="34" t="s">
        <v>282</v>
      </c>
      <c r="AT19" s="34" t="s">
        <v>283</v>
      </c>
      <c r="AU19" s="39" t="s">
        <v>273</v>
      </c>
      <c r="AV19" s="134" t="s">
        <v>273</v>
      </c>
      <c r="AW19" s="133" t="s">
        <v>273</v>
      </c>
    </row>
    <row r="20" spans="1:50" s="3" customFormat="1" ht="117" customHeight="1">
      <c r="A20" s="21" t="s">
        <v>330</v>
      </c>
      <c r="B20" s="369" t="s">
        <v>154</v>
      </c>
      <c r="C20" s="422" t="s">
        <v>129</v>
      </c>
      <c r="D20" s="422" t="s">
        <v>130</v>
      </c>
      <c r="E20" s="427" t="s">
        <v>131</v>
      </c>
      <c r="F20" s="402" t="s">
        <v>132</v>
      </c>
      <c r="G20" s="193" t="s">
        <v>133</v>
      </c>
      <c r="H20" s="192" t="s">
        <v>134</v>
      </c>
      <c r="I20" s="194" t="s">
        <v>135</v>
      </c>
      <c r="J20" s="194">
        <v>4</v>
      </c>
      <c r="K20" s="194">
        <v>1</v>
      </c>
      <c r="L20" s="194">
        <v>0.25</v>
      </c>
      <c r="M20" s="194">
        <v>0</v>
      </c>
      <c r="N20" s="194">
        <v>0.25</v>
      </c>
      <c r="O20" s="283">
        <f>N20/K20</f>
        <v>0.25</v>
      </c>
      <c r="P20" s="298">
        <f>SUM(O20:O27)/(3)</f>
        <v>0.41666666666666669</v>
      </c>
      <c r="Q20" s="276">
        <f>N20/J20</f>
        <v>6.25E-2</v>
      </c>
      <c r="R20" s="430" t="s">
        <v>136</v>
      </c>
      <c r="S20" s="413">
        <v>2020130010184</v>
      </c>
      <c r="T20" s="422" t="s">
        <v>137</v>
      </c>
      <c r="U20" s="190" t="s">
        <v>361</v>
      </c>
      <c r="V20" s="189">
        <f>12*4</f>
        <v>48</v>
      </c>
      <c r="W20" s="188">
        <v>2</v>
      </c>
      <c r="X20" s="188">
        <v>0</v>
      </c>
      <c r="Y20" s="188">
        <v>2</v>
      </c>
      <c r="Z20" s="207">
        <f t="shared" si="0"/>
        <v>2</v>
      </c>
      <c r="AA20" s="14">
        <f t="shared" si="1"/>
        <v>4.1666666666666664E-2</v>
      </c>
      <c r="AB20" s="298">
        <f>SUM(AA20:AA27)/(8)</f>
        <v>6.5729166666666672E-2</v>
      </c>
      <c r="AC20" s="186" t="s">
        <v>532</v>
      </c>
      <c r="AD20" s="184" t="s">
        <v>533</v>
      </c>
      <c r="AE20" s="265" t="s">
        <v>534</v>
      </c>
      <c r="AF20" s="229">
        <v>104818650</v>
      </c>
      <c r="AG20" s="266">
        <v>0</v>
      </c>
      <c r="AH20" s="266">
        <v>104867627</v>
      </c>
      <c r="AI20" s="266">
        <v>0</v>
      </c>
      <c r="AJ20" s="209">
        <f>AI20/AH20</f>
        <v>0</v>
      </c>
      <c r="AK20" s="71">
        <v>44071</v>
      </c>
      <c r="AL20" s="13">
        <v>45291</v>
      </c>
      <c r="AM20" s="14">
        <v>0</v>
      </c>
      <c r="AN20" s="11" t="s">
        <v>138</v>
      </c>
      <c r="AO20" s="11" t="s">
        <v>139</v>
      </c>
      <c r="AP20" s="11" t="s">
        <v>140</v>
      </c>
      <c r="AQ20" s="69" t="s">
        <v>141</v>
      </c>
      <c r="AR20" s="11" t="s">
        <v>142</v>
      </c>
      <c r="AS20" s="11" t="s">
        <v>143</v>
      </c>
      <c r="AT20" s="387" t="s">
        <v>144</v>
      </c>
      <c r="AU20" s="341" t="s">
        <v>304</v>
      </c>
      <c r="AV20" s="134" t="s">
        <v>399</v>
      </c>
      <c r="AW20" s="133" t="s">
        <v>440</v>
      </c>
      <c r="AX20" s="101"/>
    </row>
    <row r="21" spans="1:50" s="2" customFormat="1" ht="64.5" customHeight="1">
      <c r="A21" s="21" t="s">
        <v>330</v>
      </c>
      <c r="B21" s="399"/>
      <c r="C21" s="423"/>
      <c r="D21" s="423"/>
      <c r="E21" s="428"/>
      <c r="F21" s="403"/>
      <c r="G21" s="433" t="s">
        <v>145</v>
      </c>
      <c r="H21" s="433" t="s">
        <v>134</v>
      </c>
      <c r="I21" s="433" t="s">
        <v>146</v>
      </c>
      <c r="J21" s="259">
        <v>4</v>
      </c>
      <c r="K21" s="259">
        <v>1</v>
      </c>
      <c r="L21" s="259">
        <v>0</v>
      </c>
      <c r="M21" s="259">
        <v>0</v>
      </c>
      <c r="N21" s="259">
        <v>1</v>
      </c>
      <c r="O21" s="283"/>
      <c r="P21" s="299"/>
      <c r="Q21" s="278"/>
      <c r="R21" s="431"/>
      <c r="S21" s="414"/>
      <c r="T21" s="423"/>
      <c r="U21" s="190" t="s">
        <v>354</v>
      </c>
      <c r="V21" s="189">
        <v>800</v>
      </c>
      <c r="W21" s="353">
        <v>0</v>
      </c>
      <c r="X21" s="353">
        <v>0</v>
      </c>
      <c r="Y21" s="353">
        <v>54</v>
      </c>
      <c r="Z21" s="207">
        <f t="shared" si="0"/>
        <v>54</v>
      </c>
      <c r="AA21" s="14">
        <f t="shared" si="1"/>
        <v>6.7500000000000004E-2</v>
      </c>
      <c r="AB21" s="299"/>
      <c r="AC21" s="186" t="s">
        <v>535</v>
      </c>
      <c r="AD21" s="186" t="s">
        <v>533</v>
      </c>
      <c r="AE21" s="226" t="s">
        <v>536</v>
      </c>
      <c r="AF21" s="229">
        <v>48977</v>
      </c>
      <c r="AG21" s="267">
        <v>0</v>
      </c>
      <c r="AH21" s="210"/>
      <c r="AI21" s="210"/>
      <c r="AJ21" s="210"/>
      <c r="AK21" s="71">
        <v>44071</v>
      </c>
      <c r="AL21" s="13">
        <v>45291</v>
      </c>
      <c r="AM21" s="14">
        <v>0</v>
      </c>
      <c r="AN21" s="11" t="s">
        <v>138</v>
      </c>
      <c r="AO21" s="11" t="s">
        <v>139</v>
      </c>
      <c r="AP21" s="11" t="s">
        <v>140</v>
      </c>
      <c r="AQ21" s="466" t="s">
        <v>141</v>
      </c>
      <c r="AR21" s="369" t="s">
        <v>142</v>
      </c>
      <c r="AS21" s="369" t="s">
        <v>143</v>
      </c>
      <c r="AT21" s="390"/>
      <c r="AU21" s="341"/>
      <c r="AV21" s="341" t="s">
        <v>400</v>
      </c>
      <c r="AW21" s="470" t="s">
        <v>441</v>
      </c>
      <c r="AX21" s="41"/>
    </row>
    <row r="22" spans="1:50" s="2" customFormat="1" ht="65.25" customHeight="1">
      <c r="A22" s="21" t="s">
        <v>330</v>
      </c>
      <c r="B22" s="399"/>
      <c r="C22" s="423"/>
      <c r="D22" s="425"/>
      <c r="E22" s="428"/>
      <c r="F22" s="403"/>
      <c r="G22" s="434"/>
      <c r="H22" s="434"/>
      <c r="I22" s="434"/>
      <c r="J22" s="260"/>
      <c r="K22" s="260"/>
      <c r="L22" s="260"/>
      <c r="M22" s="260"/>
      <c r="N22" s="260"/>
      <c r="O22" s="283"/>
      <c r="P22" s="299"/>
      <c r="Q22" s="278"/>
      <c r="R22" s="431"/>
      <c r="S22" s="414"/>
      <c r="T22" s="423"/>
      <c r="U22" s="52" t="s">
        <v>353</v>
      </c>
      <c r="V22" s="188" t="s">
        <v>355</v>
      </c>
      <c r="W22" s="354"/>
      <c r="X22" s="354"/>
      <c r="Y22" s="354"/>
      <c r="Z22" s="207">
        <f t="shared" si="0"/>
        <v>0</v>
      </c>
      <c r="AA22" s="14">
        <f>0%</f>
        <v>0</v>
      </c>
      <c r="AB22" s="299"/>
      <c r="AC22" s="210"/>
      <c r="AD22" s="210"/>
      <c r="AE22" s="210"/>
      <c r="AF22" s="210"/>
      <c r="AG22" s="210"/>
      <c r="AH22" s="210"/>
      <c r="AI22" s="210"/>
      <c r="AJ22" s="210"/>
      <c r="AK22" s="71">
        <v>44071</v>
      </c>
      <c r="AL22" s="13">
        <v>45291</v>
      </c>
      <c r="AM22" s="14">
        <v>0</v>
      </c>
      <c r="AN22" s="11" t="s">
        <v>138</v>
      </c>
      <c r="AO22" s="11" t="s">
        <v>139</v>
      </c>
      <c r="AP22" s="11" t="s">
        <v>140</v>
      </c>
      <c r="AQ22" s="467"/>
      <c r="AR22" s="370"/>
      <c r="AS22" s="370"/>
      <c r="AT22" s="390"/>
      <c r="AU22" s="341"/>
      <c r="AV22" s="341"/>
      <c r="AW22" s="470"/>
      <c r="AX22" s="41"/>
    </row>
    <row r="23" spans="1:50" s="2" customFormat="1" ht="153" customHeight="1">
      <c r="A23" s="21" t="s">
        <v>330</v>
      </c>
      <c r="B23" s="369" t="s">
        <v>154</v>
      </c>
      <c r="C23" s="423"/>
      <c r="D23" s="425"/>
      <c r="E23" s="428"/>
      <c r="F23" s="403"/>
      <c r="G23" s="353" t="s">
        <v>147</v>
      </c>
      <c r="H23" s="353" t="s">
        <v>134</v>
      </c>
      <c r="I23" s="353" t="s">
        <v>148</v>
      </c>
      <c r="J23" s="242">
        <v>4</v>
      </c>
      <c r="K23" s="242">
        <v>1</v>
      </c>
      <c r="L23" s="242">
        <v>3</v>
      </c>
      <c r="M23" s="242">
        <v>1</v>
      </c>
      <c r="N23" s="242">
        <v>5</v>
      </c>
      <c r="O23" s="283">
        <f>100%</f>
        <v>1</v>
      </c>
      <c r="P23" s="299"/>
      <c r="Q23" s="277">
        <f>100%</f>
        <v>1</v>
      </c>
      <c r="R23" s="431"/>
      <c r="S23" s="414"/>
      <c r="T23" s="423"/>
      <c r="U23" s="52" t="s">
        <v>358</v>
      </c>
      <c r="V23" s="188" t="s">
        <v>360</v>
      </c>
      <c r="W23" s="353">
        <v>3</v>
      </c>
      <c r="X23" s="353">
        <v>0</v>
      </c>
      <c r="Y23" s="353">
        <v>5</v>
      </c>
      <c r="Z23" s="207">
        <f>0</f>
        <v>0</v>
      </c>
      <c r="AA23" s="14">
        <f>0%</f>
        <v>0</v>
      </c>
      <c r="AB23" s="299"/>
      <c r="AC23" s="210"/>
      <c r="AD23" s="210"/>
      <c r="AE23" s="210"/>
      <c r="AF23" s="210"/>
      <c r="AG23" s="210"/>
      <c r="AH23" s="210"/>
      <c r="AI23" s="210"/>
      <c r="AJ23" s="210"/>
      <c r="AK23" s="71">
        <v>44071</v>
      </c>
      <c r="AL23" s="13">
        <v>45291</v>
      </c>
      <c r="AM23" s="14">
        <v>0</v>
      </c>
      <c r="AN23" s="11" t="s">
        <v>138</v>
      </c>
      <c r="AO23" s="11" t="s">
        <v>139</v>
      </c>
      <c r="AP23" s="369" t="s">
        <v>140</v>
      </c>
      <c r="AQ23" s="466" t="s">
        <v>141</v>
      </c>
      <c r="AR23" s="369" t="s">
        <v>142</v>
      </c>
      <c r="AS23" s="369" t="s">
        <v>143</v>
      </c>
      <c r="AT23" s="390"/>
      <c r="AU23" s="314" t="s">
        <v>487</v>
      </c>
      <c r="AV23" s="52" t="s">
        <v>486</v>
      </c>
      <c r="AW23" s="190" t="s">
        <v>484</v>
      </c>
      <c r="AX23" s="41"/>
    </row>
    <row r="24" spans="1:50" s="2" customFormat="1" ht="163.5" customHeight="1">
      <c r="A24" s="21" t="s">
        <v>330</v>
      </c>
      <c r="B24" s="399"/>
      <c r="C24" s="423"/>
      <c r="D24" s="425"/>
      <c r="E24" s="428"/>
      <c r="F24" s="403"/>
      <c r="G24" s="355"/>
      <c r="H24" s="355"/>
      <c r="I24" s="355"/>
      <c r="J24" s="244"/>
      <c r="K24" s="244"/>
      <c r="L24" s="244"/>
      <c r="M24" s="244"/>
      <c r="N24" s="244"/>
      <c r="O24" s="283"/>
      <c r="P24" s="299"/>
      <c r="Q24" s="298"/>
      <c r="R24" s="431"/>
      <c r="S24" s="414"/>
      <c r="T24" s="423"/>
      <c r="U24" s="52" t="s">
        <v>359</v>
      </c>
      <c r="V24" s="188">
        <v>12</v>
      </c>
      <c r="W24" s="355"/>
      <c r="X24" s="355"/>
      <c r="Y24" s="355"/>
      <c r="Z24" s="207">
        <f>5</f>
        <v>5</v>
      </c>
      <c r="AA24" s="14">
        <f t="shared" si="1"/>
        <v>0.41666666666666669</v>
      </c>
      <c r="AB24" s="299"/>
      <c r="AC24" s="210"/>
      <c r="AD24" s="210"/>
      <c r="AE24" s="210"/>
      <c r="AF24" s="210"/>
      <c r="AG24" s="210"/>
      <c r="AH24" s="210"/>
      <c r="AI24" s="210"/>
      <c r="AJ24" s="210"/>
      <c r="AK24" s="71">
        <v>44071</v>
      </c>
      <c r="AL24" s="13">
        <v>45291</v>
      </c>
      <c r="AM24" s="14">
        <v>0</v>
      </c>
      <c r="AN24" s="11" t="s">
        <v>138</v>
      </c>
      <c r="AO24" s="11" t="s">
        <v>139</v>
      </c>
      <c r="AP24" s="399"/>
      <c r="AQ24" s="468"/>
      <c r="AR24" s="399"/>
      <c r="AS24" s="399"/>
      <c r="AT24" s="390"/>
      <c r="AU24" s="315"/>
      <c r="AV24" s="195" t="s">
        <v>400</v>
      </c>
      <c r="AW24" s="52" t="s">
        <v>441</v>
      </c>
      <c r="AX24" s="41"/>
    </row>
    <row r="25" spans="1:50" s="2" customFormat="1" ht="73.5" customHeight="1">
      <c r="A25" s="21" t="s">
        <v>330</v>
      </c>
      <c r="B25" s="399"/>
      <c r="C25" s="423"/>
      <c r="D25" s="425"/>
      <c r="E25" s="428"/>
      <c r="F25" s="403"/>
      <c r="G25" s="355"/>
      <c r="H25" s="355"/>
      <c r="I25" s="355"/>
      <c r="J25" s="244"/>
      <c r="K25" s="244"/>
      <c r="L25" s="244"/>
      <c r="M25" s="244"/>
      <c r="N25" s="244"/>
      <c r="O25" s="283"/>
      <c r="P25" s="299"/>
      <c r="Q25" s="299"/>
      <c r="R25" s="431"/>
      <c r="S25" s="414"/>
      <c r="T25" s="423"/>
      <c r="U25" s="52" t="s">
        <v>357</v>
      </c>
      <c r="V25" s="188">
        <v>4</v>
      </c>
      <c r="W25" s="355"/>
      <c r="X25" s="355"/>
      <c r="Y25" s="355"/>
      <c r="Z25" s="207">
        <f t="shared" si="0"/>
        <v>0</v>
      </c>
      <c r="AA25" s="14">
        <f t="shared" si="1"/>
        <v>0</v>
      </c>
      <c r="AB25" s="299"/>
      <c r="AC25" s="210"/>
      <c r="AD25" s="210"/>
      <c r="AE25" s="210"/>
      <c r="AF25" s="210"/>
      <c r="AG25" s="210"/>
      <c r="AH25" s="210"/>
      <c r="AI25" s="210"/>
      <c r="AJ25" s="210"/>
      <c r="AK25" s="71">
        <v>44071</v>
      </c>
      <c r="AL25" s="13">
        <v>45291</v>
      </c>
      <c r="AM25" s="14">
        <v>0</v>
      </c>
      <c r="AN25" s="11" t="s">
        <v>138</v>
      </c>
      <c r="AO25" s="11" t="s">
        <v>139</v>
      </c>
      <c r="AP25" s="399"/>
      <c r="AQ25" s="468"/>
      <c r="AR25" s="399"/>
      <c r="AS25" s="399"/>
      <c r="AT25" s="390"/>
      <c r="AU25" s="314" t="s">
        <v>488</v>
      </c>
      <c r="AV25" s="314" t="s">
        <v>401</v>
      </c>
      <c r="AW25" s="477" t="s">
        <v>485</v>
      </c>
      <c r="AX25" s="41"/>
    </row>
    <row r="26" spans="1:50" s="2" customFormat="1" ht="61.5" customHeight="1">
      <c r="A26" s="21" t="s">
        <v>330</v>
      </c>
      <c r="B26" s="399"/>
      <c r="C26" s="423"/>
      <c r="D26" s="425"/>
      <c r="E26" s="428"/>
      <c r="F26" s="403"/>
      <c r="G26" s="354"/>
      <c r="H26" s="354"/>
      <c r="I26" s="354"/>
      <c r="J26" s="243"/>
      <c r="K26" s="243"/>
      <c r="L26" s="243"/>
      <c r="M26" s="243"/>
      <c r="N26" s="243"/>
      <c r="O26" s="283">
        <f>0%</f>
        <v>0</v>
      </c>
      <c r="P26" s="299"/>
      <c r="Q26" s="299"/>
      <c r="R26" s="431"/>
      <c r="S26" s="414"/>
      <c r="T26" s="423"/>
      <c r="U26" s="52" t="s">
        <v>356</v>
      </c>
      <c r="V26" s="188">
        <v>1</v>
      </c>
      <c r="W26" s="354"/>
      <c r="X26" s="354"/>
      <c r="Y26" s="354"/>
      <c r="Z26" s="207">
        <f t="shared" si="0"/>
        <v>0</v>
      </c>
      <c r="AA26" s="14">
        <f t="shared" si="1"/>
        <v>0</v>
      </c>
      <c r="AB26" s="299"/>
      <c r="AC26" s="210"/>
      <c r="AD26" s="210"/>
      <c r="AE26" s="210"/>
      <c r="AF26" s="210"/>
      <c r="AG26" s="210"/>
      <c r="AH26" s="210"/>
      <c r="AI26" s="210"/>
      <c r="AJ26" s="210"/>
      <c r="AK26" s="71">
        <v>44071</v>
      </c>
      <c r="AL26" s="13">
        <v>45291</v>
      </c>
      <c r="AM26" s="14">
        <v>0</v>
      </c>
      <c r="AN26" s="11" t="s">
        <v>138</v>
      </c>
      <c r="AO26" s="11" t="s">
        <v>139</v>
      </c>
      <c r="AP26" s="370"/>
      <c r="AQ26" s="467"/>
      <c r="AR26" s="370"/>
      <c r="AS26" s="370"/>
      <c r="AT26" s="391"/>
      <c r="AU26" s="315"/>
      <c r="AV26" s="315"/>
      <c r="AW26" s="478"/>
      <c r="AX26" s="41"/>
    </row>
    <row r="27" spans="1:50" s="2" customFormat="1" ht="123.75" customHeight="1">
      <c r="A27" s="21" t="s">
        <v>330</v>
      </c>
      <c r="B27" s="370"/>
      <c r="C27" s="424"/>
      <c r="D27" s="426"/>
      <c r="E27" s="429"/>
      <c r="F27" s="404"/>
      <c r="G27" s="119" t="s">
        <v>149</v>
      </c>
      <c r="H27" s="188" t="s">
        <v>134</v>
      </c>
      <c r="I27" s="190" t="s">
        <v>150</v>
      </c>
      <c r="J27" s="262">
        <v>1</v>
      </c>
      <c r="K27" s="262">
        <v>0</v>
      </c>
      <c r="L27" s="262">
        <v>0</v>
      </c>
      <c r="M27" s="262">
        <v>0</v>
      </c>
      <c r="N27" s="262">
        <v>0</v>
      </c>
      <c r="O27" s="283"/>
      <c r="P27" s="300"/>
      <c r="Q27" s="300"/>
      <c r="R27" s="432"/>
      <c r="S27" s="415"/>
      <c r="T27" s="424"/>
      <c r="U27" s="190" t="s">
        <v>151</v>
      </c>
      <c r="V27" s="189">
        <v>1</v>
      </c>
      <c r="W27" s="188">
        <v>0</v>
      </c>
      <c r="X27" s="188">
        <v>0</v>
      </c>
      <c r="Y27" s="188">
        <v>0</v>
      </c>
      <c r="Z27" s="207">
        <f t="shared" si="0"/>
        <v>0</v>
      </c>
      <c r="AA27" s="14">
        <f t="shared" si="1"/>
        <v>0</v>
      </c>
      <c r="AB27" s="300"/>
      <c r="AC27" s="211"/>
      <c r="AD27" s="211"/>
      <c r="AE27" s="211"/>
      <c r="AF27" s="211"/>
      <c r="AG27" s="211"/>
      <c r="AH27" s="211"/>
      <c r="AI27" s="211"/>
      <c r="AJ27" s="211"/>
      <c r="AK27" s="71">
        <v>44071</v>
      </c>
      <c r="AL27" s="13">
        <v>45291</v>
      </c>
      <c r="AM27" s="14">
        <v>0</v>
      </c>
      <c r="AN27" s="12" t="s">
        <v>152</v>
      </c>
      <c r="AO27" s="12" t="s">
        <v>152</v>
      </c>
      <c r="AP27" s="12" t="s">
        <v>152</v>
      </c>
      <c r="AQ27" s="12" t="s">
        <v>152</v>
      </c>
      <c r="AR27" s="12" t="s">
        <v>152</v>
      </c>
      <c r="AS27" s="12" t="s">
        <v>152</v>
      </c>
      <c r="AT27" s="28" t="s">
        <v>153</v>
      </c>
      <c r="AU27" s="39" t="s">
        <v>303</v>
      </c>
      <c r="AV27" s="134" t="s">
        <v>402</v>
      </c>
      <c r="AW27" s="182" t="s">
        <v>402</v>
      </c>
      <c r="AX27" s="41"/>
    </row>
    <row r="28" spans="1:50" s="85" customFormat="1" ht="58">
      <c r="A28" s="1" t="s">
        <v>79</v>
      </c>
      <c r="B28" s="18" t="s">
        <v>73</v>
      </c>
      <c r="C28" s="81" t="s">
        <v>80</v>
      </c>
      <c r="D28" s="18">
        <v>0</v>
      </c>
      <c r="E28" s="18" t="s">
        <v>81</v>
      </c>
      <c r="F28" s="231" t="s">
        <v>82</v>
      </c>
      <c r="G28" s="18" t="s">
        <v>337</v>
      </c>
      <c r="H28" s="18">
        <v>0</v>
      </c>
      <c r="I28" s="18" t="s">
        <v>83</v>
      </c>
      <c r="J28" s="261">
        <v>1000</v>
      </c>
      <c r="K28" s="261">
        <v>0</v>
      </c>
      <c r="L28" s="261">
        <v>0</v>
      </c>
      <c r="M28" s="261">
        <v>0</v>
      </c>
      <c r="N28" s="261">
        <v>0</v>
      </c>
      <c r="O28" s="283">
        <f>0%</f>
        <v>0</v>
      </c>
      <c r="P28" s="298">
        <f>SUM(O28:O31)/(4)</f>
        <v>0.25</v>
      </c>
      <c r="Q28" s="276">
        <f>0%</f>
        <v>0</v>
      </c>
      <c r="R28" s="92" t="s">
        <v>342</v>
      </c>
      <c r="S28" s="35" t="s">
        <v>347</v>
      </c>
      <c r="T28" s="35" t="s">
        <v>349</v>
      </c>
      <c r="U28" s="35" t="s">
        <v>349</v>
      </c>
      <c r="V28" s="102">
        <v>1000</v>
      </c>
      <c r="W28" s="77">
        <v>0</v>
      </c>
      <c r="X28" s="125">
        <v>0</v>
      </c>
      <c r="Y28" s="169">
        <v>0</v>
      </c>
      <c r="Z28" s="207">
        <f t="shared" si="0"/>
        <v>0</v>
      </c>
      <c r="AA28" s="14">
        <f t="shared" si="1"/>
        <v>0</v>
      </c>
      <c r="AB28" s="483">
        <f>SUM(AA28:AA31)/(4)</f>
        <v>0.25</v>
      </c>
      <c r="AC28" s="212"/>
      <c r="AD28" s="212"/>
      <c r="AE28" s="212"/>
      <c r="AF28" s="212"/>
      <c r="AG28" s="212"/>
      <c r="AH28" s="212"/>
      <c r="AI28" s="212"/>
      <c r="AJ28" s="212"/>
      <c r="AK28" s="94">
        <v>44256</v>
      </c>
      <c r="AL28" s="94">
        <v>45291</v>
      </c>
      <c r="AM28" s="77">
        <v>0</v>
      </c>
      <c r="AN28" s="76" t="s">
        <v>84</v>
      </c>
      <c r="AO28" s="76" t="s">
        <v>85</v>
      </c>
      <c r="AP28" s="82" t="s">
        <v>75</v>
      </c>
      <c r="AQ28" s="83">
        <v>375000000</v>
      </c>
      <c r="AR28" s="84" t="s">
        <v>290</v>
      </c>
      <c r="AS28" s="76" t="s">
        <v>77</v>
      </c>
      <c r="AT28" s="77"/>
      <c r="AU28" s="39" t="s">
        <v>343</v>
      </c>
      <c r="AV28" s="134" t="s">
        <v>343</v>
      </c>
      <c r="AW28" s="182" t="s">
        <v>343</v>
      </c>
    </row>
    <row r="29" spans="1:50" s="85" customFormat="1" ht="58">
      <c r="A29" s="1" t="s">
        <v>79</v>
      </c>
      <c r="B29" s="18" t="s">
        <v>73</v>
      </c>
      <c r="C29" s="81" t="s">
        <v>80</v>
      </c>
      <c r="D29" s="18">
        <v>0</v>
      </c>
      <c r="E29" s="18" t="s">
        <v>81</v>
      </c>
      <c r="F29" s="231" t="s">
        <v>82</v>
      </c>
      <c r="G29" s="18" t="s">
        <v>336</v>
      </c>
      <c r="H29" s="18">
        <v>0</v>
      </c>
      <c r="I29" s="18" t="s">
        <v>86</v>
      </c>
      <c r="J29" s="261">
        <v>600</v>
      </c>
      <c r="K29" s="261">
        <v>0</v>
      </c>
      <c r="L29" s="261">
        <v>0</v>
      </c>
      <c r="M29" s="261">
        <v>0</v>
      </c>
      <c r="N29" s="261">
        <v>0</v>
      </c>
      <c r="O29" s="283">
        <f>0%</f>
        <v>0</v>
      </c>
      <c r="P29" s="299"/>
      <c r="Q29" s="278">
        <f>0%</f>
        <v>0</v>
      </c>
      <c r="R29" s="92" t="s">
        <v>342</v>
      </c>
      <c r="S29" s="35" t="s">
        <v>347</v>
      </c>
      <c r="T29" s="35" t="s">
        <v>350</v>
      </c>
      <c r="U29" s="35" t="s">
        <v>350</v>
      </c>
      <c r="V29" s="102">
        <v>600</v>
      </c>
      <c r="W29" s="77">
        <v>0</v>
      </c>
      <c r="X29" s="125">
        <v>0</v>
      </c>
      <c r="Y29" s="169">
        <v>0</v>
      </c>
      <c r="Z29" s="207">
        <f t="shared" si="0"/>
        <v>0</v>
      </c>
      <c r="AA29" s="14">
        <f t="shared" si="1"/>
        <v>0</v>
      </c>
      <c r="AB29" s="484"/>
      <c r="AC29" s="213"/>
      <c r="AD29" s="213"/>
      <c r="AE29" s="213"/>
      <c r="AF29" s="213"/>
      <c r="AG29" s="213"/>
      <c r="AH29" s="213"/>
      <c r="AI29" s="213"/>
      <c r="AJ29" s="213"/>
      <c r="AK29" s="94">
        <v>44256</v>
      </c>
      <c r="AL29" s="94">
        <v>45291</v>
      </c>
      <c r="AM29" s="77">
        <v>0</v>
      </c>
      <c r="AN29" s="76" t="s">
        <v>84</v>
      </c>
      <c r="AO29" s="76" t="s">
        <v>85</v>
      </c>
      <c r="AP29" s="76" t="s">
        <v>75</v>
      </c>
      <c r="AQ29" s="83">
        <v>375000000</v>
      </c>
      <c r="AR29" s="86" t="s">
        <v>290</v>
      </c>
      <c r="AS29" s="76" t="s">
        <v>77</v>
      </c>
      <c r="AT29" s="77"/>
      <c r="AU29" s="39" t="s">
        <v>344</v>
      </c>
      <c r="AV29" s="134" t="s">
        <v>344</v>
      </c>
      <c r="AW29" s="182" t="s">
        <v>344</v>
      </c>
    </row>
    <row r="30" spans="1:50" s="85" customFormat="1" ht="72.5">
      <c r="A30" s="1" t="s">
        <v>79</v>
      </c>
      <c r="B30" s="18" t="s">
        <v>73</v>
      </c>
      <c r="C30" s="81" t="s">
        <v>80</v>
      </c>
      <c r="D30" s="18">
        <v>0</v>
      </c>
      <c r="E30" s="18" t="s">
        <v>81</v>
      </c>
      <c r="F30" s="231" t="s">
        <v>82</v>
      </c>
      <c r="G30" s="18" t="s">
        <v>335</v>
      </c>
      <c r="H30" s="18">
        <v>0</v>
      </c>
      <c r="I30" s="18" t="s">
        <v>87</v>
      </c>
      <c r="J30" s="261">
        <v>1</v>
      </c>
      <c r="K30" s="261">
        <v>1</v>
      </c>
      <c r="L30" s="261">
        <v>0</v>
      </c>
      <c r="M30" s="261">
        <v>0</v>
      </c>
      <c r="N30" s="261">
        <v>1</v>
      </c>
      <c r="O30" s="283">
        <f>N30/K30</f>
        <v>1</v>
      </c>
      <c r="P30" s="299"/>
      <c r="Q30" s="278">
        <f>N30/J30</f>
        <v>1</v>
      </c>
      <c r="R30" s="92" t="s">
        <v>342</v>
      </c>
      <c r="S30" s="35" t="s">
        <v>347</v>
      </c>
      <c r="T30" s="35" t="s">
        <v>351</v>
      </c>
      <c r="U30" s="35" t="s">
        <v>351</v>
      </c>
      <c r="V30" s="102">
        <v>1</v>
      </c>
      <c r="W30" s="77">
        <v>1</v>
      </c>
      <c r="X30" s="125">
        <v>1</v>
      </c>
      <c r="Y30" s="169">
        <v>1</v>
      </c>
      <c r="Z30" s="207">
        <f t="shared" si="0"/>
        <v>1</v>
      </c>
      <c r="AA30" s="14">
        <f t="shared" si="1"/>
        <v>1</v>
      </c>
      <c r="AB30" s="484"/>
      <c r="AC30" s="213"/>
      <c r="AD30" s="213"/>
      <c r="AE30" s="213"/>
      <c r="AF30" s="213"/>
      <c r="AG30" s="213"/>
      <c r="AH30" s="213"/>
      <c r="AI30" s="213"/>
      <c r="AJ30" s="213"/>
      <c r="AK30" s="94">
        <v>44075</v>
      </c>
      <c r="AL30" s="94">
        <v>45291</v>
      </c>
      <c r="AM30" s="77">
        <v>100</v>
      </c>
      <c r="AN30" s="76" t="s">
        <v>84</v>
      </c>
      <c r="AO30" s="76" t="s">
        <v>85</v>
      </c>
      <c r="AP30" s="76" t="s">
        <v>75</v>
      </c>
      <c r="AQ30" s="83">
        <v>375000000</v>
      </c>
      <c r="AR30" s="86" t="s">
        <v>290</v>
      </c>
      <c r="AS30" s="76" t="s">
        <v>77</v>
      </c>
      <c r="AT30" s="77"/>
      <c r="AU30" s="39" t="s">
        <v>345</v>
      </c>
      <c r="AV30" s="134" t="s">
        <v>345</v>
      </c>
      <c r="AW30" s="182" t="s">
        <v>345</v>
      </c>
    </row>
    <row r="31" spans="1:50" s="85" customFormat="1" ht="58">
      <c r="A31" s="1" t="s">
        <v>79</v>
      </c>
      <c r="B31" s="18" t="s">
        <v>73</v>
      </c>
      <c r="C31" s="81" t="s">
        <v>80</v>
      </c>
      <c r="D31" s="18">
        <v>0</v>
      </c>
      <c r="E31" s="18" t="s">
        <v>81</v>
      </c>
      <c r="F31" s="231" t="s">
        <v>82</v>
      </c>
      <c r="G31" s="18" t="s">
        <v>334</v>
      </c>
      <c r="H31" s="18">
        <v>0</v>
      </c>
      <c r="I31" s="18" t="s">
        <v>88</v>
      </c>
      <c r="J31" s="261">
        <v>1</v>
      </c>
      <c r="K31" s="261">
        <v>0</v>
      </c>
      <c r="L31" s="261">
        <v>0</v>
      </c>
      <c r="M31" s="261">
        <v>0</v>
      </c>
      <c r="N31" s="261">
        <v>0</v>
      </c>
      <c r="O31" s="283">
        <f>0%</f>
        <v>0</v>
      </c>
      <c r="P31" s="300"/>
      <c r="Q31" s="277">
        <f>0%</f>
        <v>0</v>
      </c>
      <c r="R31" s="92" t="s">
        <v>342</v>
      </c>
      <c r="S31" s="35" t="s">
        <v>347</v>
      </c>
      <c r="T31" s="35" t="s">
        <v>352</v>
      </c>
      <c r="U31" s="35" t="s">
        <v>352</v>
      </c>
      <c r="V31" s="102">
        <v>1</v>
      </c>
      <c r="W31" s="77">
        <v>0</v>
      </c>
      <c r="X31" s="125">
        <v>0</v>
      </c>
      <c r="Y31" s="169">
        <v>0</v>
      </c>
      <c r="Z31" s="207">
        <f t="shared" si="0"/>
        <v>0</v>
      </c>
      <c r="AA31" s="14">
        <f t="shared" si="1"/>
        <v>0</v>
      </c>
      <c r="AB31" s="485"/>
      <c r="AC31" s="214"/>
      <c r="AD31" s="214"/>
      <c r="AE31" s="214"/>
      <c r="AF31" s="214"/>
      <c r="AG31" s="214"/>
      <c r="AH31" s="214"/>
      <c r="AI31" s="214"/>
      <c r="AJ31" s="214"/>
      <c r="AK31" s="94">
        <v>44256</v>
      </c>
      <c r="AL31" s="94">
        <v>44926</v>
      </c>
      <c r="AM31" s="77">
        <v>0</v>
      </c>
      <c r="AN31" s="76" t="s">
        <v>84</v>
      </c>
      <c r="AO31" s="76" t="s">
        <v>85</v>
      </c>
      <c r="AP31" s="76" t="s">
        <v>75</v>
      </c>
      <c r="AQ31" s="83">
        <v>375000000</v>
      </c>
      <c r="AR31" s="86" t="s">
        <v>290</v>
      </c>
      <c r="AS31" s="76" t="s">
        <v>77</v>
      </c>
      <c r="AT31" s="39" t="s">
        <v>343</v>
      </c>
      <c r="AU31" s="39" t="s">
        <v>346</v>
      </c>
      <c r="AV31" s="134" t="s">
        <v>346</v>
      </c>
      <c r="AW31" s="176" t="s">
        <v>346</v>
      </c>
    </row>
    <row r="32" spans="1:50" s="41" customFormat="1" ht="157.5" customHeight="1">
      <c r="A32" s="181" t="s">
        <v>79</v>
      </c>
      <c r="B32" s="179" t="s">
        <v>73</v>
      </c>
      <c r="C32" s="179" t="s">
        <v>111</v>
      </c>
      <c r="D32" s="179">
        <v>0</v>
      </c>
      <c r="E32" s="179">
        <v>1</v>
      </c>
      <c r="F32" s="232" t="s">
        <v>112</v>
      </c>
      <c r="G32" s="179" t="s">
        <v>333</v>
      </c>
      <c r="H32" s="136">
        <v>4766698146</v>
      </c>
      <c r="I32" s="179" t="s">
        <v>113</v>
      </c>
      <c r="J32" s="249">
        <v>40000000000</v>
      </c>
      <c r="K32" s="249">
        <v>10000000000</v>
      </c>
      <c r="L32" s="249" t="s">
        <v>483</v>
      </c>
      <c r="M32" s="249">
        <v>0</v>
      </c>
      <c r="N32" s="249">
        <v>2132041091</v>
      </c>
      <c r="O32" s="283">
        <f>N32/K32</f>
        <v>0.21320410910000001</v>
      </c>
      <c r="P32" s="298">
        <f>SUM(O32:O34)/(2)</f>
        <v>0.60660205455000005</v>
      </c>
      <c r="Q32" s="276">
        <f>N32/J32</f>
        <v>5.3301027275000003E-2</v>
      </c>
      <c r="R32" s="369" t="s">
        <v>305</v>
      </c>
      <c r="S32" s="367">
        <v>2020130010220</v>
      </c>
      <c r="T32" s="369" t="s">
        <v>307</v>
      </c>
      <c r="U32" s="15" t="s">
        <v>309</v>
      </c>
      <c r="V32" s="110">
        <v>150000000</v>
      </c>
      <c r="W32" s="14">
        <v>2.48</v>
      </c>
      <c r="X32" s="191">
        <v>2.25</v>
      </c>
      <c r="Y32" s="204">
        <f>40500000</f>
        <v>40500000</v>
      </c>
      <c r="Z32" s="207">
        <f t="shared" si="0"/>
        <v>40500000</v>
      </c>
      <c r="AA32" s="14">
        <f t="shared" si="1"/>
        <v>0.27</v>
      </c>
      <c r="AB32" s="486">
        <f>SUM(AA32:AA34)/(3)</f>
        <v>0.42333333333333334</v>
      </c>
      <c r="AC32" s="186" t="s">
        <v>537</v>
      </c>
      <c r="AD32" s="184" t="s">
        <v>538</v>
      </c>
      <c r="AE32" s="265" t="s">
        <v>515</v>
      </c>
      <c r="AF32" s="229">
        <v>4442840.34</v>
      </c>
      <c r="AG32" s="215">
        <v>0</v>
      </c>
      <c r="AH32" s="268">
        <v>47352502.340000004</v>
      </c>
      <c r="AI32" s="268">
        <v>3000000</v>
      </c>
      <c r="AJ32" s="215">
        <f>AI32/AH32</f>
        <v>6.3354624396814926E-2</v>
      </c>
      <c r="AK32" s="71">
        <v>44013</v>
      </c>
      <c r="AL32" s="13">
        <v>45261</v>
      </c>
      <c r="AM32" s="180"/>
      <c r="AN32" s="179" t="s">
        <v>96</v>
      </c>
      <c r="AO32" s="179" t="s">
        <v>97</v>
      </c>
      <c r="AP32" s="179" t="s">
        <v>75</v>
      </c>
      <c r="AQ32" s="379">
        <v>79000000</v>
      </c>
      <c r="AR32" s="369" t="s">
        <v>313</v>
      </c>
      <c r="AS32" s="381" t="s">
        <v>312</v>
      </c>
      <c r="AT32" s="28" t="s">
        <v>317</v>
      </c>
      <c r="AU32" s="341" t="s">
        <v>410</v>
      </c>
      <c r="AV32" s="140" t="s">
        <v>411</v>
      </c>
      <c r="AW32" s="314" t="s">
        <v>495</v>
      </c>
    </row>
    <row r="33" spans="1:134" s="41" customFormat="1" ht="80.25" customHeight="1">
      <c r="A33" s="181" t="s">
        <v>79</v>
      </c>
      <c r="B33" s="179" t="s">
        <v>73</v>
      </c>
      <c r="C33" s="179" t="s">
        <v>111</v>
      </c>
      <c r="D33" s="179">
        <v>0</v>
      </c>
      <c r="E33" s="179">
        <v>1</v>
      </c>
      <c r="F33" s="232" t="s">
        <v>112</v>
      </c>
      <c r="G33" s="179" t="s">
        <v>332</v>
      </c>
      <c r="H33" s="136" t="s">
        <v>114</v>
      </c>
      <c r="I33" s="179" t="s">
        <v>115</v>
      </c>
      <c r="J33" s="249">
        <v>50</v>
      </c>
      <c r="K33" s="249">
        <v>10</v>
      </c>
      <c r="L33" s="249" t="s">
        <v>407</v>
      </c>
      <c r="M33" s="249" t="s">
        <v>408</v>
      </c>
      <c r="N33" s="249">
        <v>10</v>
      </c>
      <c r="O33" s="283">
        <f>N33/K33</f>
        <v>1</v>
      </c>
      <c r="P33" s="299"/>
      <c r="Q33" s="278">
        <f>N33/J33</f>
        <v>0.2</v>
      </c>
      <c r="R33" s="370"/>
      <c r="S33" s="368"/>
      <c r="T33" s="370"/>
      <c r="U33" s="15" t="s">
        <v>310</v>
      </c>
      <c r="V33" s="110">
        <v>150000000</v>
      </c>
      <c r="W33" s="14">
        <v>0.5</v>
      </c>
      <c r="X33" s="183" t="s">
        <v>409</v>
      </c>
      <c r="Y33" s="203">
        <f>V33</f>
        <v>150000000</v>
      </c>
      <c r="Z33" s="207">
        <f t="shared" si="0"/>
        <v>150000000</v>
      </c>
      <c r="AA33" s="14">
        <f t="shared" si="1"/>
        <v>1</v>
      </c>
      <c r="AB33" s="487"/>
      <c r="AC33" s="186" t="s">
        <v>312</v>
      </c>
      <c r="AD33" s="186" t="s">
        <v>539</v>
      </c>
      <c r="AE33" s="226" t="s">
        <v>515</v>
      </c>
      <c r="AF33" s="228">
        <v>42909661</v>
      </c>
      <c r="AG33" s="228">
        <v>3000000</v>
      </c>
      <c r="AH33" s="216"/>
      <c r="AI33" s="216"/>
      <c r="AJ33" s="216"/>
      <c r="AK33" s="71">
        <v>44013</v>
      </c>
      <c r="AL33" s="71">
        <v>45261</v>
      </c>
      <c r="AM33" s="186"/>
      <c r="AN33" s="179" t="s">
        <v>96</v>
      </c>
      <c r="AO33" s="179" t="s">
        <v>97</v>
      </c>
      <c r="AP33" s="179" t="s">
        <v>75</v>
      </c>
      <c r="AQ33" s="380"/>
      <c r="AR33" s="370"/>
      <c r="AS33" s="352"/>
      <c r="AT33" s="28" t="s">
        <v>317</v>
      </c>
      <c r="AU33" s="341"/>
      <c r="AV33" s="314" t="s">
        <v>412</v>
      </c>
      <c r="AW33" s="476"/>
    </row>
    <row r="34" spans="1:134" s="41" customFormat="1" ht="100.5" customHeight="1">
      <c r="A34" s="181" t="s">
        <v>79</v>
      </c>
      <c r="B34" s="179" t="s">
        <v>73</v>
      </c>
      <c r="C34" s="179" t="s">
        <v>111</v>
      </c>
      <c r="D34" s="179">
        <v>0</v>
      </c>
      <c r="E34" s="179">
        <v>1</v>
      </c>
      <c r="F34" s="232" t="s">
        <v>112</v>
      </c>
      <c r="G34" s="179" t="s">
        <v>117</v>
      </c>
      <c r="H34" s="137" t="s">
        <v>116</v>
      </c>
      <c r="I34" s="179" t="s">
        <v>118</v>
      </c>
      <c r="J34" s="249">
        <v>1</v>
      </c>
      <c r="K34" s="249">
        <v>0</v>
      </c>
      <c r="L34" s="249">
        <v>0</v>
      </c>
      <c r="M34" s="249" t="s">
        <v>116</v>
      </c>
      <c r="N34" s="249">
        <v>0</v>
      </c>
      <c r="O34" s="283"/>
      <c r="P34" s="300"/>
      <c r="Q34" s="278">
        <f>N34/J34</f>
        <v>0</v>
      </c>
      <c r="R34" s="179" t="s">
        <v>306</v>
      </c>
      <c r="S34" s="73">
        <v>2020130010230</v>
      </c>
      <c r="T34" s="184" t="s">
        <v>308</v>
      </c>
      <c r="U34" s="15" t="s">
        <v>311</v>
      </c>
      <c r="V34" s="110">
        <v>80000000</v>
      </c>
      <c r="W34" s="12">
        <v>0</v>
      </c>
      <c r="X34" s="185" t="s">
        <v>116</v>
      </c>
      <c r="Y34" s="185">
        <v>0</v>
      </c>
      <c r="Z34" s="207">
        <f t="shared" si="0"/>
        <v>0</v>
      </c>
      <c r="AA34" s="14">
        <f t="shared" si="1"/>
        <v>0</v>
      </c>
      <c r="AB34" s="488"/>
      <c r="AC34" s="186"/>
      <c r="AD34" s="186"/>
      <c r="AE34" s="226"/>
      <c r="AF34" s="217"/>
      <c r="AG34" s="217"/>
      <c r="AH34" s="217"/>
      <c r="AI34" s="217"/>
      <c r="AJ34" s="217"/>
      <c r="AK34" s="71">
        <v>44197</v>
      </c>
      <c r="AL34" s="71">
        <v>44531</v>
      </c>
      <c r="AM34" s="186"/>
      <c r="AN34" s="179" t="s">
        <v>96</v>
      </c>
      <c r="AO34" s="179" t="s">
        <v>97</v>
      </c>
      <c r="AP34" s="179" t="s">
        <v>75</v>
      </c>
      <c r="AQ34" s="12">
        <v>0</v>
      </c>
      <c r="AR34" s="12" t="s">
        <v>41</v>
      </c>
      <c r="AS34" s="135" t="s">
        <v>41</v>
      </c>
      <c r="AT34" s="28" t="s">
        <v>317</v>
      </c>
      <c r="AU34" s="341"/>
      <c r="AV34" s="315"/>
      <c r="AW34" s="315"/>
    </row>
    <row r="35" spans="1:134" ht="87" customHeight="1">
      <c r="A35" s="70" t="s">
        <v>79</v>
      </c>
      <c r="B35" s="17" t="s">
        <v>155</v>
      </c>
      <c r="C35" s="17" t="s">
        <v>156</v>
      </c>
      <c r="D35" s="387">
        <v>0</v>
      </c>
      <c r="E35" s="17" t="s">
        <v>157</v>
      </c>
      <c r="F35" s="233" t="s">
        <v>158</v>
      </c>
      <c r="G35" s="301" t="s">
        <v>159</v>
      </c>
      <c r="H35" s="387" t="s">
        <v>166</v>
      </c>
      <c r="I35" s="387" t="s">
        <v>160</v>
      </c>
      <c r="J35" s="246">
        <v>3</v>
      </c>
      <c r="K35" s="246">
        <v>0</v>
      </c>
      <c r="L35" s="246">
        <v>0</v>
      </c>
      <c r="M35" s="246">
        <v>0</v>
      </c>
      <c r="N35" s="246">
        <v>0</v>
      </c>
      <c r="O35" s="283">
        <f>0%</f>
        <v>0</v>
      </c>
      <c r="P35" s="298">
        <f>SUM(O35:O40)/(2)</f>
        <v>0</v>
      </c>
      <c r="Q35" s="277">
        <f>0%</f>
        <v>0</v>
      </c>
      <c r="R35" s="301" t="s">
        <v>193</v>
      </c>
      <c r="S35" s="413">
        <v>2020130010148</v>
      </c>
      <c r="T35" s="301" t="s">
        <v>194</v>
      </c>
      <c r="U35" s="35" t="s">
        <v>195</v>
      </c>
      <c r="V35" s="106">
        <v>5</v>
      </c>
      <c r="W35" s="36">
        <v>0.6</v>
      </c>
      <c r="X35" s="124">
        <v>0.6</v>
      </c>
      <c r="Y35" s="205">
        <v>4</v>
      </c>
      <c r="Z35" s="207">
        <f t="shared" si="0"/>
        <v>4</v>
      </c>
      <c r="AA35" s="14">
        <f t="shared" si="1"/>
        <v>0.8</v>
      </c>
      <c r="AB35" s="483">
        <f>SUM(AA35:AA40)/(6)</f>
        <v>0.41357142857142865</v>
      </c>
      <c r="AC35" s="186" t="s">
        <v>202</v>
      </c>
      <c r="AD35" s="184" t="s">
        <v>540</v>
      </c>
      <c r="AE35" s="265" t="s">
        <v>515</v>
      </c>
      <c r="AF35" s="229">
        <v>1149608672.3900001</v>
      </c>
      <c r="AG35" s="229">
        <v>1149608672</v>
      </c>
      <c r="AH35" s="269">
        <v>1497608673.9400001</v>
      </c>
      <c r="AI35" s="269">
        <v>529500000</v>
      </c>
      <c r="AJ35" s="212">
        <f>AI35/AH35</f>
        <v>0.35356365732508693</v>
      </c>
      <c r="AK35" s="94">
        <v>44089</v>
      </c>
      <c r="AL35" s="94">
        <v>44196</v>
      </c>
      <c r="AM35" s="36">
        <f>W35</f>
        <v>0.6</v>
      </c>
      <c r="AN35" s="17" t="s">
        <v>161</v>
      </c>
      <c r="AO35" s="387" t="s">
        <v>162</v>
      </c>
      <c r="AP35" s="387" t="s">
        <v>75</v>
      </c>
      <c r="AQ35" s="37">
        <v>22500000</v>
      </c>
      <c r="AR35" s="38" t="s">
        <v>201</v>
      </c>
      <c r="AS35" s="38" t="s">
        <v>202</v>
      </c>
      <c r="AT35" s="39" t="s">
        <v>213</v>
      </c>
      <c r="AU35" s="341" t="s">
        <v>218</v>
      </c>
      <c r="AV35" s="341" t="s">
        <v>218</v>
      </c>
      <c r="AW35" s="470" t="s">
        <v>496</v>
      </c>
    </row>
    <row r="36" spans="1:134" s="2" customFormat="1" ht="92.25" customHeight="1">
      <c r="A36" s="70" t="s">
        <v>79</v>
      </c>
      <c r="B36" s="30" t="s">
        <v>155</v>
      </c>
      <c r="C36" s="30" t="s">
        <v>156</v>
      </c>
      <c r="D36" s="390"/>
      <c r="E36" s="30" t="s">
        <v>157</v>
      </c>
      <c r="F36" s="233" t="s">
        <v>158</v>
      </c>
      <c r="G36" s="302"/>
      <c r="H36" s="390"/>
      <c r="I36" s="390"/>
      <c r="J36" s="247"/>
      <c r="K36" s="247"/>
      <c r="L36" s="247"/>
      <c r="M36" s="247"/>
      <c r="N36" s="247"/>
      <c r="O36" s="283"/>
      <c r="P36" s="299"/>
      <c r="Q36" s="298"/>
      <c r="R36" s="302"/>
      <c r="S36" s="414"/>
      <c r="T36" s="302"/>
      <c r="U36" s="35" t="s">
        <v>196</v>
      </c>
      <c r="V36" s="102">
        <v>7</v>
      </c>
      <c r="W36" s="36">
        <v>0.14000000000000001</v>
      </c>
      <c r="X36" s="124">
        <v>0.14000000000000001</v>
      </c>
      <c r="Y36" s="155">
        <v>0.56999999999999995</v>
      </c>
      <c r="Z36" s="207">
        <f t="shared" si="0"/>
        <v>0.56999999999999995</v>
      </c>
      <c r="AA36" s="14">
        <f t="shared" si="1"/>
        <v>8.142857142857142E-2</v>
      </c>
      <c r="AB36" s="484"/>
      <c r="AC36" s="186" t="s">
        <v>541</v>
      </c>
      <c r="AD36" s="184" t="s">
        <v>542</v>
      </c>
      <c r="AE36" s="265" t="s">
        <v>528</v>
      </c>
      <c r="AF36" s="229">
        <v>348000000</v>
      </c>
      <c r="AG36" s="229">
        <v>348000000</v>
      </c>
      <c r="AH36" s="213"/>
      <c r="AI36" s="213"/>
      <c r="AJ36" s="213"/>
      <c r="AK36" s="94">
        <v>44090</v>
      </c>
      <c r="AL36" s="94">
        <v>44197</v>
      </c>
      <c r="AM36" s="36">
        <f t="shared" ref="AM36:AM40" si="2">W36</f>
        <v>0.14000000000000001</v>
      </c>
      <c r="AN36" s="387" t="s">
        <v>165</v>
      </c>
      <c r="AO36" s="390"/>
      <c r="AP36" s="390"/>
      <c r="AQ36" s="37">
        <v>26000000</v>
      </c>
      <c r="AR36" s="38" t="s">
        <v>203</v>
      </c>
      <c r="AS36" s="38" t="s">
        <v>204</v>
      </c>
      <c r="AT36" s="39" t="s">
        <v>214</v>
      </c>
      <c r="AU36" s="341"/>
      <c r="AV36" s="341"/>
      <c r="AW36" s="470"/>
      <c r="AX36" s="41"/>
    </row>
    <row r="37" spans="1:134" s="2" customFormat="1" ht="73.5" customHeight="1">
      <c r="A37" s="70" t="s">
        <v>79</v>
      </c>
      <c r="B37" s="30" t="s">
        <v>155</v>
      </c>
      <c r="C37" s="30" t="s">
        <v>156</v>
      </c>
      <c r="D37" s="390"/>
      <c r="E37" s="30" t="s">
        <v>157</v>
      </c>
      <c r="F37" s="233" t="s">
        <v>158</v>
      </c>
      <c r="G37" s="302"/>
      <c r="H37" s="390"/>
      <c r="I37" s="390"/>
      <c r="J37" s="247"/>
      <c r="K37" s="247"/>
      <c r="L37" s="247"/>
      <c r="M37" s="247"/>
      <c r="N37" s="247"/>
      <c r="O37" s="283"/>
      <c r="P37" s="299"/>
      <c r="Q37" s="299"/>
      <c r="R37" s="302"/>
      <c r="S37" s="414"/>
      <c r="T37" s="302"/>
      <c r="U37" s="35" t="s">
        <v>197</v>
      </c>
      <c r="V37" s="102">
        <v>5</v>
      </c>
      <c r="W37" s="36">
        <v>0</v>
      </c>
      <c r="X37" s="124">
        <v>0</v>
      </c>
      <c r="Y37" s="155">
        <v>0</v>
      </c>
      <c r="Z37" s="207">
        <f t="shared" si="0"/>
        <v>0</v>
      </c>
      <c r="AA37" s="14">
        <f t="shared" si="1"/>
        <v>0</v>
      </c>
      <c r="AB37" s="484"/>
      <c r="AC37" s="213"/>
      <c r="AD37" s="213"/>
      <c r="AE37" s="213"/>
      <c r="AF37" s="270"/>
      <c r="AG37" s="270"/>
      <c r="AH37" s="213"/>
      <c r="AI37" s="213"/>
      <c r="AJ37" s="213"/>
      <c r="AK37" s="94">
        <v>44091</v>
      </c>
      <c r="AL37" s="94">
        <v>44198</v>
      </c>
      <c r="AM37" s="36">
        <f t="shared" si="2"/>
        <v>0</v>
      </c>
      <c r="AN37" s="390"/>
      <c r="AO37" s="390"/>
      <c r="AP37" s="390"/>
      <c r="AQ37" s="37">
        <v>213027290</v>
      </c>
      <c r="AR37" s="38" t="s">
        <v>205</v>
      </c>
      <c r="AS37" s="38" t="s">
        <v>206</v>
      </c>
      <c r="AT37" s="39" t="s">
        <v>215</v>
      </c>
      <c r="AU37" s="341"/>
      <c r="AV37" s="341"/>
      <c r="AW37" s="470"/>
      <c r="AX37" s="41"/>
    </row>
    <row r="38" spans="1:134" s="2" customFormat="1" ht="81" customHeight="1">
      <c r="A38" s="70" t="s">
        <v>79</v>
      </c>
      <c r="B38" s="30" t="s">
        <v>155</v>
      </c>
      <c r="C38" s="30" t="s">
        <v>156</v>
      </c>
      <c r="D38" s="390"/>
      <c r="E38" s="30" t="s">
        <v>157</v>
      </c>
      <c r="F38" s="233" t="s">
        <v>158</v>
      </c>
      <c r="G38" s="302"/>
      <c r="H38" s="390"/>
      <c r="I38" s="390"/>
      <c r="J38" s="247"/>
      <c r="K38" s="247"/>
      <c r="L38" s="247"/>
      <c r="M38" s="247"/>
      <c r="N38" s="247"/>
      <c r="O38" s="283"/>
      <c r="P38" s="299"/>
      <c r="Q38" s="299"/>
      <c r="R38" s="302"/>
      <c r="S38" s="414"/>
      <c r="T38" s="302"/>
      <c r="U38" s="35" t="s">
        <v>198</v>
      </c>
      <c r="V38" s="102">
        <v>5</v>
      </c>
      <c r="W38" s="36">
        <v>0.2</v>
      </c>
      <c r="X38" s="124">
        <v>0.2</v>
      </c>
      <c r="Y38" s="205">
        <v>2</v>
      </c>
      <c r="Z38" s="207">
        <f t="shared" si="0"/>
        <v>2</v>
      </c>
      <c r="AA38" s="14">
        <f t="shared" si="1"/>
        <v>0.4</v>
      </c>
      <c r="AB38" s="484"/>
      <c r="AC38" s="213"/>
      <c r="AD38" s="213"/>
      <c r="AE38" s="213"/>
      <c r="AF38" s="213"/>
      <c r="AG38" s="213"/>
      <c r="AH38" s="213"/>
      <c r="AI38" s="213"/>
      <c r="AJ38" s="213"/>
      <c r="AK38" s="94">
        <v>44092</v>
      </c>
      <c r="AL38" s="94">
        <v>44199</v>
      </c>
      <c r="AM38" s="36">
        <f t="shared" si="2"/>
        <v>0.2</v>
      </c>
      <c r="AN38" s="390"/>
      <c r="AO38" s="390"/>
      <c r="AP38" s="390"/>
      <c r="AQ38" s="37">
        <v>50000000</v>
      </c>
      <c r="AR38" s="38" t="s">
        <v>207</v>
      </c>
      <c r="AS38" s="38" t="s">
        <v>208</v>
      </c>
      <c r="AT38" s="39" t="s">
        <v>216</v>
      </c>
      <c r="AU38" s="341"/>
      <c r="AV38" s="341"/>
      <c r="AW38" s="470" t="s">
        <v>497</v>
      </c>
      <c r="AX38" s="41"/>
    </row>
    <row r="39" spans="1:134" s="2" customFormat="1" ht="92.25" customHeight="1">
      <c r="A39" s="70" t="s">
        <v>79</v>
      </c>
      <c r="B39" s="30" t="s">
        <v>155</v>
      </c>
      <c r="C39" s="30" t="s">
        <v>156</v>
      </c>
      <c r="D39" s="391"/>
      <c r="E39" s="30" t="s">
        <v>157</v>
      </c>
      <c r="F39" s="233" t="s">
        <v>158</v>
      </c>
      <c r="G39" s="303"/>
      <c r="H39" s="391"/>
      <c r="I39" s="391"/>
      <c r="J39" s="248"/>
      <c r="K39" s="248"/>
      <c r="L39" s="248"/>
      <c r="M39" s="248"/>
      <c r="N39" s="248"/>
      <c r="O39" s="283"/>
      <c r="P39" s="299"/>
      <c r="Q39" s="300"/>
      <c r="R39" s="302"/>
      <c r="S39" s="414"/>
      <c r="T39" s="302"/>
      <c r="U39" s="35" t="s">
        <v>199</v>
      </c>
      <c r="V39" s="102">
        <v>5</v>
      </c>
      <c r="W39" s="36">
        <v>0.2</v>
      </c>
      <c r="X39" s="124">
        <v>0.2</v>
      </c>
      <c r="Y39" s="205">
        <v>4</v>
      </c>
      <c r="Z39" s="207">
        <f t="shared" si="0"/>
        <v>4</v>
      </c>
      <c r="AA39" s="14">
        <f t="shared" si="1"/>
        <v>0.8</v>
      </c>
      <c r="AB39" s="484"/>
      <c r="AC39" s="213"/>
      <c r="AD39" s="213"/>
      <c r="AE39" s="213"/>
      <c r="AF39" s="213"/>
      <c r="AG39" s="213"/>
      <c r="AH39" s="213"/>
      <c r="AI39" s="213"/>
      <c r="AJ39" s="213"/>
      <c r="AK39" s="94">
        <v>44093</v>
      </c>
      <c r="AL39" s="94">
        <v>44200</v>
      </c>
      <c r="AM39" s="36">
        <f t="shared" si="2"/>
        <v>0.2</v>
      </c>
      <c r="AN39" s="390"/>
      <c r="AO39" s="390"/>
      <c r="AP39" s="390"/>
      <c r="AQ39" s="37">
        <v>50000000</v>
      </c>
      <c r="AR39" s="38" t="s">
        <v>209</v>
      </c>
      <c r="AS39" s="38" t="s">
        <v>210</v>
      </c>
      <c r="AT39" s="39" t="s">
        <v>217</v>
      </c>
      <c r="AU39" s="341"/>
      <c r="AV39" s="341"/>
      <c r="AW39" s="470"/>
      <c r="AX39" s="41"/>
    </row>
    <row r="40" spans="1:134" ht="79.5" customHeight="1">
      <c r="A40" s="70" t="s">
        <v>79</v>
      </c>
      <c r="B40" s="17" t="s">
        <v>155</v>
      </c>
      <c r="C40" s="17" t="s">
        <v>156</v>
      </c>
      <c r="D40" s="17">
        <v>0</v>
      </c>
      <c r="E40" s="17" t="s">
        <v>157</v>
      </c>
      <c r="F40" s="231" t="s">
        <v>158</v>
      </c>
      <c r="G40" s="166" t="s">
        <v>163</v>
      </c>
      <c r="H40" s="19">
        <v>0</v>
      </c>
      <c r="I40" s="17" t="s">
        <v>164</v>
      </c>
      <c r="J40" s="251">
        <v>1665</v>
      </c>
      <c r="K40" s="251">
        <v>200</v>
      </c>
      <c r="L40" s="251">
        <v>0</v>
      </c>
      <c r="M40" s="251">
        <v>0</v>
      </c>
      <c r="N40" s="251">
        <v>0</v>
      </c>
      <c r="O40" s="283">
        <f>N40/K40</f>
        <v>0</v>
      </c>
      <c r="P40" s="300"/>
      <c r="Q40" s="282">
        <f>0%</f>
        <v>0</v>
      </c>
      <c r="R40" s="303"/>
      <c r="S40" s="415"/>
      <c r="T40" s="303"/>
      <c r="U40" s="35" t="s">
        <v>200</v>
      </c>
      <c r="V40" s="102">
        <v>10</v>
      </c>
      <c r="W40" s="36">
        <v>0.01</v>
      </c>
      <c r="X40" s="124">
        <v>0.01</v>
      </c>
      <c r="Y40" s="205">
        <v>4</v>
      </c>
      <c r="Z40" s="207">
        <f t="shared" si="0"/>
        <v>4</v>
      </c>
      <c r="AA40" s="14">
        <f t="shared" si="1"/>
        <v>0.4</v>
      </c>
      <c r="AB40" s="485"/>
      <c r="AC40" s="214"/>
      <c r="AD40" s="214"/>
      <c r="AE40" s="214"/>
      <c r="AF40" s="214"/>
      <c r="AG40" s="214"/>
      <c r="AH40" s="214"/>
      <c r="AI40" s="214"/>
      <c r="AJ40" s="214"/>
      <c r="AK40" s="94">
        <v>44094</v>
      </c>
      <c r="AL40" s="94">
        <v>44201</v>
      </c>
      <c r="AM40" s="36">
        <f t="shared" si="2"/>
        <v>0.01</v>
      </c>
      <c r="AN40" s="391"/>
      <c r="AO40" s="391"/>
      <c r="AP40" s="391"/>
      <c r="AQ40" s="37">
        <v>30000000</v>
      </c>
      <c r="AR40" s="38" t="s">
        <v>211</v>
      </c>
      <c r="AS40" s="38" t="s">
        <v>212</v>
      </c>
      <c r="AT40" s="39" t="s">
        <v>216</v>
      </c>
      <c r="AU40" s="341"/>
      <c r="AV40" s="341"/>
      <c r="AW40" s="133" t="s">
        <v>439</v>
      </c>
    </row>
    <row r="41" spans="1:134" s="3" customFormat="1" ht="115.5" customHeight="1">
      <c r="A41" s="1" t="s">
        <v>79</v>
      </c>
      <c r="B41" s="11" t="s">
        <v>442</v>
      </c>
      <c r="C41" s="16" t="s">
        <v>443</v>
      </c>
      <c r="D41" s="11">
        <v>3207999</v>
      </c>
      <c r="E41" s="16" t="s">
        <v>444</v>
      </c>
      <c r="F41" s="232" t="s">
        <v>445</v>
      </c>
      <c r="G41" s="16" t="s">
        <v>446</v>
      </c>
      <c r="H41" s="11">
        <v>3207999</v>
      </c>
      <c r="I41" s="16" t="s">
        <v>447</v>
      </c>
      <c r="J41" s="16">
        <v>3207999</v>
      </c>
      <c r="K41" s="16">
        <v>867115</v>
      </c>
      <c r="L41" s="16">
        <v>0</v>
      </c>
      <c r="M41" s="16">
        <v>61113</v>
      </c>
      <c r="N41" s="16">
        <v>123123</v>
      </c>
      <c r="O41" s="283">
        <f>N41/K41</f>
        <v>0.14199154668065944</v>
      </c>
      <c r="P41" s="241">
        <f>O41</f>
        <v>0.14199154668065944</v>
      </c>
      <c r="Q41" s="289">
        <f>N41/J41</f>
        <v>3.8379999495012314E-2</v>
      </c>
      <c r="R41" s="350" t="s">
        <v>448</v>
      </c>
      <c r="S41" s="349">
        <v>2020130010291</v>
      </c>
      <c r="T41" s="350" t="s">
        <v>449</v>
      </c>
      <c r="U41" s="351" t="s">
        <v>450</v>
      </c>
      <c r="V41" s="12" t="s">
        <v>167</v>
      </c>
      <c r="W41" s="14" t="s">
        <v>167</v>
      </c>
      <c r="X41" s="14" t="s">
        <v>167</v>
      </c>
      <c r="Y41" s="157"/>
      <c r="Z41" s="14"/>
      <c r="AA41" s="14"/>
      <c r="AB41" s="196"/>
      <c r="AC41" s="184" t="s">
        <v>556</v>
      </c>
      <c r="AD41" s="184" t="s">
        <v>543</v>
      </c>
      <c r="AE41" s="265" t="s">
        <v>515</v>
      </c>
      <c r="AF41" s="236" t="s">
        <v>557</v>
      </c>
      <c r="AG41" s="229">
        <v>22483355</v>
      </c>
      <c r="AH41" s="271">
        <v>127123966.81999999</v>
      </c>
      <c r="AI41" s="271">
        <v>72483355</v>
      </c>
      <c r="AJ41" s="197">
        <f>AI41/AH41</f>
        <v>0.57017851797082553</v>
      </c>
      <c r="AK41" s="13" t="s">
        <v>452</v>
      </c>
      <c r="AL41" s="13" t="s">
        <v>452</v>
      </c>
      <c r="AM41" s="14">
        <v>0</v>
      </c>
      <c r="AN41" s="11" t="s">
        <v>453</v>
      </c>
      <c r="AO41" s="369" t="s">
        <v>480</v>
      </c>
      <c r="AP41" s="473" t="s">
        <v>75</v>
      </c>
      <c r="AQ41" s="164">
        <v>54640612</v>
      </c>
      <c r="AR41" s="11" t="s">
        <v>454</v>
      </c>
      <c r="AS41" s="11" t="s">
        <v>455</v>
      </c>
      <c r="AT41" s="15"/>
      <c r="AU41" s="15"/>
      <c r="AV41" s="15"/>
      <c r="AW41" s="165" t="s">
        <v>451</v>
      </c>
    </row>
    <row r="42" spans="1:134" s="3" customFormat="1" ht="114.75" customHeight="1">
      <c r="A42" s="1" t="s">
        <v>79</v>
      </c>
      <c r="B42" s="11" t="s">
        <v>442</v>
      </c>
      <c r="C42" s="16" t="s">
        <v>443</v>
      </c>
      <c r="D42" s="11">
        <v>3207999</v>
      </c>
      <c r="E42" s="16" t="s">
        <v>456</v>
      </c>
      <c r="F42" s="232" t="s">
        <v>457</v>
      </c>
      <c r="G42" s="16" t="s">
        <v>458</v>
      </c>
      <c r="H42" s="12" t="s">
        <v>459</v>
      </c>
      <c r="I42" s="16" t="s">
        <v>460</v>
      </c>
      <c r="J42" s="16">
        <v>18</v>
      </c>
      <c r="K42" s="16">
        <v>10</v>
      </c>
      <c r="L42" s="16">
        <v>0</v>
      </c>
      <c r="M42" s="16">
        <v>0</v>
      </c>
      <c r="N42" s="16">
        <v>1</v>
      </c>
      <c r="O42" s="283">
        <f>N42/K42</f>
        <v>0.1</v>
      </c>
      <c r="P42" s="292">
        <f>O42</f>
        <v>0.1</v>
      </c>
      <c r="Q42" s="293">
        <f>N42/J42</f>
        <v>5.5555555555555552E-2</v>
      </c>
      <c r="R42" s="350"/>
      <c r="S42" s="349"/>
      <c r="T42" s="350"/>
      <c r="U42" s="351"/>
      <c r="V42" s="12" t="s">
        <v>167</v>
      </c>
      <c r="W42" s="14" t="s">
        <v>167</v>
      </c>
      <c r="X42" s="14" t="s">
        <v>167</v>
      </c>
      <c r="Y42" s="157"/>
      <c r="Z42" s="14"/>
      <c r="AA42" s="14"/>
      <c r="AB42" s="196"/>
      <c r="AC42" s="186" t="s">
        <v>461</v>
      </c>
      <c r="AD42" s="184" t="s">
        <v>543</v>
      </c>
      <c r="AE42" s="265" t="s">
        <v>515</v>
      </c>
      <c r="AF42" s="229">
        <v>288936218.30000001</v>
      </c>
      <c r="AG42" s="271">
        <v>0</v>
      </c>
      <c r="AH42" s="271">
        <v>288936219.44</v>
      </c>
      <c r="AI42" s="271">
        <v>0</v>
      </c>
      <c r="AJ42" s="197">
        <f>AI42/AH42</f>
        <v>0</v>
      </c>
      <c r="AK42" s="13" t="s">
        <v>452</v>
      </c>
      <c r="AL42" s="13" t="s">
        <v>452</v>
      </c>
      <c r="AM42" s="14">
        <v>0</v>
      </c>
      <c r="AN42" s="11" t="s">
        <v>453</v>
      </c>
      <c r="AO42" s="399"/>
      <c r="AP42" s="474"/>
      <c r="AQ42" s="164">
        <v>288936218</v>
      </c>
      <c r="AR42" s="11" t="s">
        <v>454</v>
      </c>
      <c r="AS42" s="11" t="s">
        <v>461</v>
      </c>
      <c r="AT42" s="15"/>
      <c r="AU42" s="15"/>
      <c r="AV42" s="15"/>
      <c r="AW42" s="165" t="s">
        <v>451</v>
      </c>
    </row>
    <row r="43" spans="1:134" s="3" customFormat="1" ht="79.5" customHeight="1">
      <c r="A43" s="1" t="s">
        <v>79</v>
      </c>
      <c r="B43" s="11" t="s">
        <v>442</v>
      </c>
      <c r="C43" s="16" t="s">
        <v>443</v>
      </c>
      <c r="D43" s="11">
        <v>3207999</v>
      </c>
      <c r="E43" s="16" t="s">
        <v>462</v>
      </c>
      <c r="F43" s="392" t="s">
        <v>463</v>
      </c>
      <c r="G43" s="16" t="s">
        <v>464</v>
      </c>
      <c r="H43" s="12">
        <v>0</v>
      </c>
      <c r="I43" s="16" t="s">
        <v>465</v>
      </c>
      <c r="J43" s="16">
        <v>4</v>
      </c>
      <c r="K43" s="16">
        <v>1</v>
      </c>
      <c r="L43" s="16">
        <v>0</v>
      </c>
      <c r="M43" s="16">
        <v>0</v>
      </c>
      <c r="N43" s="16">
        <v>1</v>
      </c>
      <c r="O43" s="283">
        <f>N43/K43</f>
        <v>1</v>
      </c>
      <c r="P43" s="298">
        <f>SUM(O43:O46)/(4)</f>
        <v>0.75</v>
      </c>
      <c r="Q43" s="289">
        <f>N43/J43</f>
        <v>0.25</v>
      </c>
      <c r="R43" s="350"/>
      <c r="S43" s="349"/>
      <c r="T43" s="350"/>
      <c r="U43" s="351"/>
      <c r="V43" s="12" t="s">
        <v>167</v>
      </c>
      <c r="W43" s="14" t="s">
        <v>167</v>
      </c>
      <c r="X43" s="14" t="s">
        <v>167</v>
      </c>
      <c r="Y43" s="157"/>
      <c r="Z43" s="14"/>
      <c r="AA43" s="14"/>
      <c r="AB43" s="196"/>
      <c r="AC43" s="3" t="s">
        <v>558</v>
      </c>
      <c r="AD43" s="197" t="s">
        <v>543</v>
      </c>
      <c r="AE43" s="197" t="s">
        <v>515</v>
      </c>
      <c r="AF43" s="271">
        <v>259778549.75999999</v>
      </c>
      <c r="AG43" s="271">
        <v>0</v>
      </c>
      <c r="AH43" s="271">
        <v>259778550.84</v>
      </c>
      <c r="AI43" s="271">
        <v>0</v>
      </c>
      <c r="AJ43" s="197">
        <f>AI43/AH43</f>
        <v>0</v>
      </c>
      <c r="AK43" s="13" t="s">
        <v>452</v>
      </c>
      <c r="AL43" s="13" t="s">
        <v>452</v>
      </c>
      <c r="AM43" s="14">
        <v>0</v>
      </c>
      <c r="AN43" s="11" t="s">
        <v>453</v>
      </c>
      <c r="AO43" s="399"/>
      <c r="AP43" s="474"/>
      <c r="AQ43" s="472">
        <v>259778551</v>
      </c>
      <c r="AR43" s="11" t="s">
        <v>454</v>
      </c>
      <c r="AS43" s="350" t="s">
        <v>466</v>
      </c>
      <c r="AT43" s="15"/>
      <c r="AU43" s="15"/>
      <c r="AV43" s="15"/>
      <c r="AW43" s="165" t="s">
        <v>451</v>
      </c>
    </row>
    <row r="44" spans="1:134" s="3" customFormat="1" ht="79.5" customHeight="1">
      <c r="A44" s="1" t="s">
        <v>79</v>
      </c>
      <c r="B44" s="11" t="s">
        <v>442</v>
      </c>
      <c r="C44" s="16" t="s">
        <v>443</v>
      </c>
      <c r="D44" s="11">
        <v>3207999</v>
      </c>
      <c r="E44" s="16" t="s">
        <v>467</v>
      </c>
      <c r="F44" s="392"/>
      <c r="G44" s="16" t="s">
        <v>468</v>
      </c>
      <c r="H44" s="12">
        <v>5</v>
      </c>
      <c r="I44" s="16" t="s">
        <v>469</v>
      </c>
      <c r="J44" s="16">
        <v>5</v>
      </c>
      <c r="K44" s="16">
        <v>4</v>
      </c>
      <c r="L44" s="16">
        <v>0</v>
      </c>
      <c r="M44" s="16">
        <v>0</v>
      </c>
      <c r="N44" s="16">
        <v>4</v>
      </c>
      <c r="O44" s="283">
        <f>N44/K44</f>
        <v>1</v>
      </c>
      <c r="P44" s="299"/>
      <c r="Q44" s="289">
        <f>N44/J44</f>
        <v>0.8</v>
      </c>
      <c r="R44" s="350"/>
      <c r="S44" s="349"/>
      <c r="T44" s="350"/>
      <c r="U44" s="351"/>
      <c r="V44" s="12" t="s">
        <v>167</v>
      </c>
      <c r="W44" s="14" t="s">
        <v>167</v>
      </c>
      <c r="X44" s="14" t="s">
        <v>167</v>
      </c>
      <c r="Y44" s="157"/>
      <c r="Z44" s="14"/>
      <c r="AA44" s="14"/>
      <c r="AB44" s="196"/>
      <c r="AC44" s="197"/>
      <c r="AD44" s="197"/>
      <c r="AE44" s="197"/>
      <c r="AF44" s="197"/>
      <c r="AG44" s="197"/>
      <c r="AH44" s="197"/>
      <c r="AI44" s="197"/>
      <c r="AJ44" s="197"/>
      <c r="AK44" s="13" t="s">
        <v>452</v>
      </c>
      <c r="AL44" s="13" t="s">
        <v>452</v>
      </c>
      <c r="AM44" s="14">
        <v>0</v>
      </c>
      <c r="AN44" s="11" t="s">
        <v>453</v>
      </c>
      <c r="AO44" s="399"/>
      <c r="AP44" s="474"/>
      <c r="AQ44" s="472"/>
      <c r="AR44" s="11" t="s">
        <v>454</v>
      </c>
      <c r="AS44" s="350"/>
      <c r="AT44" s="15"/>
      <c r="AU44" s="15"/>
      <c r="AV44" s="15"/>
      <c r="AW44" s="165" t="s">
        <v>451</v>
      </c>
    </row>
    <row r="45" spans="1:134" s="3" customFormat="1" ht="79.5" customHeight="1">
      <c r="A45" s="1" t="s">
        <v>79</v>
      </c>
      <c r="B45" s="11" t="s">
        <v>442</v>
      </c>
      <c r="C45" s="16" t="s">
        <v>443</v>
      </c>
      <c r="D45" s="11">
        <v>3207999</v>
      </c>
      <c r="E45" s="16" t="s">
        <v>470</v>
      </c>
      <c r="F45" s="392"/>
      <c r="G45" s="16" t="s">
        <v>471</v>
      </c>
      <c r="H45" s="12">
        <v>3</v>
      </c>
      <c r="I45" s="16" t="s">
        <v>472</v>
      </c>
      <c r="J45" s="16">
        <v>3</v>
      </c>
      <c r="K45" s="16">
        <v>1</v>
      </c>
      <c r="L45" s="16">
        <v>0</v>
      </c>
      <c r="M45" s="16">
        <v>1</v>
      </c>
      <c r="N45" s="16">
        <v>0</v>
      </c>
      <c r="O45" s="283">
        <f>M45/K45</f>
        <v>1</v>
      </c>
      <c r="P45" s="299"/>
      <c r="Q45" s="289">
        <f>M45/J45</f>
        <v>0.33333333333333331</v>
      </c>
      <c r="R45" s="350"/>
      <c r="S45" s="349"/>
      <c r="T45" s="350"/>
      <c r="U45" s="351"/>
      <c r="V45" s="12" t="s">
        <v>167</v>
      </c>
      <c r="W45" s="14" t="s">
        <v>167</v>
      </c>
      <c r="X45" s="14" t="s">
        <v>167</v>
      </c>
      <c r="Y45" s="157"/>
      <c r="Z45" s="14"/>
      <c r="AA45" s="14"/>
      <c r="AB45" s="196"/>
      <c r="AC45" s="197"/>
      <c r="AD45" s="197"/>
      <c r="AE45" s="197"/>
      <c r="AF45" s="197"/>
      <c r="AG45" s="197"/>
      <c r="AH45" s="197"/>
      <c r="AI45" s="197"/>
      <c r="AJ45" s="197"/>
      <c r="AK45" s="13" t="s">
        <v>452</v>
      </c>
      <c r="AL45" s="13" t="s">
        <v>452</v>
      </c>
      <c r="AM45" s="14">
        <v>0</v>
      </c>
      <c r="AN45" s="11" t="s">
        <v>453</v>
      </c>
      <c r="AO45" s="399"/>
      <c r="AP45" s="474"/>
      <c r="AQ45" s="472"/>
      <c r="AR45" s="11" t="s">
        <v>454</v>
      </c>
      <c r="AS45" s="350"/>
      <c r="AT45" s="15"/>
      <c r="AU45" s="15"/>
      <c r="AV45" s="15"/>
      <c r="AW45" s="165" t="s">
        <v>451</v>
      </c>
    </row>
    <row r="46" spans="1:134" s="3" customFormat="1" ht="123" customHeight="1">
      <c r="A46" s="1" t="s">
        <v>79</v>
      </c>
      <c r="B46" s="11" t="s">
        <v>442</v>
      </c>
      <c r="C46" s="16" t="s">
        <v>443</v>
      </c>
      <c r="D46" s="11">
        <v>3207999</v>
      </c>
      <c r="E46" s="16" t="s">
        <v>473</v>
      </c>
      <c r="F46" s="392"/>
      <c r="G46" s="16" t="s">
        <v>474</v>
      </c>
      <c r="H46" s="12">
        <v>250</v>
      </c>
      <c r="I46" s="16" t="s">
        <v>475</v>
      </c>
      <c r="J46" s="16">
        <v>250</v>
      </c>
      <c r="K46" s="16">
        <v>50</v>
      </c>
      <c r="L46" s="16">
        <v>0</v>
      </c>
      <c r="M46" s="16">
        <v>0</v>
      </c>
      <c r="N46" s="16">
        <v>0</v>
      </c>
      <c r="O46" s="283">
        <f>N46/K46</f>
        <v>0</v>
      </c>
      <c r="P46" s="300"/>
      <c r="Q46" s="288">
        <f>0%</f>
        <v>0</v>
      </c>
      <c r="R46" s="350"/>
      <c r="S46" s="349"/>
      <c r="T46" s="350"/>
      <c r="U46" s="351"/>
      <c r="V46" s="12" t="s">
        <v>167</v>
      </c>
      <c r="W46" s="14" t="s">
        <v>167</v>
      </c>
      <c r="X46" s="14" t="s">
        <v>167</v>
      </c>
      <c r="Y46" s="157"/>
      <c r="Z46" s="14"/>
      <c r="AA46" s="14"/>
      <c r="AB46" s="196"/>
      <c r="AC46" s="197"/>
      <c r="AD46" s="197"/>
      <c r="AE46" s="197"/>
      <c r="AF46" s="197"/>
      <c r="AG46" s="197"/>
      <c r="AH46" s="197"/>
      <c r="AI46" s="197"/>
      <c r="AJ46" s="197"/>
      <c r="AK46" s="13" t="s">
        <v>452</v>
      </c>
      <c r="AL46" s="13" t="s">
        <v>452</v>
      </c>
      <c r="AM46" s="14">
        <v>0</v>
      </c>
      <c r="AN46" s="11" t="s">
        <v>453</v>
      </c>
      <c r="AO46" s="370"/>
      <c r="AP46" s="475"/>
      <c r="AQ46" s="472"/>
      <c r="AR46" s="11" t="s">
        <v>454</v>
      </c>
      <c r="AS46" s="350"/>
      <c r="AT46" s="15"/>
      <c r="AU46" s="15"/>
      <c r="AV46" s="15"/>
      <c r="AW46" s="165" t="s">
        <v>451</v>
      </c>
    </row>
    <row r="47" spans="1:134" ht="171.75" customHeight="1">
      <c r="A47" s="70" t="s">
        <v>32</v>
      </c>
      <c r="B47" s="4" t="s">
        <v>72</v>
      </c>
      <c r="C47" s="4" t="s">
        <v>24</v>
      </c>
      <c r="D47" s="33">
        <v>0.57699999999999996</v>
      </c>
      <c r="E47" s="31" t="s">
        <v>25</v>
      </c>
      <c r="F47" s="234" t="s">
        <v>26</v>
      </c>
      <c r="G47" s="301" t="s">
        <v>27</v>
      </c>
      <c r="H47" s="387" t="s">
        <v>28</v>
      </c>
      <c r="I47" s="387" t="s">
        <v>29</v>
      </c>
      <c r="J47" s="246">
        <v>7</v>
      </c>
      <c r="K47" s="246">
        <v>1</v>
      </c>
      <c r="L47" s="246">
        <v>0</v>
      </c>
      <c r="M47" s="246">
        <v>0</v>
      </c>
      <c r="N47" s="246">
        <v>0</v>
      </c>
      <c r="O47" s="283">
        <f>N47/K47</f>
        <v>0</v>
      </c>
      <c r="P47" s="301">
        <f>SUM(O47:O58)/(2)</f>
        <v>0.19999999999999998</v>
      </c>
      <c r="Q47" s="276">
        <f>0%</f>
        <v>0</v>
      </c>
      <c r="R47" s="301" t="s">
        <v>183</v>
      </c>
      <c r="S47" s="301" t="s">
        <v>328</v>
      </c>
      <c r="T47" s="301" t="s">
        <v>184</v>
      </c>
      <c r="U47" s="32" t="s">
        <v>185</v>
      </c>
      <c r="V47" s="40">
        <v>18</v>
      </c>
      <c r="W47" s="40">
        <v>1</v>
      </c>
      <c r="X47" s="127">
        <v>1</v>
      </c>
      <c r="Y47" s="144">
        <v>1</v>
      </c>
      <c r="Z47" s="207">
        <f t="shared" si="0"/>
        <v>1</v>
      </c>
      <c r="AA47" s="14">
        <f t="shared" si="1"/>
        <v>5.5555555555555552E-2</v>
      </c>
      <c r="AB47" s="483">
        <f>SUM(AA47:AA58)/(12)</f>
        <v>0.3801476851851851</v>
      </c>
      <c r="AC47" s="186" t="s">
        <v>366</v>
      </c>
      <c r="AD47" s="184" t="s">
        <v>544</v>
      </c>
      <c r="AE47" s="265" t="s">
        <v>515</v>
      </c>
      <c r="AF47" s="229">
        <v>137600001</v>
      </c>
      <c r="AG47" s="229">
        <v>41125000</v>
      </c>
      <c r="AH47" s="101">
        <v>137600002.77000001</v>
      </c>
      <c r="AI47" s="269">
        <v>41125000</v>
      </c>
      <c r="AJ47" s="212">
        <f>AI47/AH47</f>
        <v>0.29887354049506026</v>
      </c>
      <c r="AK47" s="93">
        <v>44075</v>
      </c>
      <c r="AL47" s="23">
        <v>45261</v>
      </c>
      <c r="AM47" s="57">
        <v>0.1</v>
      </c>
      <c r="AN47" s="387" t="s">
        <v>30</v>
      </c>
      <c r="AO47" s="387" t="s">
        <v>31</v>
      </c>
      <c r="AP47" s="387" t="s">
        <v>75</v>
      </c>
      <c r="AQ47" s="444">
        <v>308400000</v>
      </c>
      <c r="AR47" s="447"/>
      <c r="AS47" s="387" t="s">
        <v>190</v>
      </c>
      <c r="AT47" s="26" t="s">
        <v>74</v>
      </c>
      <c r="AU47" s="39" t="s">
        <v>319</v>
      </c>
      <c r="AV47" s="134" t="s">
        <v>319</v>
      </c>
      <c r="AW47" s="133" t="s">
        <v>420</v>
      </c>
    </row>
    <row r="48" spans="1:134" s="24" customFormat="1" ht="147" customHeight="1">
      <c r="A48" s="1" t="s">
        <v>32</v>
      </c>
      <c r="B48" s="18" t="s">
        <v>72</v>
      </c>
      <c r="C48" s="18" t="s">
        <v>24</v>
      </c>
      <c r="D48" s="148">
        <v>0.57699999999999996</v>
      </c>
      <c r="E48" s="149" t="s">
        <v>25</v>
      </c>
      <c r="F48" s="234" t="s">
        <v>26</v>
      </c>
      <c r="G48" s="302"/>
      <c r="H48" s="390"/>
      <c r="I48" s="390"/>
      <c r="J48" s="247"/>
      <c r="K48" s="247"/>
      <c r="L48" s="247"/>
      <c r="M48" s="247"/>
      <c r="N48" s="247"/>
      <c r="O48" s="283"/>
      <c r="P48" s="302"/>
      <c r="Q48" s="280"/>
      <c r="R48" s="302"/>
      <c r="S48" s="302"/>
      <c r="T48" s="302"/>
      <c r="U48" s="147" t="s">
        <v>186</v>
      </c>
      <c r="V48" s="144">
        <v>12</v>
      </c>
      <c r="W48" s="144">
        <v>1</v>
      </c>
      <c r="X48" s="144">
        <v>1</v>
      </c>
      <c r="Y48" s="144">
        <v>6</v>
      </c>
      <c r="Z48" s="207">
        <f t="shared" si="0"/>
        <v>6</v>
      </c>
      <c r="AA48" s="14">
        <f t="shared" si="1"/>
        <v>0.5</v>
      </c>
      <c r="AB48" s="484"/>
      <c r="AC48" s="213"/>
      <c r="AD48" s="213"/>
      <c r="AE48" s="213"/>
      <c r="AF48" s="213"/>
      <c r="AG48" s="213"/>
      <c r="AH48" s="213"/>
      <c r="AI48" s="213"/>
      <c r="AJ48" s="213"/>
      <c r="AK48" s="145">
        <v>44075</v>
      </c>
      <c r="AL48" s="23">
        <v>45261</v>
      </c>
      <c r="AM48" s="146">
        <v>0.1</v>
      </c>
      <c r="AN48" s="390"/>
      <c r="AO48" s="390"/>
      <c r="AP48" s="390"/>
      <c r="AQ48" s="445"/>
      <c r="AR48" s="448"/>
      <c r="AS48" s="388"/>
      <c r="AT48" s="28" t="s">
        <v>74</v>
      </c>
      <c r="AU48" s="143" t="s">
        <v>318</v>
      </c>
      <c r="AV48" s="143" t="s">
        <v>318</v>
      </c>
      <c r="AW48" s="52" t="s">
        <v>417</v>
      </c>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row>
    <row r="49" spans="1:134" s="24" customFormat="1" ht="204.75" customHeight="1">
      <c r="A49" s="1" t="s">
        <v>32</v>
      </c>
      <c r="B49" s="18" t="s">
        <v>72</v>
      </c>
      <c r="C49" s="18" t="s">
        <v>24</v>
      </c>
      <c r="D49" s="148">
        <v>0.57699999999999996</v>
      </c>
      <c r="E49" s="149" t="s">
        <v>25</v>
      </c>
      <c r="F49" s="234" t="s">
        <v>26</v>
      </c>
      <c r="G49" s="302"/>
      <c r="H49" s="390"/>
      <c r="I49" s="390"/>
      <c r="J49" s="247"/>
      <c r="K49" s="247"/>
      <c r="L49" s="247"/>
      <c r="M49" s="247"/>
      <c r="N49" s="247"/>
      <c r="O49" s="280"/>
      <c r="P49" s="302"/>
      <c r="Q49" s="280"/>
      <c r="R49" s="302"/>
      <c r="S49" s="302"/>
      <c r="T49" s="302"/>
      <c r="U49" s="147" t="s">
        <v>187</v>
      </c>
      <c r="V49" s="381">
        <v>1</v>
      </c>
      <c r="W49" s="381">
        <v>0</v>
      </c>
      <c r="X49" s="301" t="s">
        <v>416</v>
      </c>
      <c r="Y49" s="156">
        <v>1</v>
      </c>
      <c r="Z49" s="207">
        <f t="shared" si="0"/>
        <v>1</v>
      </c>
      <c r="AA49" s="14">
        <f t="shared" si="1"/>
        <v>1</v>
      </c>
      <c r="AB49" s="484"/>
      <c r="AC49" s="213"/>
      <c r="AD49" s="213"/>
      <c r="AE49" s="213"/>
      <c r="AF49" s="213"/>
      <c r="AG49" s="213"/>
      <c r="AH49" s="213"/>
      <c r="AI49" s="213"/>
      <c r="AJ49" s="213"/>
      <c r="AK49" s="145">
        <v>44075</v>
      </c>
      <c r="AL49" s="23">
        <v>45261</v>
      </c>
      <c r="AM49" s="452">
        <v>0.1</v>
      </c>
      <c r="AN49" s="390"/>
      <c r="AO49" s="390"/>
      <c r="AP49" s="390"/>
      <c r="AQ49" s="445"/>
      <c r="AR49" s="448"/>
      <c r="AS49" s="388"/>
      <c r="AT49" s="28" t="s">
        <v>74</v>
      </c>
      <c r="AU49" s="386" t="s">
        <v>320</v>
      </c>
      <c r="AV49" s="162" t="s">
        <v>394</v>
      </c>
      <c r="AW49" s="133" t="s">
        <v>437</v>
      </c>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row>
    <row r="50" spans="1:134" s="24" customFormat="1" ht="57" customHeight="1">
      <c r="A50" s="1" t="s">
        <v>32</v>
      </c>
      <c r="B50" s="18" t="s">
        <v>72</v>
      </c>
      <c r="C50" s="18" t="s">
        <v>24</v>
      </c>
      <c r="D50" s="148">
        <v>0.57699999999999996</v>
      </c>
      <c r="E50" s="149" t="s">
        <v>25</v>
      </c>
      <c r="F50" s="234" t="s">
        <v>26</v>
      </c>
      <c r="G50" s="302"/>
      <c r="H50" s="390"/>
      <c r="I50" s="390"/>
      <c r="J50" s="247"/>
      <c r="K50" s="247"/>
      <c r="L50" s="247"/>
      <c r="M50" s="247"/>
      <c r="N50" s="247"/>
      <c r="O50" s="280"/>
      <c r="P50" s="302"/>
      <c r="Q50" s="280"/>
      <c r="R50" s="302"/>
      <c r="S50" s="302"/>
      <c r="T50" s="302"/>
      <c r="U50" s="147" t="s">
        <v>188</v>
      </c>
      <c r="V50" s="352"/>
      <c r="W50" s="352"/>
      <c r="X50" s="352"/>
      <c r="Y50" s="153">
        <v>4</v>
      </c>
      <c r="Z50" s="207">
        <f t="shared" si="0"/>
        <v>4</v>
      </c>
      <c r="AA50" s="14">
        <f>100%</f>
        <v>1</v>
      </c>
      <c r="AB50" s="484"/>
      <c r="AC50" s="213"/>
      <c r="AD50" s="213"/>
      <c r="AE50" s="213"/>
      <c r="AF50" s="213"/>
      <c r="AG50" s="213"/>
      <c r="AH50" s="213"/>
      <c r="AI50" s="213"/>
      <c r="AJ50" s="213"/>
      <c r="AK50" s="145">
        <v>44075</v>
      </c>
      <c r="AL50" s="23">
        <v>45261</v>
      </c>
      <c r="AM50" s="453"/>
      <c r="AN50" s="390"/>
      <c r="AO50" s="390"/>
      <c r="AP50" s="390"/>
      <c r="AQ50" s="445"/>
      <c r="AR50" s="448"/>
      <c r="AS50" s="388"/>
      <c r="AT50" s="28" t="s">
        <v>74</v>
      </c>
      <c r="AU50" s="386"/>
      <c r="AV50" s="150" t="s">
        <v>393</v>
      </c>
      <c r="AW50" s="133" t="s">
        <v>438</v>
      </c>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row>
    <row r="51" spans="1:134" s="24" customFormat="1" ht="218.25" customHeight="1">
      <c r="A51" s="1" t="s">
        <v>32</v>
      </c>
      <c r="B51" s="18" t="s">
        <v>72</v>
      </c>
      <c r="C51" s="18" t="s">
        <v>24</v>
      </c>
      <c r="D51" s="148">
        <v>0.57699999999999996</v>
      </c>
      <c r="E51" s="149" t="s">
        <v>25</v>
      </c>
      <c r="F51" s="234" t="s">
        <v>26</v>
      </c>
      <c r="G51" s="302"/>
      <c r="H51" s="390"/>
      <c r="I51" s="390"/>
      <c r="J51" s="247"/>
      <c r="K51" s="247"/>
      <c r="L51" s="247"/>
      <c r="M51" s="247"/>
      <c r="N51" s="247"/>
      <c r="O51" s="280"/>
      <c r="P51" s="302"/>
      <c r="Q51" s="280"/>
      <c r="R51" s="302"/>
      <c r="S51" s="302"/>
      <c r="T51" s="302"/>
      <c r="U51" s="147" t="s">
        <v>189</v>
      </c>
      <c r="V51" s="144">
        <v>4</v>
      </c>
      <c r="W51" s="144">
        <v>1</v>
      </c>
      <c r="X51" s="144">
        <v>1</v>
      </c>
      <c r="Y51" s="144">
        <v>1</v>
      </c>
      <c r="Z51" s="207">
        <f t="shared" si="0"/>
        <v>1</v>
      </c>
      <c r="AA51" s="14">
        <f t="shared" si="1"/>
        <v>0.25</v>
      </c>
      <c r="AB51" s="484"/>
      <c r="AC51" s="213"/>
      <c r="AD51" s="213"/>
      <c r="AE51" s="213"/>
      <c r="AF51" s="213"/>
      <c r="AG51" s="213"/>
      <c r="AH51" s="213"/>
      <c r="AI51" s="213"/>
      <c r="AJ51" s="213"/>
      <c r="AK51" s="145">
        <v>44075</v>
      </c>
      <c r="AL51" s="23">
        <v>45261</v>
      </c>
      <c r="AM51" s="146">
        <v>0.25</v>
      </c>
      <c r="AN51" s="390"/>
      <c r="AO51" s="390"/>
      <c r="AP51" s="390"/>
      <c r="AQ51" s="445"/>
      <c r="AR51" s="448"/>
      <c r="AS51" s="388"/>
      <c r="AT51" s="28" t="s">
        <v>74</v>
      </c>
      <c r="AU51" s="143" t="s">
        <v>321</v>
      </c>
      <c r="AV51" s="143" t="s">
        <v>395</v>
      </c>
      <c r="AW51" s="52" t="s">
        <v>418</v>
      </c>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row>
    <row r="52" spans="1:134" s="2" customFormat="1" ht="194.25" customHeight="1">
      <c r="A52" s="80" t="s">
        <v>32</v>
      </c>
      <c r="B52" s="79" t="s">
        <v>72</v>
      </c>
      <c r="C52" s="29" t="s">
        <v>24</v>
      </c>
      <c r="D52" s="33">
        <v>0.57699999999999996</v>
      </c>
      <c r="E52" s="31" t="s">
        <v>25</v>
      </c>
      <c r="F52" s="234" t="s">
        <v>26</v>
      </c>
      <c r="G52" s="303"/>
      <c r="H52" s="391"/>
      <c r="I52" s="391"/>
      <c r="J52" s="248"/>
      <c r="K52" s="248"/>
      <c r="L52" s="248"/>
      <c r="M52" s="248"/>
      <c r="N52" s="248"/>
      <c r="O52" s="281"/>
      <c r="P52" s="302"/>
      <c r="Q52" s="281"/>
      <c r="R52" s="303"/>
      <c r="S52" s="303"/>
      <c r="T52" s="303"/>
      <c r="U52" s="32" t="s">
        <v>192</v>
      </c>
      <c r="V52" s="40">
        <v>16</v>
      </c>
      <c r="W52" s="40">
        <v>2</v>
      </c>
      <c r="X52" s="127">
        <v>3</v>
      </c>
      <c r="Y52" s="144">
        <v>3</v>
      </c>
      <c r="Z52" s="207">
        <f>3</f>
        <v>3</v>
      </c>
      <c r="AA52" s="14">
        <f t="shared" si="1"/>
        <v>0.1875</v>
      </c>
      <c r="AB52" s="484"/>
      <c r="AC52" s="213"/>
      <c r="AD52" s="213"/>
      <c r="AE52" s="213"/>
      <c r="AF52" s="213"/>
      <c r="AG52" s="213"/>
      <c r="AH52" s="213"/>
      <c r="AI52" s="213"/>
      <c r="AJ52" s="213"/>
      <c r="AK52" s="93">
        <v>44075</v>
      </c>
      <c r="AL52" s="23">
        <v>45261</v>
      </c>
      <c r="AM52" s="57">
        <f>(W52/V52)</f>
        <v>0.125</v>
      </c>
      <c r="AN52" s="391"/>
      <c r="AO52" s="391"/>
      <c r="AP52" s="391"/>
      <c r="AQ52" s="446"/>
      <c r="AR52" s="449"/>
      <c r="AS52" s="389"/>
      <c r="AT52" s="26" t="s">
        <v>74</v>
      </c>
      <c r="AU52" s="39" t="s">
        <v>322</v>
      </c>
      <c r="AV52" s="134" t="s">
        <v>405</v>
      </c>
      <c r="AW52" s="52" t="s">
        <v>419</v>
      </c>
      <c r="AX52" s="41"/>
    </row>
    <row r="53" spans="1:134" ht="171.75" customHeight="1">
      <c r="A53" s="460" t="s">
        <v>32</v>
      </c>
      <c r="B53" s="437" t="s">
        <v>72</v>
      </c>
      <c r="C53" s="437" t="s">
        <v>24</v>
      </c>
      <c r="D53" s="461">
        <v>0.57699999999999996</v>
      </c>
      <c r="E53" s="437" t="s">
        <v>33</v>
      </c>
      <c r="F53" s="459" t="s">
        <v>331</v>
      </c>
      <c r="G53" s="462" t="s">
        <v>34</v>
      </c>
      <c r="H53" s="437">
        <v>0</v>
      </c>
      <c r="I53" s="437" t="s">
        <v>35</v>
      </c>
      <c r="J53" s="251">
        <v>0.6</v>
      </c>
      <c r="K53" s="251">
        <v>0.05</v>
      </c>
      <c r="L53" s="251">
        <v>0.01</v>
      </c>
      <c r="M53" s="251">
        <v>0.02</v>
      </c>
      <c r="N53" s="251">
        <v>0.02</v>
      </c>
      <c r="O53" s="250">
        <f>N53/K53</f>
        <v>0.39999999999999997</v>
      </c>
      <c r="P53" s="302"/>
      <c r="Q53" s="250">
        <f>N53/J53</f>
        <v>3.3333333333333333E-2</v>
      </c>
      <c r="R53" s="385" t="s">
        <v>362</v>
      </c>
      <c r="S53" s="384">
        <v>2020130010200</v>
      </c>
      <c r="T53" s="383" t="s">
        <v>363</v>
      </c>
      <c r="U53" s="108" t="s">
        <v>364</v>
      </c>
      <c r="V53" s="109">
        <v>3</v>
      </c>
      <c r="W53" s="160">
        <v>0.01</v>
      </c>
      <c r="X53" s="158">
        <v>0.4</v>
      </c>
      <c r="Y53" s="130">
        <v>0.05</v>
      </c>
      <c r="Z53" s="207">
        <f t="shared" si="0"/>
        <v>0.05</v>
      </c>
      <c r="AA53" s="14">
        <f t="shared" si="1"/>
        <v>1.6666666666666666E-2</v>
      </c>
      <c r="AB53" s="484"/>
      <c r="AC53" s="213"/>
      <c r="AD53" s="213"/>
      <c r="AE53" s="213"/>
      <c r="AF53" s="213"/>
      <c r="AG53" s="213"/>
      <c r="AH53" s="213"/>
      <c r="AI53" s="213"/>
      <c r="AJ53" s="213"/>
      <c r="AK53" s="316">
        <v>44073</v>
      </c>
      <c r="AL53" s="316">
        <v>44195</v>
      </c>
      <c r="AM53" s="319">
        <v>5.0000000000000001E-3</v>
      </c>
      <c r="AN53" s="322" t="s">
        <v>36</v>
      </c>
      <c r="AO53" s="325" t="s">
        <v>37</v>
      </c>
      <c r="AP53" s="328" t="s">
        <v>75</v>
      </c>
      <c r="AQ53" s="331">
        <v>137600000</v>
      </c>
      <c r="AR53" s="328" t="s">
        <v>365</v>
      </c>
      <c r="AS53" s="334" t="s">
        <v>366</v>
      </c>
      <c r="AT53" s="337" t="s">
        <v>367</v>
      </c>
      <c r="AU53" s="337" t="s">
        <v>368</v>
      </c>
      <c r="AV53" s="151" t="s">
        <v>392</v>
      </c>
      <c r="AW53" s="52" t="s">
        <v>422</v>
      </c>
    </row>
    <row r="54" spans="1:134" s="2" customFormat="1" ht="75.75" customHeight="1">
      <c r="A54" s="460"/>
      <c r="B54" s="437"/>
      <c r="C54" s="437"/>
      <c r="D54" s="461"/>
      <c r="E54" s="437"/>
      <c r="F54" s="459"/>
      <c r="G54" s="462"/>
      <c r="H54" s="437"/>
      <c r="I54" s="437"/>
      <c r="J54" s="251"/>
      <c r="K54" s="251"/>
      <c r="L54" s="251"/>
      <c r="M54" s="251"/>
      <c r="N54" s="251"/>
      <c r="O54" s="250"/>
      <c r="P54" s="302"/>
      <c r="Q54" s="250"/>
      <c r="R54" s="385"/>
      <c r="S54" s="384"/>
      <c r="T54" s="383"/>
      <c r="U54" s="108" t="s">
        <v>423</v>
      </c>
      <c r="V54" s="1">
        <v>1</v>
      </c>
      <c r="W54" s="160">
        <v>1</v>
      </c>
      <c r="X54" s="130">
        <v>1</v>
      </c>
      <c r="Y54" s="130">
        <v>1</v>
      </c>
      <c r="Z54" s="207">
        <f t="shared" si="0"/>
        <v>1</v>
      </c>
      <c r="AA54" s="14">
        <f t="shared" si="1"/>
        <v>1</v>
      </c>
      <c r="AB54" s="484"/>
      <c r="AC54" s="213"/>
      <c r="AD54" s="213"/>
      <c r="AE54" s="213"/>
      <c r="AF54" s="213"/>
      <c r="AG54" s="213"/>
      <c r="AH54" s="213"/>
      <c r="AI54" s="213"/>
      <c r="AJ54" s="213"/>
      <c r="AK54" s="317"/>
      <c r="AL54" s="317"/>
      <c r="AM54" s="320"/>
      <c r="AN54" s="323"/>
      <c r="AO54" s="326"/>
      <c r="AP54" s="329"/>
      <c r="AQ54" s="332"/>
      <c r="AR54" s="329"/>
      <c r="AS54" s="335"/>
      <c r="AT54" s="338"/>
      <c r="AU54" s="338"/>
      <c r="AV54" s="133" t="s">
        <v>428</v>
      </c>
      <c r="AW54" s="161" t="s">
        <v>429</v>
      </c>
      <c r="AX54" s="41"/>
    </row>
    <row r="55" spans="1:134" s="2" customFormat="1" ht="75.75" customHeight="1">
      <c r="A55" s="460"/>
      <c r="B55" s="437"/>
      <c r="C55" s="437"/>
      <c r="D55" s="461"/>
      <c r="E55" s="437"/>
      <c r="F55" s="459"/>
      <c r="G55" s="462"/>
      <c r="H55" s="437"/>
      <c r="I55" s="437"/>
      <c r="J55" s="251"/>
      <c r="K55" s="251"/>
      <c r="L55" s="251"/>
      <c r="M55" s="251"/>
      <c r="N55" s="251"/>
      <c r="O55" s="250"/>
      <c r="P55" s="302"/>
      <c r="Q55" s="250"/>
      <c r="R55" s="385"/>
      <c r="S55" s="384"/>
      <c r="T55" s="383"/>
      <c r="U55" s="108" t="s">
        <v>424</v>
      </c>
      <c r="V55" s="1">
        <v>1</v>
      </c>
      <c r="W55" s="160">
        <v>0.3</v>
      </c>
      <c r="X55" s="130">
        <v>0</v>
      </c>
      <c r="Y55" s="130">
        <v>0.3</v>
      </c>
      <c r="Z55" s="207">
        <f t="shared" si="0"/>
        <v>0.3</v>
      </c>
      <c r="AA55" s="14">
        <f t="shared" si="1"/>
        <v>0.3</v>
      </c>
      <c r="AB55" s="484"/>
      <c r="AC55" s="213"/>
      <c r="AD55" s="213"/>
      <c r="AE55" s="213"/>
      <c r="AF55" s="213"/>
      <c r="AG55" s="213"/>
      <c r="AH55" s="213"/>
      <c r="AI55" s="213"/>
      <c r="AJ55" s="213"/>
      <c r="AK55" s="317"/>
      <c r="AL55" s="317"/>
      <c r="AM55" s="320"/>
      <c r="AN55" s="323"/>
      <c r="AO55" s="326"/>
      <c r="AP55" s="329"/>
      <c r="AQ55" s="332"/>
      <c r="AR55" s="329"/>
      <c r="AS55" s="335"/>
      <c r="AT55" s="338"/>
      <c r="AU55" s="338"/>
      <c r="AV55" s="133" t="s">
        <v>430</v>
      </c>
      <c r="AW55" s="161" t="s">
        <v>431</v>
      </c>
      <c r="AX55" s="41"/>
    </row>
    <row r="56" spans="1:134" s="2" customFormat="1" ht="75.75" customHeight="1">
      <c r="A56" s="460"/>
      <c r="B56" s="437"/>
      <c r="C56" s="437"/>
      <c r="D56" s="461"/>
      <c r="E56" s="437"/>
      <c r="F56" s="459"/>
      <c r="G56" s="462"/>
      <c r="H56" s="437"/>
      <c r="I56" s="437"/>
      <c r="J56" s="251"/>
      <c r="K56" s="251"/>
      <c r="L56" s="251"/>
      <c r="M56" s="251"/>
      <c r="N56" s="251"/>
      <c r="O56" s="250"/>
      <c r="P56" s="302"/>
      <c r="Q56" s="250"/>
      <c r="R56" s="385"/>
      <c r="S56" s="384"/>
      <c r="T56" s="383"/>
      <c r="U56" s="108" t="s">
        <v>425</v>
      </c>
      <c r="V56" s="1">
        <v>4</v>
      </c>
      <c r="W56" s="160">
        <v>0</v>
      </c>
      <c r="X56" s="130">
        <v>0</v>
      </c>
      <c r="Y56" s="130">
        <v>0</v>
      </c>
      <c r="Z56" s="207">
        <f t="shared" si="0"/>
        <v>0</v>
      </c>
      <c r="AA56" s="14">
        <f t="shared" si="1"/>
        <v>0</v>
      </c>
      <c r="AB56" s="484"/>
      <c r="AC56" s="213"/>
      <c r="AD56" s="213"/>
      <c r="AE56" s="213"/>
      <c r="AF56" s="213"/>
      <c r="AG56" s="213"/>
      <c r="AH56" s="213"/>
      <c r="AI56" s="213"/>
      <c r="AJ56" s="213"/>
      <c r="AK56" s="317"/>
      <c r="AL56" s="317"/>
      <c r="AM56" s="320"/>
      <c r="AN56" s="323"/>
      <c r="AO56" s="326"/>
      <c r="AP56" s="329"/>
      <c r="AQ56" s="332"/>
      <c r="AR56" s="329"/>
      <c r="AS56" s="335"/>
      <c r="AT56" s="338"/>
      <c r="AU56" s="338"/>
      <c r="AV56" s="133" t="s">
        <v>432</v>
      </c>
      <c r="AW56" s="52" t="s">
        <v>433</v>
      </c>
      <c r="AX56" s="41"/>
    </row>
    <row r="57" spans="1:134" s="2" customFormat="1" ht="75.75" customHeight="1">
      <c r="A57" s="460"/>
      <c r="B57" s="437"/>
      <c r="C57" s="437"/>
      <c r="D57" s="461"/>
      <c r="E57" s="437"/>
      <c r="F57" s="459"/>
      <c r="G57" s="462"/>
      <c r="H57" s="437"/>
      <c r="I57" s="437"/>
      <c r="J57" s="251"/>
      <c r="K57" s="251"/>
      <c r="L57" s="251"/>
      <c r="M57" s="251"/>
      <c r="N57" s="251"/>
      <c r="O57" s="250"/>
      <c r="P57" s="302"/>
      <c r="Q57" s="250"/>
      <c r="R57" s="385"/>
      <c r="S57" s="384"/>
      <c r="T57" s="383"/>
      <c r="U57" s="107" t="s">
        <v>426</v>
      </c>
      <c r="V57" s="1">
        <v>400</v>
      </c>
      <c r="W57" s="160">
        <v>0.57999999999999996</v>
      </c>
      <c r="X57" s="130">
        <v>0</v>
      </c>
      <c r="Y57" s="130">
        <v>0.82</v>
      </c>
      <c r="Z57" s="207">
        <f t="shared" si="0"/>
        <v>0.82</v>
      </c>
      <c r="AA57" s="14">
        <f t="shared" si="1"/>
        <v>2.0499999999999997E-3</v>
      </c>
      <c r="AB57" s="484"/>
      <c r="AC57" s="213"/>
      <c r="AD57" s="213"/>
      <c r="AE57" s="213"/>
      <c r="AF57" s="213"/>
      <c r="AG57" s="213"/>
      <c r="AH57" s="213"/>
      <c r="AI57" s="213"/>
      <c r="AJ57" s="213"/>
      <c r="AK57" s="317"/>
      <c r="AL57" s="317"/>
      <c r="AM57" s="320"/>
      <c r="AN57" s="323"/>
      <c r="AO57" s="326"/>
      <c r="AP57" s="329"/>
      <c r="AQ57" s="332"/>
      <c r="AR57" s="329"/>
      <c r="AS57" s="335"/>
      <c r="AT57" s="338"/>
      <c r="AU57" s="338"/>
      <c r="AV57" s="133" t="s">
        <v>432</v>
      </c>
      <c r="AW57" s="161" t="s">
        <v>434</v>
      </c>
      <c r="AX57" s="41"/>
    </row>
    <row r="58" spans="1:134" s="2" customFormat="1" ht="130.5" customHeight="1">
      <c r="A58" s="460"/>
      <c r="B58" s="437"/>
      <c r="C58" s="437"/>
      <c r="D58" s="461"/>
      <c r="E58" s="437"/>
      <c r="F58" s="459"/>
      <c r="G58" s="462"/>
      <c r="H58" s="437"/>
      <c r="I58" s="437"/>
      <c r="J58" s="251"/>
      <c r="K58" s="251"/>
      <c r="L58" s="251"/>
      <c r="M58" s="251"/>
      <c r="N58" s="251"/>
      <c r="O58" s="250"/>
      <c r="P58" s="303"/>
      <c r="Q58" s="250"/>
      <c r="R58" s="385"/>
      <c r="S58" s="384"/>
      <c r="T58" s="383"/>
      <c r="U58" s="108" t="s">
        <v>427</v>
      </c>
      <c r="V58" s="1">
        <v>2</v>
      </c>
      <c r="W58" s="160">
        <v>0.3</v>
      </c>
      <c r="X58" s="130">
        <v>0.4</v>
      </c>
      <c r="Y58" s="130">
        <v>0.5</v>
      </c>
      <c r="Z58" s="207">
        <f t="shared" si="0"/>
        <v>0.5</v>
      </c>
      <c r="AA58" s="14">
        <f t="shared" si="1"/>
        <v>0.25</v>
      </c>
      <c r="AB58" s="485"/>
      <c r="AC58" s="214"/>
      <c r="AD58" s="214"/>
      <c r="AE58" s="214"/>
      <c r="AF58" s="214"/>
      <c r="AG58" s="214"/>
      <c r="AH58" s="214"/>
      <c r="AI58" s="214"/>
      <c r="AJ58" s="214"/>
      <c r="AK58" s="318"/>
      <c r="AL58" s="318"/>
      <c r="AM58" s="321"/>
      <c r="AN58" s="324"/>
      <c r="AO58" s="327"/>
      <c r="AP58" s="330"/>
      <c r="AQ58" s="333"/>
      <c r="AR58" s="330"/>
      <c r="AS58" s="336"/>
      <c r="AT58" s="340"/>
      <c r="AU58" s="339"/>
      <c r="AV58" s="133" t="s">
        <v>435</v>
      </c>
      <c r="AW58" s="161" t="s">
        <v>436</v>
      </c>
      <c r="AX58" s="41"/>
    </row>
    <row r="59" spans="1:134" s="2" customFormat="1" ht="132" customHeight="1">
      <c r="A59" s="20" t="s">
        <v>32</v>
      </c>
      <c r="B59" s="152" t="s">
        <v>72</v>
      </c>
      <c r="C59" s="10" t="s">
        <v>119</v>
      </c>
      <c r="D59" s="10" t="s">
        <v>120</v>
      </c>
      <c r="E59" s="8" t="s">
        <v>121</v>
      </c>
      <c r="F59" s="235" t="s">
        <v>122</v>
      </c>
      <c r="G59" s="120" t="s">
        <v>123</v>
      </c>
      <c r="H59" s="8" t="s">
        <v>120</v>
      </c>
      <c r="I59" s="159" t="s">
        <v>124</v>
      </c>
      <c r="J59" s="159">
        <v>8</v>
      </c>
      <c r="K59" s="159">
        <v>2</v>
      </c>
      <c r="L59" s="159">
        <v>0</v>
      </c>
      <c r="M59" s="159">
        <v>0</v>
      </c>
      <c r="N59" s="159">
        <v>1</v>
      </c>
      <c r="O59" s="284">
        <f>N59/K59</f>
        <v>0.5</v>
      </c>
      <c r="P59" s="304">
        <f>SUM(O59:O60)/(2)</f>
        <v>0.25</v>
      </c>
      <c r="Q59" s="284">
        <f>N59/J59</f>
        <v>0.125</v>
      </c>
      <c r="R59" s="377" t="s">
        <v>339</v>
      </c>
      <c r="S59" s="377" t="s">
        <v>340</v>
      </c>
      <c r="T59" s="377" t="s">
        <v>340</v>
      </c>
      <c r="U59" s="342" t="s">
        <v>124</v>
      </c>
      <c r="V59" s="450">
        <v>8</v>
      </c>
      <c r="W59" s="371">
        <v>0</v>
      </c>
      <c r="X59" s="382">
        <v>0</v>
      </c>
      <c r="Y59" s="382">
        <v>1</v>
      </c>
      <c r="Z59" s="207">
        <f t="shared" si="0"/>
        <v>1</v>
      </c>
      <c r="AA59" s="14">
        <f t="shared" si="1"/>
        <v>0.125</v>
      </c>
      <c r="AB59" s="309">
        <f>AA59</f>
        <v>0.125</v>
      </c>
      <c r="AC59" s="184" t="s">
        <v>545</v>
      </c>
      <c r="AD59" s="184" t="s">
        <v>547</v>
      </c>
      <c r="AE59" s="265" t="s">
        <v>515</v>
      </c>
      <c r="AF59" s="236" t="s">
        <v>548</v>
      </c>
      <c r="AG59" s="236" t="s">
        <v>550</v>
      </c>
      <c r="AH59" s="272">
        <v>889535569.94000006</v>
      </c>
      <c r="AI59" s="272">
        <v>752460000</v>
      </c>
      <c r="AJ59" s="198">
        <f>AI59/AH59</f>
        <v>0.84590209253886728</v>
      </c>
      <c r="AK59" s="93">
        <v>44075</v>
      </c>
      <c r="AL59" s="23">
        <v>45261</v>
      </c>
      <c r="AM59" s="373">
        <v>0.3</v>
      </c>
      <c r="AN59" s="342" t="s">
        <v>125</v>
      </c>
      <c r="AO59" s="342" t="s">
        <v>191</v>
      </c>
      <c r="AP59" s="344" t="s">
        <v>167</v>
      </c>
      <c r="AQ59" s="344" t="s">
        <v>167</v>
      </c>
      <c r="AR59" s="344" t="s">
        <v>167</v>
      </c>
      <c r="AS59" s="344" t="s">
        <v>167</v>
      </c>
      <c r="AT59" s="347" t="s">
        <v>126</v>
      </c>
      <c r="AU59" s="375" t="s">
        <v>341</v>
      </c>
      <c r="AV59" s="341" t="s">
        <v>406</v>
      </c>
      <c r="AW59" s="314" t="s">
        <v>421</v>
      </c>
      <c r="AX59" s="41"/>
    </row>
    <row r="60" spans="1:134" s="3" customFormat="1" ht="72.5">
      <c r="A60" s="20" t="s">
        <v>32</v>
      </c>
      <c r="B60" s="79" t="s">
        <v>72</v>
      </c>
      <c r="C60" s="10" t="s">
        <v>119</v>
      </c>
      <c r="D60" s="9" t="s">
        <v>41</v>
      </c>
      <c r="E60" s="8" t="s">
        <v>127</v>
      </c>
      <c r="F60" s="235" t="s">
        <v>122</v>
      </c>
      <c r="G60" s="120" t="s">
        <v>128</v>
      </c>
      <c r="H60" s="10" t="s">
        <v>41</v>
      </c>
      <c r="I60" s="9">
        <v>0</v>
      </c>
      <c r="J60" s="237">
        <v>1</v>
      </c>
      <c r="K60" s="237">
        <v>1</v>
      </c>
      <c r="L60" s="237">
        <v>0</v>
      </c>
      <c r="M60" s="237">
        <v>0</v>
      </c>
      <c r="N60" s="237">
        <v>0</v>
      </c>
      <c r="O60" s="284">
        <f>N60/K60</f>
        <v>0</v>
      </c>
      <c r="P60" s="305"/>
      <c r="Q60" s="285">
        <f>0%</f>
        <v>0</v>
      </c>
      <c r="R60" s="378"/>
      <c r="S60" s="378"/>
      <c r="T60" s="378"/>
      <c r="U60" s="343"/>
      <c r="V60" s="451"/>
      <c r="W60" s="372"/>
      <c r="X60" s="359"/>
      <c r="Y60" s="359"/>
      <c r="Z60" s="14"/>
      <c r="AA60" s="14"/>
      <c r="AB60" s="310"/>
      <c r="AC60" s="184" t="s">
        <v>546</v>
      </c>
      <c r="AD60" s="186" t="s">
        <v>547</v>
      </c>
      <c r="AE60" s="226" t="s">
        <v>515</v>
      </c>
      <c r="AF60" s="236" t="s">
        <v>549</v>
      </c>
      <c r="AG60" s="236" t="s">
        <v>551</v>
      </c>
      <c r="AH60" s="199"/>
      <c r="AI60" s="199"/>
      <c r="AJ60" s="199"/>
      <c r="AK60" s="93">
        <v>44075</v>
      </c>
      <c r="AL60" s="23">
        <v>45261</v>
      </c>
      <c r="AM60" s="374"/>
      <c r="AN60" s="343"/>
      <c r="AO60" s="343"/>
      <c r="AP60" s="345"/>
      <c r="AQ60" s="345"/>
      <c r="AR60" s="346"/>
      <c r="AS60" s="345"/>
      <c r="AT60" s="348"/>
      <c r="AU60" s="376"/>
      <c r="AV60" s="341"/>
      <c r="AW60" s="315"/>
      <c r="AX60" s="101"/>
    </row>
    <row r="61" spans="1:134" s="85" customFormat="1" ht="99" customHeight="1">
      <c r="A61" s="1" t="s">
        <v>32</v>
      </c>
      <c r="B61" s="18" t="s">
        <v>39</v>
      </c>
      <c r="C61" s="81" t="s">
        <v>40</v>
      </c>
      <c r="D61" s="18" t="s">
        <v>41</v>
      </c>
      <c r="E61" s="87" t="s">
        <v>42</v>
      </c>
      <c r="F61" s="231" t="s">
        <v>43</v>
      </c>
      <c r="G61" s="18" t="s">
        <v>44</v>
      </c>
      <c r="H61" s="18">
        <v>0</v>
      </c>
      <c r="I61" s="18" t="s">
        <v>45</v>
      </c>
      <c r="J61" s="261">
        <v>1</v>
      </c>
      <c r="K61" s="261">
        <v>0</v>
      </c>
      <c r="L61" s="261">
        <v>0</v>
      </c>
      <c r="M61" s="261">
        <v>0</v>
      </c>
      <c r="N61" s="261">
        <v>0</v>
      </c>
      <c r="O61" s="284">
        <f>0%</f>
        <v>0</v>
      </c>
      <c r="P61" s="306">
        <f>SUM(O61:O67)/(7)</f>
        <v>0.14285714285714285</v>
      </c>
      <c r="Q61" s="294">
        <f>0%</f>
        <v>0</v>
      </c>
      <c r="R61" s="76" t="s">
        <v>44</v>
      </c>
      <c r="S61" s="76" t="s">
        <v>327</v>
      </c>
      <c r="T61" s="76" t="s">
        <v>46</v>
      </c>
      <c r="U61" s="76" t="s">
        <v>45</v>
      </c>
      <c r="V61" s="104">
        <v>1</v>
      </c>
      <c r="W61" s="76" t="s">
        <v>289</v>
      </c>
      <c r="X61" s="128" t="s">
        <v>289</v>
      </c>
      <c r="Y61" s="128">
        <v>0</v>
      </c>
      <c r="Z61" s="207">
        <f t="shared" si="0"/>
        <v>0</v>
      </c>
      <c r="AA61" s="14">
        <f t="shared" si="1"/>
        <v>0</v>
      </c>
      <c r="AB61" s="489">
        <f>SUM(AA61:AA67)/(7)</f>
        <v>0</v>
      </c>
      <c r="AC61" s="186" t="s">
        <v>552</v>
      </c>
      <c r="AD61" s="184" t="s">
        <v>553</v>
      </c>
      <c r="AE61" s="265" t="s">
        <v>515</v>
      </c>
      <c r="AF61" s="273">
        <v>77968523.430000007</v>
      </c>
      <c r="AG61" s="228">
        <v>0</v>
      </c>
      <c r="AH61" s="274">
        <v>77968523.430000007</v>
      </c>
      <c r="AI61" s="274">
        <v>0</v>
      </c>
      <c r="AJ61" s="218">
        <f>AI61/AH61</f>
        <v>0</v>
      </c>
      <c r="AK61" s="94">
        <v>44197</v>
      </c>
      <c r="AL61" s="95">
        <v>45291</v>
      </c>
      <c r="AM61" s="88">
        <v>0</v>
      </c>
      <c r="AN61" s="76" t="s">
        <v>47</v>
      </c>
      <c r="AO61" s="76" t="s">
        <v>31</v>
      </c>
      <c r="AP61" s="82" t="s">
        <v>75</v>
      </c>
      <c r="AQ61" s="90">
        <f t="shared" ref="AQ61:AQ66" si="3">78000000/7</f>
        <v>11142857.142857144</v>
      </c>
      <c r="AR61" s="89" t="s">
        <v>290</v>
      </c>
      <c r="AS61" s="76" t="s">
        <v>77</v>
      </c>
      <c r="AT61" s="91"/>
      <c r="AU61" s="39" t="s">
        <v>325</v>
      </c>
      <c r="AV61" s="134" t="s">
        <v>325</v>
      </c>
      <c r="AW61" s="176" t="s">
        <v>325</v>
      </c>
    </row>
    <row r="62" spans="1:134" s="85" customFormat="1" ht="101.5">
      <c r="A62" s="1" t="s">
        <v>32</v>
      </c>
      <c r="B62" s="76" t="s">
        <v>39</v>
      </c>
      <c r="C62" s="81" t="s">
        <v>40</v>
      </c>
      <c r="D62" s="76" t="s">
        <v>41</v>
      </c>
      <c r="E62" s="87" t="s">
        <v>42</v>
      </c>
      <c r="F62" s="232" t="s">
        <v>43</v>
      </c>
      <c r="G62" s="117" t="s">
        <v>48</v>
      </c>
      <c r="H62" s="76">
        <v>0</v>
      </c>
      <c r="I62" s="76" t="s">
        <v>49</v>
      </c>
      <c r="J62" s="245">
        <v>1</v>
      </c>
      <c r="K62" s="245">
        <v>0</v>
      </c>
      <c r="L62" s="245">
        <v>0</v>
      </c>
      <c r="M62" s="245">
        <v>0</v>
      </c>
      <c r="N62" s="245">
        <v>0</v>
      </c>
      <c r="O62" s="284">
        <f>0%</f>
        <v>0</v>
      </c>
      <c r="P62" s="307"/>
      <c r="Q62" s="294">
        <f>0%</f>
        <v>0</v>
      </c>
      <c r="R62" s="76" t="s">
        <v>50</v>
      </c>
      <c r="S62" s="76" t="s">
        <v>327</v>
      </c>
      <c r="T62" s="76" t="s">
        <v>51</v>
      </c>
      <c r="U62" s="76" t="s">
        <v>49</v>
      </c>
      <c r="V62" s="104">
        <v>1</v>
      </c>
      <c r="W62" s="76" t="s">
        <v>291</v>
      </c>
      <c r="X62" s="128" t="s">
        <v>387</v>
      </c>
      <c r="Y62" s="128">
        <v>0</v>
      </c>
      <c r="Z62" s="207">
        <f t="shared" si="0"/>
        <v>0</v>
      </c>
      <c r="AA62" s="14">
        <f t="shared" si="1"/>
        <v>0</v>
      </c>
      <c r="AB62" s="490"/>
      <c r="AC62" s="186"/>
      <c r="AD62" s="219"/>
      <c r="AE62" s="219"/>
      <c r="AF62" s="228"/>
      <c r="AG62" s="228"/>
      <c r="AH62" s="219"/>
      <c r="AI62" s="219"/>
      <c r="AJ62" s="219"/>
      <c r="AK62" s="94">
        <v>44197</v>
      </c>
      <c r="AL62" s="95">
        <v>45291</v>
      </c>
      <c r="AM62" s="88">
        <v>0</v>
      </c>
      <c r="AN62" s="76" t="s">
        <v>47</v>
      </c>
      <c r="AO62" s="76" t="s">
        <v>31</v>
      </c>
      <c r="AP62" s="82" t="s">
        <v>75</v>
      </c>
      <c r="AQ62" s="90">
        <f t="shared" si="3"/>
        <v>11142857.142857144</v>
      </c>
      <c r="AR62" s="89" t="s">
        <v>290</v>
      </c>
      <c r="AS62" s="76" t="s">
        <v>77</v>
      </c>
      <c r="AT62" s="91"/>
      <c r="AU62" s="39" t="s">
        <v>326</v>
      </c>
      <c r="AV62" s="134" t="s">
        <v>326</v>
      </c>
      <c r="AW62" s="176" t="s">
        <v>326</v>
      </c>
    </row>
    <row r="63" spans="1:134" s="85" customFormat="1" ht="188.5">
      <c r="A63" s="1" t="s">
        <v>32</v>
      </c>
      <c r="B63" s="76" t="s">
        <v>39</v>
      </c>
      <c r="C63" s="81" t="s">
        <v>40</v>
      </c>
      <c r="D63" s="76" t="s">
        <v>41</v>
      </c>
      <c r="E63" s="87" t="s">
        <v>42</v>
      </c>
      <c r="F63" s="232" t="s">
        <v>43</v>
      </c>
      <c r="G63" s="117" t="s">
        <v>52</v>
      </c>
      <c r="H63" s="76">
        <v>0</v>
      </c>
      <c r="I63" s="76" t="s">
        <v>53</v>
      </c>
      <c r="J63" s="245">
        <v>1</v>
      </c>
      <c r="K63" s="245">
        <v>0</v>
      </c>
      <c r="L63" s="245">
        <v>0</v>
      </c>
      <c r="M63" s="245">
        <v>0</v>
      </c>
      <c r="N63" s="245">
        <v>0</v>
      </c>
      <c r="O63" s="284">
        <f>0%</f>
        <v>0</v>
      </c>
      <c r="P63" s="307"/>
      <c r="Q63" s="277">
        <f>0%</f>
        <v>0</v>
      </c>
      <c r="R63" s="78" t="s">
        <v>292</v>
      </c>
      <c r="S63" s="76" t="s">
        <v>327</v>
      </c>
      <c r="T63" s="76" t="s">
        <v>54</v>
      </c>
      <c r="U63" s="76" t="s">
        <v>53</v>
      </c>
      <c r="V63" s="104">
        <v>1</v>
      </c>
      <c r="W63" s="76" t="s">
        <v>293</v>
      </c>
      <c r="X63" s="129" t="s">
        <v>388</v>
      </c>
      <c r="Y63" s="167">
        <v>0</v>
      </c>
      <c r="Z63" s="207">
        <f t="shared" si="0"/>
        <v>0</v>
      </c>
      <c r="AA63" s="14">
        <f t="shared" si="1"/>
        <v>0</v>
      </c>
      <c r="AB63" s="490"/>
      <c r="AC63" s="186"/>
      <c r="AD63" s="219"/>
      <c r="AE63" s="219"/>
      <c r="AF63" s="228"/>
      <c r="AG63" s="228"/>
      <c r="AH63" s="219"/>
      <c r="AI63" s="219"/>
      <c r="AJ63" s="219"/>
      <c r="AK63" s="94">
        <v>44197</v>
      </c>
      <c r="AL63" s="95">
        <v>45291</v>
      </c>
      <c r="AM63" s="88">
        <v>0</v>
      </c>
      <c r="AN63" s="76" t="s">
        <v>47</v>
      </c>
      <c r="AO63" s="76" t="s">
        <v>31</v>
      </c>
      <c r="AP63" s="82" t="s">
        <v>75</v>
      </c>
      <c r="AQ63" s="90">
        <f t="shared" si="3"/>
        <v>11142857.142857144</v>
      </c>
      <c r="AR63" s="89" t="s">
        <v>290</v>
      </c>
      <c r="AS63" s="76" t="s">
        <v>77</v>
      </c>
      <c r="AT63" s="91"/>
      <c r="AU63" s="39" t="s">
        <v>325</v>
      </c>
      <c r="AV63" s="134" t="s">
        <v>325</v>
      </c>
      <c r="AW63" s="176" t="s">
        <v>489</v>
      </c>
    </row>
    <row r="64" spans="1:134" s="85" customFormat="1" ht="72.5">
      <c r="A64" s="1" t="s">
        <v>32</v>
      </c>
      <c r="B64" s="76" t="s">
        <v>39</v>
      </c>
      <c r="C64" s="81" t="s">
        <v>40</v>
      </c>
      <c r="D64" s="76" t="s">
        <v>41</v>
      </c>
      <c r="E64" s="87" t="s">
        <v>42</v>
      </c>
      <c r="F64" s="232" t="s">
        <v>43</v>
      </c>
      <c r="G64" s="117" t="s">
        <v>55</v>
      </c>
      <c r="H64" s="76">
        <v>0</v>
      </c>
      <c r="I64" s="76" t="s">
        <v>56</v>
      </c>
      <c r="J64" s="245">
        <v>1</v>
      </c>
      <c r="K64" s="245">
        <v>0</v>
      </c>
      <c r="L64" s="245">
        <v>0</v>
      </c>
      <c r="M64" s="245">
        <v>0</v>
      </c>
      <c r="N64" s="245">
        <v>0</v>
      </c>
      <c r="O64" s="294">
        <f>0%</f>
        <v>0</v>
      </c>
      <c r="P64" s="307"/>
      <c r="Q64" s="294">
        <f>0%</f>
        <v>0</v>
      </c>
      <c r="R64" s="76" t="s">
        <v>55</v>
      </c>
      <c r="S64" s="76" t="s">
        <v>327</v>
      </c>
      <c r="T64" s="76" t="s">
        <v>57</v>
      </c>
      <c r="U64" s="76" t="s">
        <v>56</v>
      </c>
      <c r="V64" s="104">
        <v>1</v>
      </c>
      <c r="W64" s="77"/>
      <c r="X64" s="128" t="s">
        <v>294</v>
      </c>
      <c r="Y64" s="128">
        <v>0</v>
      </c>
      <c r="Z64" s="207">
        <f t="shared" si="0"/>
        <v>0</v>
      </c>
      <c r="AA64" s="14">
        <f t="shared" si="1"/>
        <v>0</v>
      </c>
      <c r="AB64" s="490"/>
      <c r="AC64" s="219"/>
      <c r="AD64" s="219"/>
      <c r="AE64" s="219"/>
      <c r="AF64" s="219"/>
      <c r="AG64" s="219"/>
      <c r="AH64" s="219"/>
      <c r="AI64" s="219"/>
      <c r="AJ64" s="219"/>
      <c r="AK64" s="94">
        <v>44197</v>
      </c>
      <c r="AL64" s="95">
        <v>45291</v>
      </c>
      <c r="AM64" s="88">
        <v>0</v>
      </c>
      <c r="AN64" s="76" t="s">
        <v>47</v>
      </c>
      <c r="AO64" s="76" t="s">
        <v>31</v>
      </c>
      <c r="AP64" s="82" t="s">
        <v>75</v>
      </c>
      <c r="AQ64" s="90">
        <f t="shared" si="3"/>
        <v>11142857.142857144</v>
      </c>
      <c r="AR64" s="89" t="s">
        <v>290</v>
      </c>
      <c r="AS64" s="76" t="s">
        <v>77</v>
      </c>
      <c r="AT64" s="91"/>
      <c r="AU64" s="39" t="s">
        <v>325</v>
      </c>
      <c r="AV64" s="134" t="s">
        <v>325</v>
      </c>
      <c r="AW64" s="176" t="s">
        <v>325</v>
      </c>
    </row>
    <row r="65" spans="1:50" s="85" customFormat="1" ht="72.5">
      <c r="A65" s="1" t="s">
        <v>32</v>
      </c>
      <c r="B65" s="76" t="s">
        <v>39</v>
      </c>
      <c r="C65" s="81" t="s">
        <v>40</v>
      </c>
      <c r="D65" s="76" t="s">
        <v>41</v>
      </c>
      <c r="E65" s="87" t="s">
        <v>42</v>
      </c>
      <c r="F65" s="232" t="s">
        <v>43</v>
      </c>
      <c r="G65" s="117" t="s">
        <v>58</v>
      </c>
      <c r="H65" s="76">
        <v>1</v>
      </c>
      <c r="I65" s="76" t="s">
        <v>59</v>
      </c>
      <c r="J65" s="245">
        <v>0.5</v>
      </c>
      <c r="K65" s="245">
        <v>0</v>
      </c>
      <c r="L65" s="245">
        <v>0</v>
      </c>
      <c r="M65" s="245">
        <v>0</v>
      </c>
      <c r="N65" s="245">
        <v>0</v>
      </c>
      <c r="O65" s="289">
        <f>0%</f>
        <v>0</v>
      </c>
      <c r="P65" s="307"/>
      <c r="Q65" s="289">
        <f>0%</f>
        <v>0</v>
      </c>
      <c r="R65" s="76" t="s">
        <v>292</v>
      </c>
      <c r="S65" s="76" t="s">
        <v>327</v>
      </c>
      <c r="T65" s="76" t="s">
        <v>60</v>
      </c>
      <c r="U65" s="76" t="s">
        <v>59</v>
      </c>
      <c r="V65" s="104">
        <v>1</v>
      </c>
      <c r="W65" s="76" t="s">
        <v>295</v>
      </c>
      <c r="X65" s="35" t="s">
        <v>389</v>
      </c>
      <c r="Y65" s="176">
        <v>0</v>
      </c>
      <c r="Z65" s="14">
        <f t="shared" si="0"/>
        <v>0</v>
      </c>
      <c r="AA65" s="14">
        <f t="shared" si="1"/>
        <v>0</v>
      </c>
      <c r="AB65" s="490"/>
      <c r="AC65" s="219"/>
      <c r="AD65" s="219"/>
      <c r="AE65" s="219"/>
      <c r="AF65" s="219"/>
      <c r="AG65" s="219"/>
      <c r="AH65" s="219"/>
      <c r="AI65" s="219"/>
      <c r="AJ65" s="219"/>
      <c r="AK65" s="94">
        <v>44197</v>
      </c>
      <c r="AL65" s="95">
        <v>45291</v>
      </c>
      <c r="AM65" s="88">
        <v>0</v>
      </c>
      <c r="AN65" s="76" t="s">
        <v>47</v>
      </c>
      <c r="AO65" s="76" t="s">
        <v>31</v>
      </c>
      <c r="AP65" s="82" t="s">
        <v>75</v>
      </c>
      <c r="AQ65" s="90">
        <f t="shared" si="3"/>
        <v>11142857.142857144</v>
      </c>
      <c r="AR65" s="89" t="s">
        <v>290</v>
      </c>
      <c r="AS65" s="76" t="s">
        <v>77</v>
      </c>
      <c r="AT65" s="91"/>
      <c r="AU65" s="39" t="s">
        <v>325</v>
      </c>
      <c r="AV65" s="134" t="s">
        <v>325</v>
      </c>
      <c r="AW65" s="176" t="s">
        <v>490</v>
      </c>
    </row>
    <row r="66" spans="1:50" s="85" customFormat="1" ht="145">
      <c r="A66" s="1" t="s">
        <v>32</v>
      </c>
      <c r="B66" s="76" t="s">
        <v>39</v>
      </c>
      <c r="C66" s="81" t="s">
        <v>40</v>
      </c>
      <c r="D66" s="76" t="s">
        <v>41</v>
      </c>
      <c r="E66" s="87" t="s">
        <v>42</v>
      </c>
      <c r="F66" s="232" t="s">
        <v>43</v>
      </c>
      <c r="G66" s="117" t="s">
        <v>61</v>
      </c>
      <c r="H66" s="76">
        <v>0</v>
      </c>
      <c r="I66" s="76" t="s">
        <v>62</v>
      </c>
      <c r="J66" s="245">
        <v>4</v>
      </c>
      <c r="K66" s="245">
        <v>1</v>
      </c>
      <c r="L66" s="245">
        <v>0</v>
      </c>
      <c r="M66" s="245">
        <v>0</v>
      </c>
      <c r="N66" s="245">
        <v>1</v>
      </c>
      <c r="O66" s="289">
        <f>N66/K66</f>
        <v>1</v>
      </c>
      <c r="P66" s="307"/>
      <c r="Q66" s="289">
        <f>N66/J66</f>
        <v>0.25</v>
      </c>
      <c r="R66" s="76" t="s">
        <v>292</v>
      </c>
      <c r="S66" s="76" t="s">
        <v>327</v>
      </c>
      <c r="T66" s="76" t="s">
        <v>63</v>
      </c>
      <c r="U66" s="76" t="s">
        <v>62</v>
      </c>
      <c r="V66" s="104">
        <v>4</v>
      </c>
      <c r="W66" s="76" t="s">
        <v>296</v>
      </c>
      <c r="X66" s="35" t="s">
        <v>390</v>
      </c>
      <c r="Y66" s="176">
        <v>0</v>
      </c>
      <c r="Z66" s="14">
        <f t="shared" si="0"/>
        <v>0</v>
      </c>
      <c r="AA66" s="14">
        <f t="shared" si="1"/>
        <v>0</v>
      </c>
      <c r="AB66" s="490"/>
      <c r="AC66" s="219"/>
      <c r="AD66" s="219"/>
      <c r="AE66" s="219"/>
      <c r="AF66" s="219"/>
      <c r="AG66" s="219"/>
      <c r="AH66" s="219"/>
      <c r="AI66" s="219"/>
      <c r="AJ66" s="219"/>
      <c r="AK66" s="94">
        <v>44136</v>
      </c>
      <c r="AL66" s="95">
        <v>45291</v>
      </c>
      <c r="AM66" s="88">
        <v>0</v>
      </c>
      <c r="AN66" s="76" t="s">
        <v>47</v>
      </c>
      <c r="AO66" s="76" t="s">
        <v>31</v>
      </c>
      <c r="AP66" s="82" t="s">
        <v>75</v>
      </c>
      <c r="AQ66" s="90">
        <f t="shared" si="3"/>
        <v>11142857.142857144</v>
      </c>
      <c r="AR66" s="89" t="s">
        <v>290</v>
      </c>
      <c r="AS66" s="76" t="s">
        <v>77</v>
      </c>
      <c r="AT66" s="91"/>
      <c r="AU66" s="39" t="s">
        <v>326</v>
      </c>
      <c r="AV66" s="134" t="s">
        <v>325</v>
      </c>
      <c r="AW66" s="176" t="s">
        <v>491</v>
      </c>
    </row>
    <row r="67" spans="1:50" s="85" customFormat="1" ht="217.5">
      <c r="A67" s="1" t="s">
        <v>32</v>
      </c>
      <c r="B67" s="76" t="s">
        <v>39</v>
      </c>
      <c r="C67" s="81" t="s">
        <v>40</v>
      </c>
      <c r="D67" s="76" t="s">
        <v>41</v>
      </c>
      <c r="E67" s="87" t="s">
        <v>42</v>
      </c>
      <c r="F67" s="232" t="s">
        <v>43</v>
      </c>
      <c r="G67" s="117" t="s">
        <v>64</v>
      </c>
      <c r="H67" s="76">
        <v>0</v>
      </c>
      <c r="I67" s="76" t="s">
        <v>65</v>
      </c>
      <c r="J67" s="245">
        <v>1</v>
      </c>
      <c r="K67" s="245">
        <v>0</v>
      </c>
      <c r="L67" s="245">
        <v>0</v>
      </c>
      <c r="M67" s="245">
        <v>0</v>
      </c>
      <c r="N67" s="245">
        <v>0</v>
      </c>
      <c r="O67" s="289">
        <f>0%</f>
        <v>0</v>
      </c>
      <c r="P67" s="308"/>
      <c r="Q67" s="289">
        <f>0%</f>
        <v>0</v>
      </c>
      <c r="R67" s="76" t="s">
        <v>66</v>
      </c>
      <c r="S67" s="76" t="s">
        <v>327</v>
      </c>
      <c r="T67" s="76" t="s">
        <v>76</v>
      </c>
      <c r="U67" s="76" t="s">
        <v>65</v>
      </c>
      <c r="V67" s="104">
        <v>1</v>
      </c>
      <c r="W67" s="76" t="s">
        <v>298</v>
      </c>
      <c r="X67" s="35" t="s">
        <v>297</v>
      </c>
      <c r="Y67" s="176">
        <v>0</v>
      </c>
      <c r="Z67" s="14">
        <f t="shared" ref="Z67:Z73" si="4">Y67</f>
        <v>0</v>
      </c>
      <c r="AA67" s="14">
        <f t="shared" ref="AA67:AA73" si="5">Z67/V67</f>
        <v>0</v>
      </c>
      <c r="AB67" s="491"/>
      <c r="AC67" s="220"/>
      <c r="AD67" s="220"/>
      <c r="AE67" s="220"/>
      <c r="AF67" s="220"/>
      <c r="AG67" s="220"/>
      <c r="AH67" s="220"/>
      <c r="AI67" s="220"/>
      <c r="AJ67" s="220"/>
      <c r="AK67" s="94">
        <v>44197</v>
      </c>
      <c r="AL67" s="95">
        <v>45291</v>
      </c>
      <c r="AM67" s="88">
        <v>0</v>
      </c>
      <c r="AN67" s="76" t="s">
        <v>47</v>
      </c>
      <c r="AO67" s="76" t="s">
        <v>31</v>
      </c>
      <c r="AP67" s="82" t="s">
        <v>75</v>
      </c>
      <c r="AQ67" s="443">
        <v>77968523</v>
      </c>
      <c r="AR67" s="89" t="s">
        <v>290</v>
      </c>
      <c r="AS67" s="76" t="s">
        <v>77</v>
      </c>
      <c r="AU67" s="39" t="s">
        <v>325</v>
      </c>
      <c r="AV67" s="134" t="s">
        <v>325</v>
      </c>
      <c r="AW67" s="176" t="s">
        <v>492</v>
      </c>
    </row>
    <row r="68" spans="1:50" s="64" customFormat="1" ht="72.5">
      <c r="A68" s="61" t="s">
        <v>32</v>
      </c>
      <c r="B68" s="58" t="s">
        <v>39</v>
      </c>
      <c r="C68" s="62" t="s">
        <v>40</v>
      </c>
      <c r="D68" s="58" t="s">
        <v>41</v>
      </c>
      <c r="E68" s="63" t="s">
        <v>42</v>
      </c>
      <c r="F68" s="232" t="s">
        <v>67</v>
      </c>
      <c r="G68" s="117" t="s">
        <v>68</v>
      </c>
      <c r="H68" s="58">
        <v>0</v>
      </c>
      <c r="I68" s="58" t="s">
        <v>69</v>
      </c>
      <c r="J68" s="58">
        <v>8</v>
      </c>
      <c r="K68" s="58">
        <v>3</v>
      </c>
      <c r="L68" s="58">
        <v>0</v>
      </c>
      <c r="M68" s="58">
        <v>3</v>
      </c>
      <c r="N68" s="58">
        <v>0</v>
      </c>
      <c r="O68" s="289">
        <f>M68/K68</f>
        <v>1</v>
      </c>
      <c r="P68" s="311">
        <f>O68</f>
        <v>1</v>
      </c>
      <c r="Q68" s="289">
        <f>M68/J68</f>
        <v>0.375</v>
      </c>
      <c r="R68" s="58" t="s">
        <v>66</v>
      </c>
      <c r="S68" s="65" t="s">
        <v>300</v>
      </c>
      <c r="T68" s="66" t="s">
        <v>70</v>
      </c>
      <c r="U68" s="58" t="s">
        <v>69</v>
      </c>
      <c r="V68" s="104">
        <v>8</v>
      </c>
      <c r="W68" s="67" t="e">
        <f>#REF!/8</f>
        <v>#REF!</v>
      </c>
      <c r="X68" s="35" t="s">
        <v>391</v>
      </c>
      <c r="Y68" s="176"/>
      <c r="Z68" s="14">
        <f t="shared" si="4"/>
        <v>0</v>
      </c>
      <c r="AA68" s="14">
        <f t="shared" si="5"/>
        <v>0</v>
      </c>
      <c r="AB68" s="298">
        <f>SUM(AA68:AA69)/(2)</f>
        <v>0</v>
      </c>
      <c r="AC68" s="186" t="s">
        <v>554</v>
      </c>
      <c r="AD68" s="186" t="s">
        <v>555</v>
      </c>
      <c r="AE68" s="226" t="s">
        <v>515</v>
      </c>
      <c r="AF68" s="228">
        <v>77968523.430000007</v>
      </c>
      <c r="AG68" s="209">
        <v>0</v>
      </c>
      <c r="AH68" s="266">
        <v>77968523.430000007</v>
      </c>
      <c r="AI68" s="266">
        <v>0</v>
      </c>
      <c r="AJ68" s="209">
        <f>AI68/AH68</f>
        <v>0</v>
      </c>
      <c r="AK68" s="96">
        <v>44075</v>
      </c>
      <c r="AL68" s="97">
        <v>45291</v>
      </c>
      <c r="AM68" s="59">
        <v>0</v>
      </c>
      <c r="AN68" s="58" t="s">
        <v>47</v>
      </c>
      <c r="AO68" s="58" t="s">
        <v>31</v>
      </c>
      <c r="AP68" s="74" t="s">
        <v>75</v>
      </c>
      <c r="AQ68" s="443"/>
      <c r="AR68" s="60" t="s">
        <v>290</v>
      </c>
      <c r="AS68" s="58" t="s">
        <v>77</v>
      </c>
      <c r="AT68" s="68" t="s">
        <v>301</v>
      </c>
      <c r="AU68" s="68" t="s">
        <v>302</v>
      </c>
      <c r="AV68" s="134" t="s">
        <v>325</v>
      </c>
      <c r="AW68" s="168" t="s">
        <v>477</v>
      </c>
      <c r="AX68" s="85"/>
    </row>
    <row r="69" spans="1:50" s="64" customFormat="1" ht="97.5" customHeight="1">
      <c r="A69" s="61" t="s">
        <v>32</v>
      </c>
      <c r="B69" s="58" t="s">
        <v>39</v>
      </c>
      <c r="C69" s="62" t="s">
        <v>40</v>
      </c>
      <c r="D69" s="58" t="s">
        <v>41</v>
      </c>
      <c r="E69" s="63" t="s">
        <v>42</v>
      </c>
      <c r="F69" s="232" t="s">
        <v>67</v>
      </c>
      <c r="G69" s="117" t="s">
        <v>71</v>
      </c>
      <c r="H69" s="58">
        <v>0</v>
      </c>
      <c r="I69" s="58" t="s">
        <v>69</v>
      </c>
      <c r="J69" s="58">
        <v>8</v>
      </c>
      <c r="K69" s="58">
        <v>0</v>
      </c>
      <c r="L69" s="58">
        <v>0</v>
      </c>
      <c r="M69" s="58">
        <v>0</v>
      </c>
      <c r="N69" s="58">
        <v>0</v>
      </c>
      <c r="O69" s="279"/>
      <c r="P69" s="313"/>
      <c r="Q69" s="289">
        <f>0%</f>
        <v>0</v>
      </c>
      <c r="R69" s="58" t="s">
        <v>66</v>
      </c>
      <c r="S69" s="65" t="s">
        <v>300</v>
      </c>
      <c r="T69" s="58" t="s">
        <v>78</v>
      </c>
      <c r="U69" s="58" t="s">
        <v>69</v>
      </c>
      <c r="V69" s="104">
        <v>3</v>
      </c>
      <c r="W69" s="67" t="e">
        <f>#REF!/8</f>
        <v>#REF!</v>
      </c>
      <c r="X69" s="35" t="s">
        <v>299</v>
      </c>
      <c r="Y69" s="176"/>
      <c r="Z69" s="14">
        <f t="shared" si="4"/>
        <v>0</v>
      </c>
      <c r="AA69" s="14">
        <f t="shared" si="5"/>
        <v>0</v>
      </c>
      <c r="AB69" s="300"/>
      <c r="AC69" s="211"/>
      <c r="AD69" s="211"/>
      <c r="AE69" s="211"/>
      <c r="AF69" s="211"/>
      <c r="AG69" s="211"/>
      <c r="AH69" s="211"/>
      <c r="AI69" s="211"/>
      <c r="AJ69" s="211"/>
      <c r="AK69" s="96">
        <v>44197</v>
      </c>
      <c r="AL69" s="97">
        <v>45291</v>
      </c>
      <c r="AM69" s="59">
        <v>0</v>
      </c>
      <c r="AN69" s="58" t="s">
        <v>47</v>
      </c>
      <c r="AO69" s="58" t="s">
        <v>31</v>
      </c>
      <c r="AP69" s="74" t="s">
        <v>75</v>
      </c>
      <c r="AQ69" s="443"/>
      <c r="AR69" s="60" t="s">
        <v>290</v>
      </c>
      <c r="AS69" s="58" t="s">
        <v>77</v>
      </c>
      <c r="AT69" s="68" t="s">
        <v>301</v>
      </c>
      <c r="AU69" s="68" t="s">
        <v>302</v>
      </c>
      <c r="AV69" s="134" t="s">
        <v>325</v>
      </c>
      <c r="AW69" s="168" t="s">
        <v>478</v>
      </c>
      <c r="AX69" s="85"/>
    </row>
    <row r="70" spans="1:50" ht="225.75" customHeight="1">
      <c r="A70" s="454" t="s">
        <v>32</v>
      </c>
      <c r="B70" s="456" t="s">
        <v>39</v>
      </c>
      <c r="C70" s="437" t="s">
        <v>89</v>
      </c>
      <c r="D70" s="458">
        <v>0</v>
      </c>
      <c r="E70" s="437" t="s">
        <v>90</v>
      </c>
      <c r="F70" s="459" t="s">
        <v>91</v>
      </c>
      <c r="G70" s="18" t="s">
        <v>92</v>
      </c>
      <c r="H70" s="4" t="s">
        <v>93</v>
      </c>
      <c r="I70" s="4" t="s">
        <v>94</v>
      </c>
      <c r="J70" s="251">
        <v>5</v>
      </c>
      <c r="K70" s="251">
        <v>2</v>
      </c>
      <c r="L70" s="251">
        <v>1</v>
      </c>
      <c r="M70" s="251">
        <v>1</v>
      </c>
      <c r="N70" s="251">
        <v>1</v>
      </c>
      <c r="O70" s="279">
        <f>N70/K70</f>
        <v>0.5</v>
      </c>
      <c r="P70" s="289">
        <f>SUM(O70:O71)/(2)</f>
        <v>0.25</v>
      </c>
      <c r="Q70" s="289">
        <f>N70/J70</f>
        <v>0.2</v>
      </c>
      <c r="R70" s="437" t="s">
        <v>95</v>
      </c>
      <c r="S70" s="435">
        <v>2020130010095</v>
      </c>
      <c r="T70" s="436" t="s">
        <v>94</v>
      </c>
      <c r="U70" s="437" t="s">
        <v>285</v>
      </c>
      <c r="V70" s="438">
        <v>5</v>
      </c>
      <c r="W70" s="40" t="s">
        <v>286</v>
      </c>
      <c r="X70" s="131" t="s">
        <v>396</v>
      </c>
      <c r="Y70" s="208">
        <f>1</f>
        <v>1</v>
      </c>
      <c r="Z70" s="207">
        <f>1</f>
        <v>1</v>
      </c>
      <c r="AA70" s="14">
        <f>Z70/V70</f>
        <v>0.2</v>
      </c>
      <c r="AB70" s="298">
        <f>AA70</f>
        <v>0.2</v>
      </c>
      <c r="AC70" s="186" t="s">
        <v>102</v>
      </c>
      <c r="AD70" s="184" t="s">
        <v>559</v>
      </c>
      <c r="AE70" s="265" t="s">
        <v>528</v>
      </c>
      <c r="AF70" s="266">
        <v>652000000</v>
      </c>
      <c r="AG70" s="266">
        <v>195000000</v>
      </c>
      <c r="AH70" s="266">
        <v>652000000.95000005</v>
      </c>
      <c r="AI70" s="266">
        <v>195000000</v>
      </c>
      <c r="AJ70" s="209">
        <f>AI70/AH70</f>
        <v>0.29907975416545124</v>
      </c>
      <c r="AK70" s="439">
        <v>44075</v>
      </c>
      <c r="AL70" s="440">
        <v>45291</v>
      </c>
      <c r="AM70" s="441">
        <v>0.2</v>
      </c>
      <c r="AN70" s="437" t="s">
        <v>481</v>
      </c>
      <c r="AO70" s="437" t="s">
        <v>482</v>
      </c>
      <c r="AP70" s="4" t="s">
        <v>75</v>
      </c>
      <c r="AQ70" s="5">
        <v>1</v>
      </c>
      <c r="AR70" s="4" t="s">
        <v>91</v>
      </c>
      <c r="AS70" s="4" t="s">
        <v>98</v>
      </c>
      <c r="AT70" s="27"/>
      <c r="AU70" s="39" t="s">
        <v>287</v>
      </c>
      <c r="AV70" s="134" t="s">
        <v>397</v>
      </c>
      <c r="AW70" s="52" t="s">
        <v>493</v>
      </c>
    </row>
    <row r="71" spans="1:50" ht="91.5" customHeight="1">
      <c r="A71" s="455"/>
      <c r="B71" s="457"/>
      <c r="C71" s="437"/>
      <c r="D71" s="458"/>
      <c r="E71" s="437"/>
      <c r="F71" s="459"/>
      <c r="G71" s="18" t="s">
        <v>99</v>
      </c>
      <c r="H71" s="5" t="s">
        <v>41</v>
      </c>
      <c r="I71" s="4" t="s">
        <v>100</v>
      </c>
      <c r="J71" s="251">
        <v>1</v>
      </c>
      <c r="K71" s="251">
        <v>0</v>
      </c>
      <c r="L71" s="251">
        <v>0</v>
      </c>
      <c r="M71" s="251">
        <v>0</v>
      </c>
      <c r="N71" s="251">
        <v>0</v>
      </c>
      <c r="O71" s="288">
        <f>0%</f>
        <v>0</v>
      </c>
      <c r="P71" s="288">
        <f>O71</f>
        <v>0</v>
      </c>
      <c r="Q71" s="288">
        <f>0%</f>
        <v>0</v>
      </c>
      <c r="R71" s="437"/>
      <c r="S71" s="435"/>
      <c r="T71" s="437"/>
      <c r="U71" s="437"/>
      <c r="V71" s="438"/>
      <c r="W71" s="40" t="s">
        <v>41</v>
      </c>
      <c r="X71" s="127" t="s">
        <v>41</v>
      </c>
      <c r="Y71" s="154"/>
      <c r="Z71" s="14">
        <f t="shared" si="4"/>
        <v>0</v>
      </c>
      <c r="AA71" s="14"/>
      <c r="AB71" s="300"/>
      <c r="AC71" s="211"/>
      <c r="AD71" s="211"/>
      <c r="AE71" s="211"/>
      <c r="AF71" s="211"/>
      <c r="AG71" s="211"/>
      <c r="AH71" s="211"/>
      <c r="AI71" s="211"/>
      <c r="AJ71" s="211"/>
      <c r="AK71" s="439"/>
      <c r="AL71" s="440"/>
      <c r="AM71" s="442"/>
      <c r="AN71" s="437"/>
      <c r="AO71" s="437"/>
      <c r="AP71" s="4" t="s">
        <v>101</v>
      </c>
      <c r="AQ71" s="7">
        <v>1000000000</v>
      </c>
      <c r="AR71" s="4" t="s">
        <v>91</v>
      </c>
      <c r="AS71" s="4" t="s">
        <v>102</v>
      </c>
      <c r="AT71" s="27"/>
      <c r="AU71" s="39" t="s">
        <v>288</v>
      </c>
      <c r="AV71" s="133" t="s">
        <v>398</v>
      </c>
      <c r="AW71" s="133" t="s">
        <v>398</v>
      </c>
    </row>
    <row r="72" spans="1:50" ht="284.25" customHeight="1">
      <c r="A72" s="80" t="s">
        <v>103</v>
      </c>
      <c r="B72" s="58" t="s">
        <v>39</v>
      </c>
      <c r="C72" s="30" t="s">
        <v>167</v>
      </c>
      <c r="D72" s="30" t="s">
        <v>167</v>
      </c>
      <c r="E72" s="30" t="s">
        <v>167</v>
      </c>
      <c r="F72" s="231" t="s">
        <v>168</v>
      </c>
      <c r="G72" s="18" t="s">
        <v>169</v>
      </c>
      <c r="H72" s="30" t="s">
        <v>170</v>
      </c>
      <c r="I72" s="18" t="s">
        <v>171</v>
      </c>
      <c r="J72" s="261">
        <v>1</v>
      </c>
      <c r="K72" s="261">
        <v>0.25</v>
      </c>
      <c r="L72" s="261">
        <v>0</v>
      </c>
      <c r="M72" s="261">
        <v>0</v>
      </c>
      <c r="N72" s="261">
        <v>0</v>
      </c>
      <c r="O72" s="289">
        <f>0%</f>
        <v>0</v>
      </c>
      <c r="P72" s="241">
        <f>O72</f>
        <v>0</v>
      </c>
      <c r="Q72" s="289">
        <f>0%</f>
        <v>0</v>
      </c>
      <c r="R72" s="11" t="s">
        <v>172</v>
      </c>
      <c r="S72" s="11" t="s">
        <v>314</v>
      </c>
      <c r="T72" s="11" t="s">
        <v>173</v>
      </c>
      <c r="U72" s="11" t="s">
        <v>348</v>
      </c>
      <c r="V72" s="40">
        <v>1</v>
      </c>
      <c r="W72" s="40">
        <v>0</v>
      </c>
      <c r="X72" s="35" t="s">
        <v>403</v>
      </c>
      <c r="Y72" s="133">
        <v>0</v>
      </c>
      <c r="Z72" s="14">
        <f t="shared" si="4"/>
        <v>0</v>
      </c>
      <c r="AA72" s="14">
        <f t="shared" si="5"/>
        <v>0</v>
      </c>
      <c r="AB72" s="165">
        <f>AA72</f>
        <v>0</v>
      </c>
      <c r="AC72" s="197"/>
      <c r="AD72" s="165"/>
      <c r="AE72" s="165"/>
      <c r="AF72" s="165"/>
      <c r="AG72" s="165"/>
      <c r="AH72" s="165"/>
      <c r="AI72" s="165"/>
      <c r="AJ72" s="165"/>
      <c r="AK72" s="93">
        <v>44071</v>
      </c>
      <c r="AL72" s="23">
        <v>45291</v>
      </c>
      <c r="AM72" s="22">
        <v>0</v>
      </c>
      <c r="AN72" s="30" t="s">
        <v>174</v>
      </c>
      <c r="AO72" s="30" t="s">
        <v>175</v>
      </c>
      <c r="AP72" s="30" t="s">
        <v>75</v>
      </c>
      <c r="AQ72" s="30">
        <v>194921309</v>
      </c>
      <c r="AR72" s="30" t="s">
        <v>176</v>
      </c>
      <c r="AS72" s="30" t="s">
        <v>177</v>
      </c>
      <c r="AT72" s="26" t="s">
        <v>178</v>
      </c>
      <c r="AU72" s="39" t="s">
        <v>324</v>
      </c>
      <c r="AV72" s="134" t="s">
        <v>404</v>
      </c>
      <c r="AW72" s="133" t="s">
        <v>494</v>
      </c>
    </row>
    <row r="73" spans="1:50" ht="211.5" customHeight="1">
      <c r="A73" s="174" t="s">
        <v>103</v>
      </c>
      <c r="B73" s="170" t="s">
        <v>104</v>
      </c>
      <c r="C73" s="170" t="s">
        <v>105</v>
      </c>
      <c r="D73" s="170">
        <v>0</v>
      </c>
      <c r="E73" s="170" t="s">
        <v>106</v>
      </c>
      <c r="F73" s="231" t="s">
        <v>107</v>
      </c>
      <c r="G73" s="175" t="s">
        <v>108</v>
      </c>
      <c r="H73" s="170">
        <v>0</v>
      </c>
      <c r="I73" s="170" t="s">
        <v>315</v>
      </c>
      <c r="J73" s="251">
        <v>65</v>
      </c>
      <c r="K73" s="251">
        <v>0</v>
      </c>
      <c r="L73" s="251">
        <v>0</v>
      </c>
      <c r="M73" s="251">
        <v>0</v>
      </c>
      <c r="N73" s="251">
        <v>0</v>
      </c>
      <c r="O73" s="289">
        <f>0%</f>
        <v>0</v>
      </c>
      <c r="P73" s="290">
        <f>O73</f>
        <v>0</v>
      </c>
      <c r="Q73" s="289">
        <f>0%</f>
        <v>0</v>
      </c>
      <c r="R73" s="175" t="s">
        <v>316</v>
      </c>
      <c r="S73" s="175" t="s">
        <v>314</v>
      </c>
      <c r="T73" s="175" t="s">
        <v>314</v>
      </c>
      <c r="U73" s="175" t="s">
        <v>314</v>
      </c>
      <c r="V73" s="175">
        <v>65</v>
      </c>
      <c r="W73" s="171">
        <v>0</v>
      </c>
      <c r="X73" s="171">
        <v>0</v>
      </c>
      <c r="Y73" s="171">
        <v>0</v>
      </c>
      <c r="Z73" s="14">
        <f t="shared" si="4"/>
        <v>0</v>
      </c>
      <c r="AA73" s="14">
        <f t="shared" si="5"/>
        <v>0</v>
      </c>
      <c r="AB73" s="221">
        <f>AA73</f>
        <v>0</v>
      </c>
      <c r="AC73" s="221"/>
      <c r="AD73" s="221"/>
      <c r="AE73" s="221"/>
      <c r="AF73" s="221"/>
      <c r="AG73" s="221"/>
      <c r="AH73" s="221"/>
      <c r="AI73" s="221"/>
      <c r="AJ73" s="221"/>
      <c r="AK73" s="172" t="s">
        <v>41</v>
      </c>
      <c r="AL73" s="23" t="s">
        <v>41</v>
      </c>
      <c r="AM73" s="173" t="s">
        <v>41</v>
      </c>
      <c r="AN73" s="6" t="s">
        <v>109</v>
      </c>
      <c r="AO73" s="6" t="s">
        <v>110</v>
      </c>
      <c r="AP73" s="170" t="s">
        <v>75</v>
      </c>
      <c r="AQ73" s="72" t="s">
        <v>167</v>
      </c>
      <c r="AR73" s="72" t="s">
        <v>167</v>
      </c>
      <c r="AS73" s="72" t="s">
        <v>167</v>
      </c>
      <c r="AT73" s="132" t="s">
        <v>338</v>
      </c>
      <c r="AU73" s="176" t="s">
        <v>329</v>
      </c>
      <c r="AV73" s="176" t="s">
        <v>329</v>
      </c>
      <c r="AW73" s="176" t="s">
        <v>476</v>
      </c>
    </row>
    <row r="74" spans="1:50" s="42" customFormat="1" ht="79.5" customHeight="1">
      <c r="A74" s="56"/>
      <c r="F74" s="138"/>
      <c r="G74" s="43"/>
      <c r="O74" s="295"/>
      <c r="P74" s="291">
        <f>SUM(P2:P73)/(14)</f>
        <v>0.40950838648246213</v>
      </c>
      <c r="Q74" s="295"/>
      <c r="V74" s="99"/>
      <c r="AA74" s="14"/>
      <c r="AB74" s="222">
        <f>SUM(AB2:AB73)/(15)</f>
        <v>0.2299632186948854</v>
      </c>
      <c r="AC74" s="224"/>
      <c r="AD74" s="222"/>
      <c r="AE74" s="222"/>
      <c r="AF74" s="222"/>
      <c r="AG74" s="222"/>
      <c r="AH74" s="222">
        <f>SUM(AH2:AH73)</f>
        <v>46914873535.949989</v>
      </c>
      <c r="AI74" s="222">
        <f>SUM(AI2:AI73)</f>
        <v>36377145819</v>
      </c>
      <c r="AJ74" s="275">
        <f>AI74/AH74</f>
        <v>0.77538620649003509</v>
      </c>
      <c r="AU74" s="116"/>
    </row>
    <row r="75" spans="1:50" s="42" customFormat="1" ht="79.5" customHeight="1">
      <c r="A75" s="56"/>
      <c r="F75" s="138"/>
      <c r="G75" s="43"/>
      <c r="O75" s="295"/>
      <c r="P75" s="295"/>
      <c r="Q75" s="295"/>
      <c r="V75" s="99"/>
      <c r="AA75" s="14"/>
      <c r="AC75" s="99"/>
      <c r="AU75" s="116"/>
    </row>
    <row r="76" spans="1:50" s="42" customFormat="1" ht="79.5" customHeight="1">
      <c r="A76" s="56"/>
      <c r="F76" s="138"/>
      <c r="G76" s="43"/>
      <c r="O76" s="295"/>
      <c r="P76" s="295"/>
      <c r="Q76" s="295"/>
      <c r="V76" s="99"/>
      <c r="AC76" s="99"/>
      <c r="AU76" s="116"/>
    </row>
    <row r="77" spans="1:50" s="42" customFormat="1" ht="79.5" customHeight="1">
      <c r="A77" s="56"/>
      <c r="F77" s="138"/>
      <c r="G77" s="43"/>
      <c r="O77" s="295"/>
      <c r="P77" s="295"/>
      <c r="Q77" s="295"/>
      <c r="V77" s="99"/>
      <c r="AC77" s="99"/>
      <c r="AU77" s="116"/>
    </row>
    <row r="78" spans="1:50" s="42" customFormat="1" ht="79.5" customHeight="1">
      <c r="A78" s="56"/>
      <c r="F78" s="138"/>
      <c r="G78" s="43"/>
      <c r="O78" s="295"/>
      <c r="P78" s="295"/>
      <c r="Q78" s="295"/>
      <c r="V78" s="99"/>
      <c r="AC78" s="99"/>
      <c r="AU78" s="116"/>
    </row>
    <row r="79" spans="1:50" s="42" customFormat="1" ht="123" customHeight="1">
      <c r="A79" s="56"/>
      <c r="F79" s="138"/>
      <c r="G79" s="43"/>
      <c r="O79" s="295"/>
      <c r="P79" s="295"/>
      <c r="Q79" s="295"/>
      <c r="V79" s="99"/>
      <c r="AC79" s="99"/>
      <c r="AU79" s="116"/>
    </row>
    <row r="80" spans="1:50" s="42" customFormat="1">
      <c r="A80" s="56"/>
      <c r="F80" s="138"/>
      <c r="G80" s="43"/>
      <c r="O80" s="295"/>
      <c r="P80" s="295"/>
      <c r="Q80" s="295"/>
      <c r="V80" s="99"/>
      <c r="AC80" s="99"/>
      <c r="AU80" s="116"/>
    </row>
    <row r="81" spans="1:47" s="42" customFormat="1">
      <c r="A81" s="56"/>
      <c r="F81" s="138"/>
      <c r="G81" s="43"/>
      <c r="O81" s="295"/>
      <c r="P81" s="295"/>
      <c r="Q81" s="295"/>
      <c r="V81" s="99"/>
      <c r="AC81" s="99"/>
      <c r="AU81" s="116"/>
    </row>
    <row r="82" spans="1:47" s="42" customFormat="1">
      <c r="A82" s="56"/>
      <c r="F82" s="138"/>
      <c r="G82" s="43"/>
      <c r="O82" s="295"/>
      <c r="P82" s="295"/>
      <c r="Q82" s="295"/>
      <c r="V82" s="99"/>
      <c r="AC82" s="99"/>
      <c r="AU82" s="116"/>
    </row>
    <row r="83" spans="1:47" s="42" customFormat="1">
      <c r="A83" s="56"/>
      <c r="F83" s="138"/>
      <c r="G83" s="43"/>
      <c r="O83" s="295"/>
      <c r="P83" s="295"/>
      <c r="Q83" s="295"/>
      <c r="V83" s="99"/>
      <c r="AC83" s="99"/>
      <c r="AU83" s="116"/>
    </row>
    <row r="84" spans="1:47" s="42" customFormat="1">
      <c r="A84" s="56"/>
      <c r="F84" s="138"/>
      <c r="G84" s="43"/>
      <c r="O84" s="295"/>
      <c r="P84" s="295"/>
      <c r="Q84" s="295"/>
      <c r="V84" s="99"/>
      <c r="AC84" s="99"/>
      <c r="AU84" s="116"/>
    </row>
    <row r="85" spans="1:47" s="42" customFormat="1">
      <c r="A85" s="56"/>
      <c r="F85" s="138"/>
      <c r="G85" s="43"/>
      <c r="O85" s="295"/>
      <c r="P85" s="295"/>
      <c r="Q85" s="295"/>
      <c r="V85" s="99"/>
      <c r="AC85" s="99"/>
      <c r="AU85" s="116"/>
    </row>
    <row r="86" spans="1:47" s="42" customFormat="1">
      <c r="A86" s="56"/>
      <c r="F86" s="138"/>
      <c r="G86" s="43"/>
      <c r="O86" s="295"/>
      <c r="P86" s="295"/>
      <c r="Q86" s="295"/>
      <c r="V86" s="99"/>
      <c r="AC86" s="99"/>
      <c r="AU86" s="116"/>
    </row>
    <row r="87" spans="1:47" s="42" customFormat="1">
      <c r="A87" s="56"/>
      <c r="F87" s="138"/>
      <c r="G87" s="43"/>
      <c r="O87" s="295"/>
      <c r="P87" s="295"/>
      <c r="Q87" s="295"/>
      <c r="V87" s="99"/>
      <c r="AC87" s="99"/>
      <c r="AU87" s="116"/>
    </row>
    <row r="88" spans="1:47" s="42" customFormat="1">
      <c r="A88" s="56"/>
      <c r="F88" s="138"/>
      <c r="G88" s="43"/>
      <c r="O88" s="295"/>
      <c r="P88" s="295"/>
      <c r="Q88" s="295"/>
      <c r="V88" s="99"/>
      <c r="AC88" s="99"/>
      <c r="AU88" s="116"/>
    </row>
    <row r="89" spans="1:47" s="42" customFormat="1">
      <c r="A89" s="56"/>
      <c r="F89" s="138"/>
      <c r="G89" s="43"/>
      <c r="O89" s="295"/>
      <c r="P89" s="295"/>
      <c r="Q89" s="295"/>
      <c r="V89" s="99"/>
      <c r="AC89" s="99"/>
      <c r="AU89" s="116"/>
    </row>
    <row r="90" spans="1:47" s="42" customFormat="1">
      <c r="A90" s="56"/>
      <c r="F90" s="138"/>
      <c r="G90" s="43"/>
      <c r="O90" s="295"/>
      <c r="P90" s="295"/>
      <c r="Q90" s="295"/>
      <c r="V90" s="99"/>
      <c r="AC90" s="99"/>
      <c r="AU90" s="116"/>
    </row>
    <row r="91" spans="1:47" s="42" customFormat="1">
      <c r="A91" s="56"/>
      <c r="F91" s="138"/>
      <c r="G91" s="43"/>
      <c r="O91" s="295"/>
      <c r="P91" s="295"/>
      <c r="Q91" s="295"/>
      <c r="V91" s="99"/>
      <c r="AC91" s="99"/>
      <c r="AU91" s="116"/>
    </row>
    <row r="92" spans="1:47" s="42" customFormat="1">
      <c r="A92" s="56"/>
      <c r="F92" s="138"/>
      <c r="G92" s="43"/>
      <c r="O92" s="295"/>
      <c r="P92" s="295"/>
      <c r="Q92" s="295"/>
      <c r="V92" s="99"/>
      <c r="AC92" s="99"/>
      <c r="AU92" s="116"/>
    </row>
    <row r="93" spans="1:47" s="42" customFormat="1">
      <c r="A93" s="56"/>
      <c r="F93" s="138"/>
      <c r="G93" s="43"/>
      <c r="O93" s="295"/>
      <c r="P93" s="295"/>
      <c r="Q93" s="295"/>
      <c r="V93" s="99"/>
      <c r="AC93" s="99"/>
      <c r="AU93" s="116"/>
    </row>
    <row r="94" spans="1:47" s="42" customFormat="1">
      <c r="A94" s="56"/>
      <c r="F94" s="138"/>
      <c r="G94" s="43"/>
      <c r="O94" s="295"/>
      <c r="P94" s="295"/>
      <c r="Q94" s="295"/>
      <c r="V94" s="99"/>
      <c r="AC94" s="99"/>
      <c r="AU94" s="116"/>
    </row>
    <row r="95" spans="1:47" s="42" customFormat="1">
      <c r="A95" s="56"/>
      <c r="F95" s="138"/>
      <c r="G95" s="43"/>
      <c r="O95" s="295"/>
      <c r="P95" s="295"/>
      <c r="Q95" s="295"/>
      <c r="V95" s="99"/>
      <c r="AC95" s="99"/>
      <c r="AU95" s="116"/>
    </row>
    <row r="96" spans="1:47" s="42" customFormat="1">
      <c r="A96" s="56"/>
      <c r="F96" s="138"/>
      <c r="G96" s="43"/>
      <c r="O96" s="295"/>
      <c r="P96" s="295"/>
      <c r="Q96" s="295"/>
      <c r="V96" s="99"/>
      <c r="AC96" s="99"/>
      <c r="AU96" s="116"/>
    </row>
    <row r="97" spans="1:47" s="42" customFormat="1">
      <c r="A97" s="56"/>
      <c r="F97" s="138"/>
      <c r="G97" s="43"/>
      <c r="O97" s="295"/>
      <c r="P97" s="295"/>
      <c r="Q97" s="295"/>
      <c r="V97" s="99"/>
      <c r="AC97" s="99"/>
      <c r="AU97" s="116"/>
    </row>
    <row r="98" spans="1:47" s="42" customFormat="1">
      <c r="A98" s="56"/>
      <c r="F98" s="138"/>
      <c r="G98" s="43"/>
      <c r="O98" s="295"/>
      <c r="P98" s="295"/>
      <c r="Q98" s="295"/>
      <c r="V98" s="99"/>
      <c r="AC98" s="99"/>
      <c r="AU98" s="116"/>
    </row>
    <row r="99" spans="1:47" s="42" customFormat="1">
      <c r="A99" s="56"/>
      <c r="F99" s="138"/>
      <c r="G99" s="43"/>
      <c r="O99" s="295"/>
      <c r="P99" s="295"/>
      <c r="Q99" s="295"/>
      <c r="V99" s="99"/>
      <c r="AC99" s="99"/>
      <c r="AU99" s="116"/>
    </row>
    <row r="100" spans="1:47" s="42" customFormat="1">
      <c r="A100" s="56"/>
      <c r="F100" s="138"/>
      <c r="G100" s="43"/>
      <c r="O100" s="295"/>
      <c r="P100" s="295"/>
      <c r="Q100" s="295"/>
      <c r="V100" s="99"/>
      <c r="AC100" s="99"/>
      <c r="AU100" s="116"/>
    </row>
    <row r="101" spans="1:47" s="42" customFormat="1">
      <c r="A101" s="56"/>
      <c r="F101" s="138"/>
      <c r="G101" s="43"/>
      <c r="O101" s="295"/>
      <c r="P101" s="295"/>
      <c r="Q101" s="295"/>
      <c r="V101" s="99"/>
      <c r="AC101" s="99"/>
      <c r="AU101" s="116"/>
    </row>
    <row r="102" spans="1:47" s="42" customFormat="1">
      <c r="A102" s="56"/>
      <c r="F102" s="138"/>
      <c r="G102" s="43"/>
      <c r="O102" s="295"/>
      <c r="P102" s="295"/>
      <c r="Q102" s="295"/>
      <c r="V102" s="99"/>
      <c r="AC102" s="99"/>
      <c r="AU102" s="116"/>
    </row>
    <row r="103" spans="1:47" s="42" customFormat="1">
      <c r="A103" s="56"/>
      <c r="F103" s="138"/>
      <c r="G103" s="43"/>
      <c r="O103" s="295"/>
      <c r="P103" s="295"/>
      <c r="Q103" s="295"/>
      <c r="V103" s="99"/>
      <c r="AC103" s="99"/>
      <c r="AU103" s="116"/>
    </row>
    <row r="104" spans="1:47" s="42" customFormat="1">
      <c r="A104" s="56"/>
      <c r="F104" s="138"/>
      <c r="G104" s="43"/>
      <c r="O104" s="295"/>
      <c r="P104" s="295"/>
      <c r="Q104" s="295"/>
      <c r="V104" s="99"/>
      <c r="AC104" s="99"/>
      <c r="AU104" s="116"/>
    </row>
    <row r="105" spans="1:47" s="42" customFormat="1">
      <c r="A105" s="56"/>
      <c r="F105" s="138"/>
      <c r="G105" s="43"/>
      <c r="O105" s="295"/>
      <c r="P105" s="295"/>
      <c r="Q105" s="295"/>
      <c r="V105" s="99"/>
      <c r="AC105" s="99"/>
      <c r="AU105" s="116"/>
    </row>
    <row r="106" spans="1:47" s="42" customFormat="1">
      <c r="A106" s="56"/>
      <c r="F106" s="138"/>
      <c r="G106" s="43"/>
      <c r="O106" s="295"/>
      <c r="P106" s="295"/>
      <c r="Q106" s="295"/>
      <c r="V106" s="99"/>
      <c r="AC106" s="99"/>
      <c r="AU106" s="116"/>
    </row>
    <row r="107" spans="1:47" s="42" customFormat="1">
      <c r="A107" s="56"/>
      <c r="F107" s="138"/>
      <c r="G107" s="43"/>
      <c r="O107" s="295"/>
      <c r="P107" s="295"/>
      <c r="Q107" s="295"/>
      <c r="V107" s="99"/>
      <c r="AC107" s="99"/>
      <c r="AU107" s="116"/>
    </row>
    <row r="108" spans="1:47" s="42" customFormat="1">
      <c r="A108" s="56"/>
      <c r="F108" s="138"/>
      <c r="G108" s="43"/>
      <c r="O108" s="295"/>
      <c r="P108" s="295"/>
      <c r="Q108" s="295"/>
      <c r="V108" s="99"/>
      <c r="AC108" s="99"/>
      <c r="AU108" s="116"/>
    </row>
    <row r="109" spans="1:47" s="42" customFormat="1">
      <c r="A109" s="56"/>
      <c r="F109" s="138"/>
      <c r="G109" s="43"/>
      <c r="O109" s="295"/>
      <c r="P109" s="295"/>
      <c r="Q109" s="295"/>
      <c r="V109" s="99"/>
      <c r="AC109" s="99"/>
      <c r="AU109" s="116"/>
    </row>
    <row r="110" spans="1:47" s="42" customFormat="1">
      <c r="A110" s="56"/>
      <c r="F110" s="138"/>
      <c r="G110" s="43"/>
      <c r="O110" s="295"/>
      <c r="P110" s="295"/>
      <c r="Q110" s="295"/>
      <c r="V110" s="99"/>
      <c r="AC110" s="99"/>
      <c r="AU110" s="116"/>
    </row>
    <row r="111" spans="1:47" s="42" customFormat="1">
      <c r="A111" s="56"/>
      <c r="F111" s="138"/>
      <c r="G111" s="43"/>
      <c r="O111" s="295"/>
      <c r="P111" s="295"/>
      <c r="Q111" s="295"/>
      <c r="V111" s="99"/>
      <c r="AC111" s="99"/>
      <c r="AU111" s="116"/>
    </row>
    <row r="112" spans="1:47" s="42" customFormat="1">
      <c r="A112" s="56"/>
      <c r="F112" s="138"/>
      <c r="G112" s="43"/>
      <c r="O112" s="295"/>
      <c r="P112" s="295"/>
      <c r="Q112" s="295"/>
      <c r="V112" s="99"/>
      <c r="AC112" s="99"/>
      <c r="AU112" s="116"/>
    </row>
    <row r="113" spans="1:47" s="42" customFormat="1">
      <c r="A113" s="56"/>
      <c r="F113" s="138"/>
      <c r="G113" s="43"/>
      <c r="O113" s="295"/>
      <c r="P113" s="295"/>
      <c r="Q113" s="295"/>
      <c r="V113" s="99"/>
      <c r="AC113" s="99"/>
      <c r="AU113" s="116"/>
    </row>
    <row r="114" spans="1:47" s="42" customFormat="1">
      <c r="A114" s="56"/>
      <c r="F114" s="138"/>
      <c r="G114" s="43"/>
      <c r="O114" s="295"/>
      <c r="P114" s="295"/>
      <c r="Q114" s="295"/>
      <c r="V114" s="99"/>
      <c r="AC114" s="99"/>
      <c r="AU114" s="116"/>
    </row>
    <row r="115" spans="1:47" s="42" customFormat="1">
      <c r="A115" s="56"/>
      <c r="F115" s="138"/>
      <c r="G115" s="43"/>
      <c r="O115" s="295"/>
      <c r="P115" s="295"/>
      <c r="Q115" s="295"/>
      <c r="V115" s="99"/>
      <c r="AC115" s="99"/>
      <c r="AU115" s="116"/>
    </row>
    <row r="116" spans="1:47" s="42" customFormat="1">
      <c r="A116" s="56"/>
      <c r="F116" s="138"/>
      <c r="G116" s="43"/>
      <c r="O116" s="295"/>
      <c r="P116" s="295"/>
      <c r="Q116" s="295"/>
      <c r="V116" s="99"/>
      <c r="AC116" s="99"/>
      <c r="AU116" s="116"/>
    </row>
    <row r="117" spans="1:47" s="42" customFormat="1">
      <c r="A117" s="56"/>
      <c r="F117" s="138"/>
      <c r="G117" s="43"/>
      <c r="O117" s="295"/>
      <c r="P117" s="295"/>
      <c r="Q117" s="295"/>
      <c r="V117" s="99"/>
      <c r="AC117" s="99"/>
      <c r="AU117" s="116"/>
    </row>
    <row r="118" spans="1:47" s="42" customFormat="1">
      <c r="A118" s="56"/>
      <c r="F118" s="138"/>
      <c r="G118" s="43"/>
      <c r="O118" s="295"/>
      <c r="P118" s="295"/>
      <c r="Q118" s="295"/>
      <c r="V118" s="99"/>
      <c r="AC118" s="99"/>
      <c r="AU118" s="116"/>
    </row>
    <row r="119" spans="1:47" s="42" customFormat="1">
      <c r="A119" s="56"/>
      <c r="F119" s="138"/>
      <c r="G119" s="43"/>
      <c r="O119" s="295"/>
      <c r="P119" s="295"/>
      <c r="Q119" s="295"/>
      <c r="V119" s="99"/>
      <c r="AC119" s="99"/>
      <c r="AU119" s="116"/>
    </row>
    <row r="120" spans="1:47" s="42" customFormat="1">
      <c r="A120" s="56"/>
      <c r="F120" s="138"/>
      <c r="G120" s="43"/>
      <c r="O120" s="295"/>
      <c r="P120" s="295"/>
      <c r="Q120" s="295"/>
      <c r="V120" s="99"/>
      <c r="AC120" s="99"/>
      <c r="AU120" s="116"/>
    </row>
    <row r="121" spans="1:47" s="42" customFormat="1">
      <c r="A121" s="56"/>
      <c r="F121" s="138"/>
      <c r="G121" s="43"/>
      <c r="O121" s="295"/>
      <c r="P121" s="295"/>
      <c r="Q121" s="295"/>
      <c r="V121" s="99"/>
      <c r="AC121" s="99"/>
      <c r="AU121" s="116"/>
    </row>
    <row r="122" spans="1:47" s="42" customFormat="1">
      <c r="A122" s="56"/>
      <c r="F122" s="138"/>
      <c r="G122" s="43"/>
      <c r="O122" s="295"/>
      <c r="P122" s="295"/>
      <c r="Q122" s="295"/>
      <c r="V122" s="99"/>
      <c r="AC122" s="99"/>
      <c r="AU122" s="116"/>
    </row>
    <row r="123" spans="1:47" s="42" customFormat="1">
      <c r="A123" s="56"/>
      <c r="F123" s="138"/>
      <c r="G123" s="43"/>
      <c r="O123" s="295"/>
      <c r="P123" s="295"/>
      <c r="Q123" s="295"/>
      <c r="V123" s="99"/>
      <c r="AC123" s="99"/>
      <c r="AU123" s="116"/>
    </row>
    <row r="124" spans="1:47" s="42" customFormat="1">
      <c r="A124" s="56"/>
      <c r="F124" s="138"/>
      <c r="G124" s="43"/>
      <c r="O124" s="295"/>
      <c r="P124" s="295"/>
      <c r="Q124" s="295"/>
      <c r="V124" s="99"/>
      <c r="AC124" s="99"/>
      <c r="AU124" s="116"/>
    </row>
    <row r="125" spans="1:47" s="42" customFormat="1">
      <c r="A125" s="56"/>
      <c r="F125" s="138"/>
      <c r="G125" s="43"/>
      <c r="O125" s="295"/>
      <c r="P125" s="295"/>
      <c r="Q125" s="295"/>
      <c r="V125" s="99"/>
      <c r="AC125" s="99"/>
      <c r="AU125" s="116"/>
    </row>
    <row r="126" spans="1:47" s="42" customFormat="1">
      <c r="A126" s="56"/>
      <c r="F126" s="138"/>
      <c r="G126" s="43"/>
      <c r="O126" s="295"/>
      <c r="P126" s="295"/>
      <c r="Q126" s="295"/>
      <c r="V126" s="99"/>
      <c r="AC126" s="99"/>
      <c r="AU126" s="116"/>
    </row>
    <row r="127" spans="1:47" s="42" customFormat="1">
      <c r="A127" s="56"/>
      <c r="F127" s="138"/>
      <c r="G127" s="43"/>
      <c r="O127" s="295"/>
      <c r="P127" s="295"/>
      <c r="Q127" s="295"/>
      <c r="V127" s="99"/>
      <c r="AC127" s="99"/>
      <c r="AU127" s="116"/>
    </row>
    <row r="128" spans="1:47" s="42" customFormat="1">
      <c r="A128" s="56"/>
      <c r="F128" s="138"/>
      <c r="G128" s="43"/>
      <c r="O128" s="295"/>
      <c r="P128" s="295"/>
      <c r="Q128" s="295"/>
      <c r="V128" s="99"/>
      <c r="AC128" s="99"/>
      <c r="AU128" s="116"/>
    </row>
    <row r="129" spans="1:47" s="42" customFormat="1">
      <c r="A129" s="56"/>
      <c r="F129" s="138"/>
      <c r="G129" s="43"/>
      <c r="O129" s="295"/>
      <c r="P129" s="295"/>
      <c r="Q129" s="295"/>
      <c r="V129" s="99"/>
      <c r="AC129" s="99"/>
      <c r="AU129" s="116"/>
    </row>
    <row r="130" spans="1:47" s="42" customFormat="1">
      <c r="A130" s="56"/>
      <c r="F130" s="138"/>
      <c r="G130" s="43"/>
      <c r="O130" s="295"/>
      <c r="P130" s="295"/>
      <c r="Q130" s="295"/>
      <c r="V130" s="99"/>
      <c r="AC130" s="99"/>
      <c r="AU130" s="116"/>
    </row>
    <row r="131" spans="1:47" s="42" customFormat="1">
      <c r="A131" s="56"/>
      <c r="F131" s="138"/>
      <c r="G131" s="43"/>
      <c r="O131" s="295"/>
      <c r="P131" s="295"/>
      <c r="Q131" s="295"/>
      <c r="V131" s="99"/>
      <c r="AC131" s="99"/>
      <c r="AU131" s="116"/>
    </row>
    <row r="132" spans="1:47" s="42" customFormat="1">
      <c r="A132" s="56"/>
      <c r="F132" s="138"/>
      <c r="G132" s="43"/>
      <c r="O132" s="295"/>
      <c r="P132" s="295"/>
      <c r="Q132" s="295"/>
      <c r="V132" s="99"/>
      <c r="AC132" s="99"/>
      <c r="AU132" s="116"/>
    </row>
    <row r="133" spans="1:47" s="42" customFormat="1">
      <c r="A133" s="56"/>
      <c r="F133" s="138"/>
      <c r="G133" s="43"/>
      <c r="O133" s="295"/>
      <c r="P133" s="295"/>
      <c r="Q133" s="295"/>
      <c r="V133" s="99"/>
      <c r="AC133" s="99"/>
      <c r="AU133" s="116"/>
    </row>
    <row r="134" spans="1:47" s="42" customFormat="1">
      <c r="A134" s="56"/>
      <c r="F134" s="138"/>
      <c r="G134" s="43"/>
      <c r="O134" s="295"/>
      <c r="P134" s="295"/>
      <c r="Q134" s="295"/>
      <c r="V134" s="99"/>
      <c r="AC134" s="99"/>
      <c r="AU134" s="116"/>
    </row>
    <row r="135" spans="1:47" s="42" customFormat="1">
      <c r="A135" s="56"/>
      <c r="F135" s="138"/>
      <c r="G135" s="43"/>
      <c r="O135" s="295"/>
      <c r="P135" s="295"/>
      <c r="Q135" s="295"/>
      <c r="V135" s="99"/>
      <c r="AC135" s="99"/>
      <c r="AU135" s="116"/>
    </row>
    <row r="136" spans="1:47" s="42" customFormat="1">
      <c r="A136" s="56"/>
      <c r="F136" s="138"/>
      <c r="G136" s="43"/>
      <c r="O136" s="295"/>
      <c r="P136" s="295"/>
      <c r="Q136" s="295"/>
      <c r="V136" s="99"/>
      <c r="AC136" s="99"/>
      <c r="AU136" s="116"/>
    </row>
    <row r="137" spans="1:47" s="42" customFormat="1">
      <c r="A137" s="56"/>
      <c r="F137" s="138"/>
      <c r="G137" s="43"/>
      <c r="O137" s="295"/>
      <c r="P137" s="295"/>
      <c r="Q137" s="295"/>
      <c r="V137" s="99"/>
      <c r="AC137" s="99"/>
      <c r="AU137" s="116"/>
    </row>
    <row r="138" spans="1:47" s="42" customFormat="1">
      <c r="A138" s="56"/>
      <c r="F138" s="138"/>
      <c r="G138" s="43"/>
      <c r="O138" s="295"/>
      <c r="P138" s="295"/>
      <c r="Q138" s="295"/>
      <c r="V138" s="99"/>
      <c r="AC138" s="99"/>
      <c r="AU138" s="116"/>
    </row>
    <row r="139" spans="1:47" s="42" customFormat="1">
      <c r="A139" s="56"/>
      <c r="F139" s="138"/>
      <c r="G139" s="43"/>
      <c r="O139" s="295"/>
      <c r="P139" s="295"/>
      <c r="Q139" s="295"/>
      <c r="V139" s="99"/>
      <c r="AC139" s="99"/>
      <c r="AU139" s="116"/>
    </row>
    <row r="140" spans="1:47" s="42" customFormat="1">
      <c r="A140" s="56"/>
      <c r="F140" s="138"/>
      <c r="G140" s="43"/>
      <c r="O140" s="295"/>
      <c r="P140" s="295"/>
      <c r="Q140" s="295"/>
      <c r="V140" s="99"/>
      <c r="AC140" s="99"/>
      <c r="AU140" s="116"/>
    </row>
    <row r="141" spans="1:47" s="42" customFormat="1">
      <c r="A141" s="56"/>
      <c r="F141" s="138"/>
      <c r="G141" s="43"/>
      <c r="O141" s="295"/>
      <c r="P141" s="295"/>
      <c r="Q141" s="295"/>
      <c r="V141" s="99"/>
      <c r="AC141" s="99"/>
      <c r="AU141" s="116"/>
    </row>
    <row r="142" spans="1:47" s="42" customFormat="1">
      <c r="A142" s="56"/>
      <c r="F142" s="138"/>
      <c r="G142" s="43"/>
      <c r="O142" s="295"/>
      <c r="P142" s="295"/>
      <c r="Q142" s="295"/>
      <c r="V142" s="99"/>
      <c r="AC142" s="99"/>
      <c r="AU142" s="116"/>
    </row>
    <row r="143" spans="1:47" s="42" customFormat="1">
      <c r="A143" s="56"/>
      <c r="F143" s="138"/>
      <c r="G143" s="43"/>
      <c r="O143" s="295"/>
      <c r="P143" s="295"/>
      <c r="Q143" s="295"/>
      <c r="V143" s="99"/>
      <c r="AC143" s="99"/>
      <c r="AU143" s="116"/>
    </row>
    <row r="144" spans="1:47" s="42" customFormat="1">
      <c r="A144" s="56"/>
      <c r="F144" s="138"/>
      <c r="G144" s="43"/>
      <c r="O144" s="295"/>
      <c r="P144" s="295"/>
      <c r="Q144" s="295"/>
      <c r="V144" s="99"/>
      <c r="AC144" s="99"/>
      <c r="AU144" s="116"/>
    </row>
    <row r="145" spans="1:47" s="42" customFormat="1">
      <c r="A145" s="56"/>
      <c r="F145" s="138"/>
      <c r="G145" s="43"/>
      <c r="O145" s="295"/>
      <c r="P145" s="295"/>
      <c r="Q145" s="295"/>
      <c r="V145" s="99"/>
      <c r="AC145" s="99"/>
      <c r="AU145" s="116"/>
    </row>
    <row r="146" spans="1:47" s="42" customFormat="1">
      <c r="A146" s="56"/>
      <c r="F146" s="138"/>
      <c r="G146" s="43"/>
      <c r="O146" s="295"/>
      <c r="P146" s="295"/>
      <c r="Q146" s="295"/>
      <c r="V146" s="99"/>
      <c r="AC146" s="99"/>
      <c r="AU146" s="116"/>
    </row>
    <row r="147" spans="1:47" s="42" customFormat="1">
      <c r="A147" s="56"/>
      <c r="F147" s="138"/>
      <c r="G147" s="43"/>
      <c r="O147" s="295"/>
      <c r="P147" s="295"/>
      <c r="Q147" s="295"/>
      <c r="V147" s="99"/>
      <c r="AC147" s="99"/>
      <c r="AU147" s="116"/>
    </row>
    <row r="148" spans="1:47" s="42" customFormat="1">
      <c r="A148" s="56"/>
      <c r="F148" s="138"/>
      <c r="G148" s="43"/>
      <c r="O148" s="295"/>
      <c r="P148" s="295"/>
      <c r="Q148" s="295"/>
      <c r="V148" s="99"/>
      <c r="AC148" s="99"/>
      <c r="AU148" s="116"/>
    </row>
    <row r="149" spans="1:47" s="42" customFormat="1">
      <c r="A149" s="56"/>
      <c r="F149" s="138"/>
      <c r="G149" s="43"/>
      <c r="O149" s="295"/>
      <c r="P149" s="295"/>
      <c r="Q149" s="295"/>
      <c r="V149" s="99"/>
      <c r="AC149" s="99"/>
      <c r="AU149" s="116"/>
    </row>
    <row r="150" spans="1:47" s="42" customFormat="1">
      <c r="A150" s="56"/>
      <c r="F150" s="138"/>
      <c r="G150" s="43"/>
      <c r="O150" s="295"/>
      <c r="P150" s="295"/>
      <c r="Q150" s="295"/>
      <c r="V150" s="99"/>
      <c r="AC150" s="99"/>
      <c r="AU150" s="116"/>
    </row>
    <row r="151" spans="1:47" s="42" customFormat="1">
      <c r="A151" s="56"/>
      <c r="F151" s="138"/>
      <c r="G151" s="43"/>
      <c r="O151" s="295"/>
      <c r="P151" s="295"/>
      <c r="Q151" s="295"/>
      <c r="V151" s="99"/>
      <c r="AC151" s="99"/>
      <c r="AU151" s="116"/>
    </row>
    <row r="152" spans="1:47" s="42" customFormat="1">
      <c r="A152" s="56"/>
      <c r="F152" s="138"/>
      <c r="G152" s="43"/>
      <c r="O152" s="295"/>
      <c r="P152" s="295"/>
      <c r="Q152" s="295"/>
      <c r="V152" s="99"/>
      <c r="AC152" s="99"/>
      <c r="AU152" s="116"/>
    </row>
    <row r="153" spans="1:47" s="42" customFormat="1">
      <c r="A153" s="56"/>
      <c r="F153" s="138"/>
      <c r="G153" s="43"/>
      <c r="O153" s="295"/>
      <c r="P153" s="295"/>
      <c r="Q153" s="295"/>
      <c r="V153" s="99"/>
      <c r="AC153" s="99"/>
      <c r="AU153" s="116"/>
    </row>
    <row r="154" spans="1:47" s="42" customFormat="1">
      <c r="A154" s="56"/>
      <c r="F154" s="138"/>
      <c r="G154" s="43"/>
      <c r="O154" s="295"/>
      <c r="P154" s="295"/>
      <c r="Q154" s="295"/>
      <c r="V154" s="99"/>
      <c r="AC154" s="99"/>
      <c r="AU154" s="116"/>
    </row>
    <row r="155" spans="1:47" s="42" customFormat="1">
      <c r="A155" s="56"/>
      <c r="F155" s="138"/>
      <c r="G155" s="43"/>
      <c r="O155" s="295"/>
      <c r="P155" s="295"/>
      <c r="Q155" s="295"/>
      <c r="V155" s="99"/>
      <c r="AC155" s="99"/>
      <c r="AU155" s="116"/>
    </row>
    <row r="156" spans="1:47" s="42" customFormat="1">
      <c r="A156" s="56"/>
      <c r="F156" s="138"/>
      <c r="G156" s="43"/>
      <c r="O156" s="295"/>
      <c r="P156" s="295"/>
      <c r="Q156" s="295"/>
      <c r="V156" s="99"/>
      <c r="AC156" s="99"/>
      <c r="AU156" s="116"/>
    </row>
    <row r="157" spans="1:47" s="42" customFormat="1">
      <c r="A157" s="56"/>
      <c r="F157" s="138"/>
      <c r="G157" s="43"/>
      <c r="O157" s="295"/>
      <c r="P157" s="295"/>
      <c r="Q157" s="295"/>
      <c r="V157" s="99"/>
      <c r="AC157" s="99"/>
      <c r="AU157" s="116"/>
    </row>
    <row r="158" spans="1:47" s="42" customFormat="1">
      <c r="A158" s="56"/>
      <c r="F158" s="138"/>
      <c r="G158" s="43"/>
      <c r="O158" s="295"/>
      <c r="P158" s="295"/>
      <c r="Q158" s="295"/>
      <c r="V158" s="99"/>
      <c r="AC158" s="99"/>
      <c r="AU158" s="116"/>
    </row>
    <row r="159" spans="1:47" s="42" customFormat="1">
      <c r="A159" s="56"/>
      <c r="F159" s="138"/>
      <c r="G159" s="43"/>
      <c r="O159" s="295"/>
      <c r="P159" s="295"/>
      <c r="Q159" s="295"/>
      <c r="V159" s="99"/>
      <c r="AC159" s="99"/>
      <c r="AU159" s="116"/>
    </row>
    <row r="160" spans="1:47" s="42" customFormat="1">
      <c r="A160" s="56"/>
      <c r="F160" s="138"/>
      <c r="G160" s="43"/>
      <c r="O160" s="295"/>
      <c r="P160" s="295"/>
      <c r="Q160" s="295"/>
      <c r="V160" s="99"/>
      <c r="AC160" s="99"/>
      <c r="AU160" s="116"/>
    </row>
    <row r="161" spans="1:47" s="42" customFormat="1">
      <c r="A161" s="56"/>
      <c r="F161" s="138"/>
      <c r="G161" s="43"/>
      <c r="O161" s="295"/>
      <c r="P161" s="295"/>
      <c r="Q161" s="295"/>
      <c r="V161" s="99"/>
      <c r="AC161" s="99"/>
      <c r="AU161" s="116"/>
    </row>
    <row r="162" spans="1:47" s="42" customFormat="1">
      <c r="A162" s="56"/>
      <c r="F162" s="138"/>
      <c r="G162" s="43"/>
      <c r="O162" s="295"/>
      <c r="P162" s="295"/>
      <c r="Q162" s="295"/>
      <c r="V162" s="99"/>
      <c r="AC162" s="99"/>
      <c r="AU162" s="116"/>
    </row>
    <row r="163" spans="1:47" s="42" customFormat="1">
      <c r="A163" s="56"/>
      <c r="F163" s="138"/>
      <c r="G163" s="43"/>
      <c r="O163" s="295"/>
      <c r="P163" s="295"/>
      <c r="Q163" s="295"/>
      <c r="V163" s="99"/>
      <c r="AC163" s="99"/>
      <c r="AU163" s="116"/>
    </row>
    <row r="164" spans="1:47" s="42" customFormat="1">
      <c r="A164" s="56"/>
      <c r="F164" s="138"/>
      <c r="G164" s="43"/>
      <c r="O164" s="295"/>
      <c r="P164" s="295"/>
      <c r="Q164" s="295"/>
      <c r="V164" s="99"/>
      <c r="AC164" s="99"/>
      <c r="AU164" s="116"/>
    </row>
    <row r="165" spans="1:47" s="42" customFormat="1">
      <c r="A165" s="56"/>
      <c r="F165" s="138"/>
      <c r="G165" s="43"/>
      <c r="O165" s="295"/>
      <c r="P165" s="295"/>
      <c r="Q165" s="295"/>
      <c r="V165" s="99"/>
      <c r="AC165" s="99"/>
      <c r="AU165" s="116"/>
    </row>
    <row r="166" spans="1:47" s="42" customFormat="1">
      <c r="A166" s="56"/>
      <c r="F166" s="138"/>
      <c r="G166" s="43"/>
      <c r="O166" s="295"/>
      <c r="P166" s="295"/>
      <c r="Q166" s="295"/>
      <c r="V166" s="99"/>
      <c r="AC166" s="99"/>
      <c r="AU166" s="116"/>
    </row>
    <row r="167" spans="1:47" s="42" customFormat="1">
      <c r="A167" s="56"/>
      <c r="F167" s="138"/>
      <c r="G167" s="43"/>
      <c r="O167" s="295"/>
      <c r="P167" s="295"/>
      <c r="Q167" s="295"/>
      <c r="V167" s="99"/>
      <c r="AC167" s="99"/>
      <c r="AU167" s="116"/>
    </row>
    <row r="168" spans="1:47" s="42" customFormat="1">
      <c r="A168" s="56"/>
      <c r="F168" s="138"/>
      <c r="G168" s="43"/>
      <c r="O168" s="295"/>
      <c r="P168" s="295"/>
      <c r="Q168" s="295"/>
      <c r="V168" s="99"/>
      <c r="AC168" s="99"/>
      <c r="AU168" s="116"/>
    </row>
    <row r="169" spans="1:47" s="42" customFormat="1">
      <c r="A169" s="56"/>
      <c r="F169" s="138"/>
      <c r="G169" s="43"/>
      <c r="O169" s="295"/>
      <c r="P169" s="295"/>
      <c r="Q169" s="295"/>
      <c r="V169" s="99"/>
      <c r="AC169" s="99"/>
      <c r="AU169" s="116"/>
    </row>
    <row r="170" spans="1:47" s="42" customFormat="1">
      <c r="A170" s="56"/>
      <c r="F170" s="138"/>
      <c r="G170" s="43"/>
      <c r="O170" s="295"/>
      <c r="P170" s="295"/>
      <c r="Q170" s="295"/>
      <c r="V170" s="99"/>
      <c r="AC170" s="99"/>
      <c r="AU170" s="116"/>
    </row>
    <row r="171" spans="1:47" s="42" customFormat="1">
      <c r="A171" s="56"/>
      <c r="F171" s="138"/>
      <c r="G171" s="43"/>
      <c r="O171" s="295"/>
      <c r="P171" s="295"/>
      <c r="Q171" s="295"/>
      <c r="V171" s="99"/>
      <c r="AC171" s="99"/>
      <c r="AU171" s="116"/>
    </row>
    <row r="172" spans="1:47" s="42" customFormat="1">
      <c r="A172" s="56"/>
      <c r="F172" s="138"/>
      <c r="G172" s="43"/>
      <c r="O172" s="295"/>
      <c r="P172" s="295"/>
      <c r="Q172" s="295"/>
      <c r="V172" s="99"/>
      <c r="AC172" s="99"/>
      <c r="AU172" s="116"/>
    </row>
    <row r="173" spans="1:47" s="42" customFormat="1">
      <c r="A173" s="56"/>
      <c r="F173" s="138"/>
      <c r="G173" s="43"/>
      <c r="O173" s="295"/>
      <c r="P173" s="295"/>
      <c r="Q173" s="295"/>
      <c r="V173" s="99"/>
      <c r="AC173" s="99"/>
      <c r="AU173" s="116"/>
    </row>
    <row r="174" spans="1:47" s="42" customFormat="1">
      <c r="A174" s="56"/>
      <c r="F174" s="138"/>
      <c r="G174" s="43"/>
      <c r="O174" s="295"/>
      <c r="P174" s="295"/>
      <c r="Q174" s="295"/>
      <c r="V174" s="99"/>
      <c r="AC174" s="99"/>
      <c r="AU174" s="116"/>
    </row>
    <row r="175" spans="1:47" s="42" customFormat="1">
      <c r="A175" s="56"/>
      <c r="F175" s="138"/>
      <c r="G175" s="43"/>
      <c r="O175" s="295"/>
      <c r="P175" s="295"/>
      <c r="Q175" s="295"/>
      <c r="V175" s="99"/>
      <c r="AC175" s="99"/>
      <c r="AU175" s="116"/>
    </row>
    <row r="176" spans="1:47" s="42" customFormat="1">
      <c r="A176" s="56"/>
      <c r="F176" s="138"/>
      <c r="G176" s="43"/>
      <c r="O176" s="295"/>
      <c r="P176" s="295"/>
      <c r="Q176" s="295"/>
      <c r="V176" s="99"/>
      <c r="AC176" s="99"/>
      <c r="AU176" s="116"/>
    </row>
    <row r="177" spans="1:47" s="42" customFormat="1">
      <c r="A177" s="56"/>
      <c r="F177" s="138"/>
      <c r="G177" s="43"/>
      <c r="O177" s="295"/>
      <c r="P177" s="295"/>
      <c r="Q177" s="295"/>
      <c r="V177" s="99"/>
      <c r="AC177" s="99"/>
      <c r="AU177" s="116"/>
    </row>
    <row r="178" spans="1:47" s="42" customFormat="1">
      <c r="A178" s="56"/>
      <c r="F178" s="138"/>
      <c r="G178" s="43"/>
      <c r="O178" s="295"/>
      <c r="P178" s="295"/>
      <c r="Q178" s="295"/>
      <c r="V178" s="99"/>
      <c r="AC178" s="99"/>
      <c r="AU178" s="116"/>
    </row>
    <row r="179" spans="1:47" s="42" customFormat="1">
      <c r="A179" s="56"/>
      <c r="F179" s="138"/>
      <c r="G179" s="43"/>
      <c r="O179" s="295"/>
      <c r="P179" s="295"/>
      <c r="Q179" s="295"/>
      <c r="V179" s="99"/>
      <c r="AC179" s="99"/>
      <c r="AU179" s="116"/>
    </row>
    <row r="180" spans="1:47" s="42" customFormat="1">
      <c r="A180" s="56"/>
      <c r="F180" s="138"/>
      <c r="G180" s="43"/>
      <c r="O180" s="295"/>
      <c r="P180" s="295"/>
      <c r="Q180" s="295"/>
      <c r="V180" s="99"/>
      <c r="AC180" s="99"/>
      <c r="AU180" s="116"/>
    </row>
    <row r="181" spans="1:47" s="42" customFormat="1">
      <c r="A181" s="56"/>
      <c r="F181" s="138"/>
      <c r="G181" s="43"/>
      <c r="O181" s="295"/>
      <c r="P181" s="295"/>
      <c r="Q181" s="295"/>
      <c r="V181" s="99"/>
      <c r="AC181" s="99"/>
      <c r="AU181" s="116"/>
    </row>
    <row r="182" spans="1:47" s="42" customFormat="1">
      <c r="A182" s="56"/>
      <c r="F182" s="138"/>
      <c r="G182" s="43"/>
      <c r="O182" s="295"/>
      <c r="P182" s="295"/>
      <c r="Q182" s="295"/>
      <c r="V182" s="99"/>
      <c r="AC182" s="99"/>
      <c r="AU182" s="116"/>
    </row>
    <row r="183" spans="1:47" s="42" customFormat="1">
      <c r="A183" s="56"/>
      <c r="F183" s="138"/>
      <c r="G183" s="43"/>
      <c r="O183" s="295"/>
      <c r="P183" s="295"/>
      <c r="Q183" s="295"/>
      <c r="V183" s="99"/>
      <c r="AC183" s="99"/>
      <c r="AU183" s="116"/>
    </row>
    <row r="184" spans="1:47" s="42" customFormat="1">
      <c r="A184" s="56"/>
      <c r="F184" s="138"/>
      <c r="G184" s="43"/>
      <c r="O184" s="295"/>
      <c r="P184" s="295"/>
      <c r="Q184" s="295"/>
      <c r="V184" s="99"/>
      <c r="AC184" s="99"/>
      <c r="AU184" s="116"/>
    </row>
    <row r="185" spans="1:47" s="42" customFormat="1">
      <c r="A185" s="56"/>
      <c r="F185" s="138"/>
      <c r="G185" s="43"/>
      <c r="O185" s="295"/>
      <c r="P185" s="295"/>
      <c r="Q185" s="295"/>
      <c r="V185" s="99"/>
      <c r="AC185" s="99"/>
      <c r="AU185" s="116"/>
    </row>
    <row r="186" spans="1:47" s="42" customFormat="1">
      <c r="A186" s="56"/>
      <c r="F186" s="138"/>
      <c r="G186" s="43"/>
      <c r="O186" s="295"/>
      <c r="P186" s="295"/>
      <c r="Q186" s="295"/>
      <c r="V186" s="99"/>
      <c r="AC186" s="99"/>
      <c r="AU186" s="116"/>
    </row>
    <row r="187" spans="1:47" s="42" customFormat="1">
      <c r="A187" s="56"/>
      <c r="F187" s="138"/>
      <c r="G187" s="43"/>
      <c r="O187" s="295"/>
      <c r="P187" s="295"/>
      <c r="Q187" s="295"/>
      <c r="V187" s="99"/>
      <c r="AC187" s="99"/>
      <c r="AU187" s="116"/>
    </row>
    <row r="188" spans="1:47" s="42" customFormat="1">
      <c r="A188" s="56"/>
      <c r="F188" s="138"/>
      <c r="G188" s="43"/>
      <c r="O188" s="295"/>
      <c r="P188" s="295"/>
      <c r="Q188" s="295"/>
      <c r="V188" s="99"/>
      <c r="AC188" s="99"/>
      <c r="AU188" s="116"/>
    </row>
    <row r="189" spans="1:47" s="42" customFormat="1">
      <c r="A189" s="56"/>
      <c r="F189" s="138"/>
      <c r="G189" s="43"/>
      <c r="O189" s="295"/>
      <c r="P189" s="295"/>
      <c r="Q189" s="295"/>
      <c r="V189" s="99"/>
      <c r="AC189" s="99"/>
      <c r="AU189" s="116"/>
    </row>
    <row r="190" spans="1:47" s="42" customFormat="1">
      <c r="A190" s="56"/>
      <c r="F190" s="138"/>
      <c r="G190" s="43"/>
      <c r="O190" s="295"/>
      <c r="P190" s="295"/>
      <c r="Q190" s="295"/>
      <c r="V190" s="99"/>
      <c r="AC190" s="99"/>
      <c r="AU190" s="116"/>
    </row>
    <row r="191" spans="1:47" s="42" customFormat="1">
      <c r="A191" s="56"/>
      <c r="F191" s="138"/>
      <c r="G191" s="43"/>
      <c r="O191" s="295"/>
      <c r="P191" s="295"/>
      <c r="Q191" s="295"/>
      <c r="V191" s="99"/>
      <c r="AC191" s="99"/>
      <c r="AU191" s="116"/>
    </row>
    <row r="192" spans="1:47" s="42" customFormat="1">
      <c r="A192" s="56"/>
      <c r="F192" s="138"/>
      <c r="G192" s="43"/>
      <c r="O192" s="295"/>
      <c r="P192" s="295"/>
      <c r="Q192" s="295"/>
      <c r="V192" s="99"/>
      <c r="AC192" s="99"/>
      <c r="AU192" s="116"/>
    </row>
    <row r="193" spans="1:47" s="42" customFormat="1">
      <c r="A193" s="56"/>
      <c r="F193" s="138"/>
      <c r="G193" s="43"/>
      <c r="O193" s="295"/>
      <c r="P193" s="295"/>
      <c r="Q193" s="295"/>
      <c r="V193" s="99"/>
      <c r="AC193" s="99"/>
      <c r="AU193" s="116"/>
    </row>
    <row r="194" spans="1:47" s="42" customFormat="1">
      <c r="A194" s="56"/>
      <c r="F194" s="138"/>
      <c r="G194" s="43"/>
      <c r="O194" s="295"/>
      <c r="P194" s="295"/>
      <c r="Q194" s="295"/>
      <c r="V194" s="99"/>
      <c r="AC194" s="99"/>
      <c r="AU194" s="116"/>
    </row>
    <row r="195" spans="1:47" s="42" customFormat="1">
      <c r="A195" s="56"/>
      <c r="F195" s="138"/>
      <c r="G195" s="43"/>
      <c r="O195" s="295"/>
      <c r="P195" s="295"/>
      <c r="Q195" s="295"/>
      <c r="V195" s="99"/>
      <c r="AC195" s="99"/>
      <c r="AU195" s="116"/>
    </row>
    <row r="196" spans="1:47" s="42" customFormat="1">
      <c r="A196" s="56"/>
      <c r="F196" s="138"/>
      <c r="G196" s="43"/>
      <c r="O196" s="295"/>
      <c r="P196" s="295"/>
      <c r="Q196" s="295"/>
      <c r="V196" s="99"/>
      <c r="AC196" s="99"/>
      <c r="AU196" s="116"/>
    </row>
    <row r="197" spans="1:47" s="42" customFormat="1">
      <c r="A197" s="56"/>
      <c r="F197" s="138"/>
      <c r="G197" s="43"/>
      <c r="O197" s="295"/>
      <c r="P197" s="295"/>
      <c r="Q197" s="295"/>
      <c r="V197" s="99"/>
      <c r="AC197" s="99"/>
      <c r="AU197" s="116"/>
    </row>
    <row r="198" spans="1:47" s="42" customFormat="1">
      <c r="A198" s="56"/>
      <c r="F198" s="138"/>
      <c r="G198" s="43"/>
      <c r="O198" s="295"/>
      <c r="P198" s="295"/>
      <c r="Q198" s="295"/>
      <c r="V198" s="99"/>
      <c r="AC198" s="99"/>
      <c r="AU198" s="116"/>
    </row>
    <row r="199" spans="1:47" s="42" customFormat="1">
      <c r="A199" s="56"/>
      <c r="F199" s="138"/>
      <c r="G199" s="43"/>
      <c r="O199" s="295"/>
      <c r="P199" s="295"/>
      <c r="Q199" s="295"/>
      <c r="V199" s="99"/>
      <c r="AC199" s="99"/>
      <c r="AU199" s="116"/>
    </row>
    <row r="200" spans="1:47" s="42" customFormat="1">
      <c r="A200" s="56"/>
      <c r="F200" s="138"/>
      <c r="G200" s="43"/>
      <c r="O200" s="295"/>
      <c r="P200" s="295"/>
      <c r="Q200" s="295"/>
      <c r="V200" s="99"/>
      <c r="AC200" s="99"/>
      <c r="AU200" s="116"/>
    </row>
    <row r="201" spans="1:47" s="42" customFormat="1">
      <c r="A201" s="56"/>
      <c r="F201" s="138"/>
      <c r="G201" s="43"/>
      <c r="O201" s="295"/>
      <c r="P201" s="295"/>
      <c r="Q201" s="295"/>
      <c r="V201" s="99"/>
      <c r="AC201" s="99"/>
      <c r="AU201" s="116"/>
    </row>
    <row r="202" spans="1:47" s="42" customFormat="1">
      <c r="A202" s="56"/>
      <c r="F202" s="138"/>
      <c r="G202" s="43"/>
      <c r="O202" s="295"/>
      <c r="P202" s="295"/>
      <c r="Q202" s="295"/>
      <c r="V202" s="99"/>
      <c r="AC202" s="99"/>
      <c r="AU202" s="116"/>
    </row>
    <row r="203" spans="1:47" s="42" customFormat="1">
      <c r="A203" s="56"/>
      <c r="F203" s="138"/>
      <c r="G203" s="43"/>
      <c r="O203" s="295"/>
      <c r="P203" s="295"/>
      <c r="Q203" s="295"/>
      <c r="V203" s="99"/>
      <c r="AC203" s="99"/>
      <c r="AU203" s="116"/>
    </row>
    <row r="204" spans="1:47" s="42" customFormat="1">
      <c r="A204" s="56"/>
      <c r="F204" s="138"/>
      <c r="G204" s="43"/>
      <c r="O204" s="295"/>
      <c r="P204" s="295"/>
      <c r="Q204" s="295"/>
      <c r="V204" s="99"/>
      <c r="AC204" s="99"/>
      <c r="AU204" s="116"/>
    </row>
    <row r="205" spans="1:47" s="42" customFormat="1">
      <c r="A205" s="56"/>
      <c r="F205" s="138"/>
      <c r="G205" s="43"/>
      <c r="O205" s="295"/>
      <c r="P205" s="295"/>
      <c r="Q205" s="295"/>
      <c r="V205" s="99"/>
      <c r="AC205" s="99"/>
      <c r="AU205" s="116"/>
    </row>
    <row r="206" spans="1:47" s="42" customFormat="1">
      <c r="A206" s="56"/>
      <c r="F206" s="138"/>
      <c r="G206" s="43"/>
      <c r="O206" s="295"/>
      <c r="P206" s="295"/>
      <c r="Q206" s="295"/>
      <c r="V206" s="99"/>
      <c r="AC206" s="99"/>
      <c r="AU206" s="116"/>
    </row>
    <row r="207" spans="1:47" s="42" customFormat="1">
      <c r="A207" s="56"/>
      <c r="F207" s="138"/>
      <c r="G207" s="43"/>
      <c r="O207" s="295"/>
      <c r="P207" s="295"/>
      <c r="Q207" s="295"/>
      <c r="V207" s="99"/>
      <c r="AC207" s="99"/>
      <c r="AU207" s="116"/>
    </row>
    <row r="208" spans="1:47" s="42" customFormat="1">
      <c r="A208" s="56"/>
      <c r="F208" s="138"/>
      <c r="G208" s="43"/>
      <c r="O208" s="295"/>
      <c r="P208" s="295"/>
      <c r="Q208" s="295"/>
      <c r="V208" s="99"/>
      <c r="AC208" s="99"/>
      <c r="AU208" s="116"/>
    </row>
    <row r="209" spans="1:49" s="42" customFormat="1">
      <c r="A209" s="56"/>
      <c r="F209" s="138"/>
      <c r="G209" s="43"/>
      <c r="O209" s="295"/>
      <c r="P209" s="295"/>
      <c r="Q209" s="295"/>
      <c r="V209" s="99"/>
      <c r="AC209" s="99"/>
      <c r="AU209" s="116"/>
    </row>
    <row r="210" spans="1:49" s="42" customFormat="1">
      <c r="A210" s="56"/>
      <c r="F210" s="138"/>
      <c r="G210" s="43"/>
      <c r="O210" s="295"/>
      <c r="P210" s="295"/>
      <c r="Q210" s="295"/>
      <c r="V210" s="99"/>
      <c r="AC210" s="99"/>
      <c r="AU210" s="116"/>
    </row>
    <row r="211" spans="1:49" s="42" customFormat="1">
      <c r="A211" s="56"/>
      <c r="F211" s="138"/>
      <c r="G211" s="43"/>
      <c r="O211" s="295"/>
      <c r="P211" s="295"/>
      <c r="Q211" s="295"/>
      <c r="V211" s="99"/>
      <c r="AC211" s="99"/>
      <c r="AU211" s="116"/>
    </row>
    <row r="212" spans="1:49" s="42" customFormat="1">
      <c r="A212" s="56"/>
      <c r="F212" s="138"/>
      <c r="G212" s="43"/>
      <c r="O212" s="295"/>
      <c r="P212" s="295"/>
      <c r="Q212" s="295"/>
      <c r="V212" s="99"/>
      <c r="AC212" s="99"/>
      <c r="AU212" s="116"/>
    </row>
    <row r="213" spans="1:49" s="42" customFormat="1">
      <c r="A213" s="56"/>
      <c r="F213" s="138"/>
      <c r="G213" s="43"/>
      <c r="O213" s="295"/>
      <c r="P213" s="295"/>
      <c r="Q213" s="295"/>
      <c r="V213" s="99"/>
      <c r="AC213" s="99"/>
      <c r="AU213" s="116"/>
    </row>
    <row r="214" spans="1:49" s="42" customFormat="1">
      <c r="A214" s="56"/>
      <c r="F214" s="138"/>
      <c r="G214" s="43"/>
      <c r="O214" s="295"/>
      <c r="P214" s="295"/>
      <c r="Q214" s="295"/>
      <c r="V214" s="99"/>
      <c r="AC214" s="99"/>
      <c r="AU214" s="116"/>
    </row>
    <row r="215" spans="1:49" s="42" customFormat="1">
      <c r="A215" s="56"/>
      <c r="F215" s="138"/>
      <c r="G215" s="43"/>
      <c r="O215" s="296"/>
      <c r="P215" s="296"/>
      <c r="Q215" s="296"/>
      <c r="V215" s="99"/>
      <c r="Y215" s="138"/>
      <c r="Z215" s="138"/>
      <c r="AA215" s="138"/>
      <c r="AB215" s="138"/>
      <c r="AC215" s="225"/>
      <c r="AD215" s="138"/>
      <c r="AE215" s="138"/>
      <c r="AF215" s="138"/>
      <c r="AG215" s="138"/>
      <c r="AH215" s="138"/>
      <c r="AI215" s="138"/>
      <c r="AJ215" s="138"/>
      <c r="AU215" s="116"/>
      <c r="AW215" s="163"/>
    </row>
    <row r="216" spans="1:49" s="42" customFormat="1">
      <c r="A216" s="56"/>
      <c r="F216" s="138"/>
      <c r="G216" s="43"/>
      <c r="O216" s="296"/>
      <c r="P216" s="296"/>
      <c r="Q216" s="296"/>
      <c r="V216" s="99"/>
      <c r="Y216" s="138"/>
      <c r="Z216" s="138"/>
      <c r="AA216" s="138"/>
      <c r="AB216" s="138"/>
      <c r="AC216" s="225"/>
      <c r="AD216" s="138"/>
      <c r="AE216" s="138"/>
      <c r="AF216" s="138"/>
      <c r="AG216" s="138"/>
      <c r="AH216" s="138"/>
      <c r="AI216" s="138"/>
      <c r="AJ216" s="138"/>
      <c r="AU216" s="116"/>
      <c r="AW216" s="123"/>
    </row>
    <row r="217" spans="1:49" s="42" customFormat="1">
      <c r="A217" s="56"/>
      <c r="F217" s="138"/>
      <c r="G217" s="43"/>
      <c r="O217" s="296"/>
      <c r="P217" s="296"/>
      <c r="Q217" s="296"/>
      <c r="V217" s="99"/>
      <c r="Y217" s="138"/>
      <c r="Z217" s="138"/>
      <c r="AA217" s="138"/>
      <c r="AB217" s="138"/>
      <c r="AC217" s="225"/>
      <c r="AD217" s="138"/>
      <c r="AE217" s="138"/>
      <c r="AF217" s="138"/>
      <c r="AG217" s="138"/>
      <c r="AH217" s="138"/>
      <c r="AI217" s="138"/>
      <c r="AJ217" s="138"/>
      <c r="AU217" s="116"/>
      <c r="AW217" s="123"/>
    </row>
    <row r="218" spans="1:49" s="42" customFormat="1">
      <c r="A218" s="56"/>
      <c r="F218" s="138"/>
      <c r="G218" s="43"/>
      <c r="O218" s="296"/>
      <c r="P218" s="296"/>
      <c r="Q218" s="296"/>
      <c r="V218" s="99"/>
      <c r="Y218" s="138"/>
      <c r="Z218" s="138"/>
      <c r="AA218" s="138"/>
      <c r="AB218" s="138"/>
      <c r="AC218" s="225"/>
      <c r="AD218" s="138"/>
      <c r="AE218" s="138"/>
      <c r="AF218" s="138"/>
      <c r="AG218" s="138"/>
      <c r="AH218" s="138"/>
      <c r="AI218" s="138"/>
      <c r="AJ218" s="138"/>
      <c r="AU218" s="116"/>
      <c r="AW218" s="123"/>
    </row>
    <row r="219" spans="1:49" s="42" customFormat="1">
      <c r="A219" s="56"/>
      <c r="F219" s="138"/>
      <c r="G219" s="43"/>
      <c r="O219" s="296"/>
      <c r="P219" s="296"/>
      <c r="Q219" s="296"/>
      <c r="V219" s="99"/>
      <c r="Y219" s="138"/>
      <c r="Z219" s="138"/>
      <c r="AA219" s="138"/>
      <c r="AB219" s="138"/>
      <c r="AC219" s="225"/>
      <c r="AD219" s="138"/>
      <c r="AE219" s="138"/>
      <c r="AF219" s="138"/>
      <c r="AG219" s="138"/>
      <c r="AH219" s="138"/>
      <c r="AI219" s="138"/>
      <c r="AJ219" s="138"/>
      <c r="AU219" s="116"/>
      <c r="AW219" s="123"/>
    </row>
    <row r="220" spans="1:49" s="42" customFormat="1">
      <c r="A220" s="56"/>
      <c r="F220" s="138"/>
      <c r="G220" s="43"/>
      <c r="O220" s="296"/>
      <c r="P220" s="296"/>
      <c r="Q220" s="296"/>
      <c r="V220" s="99"/>
      <c r="Y220" s="138"/>
      <c r="Z220" s="138"/>
      <c r="AA220" s="138"/>
      <c r="AB220" s="138"/>
      <c r="AC220" s="225"/>
      <c r="AD220" s="138"/>
      <c r="AE220" s="138"/>
      <c r="AF220" s="138"/>
      <c r="AG220" s="138"/>
      <c r="AH220" s="138"/>
      <c r="AI220" s="138"/>
      <c r="AJ220" s="138"/>
      <c r="AU220" s="116"/>
      <c r="AW220" s="123"/>
    </row>
    <row r="221" spans="1:49" s="42" customFormat="1">
      <c r="A221" s="56"/>
      <c r="F221" s="138"/>
      <c r="G221" s="43"/>
      <c r="O221" s="296"/>
      <c r="P221" s="296"/>
      <c r="Q221" s="296"/>
      <c r="V221" s="99"/>
      <c r="Y221" s="138"/>
      <c r="Z221" s="138"/>
      <c r="AA221" s="138"/>
      <c r="AB221" s="138"/>
      <c r="AC221" s="225"/>
      <c r="AD221" s="138"/>
      <c r="AE221" s="138"/>
      <c r="AF221" s="138"/>
      <c r="AG221" s="138"/>
      <c r="AH221" s="138"/>
      <c r="AI221" s="138"/>
      <c r="AJ221" s="138"/>
      <c r="AU221" s="116"/>
      <c r="AW221" s="123"/>
    </row>
    <row r="222" spans="1:49" s="42" customFormat="1">
      <c r="A222" s="56"/>
      <c r="F222" s="138"/>
      <c r="G222" s="43"/>
      <c r="O222" s="296"/>
      <c r="P222" s="296"/>
      <c r="Q222" s="296"/>
      <c r="V222" s="99"/>
      <c r="Y222" s="138"/>
      <c r="Z222" s="138"/>
      <c r="AA222" s="138"/>
      <c r="AB222" s="138"/>
      <c r="AC222" s="225"/>
      <c r="AD222" s="138"/>
      <c r="AE222" s="138"/>
      <c r="AF222" s="138"/>
      <c r="AG222" s="138"/>
      <c r="AH222" s="138"/>
      <c r="AI222" s="138"/>
      <c r="AJ222" s="138"/>
      <c r="AU222" s="116"/>
      <c r="AW222" s="123"/>
    </row>
    <row r="223" spans="1:49" s="42" customFormat="1">
      <c r="A223" s="56"/>
      <c r="F223" s="138"/>
      <c r="G223" s="43"/>
      <c r="O223" s="296"/>
      <c r="P223" s="296"/>
      <c r="Q223" s="296"/>
      <c r="V223" s="99"/>
      <c r="Y223" s="138"/>
      <c r="Z223" s="138"/>
      <c r="AA223" s="138"/>
      <c r="AB223" s="138"/>
      <c r="AC223" s="225"/>
      <c r="AD223" s="138"/>
      <c r="AE223" s="138"/>
      <c r="AF223" s="138"/>
      <c r="AG223" s="138"/>
      <c r="AH223" s="138"/>
      <c r="AI223" s="138"/>
      <c r="AJ223" s="138"/>
      <c r="AU223" s="116"/>
      <c r="AW223" s="123"/>
    </row>
    <row r="224" spans="1:49" s="42" customFormat="1">
      <c r="A224" s="56"/>
      <c r="F224" s="138"/>
      <c r="G224" s="43"/>
      <c r="O224" s="296"/>
      <c r="P224" s="296"/>
      <c r="Q224" s="296"/>
      <c r="V224" s="99"/>
      <c r="Y224" s="138"/>
      <c r="Z224" s="138"/>
      <c r="AA224" s="138"/>
      <c r="AB224" s="138"/>
      <c r="AC224" s="225"/>
      <c r="AD224" s="138"/>
      <c r="AE224" s="138"/>
      <c r="AF224" s="138"/>
      <c r="AG224" s="138"/>
      <c r="AH224" s="138"/>
      <c r="AI224" s="138"/>
      <c r="AJ224" s="138"/>
      <c r="AU224" s="116"/>
      <c r="AW224" s="123"/>
    </row>
    <row r="225" spans="1:49" s="42" customFormat="1">
      <c r="A225" s="56"/>
      <c r="F225" s="138"/>
      <c r="G225" s="43"/>
      <c r="O225" s="296"/>
      <c r="P225" s="296"/>
      <c r="Q225" s="296"/>
      <c r="V225" s="99"/>
      <c r="Y225" s="138"/>
      <c r="Z225" s="138"/>
      <c r="AA225" s="138"/>
      <c r="AB225" s="138"/>
      <c r="AC225" s="225"/>
      <c r="AD225" s="138"/>
      <c r="AE225" s="138"/>
      <c r="AF225" s="138"/>
      <c r="AG225" s="138"/>
      <c r="AH225" s="138"/>
      <c r="AI225" s="138"/>
      <c r="AJ225" s="138"/>
      <c r="AU225" s="116"/>
      <c r="AW225" s="123"/>
    </row>
    <row r="226" spans="1:49" s="42" customFormat="1">
      <c r="A226" s="56"/>
      <c r="F226" s="138"/>
      <c r="G226" s="43"/>
      <c r="O226" s="296"/>
      <c r="P226" s="296"/>
      <c r="Q226" s="296"/>
      <c r="V226" s="99"/>
      <c r="Y226" s="138"/>
      <c r="Z226" s="138"/>
      <c r="AA226" s="138"/>
      <c r="AB226" s="138"/>
      <c r="AC226" s="225"/>
      <c r="AD226" s="138"/>
      <c r="AE226" s="138"/>
      <c r="AF226" s="138"/>
      <c r="AG226" s="138"/>
      <c r="AH226" s="138"/>
      <c r="AI226" s="138"/>
      <c r="AJ226" s="138"/>
      <c r="AU226" s="116"/>
      <c r="AW226" s="123"/>
    </row>
    <row r="227" spans="1:49" s="42" customFormat="1">
      <c r="A227" s="56"/>
      <c r="F227" s="138"/>
      <c r="G227" s="43"/>
      <c r="O227" s="296"/>
      <c r="P227" s="296"/>
      <c r="Q227" s="296"/>
      <c r="V227" s="99"/>
      <c r="Y227" s="138"/>
      <c r="Z227" s="138"/>
      <c r="AA227" s="138"/>
      <c r="AB227" s="138"/>
      <c r="AC227" s="225"/>
      <c r="AD227" s="138"/>
      <c r="AE227" s="138"/>
      <c r="AF227" s="138"/>
      <c r="AG227" s="138"/>
      <c r="AH227" s="138"/>
      <c r="AI227" s="138"/>
      <c r="AJ227" s="138"/>
      <c r="AU227" s="116"/>
      <c r="AW227" s="123"/>
    </row>
    <row r="228" spans="1:49" s="42" customFormat="1">
      <c r="A228" s="56"/>
      <c r="F228" s="138"/>
      <c r="G228" s="43"/>
      <c r="O228" s="296"/>
      <c r="P228" s="296"/>
      <c r="Q228" s="296"/>
      <c r="V228" s="99"/>
      <c r="Y228" s="138"/>
      <c r="Z228" s="138"/>
      <c r="AA228" s="138"/>
      <c r="AB228" s="138"/>
      <c r="AC228" s="225"/>
      <c r="AD228" s="138"/>
      <c r="AE228" s="138"/>
      <c r="AF228" s="138"/>
      <c r="AG228" s="138"/>
      <c r="AH228" s="138"/>
      <c r="AI228" s="138"/>
      <c r="AJ228" s="138"/>
      <c r="AU228" s="116"/>
      <c r="AW228" s="123"/>
    </row>
    <row r="229" spans="1:49" s="42" customFormat="1">
      <c r="A229" s="56"/>
      <c r="F229" s="138"/>
      <c r="G229" s="43"/>
      <c r="O229" s="296"/>
      <c r="P229" s="296"/>
      <c r="Q229" s="296"/>
      <c r="V229" s="99"/>
      <c r="Y229" s="138"/>
      <c r="Z229" s="138"/>
      <c r="AA229" s="138"/>
      <c r="AB229" s="138"/>
      <c r="AC229" s="225"/>
      <c r="AD229" s="138"/>
      <c r="AE229" s="138"/>
      <c r="AF229" s="138"/>
      <c r="AG229" s="138"/>
      <c r="AH229" s="138"/>
      <c r="AI229" s="138"/>
      <c r="AJ229" s="138"/>
      <c r="AU229" s="116"/>
      <c r="AW229" s="123"/>
    </row>
    <row r="230" spans="1:49" s="42" customFormat="1">
      <c r="A230" s="56"/>
      <c r="F230" s="138"/>
      <c r="G230" s="43"/>
      <c r="O230" s="296"/>
      <c r="P230" s="296"/>
      <c r="Q230" s="296"/>
      <c r="V230" s="99"/>
      <c r="Y230" s="138"/>
      <c r="Z230" s="138"/>
      <c r="AA230" s="138"/>
      <c r="AB230" s="138"/>
      <c r="AC230" s="225"/>
      <c r="AD230" s="138"/>
      <c r="AE230" s="138"/>
      <c r="AF230" s="138"/>
      <c r="AG230" s="138"/>
      <c r="AH230" s="138"/>
      <c r="AI230" s="138"/>
      <c r="AJ230" s="138"/>
      <c r="AU230" s="116"/>
      <c r="AW230" s="123"/>
    </row>
    <row r="231" spans="1:49" s="42" customFormat="1">
      <c r="A231" s="56"/>
      <c r="F231" s="138"/>
      <c r="G231" s="43"/>
      <c r="O231" s="296"/>
      <c r="P231" s="296"/>
      <c r="Q231" s="296"/>
      <c r="V231" s="99"/>
      <c r="Y231" s="138"/>
      <c r="Z231" s="138"/>
      <c r="AA231" s="138"/>
      <c r="AB231" s="138"/>
      <c r="AC231" s="225"/>
      <c r="AD231" s="138"/>
      <c r="AE231" s="138"/>
      <c r="AF231" s="138"/>
      <c r="AG231" s="138"/>
      <c r="AH231" s="138"/>
      <c r="AI231" s="138"/>
      <c r="AJ231" s="138"/>
      <c r="AU231" s="116"/>
      <c r="AW231" s="123"/>
    </row>
    <row r="232" spans="1:49" s="42" customFormat="1">
      <c r="A232" s="56"/>
      <c r="F232" s="138"/>
      <c r="G232" s="43"/>
      <c r="O232" s="296"/>
      <c r="P232" s="296"/>
      <c r="Q232" s="296"/>
      <c r="V232" s="99"/>
      <c r="Y232" s="138"/>
      <c r="Z232" s="138"/>
      <c r="AA232" s="138"/>
      <c r="AB232" s="138"/>
      <c r="AC232" s="225"/>
      <c r="AD232" s="138"/>
      <c r="AE232" s="138"/>
      <c r="AF232" s="138"/>
      <c r="AG232" s="138"/>
      <c r="AH232" s="138"/>
      <c r="AI232" s="138"/>
      <c r="AJ232" s="138"/>
      <c r="AU232" s="116"/>
      <c r="AW232" s="123"/>
    </row>
    <row r="233" spans="1:49" s="42" customFormat="1">
      <c r="A233" s="56"/>
      <c r="F233" s="138"/>
      <c r="G233" s="43"/>
      <c r="O233" s="296"/>
      <c r="P233" s="296"/>
      <c r="Q233" s="296"/>
      <c r="V233" s="99"/>
      <c r="Y233" s="138"/>
      <c r="Z233" s="138"/>
      <c r="AA233" s="138"/>
      <c r="AB233" s="138"/>
      <c r="AC233" s="225"/>
      <c r="AD233" s="138"/>
      <c r="AE233" s="138"/>
      <c r="AF233" s="138"/>
      <c r="AG233" s="138"/>
      <c r="AH233" s="138"/>
      <c r="AI233" s="138"/>
      <c r="AJ233" s="138"/>
      <c r="AU233" s="116"/>
      <c r="AW233" s="123"/>
    </row>
    <row r="234" spans="1:49" s="42" customFormat="1">
      <c r="A234" s="56"/>
      <c r="F234" s="138"/>
      <c r="G234" s="43"/>
      <c r="O234" s="296"/>
      <c r="P234" s="296"/>
      <c r="Q234" s="296"/>
      <c r="V234" s="99"/>
      <c r="Y234" s="138"/>
      <c r="Z234" s="138"/>
      <c r="AA234" s="138"/>
      <c r="AB234" s="138"/>
      <c r="AC234" s="225"/>
      <c r="AD234" s="138"/>
      <c r="AE234" s="138"/>
      <c r="AF234" s="138"/>
      <c r="AG234" s="138"/>
      <c r="AH234" s="138"/>
      <c r="AI234" s="138"/>
      <c r="AJ234" s="138"/>
      <c r="AU234" s="116"/>
      <c r="AW234" s="123"/>
    </row>
    <row r="235" spans="1:49" s="42" customFormat="1">
      <c r="A235" s="56"/>
      <c r="F235" s="138"/>
      <c r="G235" s="43"/>
      <c r="O235" s="296"/>
      <c r="P235" s="296"/>
      <c r="Q235" s="296"/>
      <c r="V235" s="99"/>
      <c r="Y235" s="138"/>
      <c r="Z235" s="138"/>
      <c r="AA235" s="138"/>
      <c r="AB235" s="138"/>
      <c r="AC235" s="225"/>
      <c r="AD235" s="138"/>
      <c r="AE235" s="138"/>
      <c r="AF235" s="138"/>
      <c r="AG235" s="138"/>
      <c r="AH235" s="138"/>
      <c r="AI235" s="138"/>
      <c r="AJ235" s="138"/>
      <c r="AU235" s="116"/>
      <c r="AW235" s="123"/>
    </row>
    <row r="236" spans="1:49" s="42" customFormat="1">
      <c r="A236" s="56"/>
      <c r="F236" s="138"/>
      <c r="G236" s="43"/>
      <c r="O236" s="296"/>
      <c r="P236" s="296"/>
      <c r="Q236" s="296"/>
      <c r="V236" s="99"/>
      <c r="Y236" s="138"/>
      <c r="Z236" s="138"/>
      <c r="AA236" s="138"/>
      <c r="AB236" s="138"/>
      <c r="AC236" s="225"/>
      <c r="AD236" s="138"/>
      <c r="AE236" s="138"/>
      <c r="AF236" s="138"/>
      <c r="AG236" s="138"/>
      <c r="AH236" s="138"/>
      <c r="AI236" s="138"/>
      <c r="AJ236" s="138"/>
      <c r="AU236" s="116"/>
      <c r="AW236" s="123"/>
    </row>
    <row r="237" spans="1:49" s="42" customFormat="1">
      <c r="A237" s="56"/>
      <c r="F237" s="138"/>
      <c r="G237" s="43"/>
      <c r="O237" s="296"/>
      <c r="P237" s="296"/>
      <c r="Q237" s="296"/>
      <c r="V237" s="99"/>
      <c r="Y237" s="138"/>
      <c r="Z237" s="138"/>
      <c r="AA237" s="138"/>
      <c r="AB237" s="138"/>
      <c r="AC237" s="225"/>
      <c r="AD237" s="138"/>
      <c r="AE237" s="138"/>
      <c r="AF237" s="138"/>
      <c r="AG237" s="138"/>
      <c r="AH237" s="138"/>
      <c r="AI237" s="138"/>
      <c r="AJ237" s="138"/>
      <c r="AU237" s="116"/>
      <c r="AW237" s="123"/>
    </row>
    <row r="238" spans="1:49" s="42" customFormat="1">
      <c r="A238" s="56"/>
      <c r="F238" s="138"/>
      <c r="G238" s="43"/>
      <c r="O238" s="296"/>
      <c r="P238" s="296"/>
      <c r="Q238" s="296"/>
      <c r="V238" s="99"/>
      <c r="Y238" s="138"/>
      <c r="Z238" s="138"/>
      <c r="AA238" s="138"/>
      <c r="AB238" s="138"/>
      <c r="AC238" s="225"/>
      <c r="AD238" s="138"/>
      <c r="AE238" s="138"/>
      <c r="AF238" s="138"/>
      <c r="AG238" s="138"/>
      <c r="AH238" s="138"/>
      <c r="AI238" s="138"/>
      <c r="AJ238" s="138"/>
      <c r="AU238" s="116"/>
      <c r="AW238" s="123"/>
    </row>
    <row r="239" spans="1:49" s="42" customFormat="1">
      <c r="A239" s="56"/>
      <c r="F239" s="138"/>
      <c r="G239" s="43"/>
      <c r="O239" s="296"/>
      <c r="P239" s="296"/>
      <c r="Q239" s="296"/>
      <c r="V239" s="99"/>
      <c r="Y239" s="138"/>
      <c r="Z239" s="138"/>
      <c r="AA239" s="138"/>
      <c r="AB239" s="138"/>
      <c r="AC239" s="225"/>
      <c r="AD239" s="138"/>
      <c r="AE239" s="138"/>
      <c r="AF239" s="138"/>
      <c r="AG239" s="138"/>
      <c r="AH239" s="138"/>
      <c r="AI239" s="138"/>
      <c r="AJ239" s="138"/>
      <c r="AU239" s="116"/>
      <c r="AW239" s="123"/>
    </row>
    <row r="240" spans="1:49" s="42" customFormat="1">
      <c r="A240" s="56"/>
      <c r="F240" s="138"/>
      <c r="G240" s="43"/>
      <c r="O240" s="296"/>
      <c r="P240" s="296"/>
      <c r="Q240" s="296"/>
      <c r="V240" s="99"/>
      <c r="Y240" s="138"/>
      <c r="Z240" s="138"/>
      <c r="AA240" s="138"/>
      <c r="AB240" s="138"/>
      <c r="AC240" s="225"/>
      <c r="AD240" s="138"/>
      <c r="AE240" s="138"/>
      <c r="AF240" s="138"/>
      <c r="AG240" s="138"/>
      <c r="AH240" s="138"/>
      <c r="AI240" s="138"/>
      <c r="AJ240" s="138"/>
      <c r="AU240" s="116"/>
      <c r="AW240" s="123"/>
    </row>
    <row r="241" spans="1:49" s="42" customFormat="1">
      <c r="A241" s="56"/>
      <c r="F241" s="138"/>
      <c r="G241" s="43"/>
      <c r="O241" s="296"/>
      <c r="P241" s="296"/>
      <c r="Q241" s="296"/>
      <c r="V241" s="99"/>
      <c r="Y241" s="138"/>
      <c r="Z241" s="138"/>
      <c r="AA241" s="138"/>
      <c r="AB241" s="138"/>
      <c r="AC241" s="225"/>
      <c r="AD241" s="138"/>
      <c r="AE241" s="138"/>
      <c r="AF241" s="138"/>
      <c r="AG241" s="138"/>
      <c r="AH241" s="138"/>
      <c r="AI241" s="138"/>
      <c r="AJ241" s="138"/>
      <c r="AU241" s="116"/>
      <c r="AW241" s="123"/>
    </row>
    <row r="242" spans="1:49" s="42" customFormat="1">
      <c r="A242" s="56"/>
      <c r="F242" s="138"/>
      <c r="G242" s="43"/>
      <c r="O242" s="296"/>
      <c r="P242" s="296"/>
      <c r="Q242" s="296"/>
      <c r="V242" s="99"/>
      <c r="Y242" s="138"/>
      <c r="Z242" s="138"/>
      <c r="AA242" s="138"/>
      <c r="AB242" s="138"/>
      <c r="AC242" s="225"/>
      <c r="AD242" s="138"/>
      <c r="AE242" s="138"/>
      <c r="AF242" s="138"/>
      <c r="AG242" s="138"/>
      <c r="AH242" s="138"/>
      <c r="AI242" s="138"/>
      <c r="AJ242" s="138"/>
      <c r="AU242" s="116"/>
      <c r="AW242" s="123"/>
    </row>
    <row r="243" spans="1:49" s="42" customFormat="1">
      <c r="A243" s="56"/>
      <c r="F243" s="138"/>
      <c r="G243" s="43"/>
      <c r="O243" s="296"/>
      <c r="P243" s="296"/>
      <c r="Q243" s="296"/>
      <c r="V243" s="99"/>
      <c r="Y243" s="138"/>
      <c r="Z243" s="138"/>
      <c r="AA243" s="138"/>
      <c r="AB243" s="138"/>
      <c r="AC243" s="225"/>
      <c r="AD243" s="138"/>
      <c r="AE243" s="138"/>
      <c r="AF243" s="138"/>
      <c r="AG243" s="138"/>
      <c r="AH243" s="138"/>
      <c r="AI243" s="138"/>
      <c r="AJ243" s="138"/>
      <c r="AU243" s="116"/>
      <c r="AW243" s="123"/>
    </row>
    <row r="244" spans="1:49" s="42" customFormat="1">
      <c r="A244" s="56"/>
      <c r="F244" s="138"/>
      <c r="G244" s="43"/>
      <c r="O244" s="296"/>
      <c r="P244" s="296"/>
      <c r="Q244" s="296"/>
      <c r="V244" s="99"/>
      <c r="Y244" s="138"/>
      <c r="Z244" s="138"/>
      <c r="AA244" s="138"/>
      <c r="AB244" s="138"/>
      <c r="AC244" s="225"/>
      <c r="AD244" s="138"/>
      <c r="AE244" s="138"/>
      <c r="AF244" s="138"/>
      <c r="AG244" s="138"/>
      <c r="AH244" s="138"/>
      <c r="AI244" s="138"/>
      <c r="AJ244" s="138"/>
      <c r="AU244" s="116"/>
      <c r="AW244" s="123"/>
    </row>
    <row r="245" spans="1:49" s="42" customFormat="1">
      <c r="A245" s="56"/>
      <c r="F245" s="138"/>
      <c r="G245" s="43"/>
      <c r="O245" s="296"/>
      <c r="P245" s="296"/>
      <c r="Q245" s="296"/>
      <c r="V245" s="99"/>
      <c r="Y245" s="138"/>
      <c r="Z245" s="138"/>
      <c r="AA245" s="138"/>
      <c r="AB245" s="138"/>
      <c r="AC245" s="225"/>
      <c r="AD245" s="138"/>
      <c r="AE245" s="138"/>
      <c r="AF245" s="138"/>
      <c r="AG245" s="138"/>
      <c r="AH245" s="138"/>
      <c r="AI245" s="138"/>
      <c r="AJ245" s="138"/>
      <c r="AU245" s="116"/>
      <c r="AW245" s="123"/>
    </row>
    <row r="246" spans="1:49" s="42" customFormat="1">
      <c r="A246" s="56"/>
      <c r="F246" s="138"/>
      <c r="G246" s="43"/>
      <c r="O246" s="296"/>
      <c r="P246" s="296"/>
      <c r="Q246" s="296"/>
      <c r="V246" s="99"/>
      <c r="Y246" s="138"/>
      <c r="Z246" s="138"/>
      <c r="AA246" s="138"/>
      <c r="AB246" s="138"/>
      <c r="AC246" s="225"/>
      <c r="AD246" s="138"/>
      <c r="AE246" s="138"/>
      <c r="AF246" s="138"/>
      <c r="AG246" s="138"/>
      <c r="AH246" s="138"/>
      <c r="AI246" s="138"/>
      <c r="AJ246" s="138"/>
      <c r="AU246" s="116"/>
      <c r="AW246" s="123"/>
    </row>
    <row r="247" spans="1:49" s="42" customFormat="1">
      <c r="A247" s="56"/>
      <c r="F247" s="138"/>
      <c r="G247" s="43"/>
      <c r="O247" s="296"/>
      <c r="P247" s="296"/>
      <c r="Q247" s="296"/>
      <c r="V247" s="99"/>
      <c r="Y247" s="138"/>
      <c r="Z247" s="138"/>
      <c r="AA247" s="138"/>
      <c r="AB247" s="138"/>
      <c r="AC247" s="225"/>
      <c r="AD247" s="138"/>
      <c r="AE247" s="138"/>
      <c r="AF247" s="138"/>
      <c r="AG247" s="138"/>
      <c r="AH247" s="138"/>
      <c r="AI247" s="138"/>
      <c r="AJ247" s="138"/>
      <c r="AU247" s="116"/>
      <c r="AW247" s="123"/>
    </row>
    <row r="248" spans="1:49" s="42" customFormat="1">
      <c r="A248" s="56"/>
      <c r="F248" s="138"/>
      <c r="G248" s="43"/>
      <c r="O248" s="296"/>
      <c r="P248" s="296"/>
      <c r="Q248" s="296"/>
      <c r="V248" s="99"/>
      <c r="Y248" s="138"/>
      <c r="Z248" s="138"/>
      <c r="AA248" s="138"/>
      <c r="AB248" s="138"/>
      <c r="AC248" s="225"/>
      <c r="AD248" s="138"/>
      <c r="AE248" s="138"/>
      <c r="AF248" s="138"/>
      <c r="AG248" s="138"/>
      <c r="AH248" s="138"/>
      <c r="AI248" s="138"/>
      <c r="AJ248" s="138"/>
      <c r="AU248" s="116"/>
      <c r="AW248" s="123"/>
    </row>
    <row r="249" spans="1:49" s="42" customFormat="1">
      <c r="A249" s="56"/>
      <c r="F249" s="138"/>
      <c r="G249" s="43"/>
      <c r="O249" s="296"/>
      <c r="P249" s="296"/>
      <c r="Q249" s="296"/>
      <c r="V249" s="99"/>
      <c r="Y249" s="138"/>
      <c r="Z249" s="138"/>
      <c r="AA249" s="138"/>
      <c r="AB249" s="138"/>
      <c r="AC249" s="225"/>
      <c r="AD249" s="138"/>
      <c r="AE249" s="138"/>
      <c r="AF249" s="138"/>
      <c r="AG249" s="138"/>
      <c r="AH249" s="138"/>
      <c r="AI249" s="138"/>
      <c r="AJ249" s="138"/>
      <c r="AU249" s="116"/>
      <c r="AW249" s="123"/>
    </row>
    <row r="250" spans="1:49" s="42" customFormat="1">
      <c r="A250" s="56"/>
      <c r="F250" s="138"/>
      <c r="G250" s="43"/>
      <c r="O250" s="296"/>
      <c r="P250" s="296"/>
      <c r="Q250" s="296"/>
      <c r="V250" s="99"/>
      <c r="Y250" s="138"/>
      <c r="Z250" s="138"/>
      <c r="AA250" s="138"/>
      <c r="AB250" s="138"/>
      <c r="AC250" s="225"/>
      <c r="AD250" s="138"/>
      <c r="AE250" s="138"/>
      <c r="AF250" s="138"/>
      <c r="AG250" s="138"/>
      <c r="AH250" s="138"/>
      <c r="AI250" s="138"/>
      <c r="AJ250" s="138"/>
      <c r="AU250" s="116"/>
      <c r="AW250" s="123"/>
    </row>
    <row r="251" spans="1:49" s="42" customFormat="1">
      <c r="A251" s="56"/>
      <c r="F251" s="138"/>
      <c r="G251" s="43"/>
      <c r="O251" s="296"/>
      <c r="P251" s="296"/>
      <c r="Q251" s="296"/>
      <c r="V251" s="99"/>
      <c r="Y251" s="138"/>
      <c r="Z251" s="138"/>
      <c r="AA251" s="138"/>
      <c r="AB251" s="138"/>
      <c r="AC251" s="225"/>
      <c r="AD251" s="138"/>
      <c r="AE251" s="138"/>
      <c r="AF251" s="138"/>
      <c r="AG251" s="138"/>
      <c r="AH251" s="138"/>
      <c r="AI251" s="138"/>
      <c r="AJ251" s="138"/>
      <c r="AU251" s="116"/>
      <c r="AW251" s="123"/>
    </row>
    <row r="252" spans="1:49" s="42" customFormat="1">
      <c r="A252" s="56"/>
      <c r="F252" s="138"/>
      <c r="G252" s="43"/>
      <c r="O252" s="296"/>
      <c r="P252" s="296"/>
      <c r="Q252" s="296"/>
      <c r="V252" s="99"/>
      <c r="Y252" s="138"/>
      <c r="Z252" s="138"/>
      <c r="AA252" s="138"/>
      <c r="AB252" s="138"/>
      <c r="AC252" s="225"/>
      <c r="AD252" s="138"/>
      <c r="AE252" s="138"/>
      <c r="AF252" s="138"/>
      <c r="AG252" s="138"/>
      <c r="AH252" s="138"/>
      <c r="AI252" s="138"/>
      <c r="AJ252" s="138"/>
      <c r="AU252" s="116"/>
      <c r="AW252" s="123"/>
    </row>
    <row r="253" spans="1:49" s="42" customFormat="1">
      <c r="A253" s="56"/>
      <c r="F253" s="138"/>
      <c r="G253" s="43"/>
      <c r="O253" s="296"/>
      <c r="P253" s="296"/>
      <c r="Q253" s="296"/>
      <c r="V253" s="99"/>
      <c r="Y253" s="138"/>
      <c r="Z253" s="138"/>
      <c r="AA253" s="138"/>
      <c r="AB253" s="138"/>
      <c r="AC253" s="225"/>
      <c r="AD253" s="138"/>
      <c r="AE253" s="138"/>
      <c r="AF253" s="138"/>
      <c r="AG253" s="138"/>
      <c r="AH253" s="138"/>
      <c r="AI253" s="138"/>
      <c r="AJ253" s="138"/>
      <c r="AU253" s="116"/>
      <c r="AW253" s="123"/>
    </row>
    <row r="254" spans="1:49" s="42" customFormat="1">
      <c r="A254" s="56"/>
      <c r="F254" s="138"/>
      <c r="G254" s="43"/>
      <c r="O254" s="296"/>
      <c r="P254" s="296"/>
      <c r="Q254" s="296"/>
      <c r="V254" s="99"/>
      <c r="Y254" s="138"/>
      <c r="Z254" s="138"/>
      <c r="AA254" s="138"/>
      <c r="AB254" s="138"/>
      <c r="AC254" s="225"/>
      <c r="AD254" s="138"/>
      <c r="AE254" s="138"/>
      <c r="AF254" s="138"/>
      <c r="AG254" s="138"/>
      <c r="AH254" s="138"/>
      <c r="AI254" s="138"/>
      <c r="AJ254" s="138"/>
      <c r="AU254" s="116"/>
      <c r="AW254" s="123"/>
    </row>
    <row r="255" spans="1:49" s="42" customFormat="1">
      <c r="A255" s="56"/>
      <c r="F255" s="138"/>
      <c r="G255" s="43"/>
      <c r="O255" s="296"/>
      <c r="P255" s="296"/>
      <c r="Q255" s="296"/>
      <c r="V255" s="99"/>
      <c r="Y255" s="138"/>
      <c r="Z255" s="138"/>
      <c r="AA255" s="138"/>
      <c r="AB255" s="138"/>
      <c r="AC255" s="225"/>
      <c r="AD255" s="138"/>
      <c r="AE255" s="138"/>
      <c r="AF255" s="138"/>
      <c r="AG255" s="138"/>
      <c r="AH255" s="138"/>
      <c r="AI255" s="138"/>
      <c r="AJ255" s="138"/>
      <c r="AU255" s="116"/>
      <c r="AW255" s="123"/>
    </row>
    <row r="256" spans="1:49" s="42" customFormat="1">
      <c r="A256" s="56"/>
      <c r="F256" s="138"/>
      <c r="G256" s="43"/>
      <c r="O256" s="296"/>
      <c r="P256" s="296"/>
      <c r="Q256" s="296"/>
      <c r="V256" s="99"/>
      <c r="Y256" s="138"/>
      <c r="Z256" s="138"/>
      <c r="AA256" s="138"/>
      <c r="AB256" s="138"/>
      <c r="AC256" s="225"/>
      <c r="AD256" s="138"/>
      <c r="AE256" s="138"/>
      <c r="AF256" s="138"/>
      <c r="AG256" s="138"/>
      <c r="AH256" s="138"/>
      <c r="AI256" s="138"/>
      <c r="AJ256" s="138"/>
      <c r="AU256" s="116"/>
      <c r="AW256" s="123"/>
    </row>
    <row r="257" spans="1:49" s="42" customFormat="1">
      <c r="A257" s="56"/>
      <c r="F257" s="138"/>
      <c r="G257" s="43"/>
      <c r="O257" s="296"/>
      <c r="P257" s="296"/>
      <c r="Q257" s="296"/>
      <c r="V257" s="99"/>
      <c r="Y257" s="138"/>
      <c r="Z257" s="138"/>
      <c r="AA257" s="138"/>
      <c r="AB257" s="138"/>
      <c r="AC257" s="225"/>
      <c r="AD257" s="138"/>
      <c r="AE257" s="138"/>
      <c r="AF257" s="138"/>
      <c r="AG257" s="138"/>
      <c r="AH257" s="138"/>
      <c r="AI257" s="138"/>
      <c r="AJ257" s="138"/>
      <c r="AU257" s="116"/>
      <c r="AW257" s="123"/>
    </row>
    <row r="258" spans="1:49" s="42" customFormat="1">
      <c r="A258" s="56"/>
      <c r="F258" s="138"/>
      <c r="G258" s="43"/>
      <c r="O258" s="296"/>
      <c r="P258" s="296"/>
      <c r="Q258" s="296"/>
      <c r="V258" s="99"/>
      <c r="Y258" s="138"/>
      <c r="Z258" s="138"/>
      <c r="AA258" s="138"/>
      <c r="AB258" s="138"/>
      <c r="AC258" s="225"/>
      <c r="AD258" s="138"/>
      <c r="AE258" s="138"/>
      <c r="AF258" s="138"/>
      <c r="AG258" s="138"/>
      <c r="AH258" s="138"/>
      <c r="AI258" s="138"/>
      <c r="AJ258" s="138"/>
      <c r="AU258" s="116"/>
      <c r="AW258" s="123"/>
    </row>
    <row r="259" spans="1:49" s="42" customFormat="1">
      <c r="A259" s="56"/>
      <c r="F259" s="138"/>
      <c r="G259" s="43"/>
      <c r="O259" s="296"/>
      <c r="P259" s="296"/>
      <c r="Q259" s="296"/>
      <c r="V259" s="99"/>
      <c r="Y259" s="138"/>
      <c r="Z259" s="138"/>
      <c r="AA259" s="138"/>
      <c r="AB259" s="138"/>
      <c r="AC259" s="225"/>
      <c r="AD259" s="138"/>
      <c r="AE259" s="138"/>
      <c r="AF259" s="138"/>
      <c r="AG259" s="138"/>
      <c r="AH259" s="138"/>
      <c r="AI259" s="138"/>
      <c r="AJ259" s="138"/>
      <c r="AU259" s="116"/>
      <c r="AW259" s="123"/>
    </row>
    <row r="260" spans="1:49" s="42" customFormat="1">
      <c r="A260" s="56"/>
      <c r="F260" s="138"/>
      <c r="G260" s="43"/>
      <c r="O260" s="296"/>
      <c r="P260" s="296"/>
      <c r="Q260" s="296"/>
      <c r="V260" s="99"/>
      <c r="Y260" s="138"/>
      <c r="Z260" s="138"/>
      <c r="AA260" s="138"/>
      <c r="AB260" s="138"/>
      <c r="AC260" s="225"/>
      <c r="AD260" s="138"/>
      <c r="AE260" s="138"/>
      <c r="AF260" s="138"/>
      <c r="AG260" s="138"/>
      <c r="AH260" s="138"/>
      <c r="AI260" s="138"/>
      <c r="AJ260" s="138"/>
      <c r="AU260" s="116"/>
      <c r="AW260" s="123"/>
    </row>
    <row r="261" spans="1:49" s="42" customFormat="1">
      <c r="A261" s="56"/>
      <c r="F261" s="138"/>
      <c r="G261" s="43"/>
      <c r="O261" s="296"/>
      <c r="P261" s="296"/>
      <c r="Q261" s="296"/>
      <c r="V261" s="99"/>
      <c r="Y261" s="138"/>
      <c r="Z261" s="138"/>
      <c r="AA261" s="138"/>
      <c r="AB261" s="138"/>
      <c r="AC261" s="225"/>
      <c r="AD261" s="138"/>
      <c r="AE261" s="138"/>
      <c r="AF261" s="138"/>
      <c r="AG261" s="138"/>
      <c r="AH261" s="138"/>
      <c r="AI261" s="138"/>
      <c r="AJ261" s="138"/>
      <c r="AU261" s="116"/>
      <c r="AW261" s="123"/>
    </row>
    <row r="262" spans="1:49" s="42" customFormat="1">
      <c r="A262" s="56"/>
      <c r="F262" s="138"/>
      <c r="G262" s="43"/>
      <c r="O262" s="296"/>
      <c r="P262" s="296"/>
      <c r="Q262" s="296"/>
      <c r="V262" s="99"/>
      <c r="Y262" s="138"/>
      <c r="Z262" s="138"/>
      <c r="AA262" s="138"/>
      <c r="AB262" s="138"/>
      <c r="AC262" s="225"/>
      <c r="AD262" s="138"/>
      <c r="AE262" s="138"/>
      <c r="AF262" s="138"/>
      <c r="AG262" s="138"/>
      <c r="AH262" s="138"/>
      <c r="AI262" s="138"/>
      <c r="AJ262" s="138"/>
      <c r="AU262" s="116"/>
      <c r="AW262" s="123"/>
    </row>
    <row r="263" spans="1:49" s="42" customFormat="1">
      <c r="A263" s="56"/>
      <c r="F263" s="138"/>
      <c r="G263" s="43"/>
      <c r="O263" s="296"/>
      <c r="P263" s="296"/>
      <c r="Q263" s="296"/>
      <c r="V263" s="99"/>
      <c r="Y263" s="138"/>
      <c r="Z263" s="138"/>
      <c r="AA263" s="138"/>
      <c r="AB263" s="138"/>
      <c r="AC263" s="225"/>
      <c r="AD263" s="138"/>
      <c r="AE263" s="138"/>
      <c r="AF263" s="138"/>
      <c r="AG263" s="138"/>
      <c r="AH263" s="138"/>
      <c r="AI263" s="138"/>
      <c r="AJ263" s="138"/>
      <c r="AU263" s="116"/>
      <c r="AW263" s="123"/>
    </row>
    <row r="264" spans="1:49" s="42" customFormat="1">
      <c r="A264" s="56"/>
      <c r="F264" s="138"/>
      <c r="G264" s="43"/>
      <c r="O264" s="296"/>
      <c r="P264" s="296"/>
      <c r="Q264" s="296"/>
      <c r="V264" s="99"/>
      <c r="Y264" s="138"/>
      <c r="Z264" s="138"/>
      <c r="AA264" s="138"/>
      <c r="AB264" s="138"/>
      <c r="AC264" s="225"/>
      <c r="AD264" s="138"/>
      <c r="AE264" s="138"/>
      <c r="AF264" s="138"/>
      <c r="AG264" s="138"/>
      <c r="AH264" s="138"/>
      <c r="AI264" s="138"/>
      <c r="AJ264" s="138"/>
      <c r="AU264" s="116"/>
      <c r="AW264" s="123"/>
    </row>
    <row r="265" spans="1:49" s="42" customFormat="1">
      <c r="A265" s="56"/>
      <c r="F265" s="138"/>
      <c r="G265" s="43"/>
      <c r="O265" s="296"/>
      <c r="P265" s="296"/>
      <c r="Q265" s="296"/>
      <c r="V265" s="99"/>
      <c r="Y265" s="138"/>
      <c r="Z265" s="138"/>
      <c r="AA265" s="138"/>
      <c r="AB265" s="138"/>
      <c r="AC265" s="225"/>
      <c r="AD265" s="138"/>
      <c r="AE265" s="138"/>
      <c r="AF265" s="138"/>
      <c r="AG265" s="138"/>
      <c r="AH265" s="138"/>
      <c r="AI265" s="138"/>
      <c r="AJ265" s="138"/>
      <c r="AU265" s="116"/>
      <c r="AW265" s="123"/>
    </row>
    <row r="266" spans="1:49" s="42" customFormat="1">
      <c r="A266" s="56"/>
      <c r="F266" s="138"/>
      <c r="G266" s="43"/>
      <c r="O266" s="296"/>
      <c r="P266" s="296"/>
      <c r="Q266" s="296"/>
      <c r="V266" s="99"/>
      <c r="Y266" s="138"/>
      <c r="Z266" s="138"/>
      <c r="AA266" s="138"/>
      <c r="AB266" s="138"/>
      <c r="AC266" s="225"/>
      <c r="AD266" s="138"/>
      <c r="AE266" s="138"/>
      <c r="AF266" s="138"/>
      <c r="AG266" s="138"/>
      <c r="AH266" s="138"/>
      <c r="AI266" s="138"/>
      <c r="AJ266" s="138"/>
      <c r="AU266" s="116"/>
      <c r="AW266" s="123"/>
    </row>
    <row r="267" spans="1:49" s="42" customFormat="1">
      <c r="A267" s="56"/>
      <c r="F267" s="138"/>
      <c r="G267" s="43"/>
      <c r="O267" s="296"/>
      <c r="P267" s="296"/>
      <c r="Q267" s="296"/>
      <c r="V267" s="99"/>
      <c r="Y267" s="138"/>
      <c r="Z267" s="138"/>
      <c r="AA267" s="138"/>
      <c r="AB267" s="138"/>
      <c r="AC267" s="225"/>
      <c r="AD267" s="138"/>
      <c r="AE267" s="138"/>
      <c r="AF267" s="138"/>
      <c r="AG267" s="138"/>
      <c r="AH267" s="138"/>
      <c r="AI267" s="138"/>
      <c r="AJ267" s="138"/>
      <c r="AU267" s="116"/>
      <c r="AW267" s="123"/>
    </row>
    <row r="268" spans="1:49" s="42" customFormat="1">
      <c r="A268" s="56"/>
      <c r="F268" s="138"/>
      <c r="G268" s="43"/>
      <c r="O268" s="296"/>
      <c r="P268" s="296"/>
      <c r="Q268" s="296"/>
      <c r="V268" s="99"/>
      <c r="Y268" s="138"/>
      <c r="Z268" s="138"/>
      <c r="AA268" s="138"/>
      <c r="AB268" s="138"/>
      <c r="AC268" s="225"/>
      <c r="AD268" s="138"/>
      <c r="AE268" s="138"/>
      <c r="AF268" s="138"/>
      <c r="AG268" s="138"/>
      <c r="AH268" s="138"/>
      <c r="AI268" s="138"/>
      <c r="AJ268" s="138"/>
      <c r="AU268" s="116"/>
      <c r="AW268" s="123"/>
    </row>
    <row r="269" spans="1:49" s="42" customFormat="1">
      <c r="A269" s="56"/>
      <c r="F269" s="138"/>
      <c r="G269" s="43"/>
      <c r="O269" s="296"/>
      <c r="P269" s="296"/>
      <c r="Q269" s="296"/>
      <c r="V269" s="99"/>
      <c r="Y269" s="138"/>
      <c r="Z269" s="138"/>
      <c r="AA269" s="138"/>
      <c r="AB269" s="138"/>
      <c r="AC269" s="225"/>
      <c r="AD269" s="138"/>
      <c r="AE269" s="138"/>
      <c r="AF269" s="138"/>
      <c r="AG269" s="138"/>
      <c r="AH269" s="138"/>
      <c r="AI269" s="138"/>
      <c r="AJ269" s="138"/>
      <c r="AU269" s="116"/>
      <c r="AW269" s="123"/>
    </row>
    <row r="270" spans="1:49" s="42" customFormat="1">
      <c r="A270" s="56"/>
      <c r="F270" s="138"/>
      <c r="G270" s="43"/>
      <c r="O270" s="296"/>
      <c r="P270" s="296"/>
      <c r="Q270" s="296"/>
      <c r="V270" s="99"/>
      <c r="Y270" s="138"/>
      <c r="Z270" s="138"/>
      <c r="AA270" s="138"/>
      <c r="AB270" s="138"/>
      <c r="AC270" s="225"/>
      <c r="AD270" s="138"/>
      <c r="AE270" s="138"/>
      <c r="AF270" s="138"/>
      <c r="AG270" s="138"/>
      <c r="AH270" s="138"/>
      <c r="AI270" s="138"/>
      <c r="AJ270" s="138"/>
      <c r="AU270" s="116"/>
      <c r="AW270" s="123"/>
    </row>
    <row r="271" spans="1:49" s="42" customFormat="1">
      <c r="A271" s="56"/>
      <c r="F271" s="138"/>
      <c r="G271" s="43"/>
      <c r="O271" s="296"/>
      <c r="P271" s="296"/>
      <c r="Q271" s="296"/>
      <c r="V271" s="99"/>
      <c r="Y271" s="138"/>
      <c r="Z271" s="138"/>
      <c r="AA271" s="138"/>
      <c r="AB271" s="138"/>
      <c r="AC271" s="225"/>
      <c r="AD271" s="138"/>
      <c r="AE271" s="138"/>
      <c r="AF271" s="138"/>
      <c r="AG271" s="138"/>
      <c r="AH271" s="138"/>
      <c r="AI271" s="138"/>
      <c r="AJ271" s="138"/>
      <c r="AU271" s="116"/>
      <c r="AW271" s="123"/>
    </row>
    <row r="272" spans="1:49" s="42" customFormat="1">
      <c r="A272" s="56"/>
      <c r="F272" s="138"/>
      <c r="G272" s="43"/>
      <c r="O272" s="296"/>
      <c r="P272" s="296"/>
      <c r="Q272" s="296"/>
      <c r="V272" s="99"/>
      <c r="Y272" s="138"/>
      <c r="Z272" s="138"/>
      <c r="AA272" s="138"/>
      <c r="AB272" s="138"/>
      <c r="AC272" s="225"/>
      <c r="AD272" s="138"/>
      <c r="AE272" s="138"/>
      <c r="AF272" s="138"/>
      <c r="AG272" s="138"/>
      <c r="AH272" s="138"/>
      <c r="AI272" s="138"/>
      <c r="AJ272" s="138"/>
      <c r="AU272" s="116"/>
      <c r="AW272" s="123"/>
    </row>
    <row r="273" spans="1:49" s="42" customFormat="1">
      <c r="A273" s="56"/>
      <c r="F273" s="138"/>
      <c r="G273" s="43"/>
      <c r="O273" s="296"/>
      <c r="P273" s="296"/>
      <c r="Q273" s="296"/>
      <c r="V273" s="99"/>
      <c r="Y273" s="138"/>
      <c r="Z273" s="138"/>
      <c r="AA273" s="138"/>
      <c r="AB273" s="138"/>
      <c r="AC273" s="225"/>
      <c r="AD273" s="138"/>
      <c r="AE273" s="138"/>
      <c r="AF273" s="138"/>
      <c r="AG273" s="138"/>
      <c r="AH273" s="138"/>
      <c r="AI273" s="138"/>
      <c r="AJ273" s="138"/>
      <c r="AU273" s="116"/>
      <c r="AW273" s="123"/>
    </row>
    <row r="274" spans="1:49" s="42" customFormat="1">
      <c r="A274" s="56"/>
      <c r="F274" s="138"/>
      <c r="G274" s="43"/>
      <c r="O274" s="296"/>
      <c r="P274" s="296"/>
      <c r="Q274" s="296"/>
      <c r="V274" s="99"/>
      <c r="Y274" s="138"/>
      <c r="Z274" s="138"/>
      <c r="AA274" s="138"/>
      <c r="AB274" s="138"/>
      <c r="AC274" s="225"/>
      <c r="AD274" s="138"/>
      <c r="AE274" s="138"/>
      <c r="AF274" s="138"/>
      <c r="AG274" s="138"/>
      <c r="AH274" s="138"/>
      <c r="AI274" s="138"/>
      <c r="AJ274" s="138"/>
      <c r="AU274" s="116"/>
      <c r="AW274" s="123"/>
    </row>
    <row r="275" spans="1:49" s="42" customFormat="1">
      <c r="A275" s="56"/>
      <c r="F275" s="138"/>
      <c r="G275" s="43"/>
      <c r="O275" s="296"/>
      <c r="P275" s="296"/>
      <c r="Q275" s="296"/>
      <c r="V275" s="99"/>
      <c r="Y275" s="138"/>
      <c r="Z275" s="138"/>
      <c r="AA275" s="138"/>
      <c r="AB275" s="138"/>
      <c r="AC275" s="225"/>
      <c r="AD275" s="138"/>
      <c r="AE275" s="138"/>
      <c r="AF275" s="138"/>
      <c r="AG275" s="138"/>
      <c r="AH275" s="138"/>
      <c r="AI275" s="138"/>
      <c r="AJ275" s="138"/>
      <c r="AU275" s="116"/>
      <c r="AW275" s="123"/>
    </row>
    <row r="276" spans="1:49" s="42" customFormat="1">
      <c r="A276" s="56"/>
      <c r="F276" s="138"/>
      <c r="G276" s="43"/>
      <c r="O276" s="296"/>
      <c r="P276" s="296"/>
      <c r="Q276" s="296"/>
      <c r="V276" s="99"/>
      <c r="Y276" s="138"/>
      <c r="Z276" s="138"/>
      <c r="AA276" s="138"/>
      <c r="AB276" s="138"/>
      <c r="AC276" s="225"/>
      <c r="AD276" s="138"/>
      <c r="AE276" s="138"/>
      <c r="AF276" s="138"/>
      <c r="AG276" s="138"/>
      <c r="AH276" s="138"/>
      <c r="AI276" s="138"/>
      <c r="AJ276" s="138"/>
      <c r="AU276" s="116"/>
      <c r="AW276" s="123"/>
    </row>
    <row r="277" spans="1:49" s="42" customFormat="1">
      <c r="A277" s="56"/>
      <c r="F277" s="138"/>
      <c r="G277" s="43"/>
      <c r="O277" s="296"/>
      <c r="P277" s="296"/>
      <c r="Q277" s="296"/>
      <c r="V277" s="99"/>
      <c r="Y277" s="138"/>
      <c r="Z277" s="138"/>
      <c r="AA277" s="138"/>
      <c r="AB277" s="138"/>
      <c r="AC277" s="225"/>
      <c r="AD277" s="138"/>
      <c r="AE277" s="138"/>
      <c r="AF277" s="138"/>
      <c r="AG277" s="138"/>
      <c r="AH277" s="138"/>
      <c r="AI277" s="138"/>
      <c r="AJ277" s="138"/>
      <c r="AU277" s="116"/>
      <c r="AW277" s="123"/>
    </row>
    <row r="278" spans="1:49" s="42" customFormat="1">
      <c r="A278" s="56"/>
      <c r="F278" s="138"/>
      <c r="G278" s="43"/>
      <c r="O278" s="296"/>
      <c r="P278" s="296"/>
      <c r="Q278" s="296"/>
      <c r="V278" s="99"/>
      <c r="Y278" s="138"/>
      <c r="Z278" s="138"/>
      <c r="AA278" s="138"/>
      <c r="AB278" s="138"/>
      <c r="AC278" s="225"/>
      <c r="AD278" s="138"/>
      <c r="AE278" s="138"/>
      <c r="AF278" s="138"/>
      <c r="AG278" s="138"/>
      <c r="AH278" s="138"/>
      <c r="AI278" s="138"/>
      <c r="AJ278" s="138"/>
      <c r="AU278" s="116"/>
      <c r="AW278" s="123"/>
    </row>
    <row r="279" spans="1:49" s="42" customFormat="1">
      <c r="A279" s="56"/>
      <c r="F279" s="138"/>
      <c r="G279" s="43"/>
      <c r="O279" s="296"/>
      <c r="P279" s="296"/>
      <c r="Q279" s="296"/>
      <c r="V279" s="99"/>
      <c r="Y279" s="138"/>
      <c r="Z279" s="138"/>
      <c r="AA279" s="138"/>
      <c r="AB279" s="138"/>
      <c r="AC279" s="225"/>
      <c r="AD279" s="138"/>
      <c r="AE279" s="138"/>
      <c r="AF279" s="138"/>
      <c r="AG279" s="138"/>
      <c r="AH279" s="138"/>
      <c r="AI279" s="138"/>
      <c r="AJ279" s="138"/>
      <c r="AU279" s="116"/>
      <c r="AW279" s="123"/>
    </row>
    <row r="280" spans="1:49" s="42" customFormat="1">
      <c r="A280" s="56"/>
      <c r="F280" s="138"/>
      <c r="G280" s="43"/>
      <c r="O280" s="296"/>
      <c r="P280" s="296"/>
      <c r="Q280" s="296"/>
      <c r="V280" s="99"/>
      <c r="Y280" s="138"/>
      <c r="Z280" s="138"/>
      <c r="AA280" s="138"/>
      <c r="AB280" s="138"/>
      <c r="AC280" s="225"/>
      <c r="AD280" s="138"/>
      <c r="AE280" s="138"/>
      <c r="AF280" s="138"/>
      <c r="AG280" s="138"/>
      <c r="AH280" s="138"/>
      <c r="AI280" s="138"/>
      <c r="AJ280" s="138"/>
      <c r="AU280" s="116"/>
      <c r="AW280" s="123"/>
    </row>
    <row r="281" spans="1:49" s="42" customFormat="1">
      <c r="A281" s="56"/>
      <c r="F281" s="138"/>
      <c r="G281" s="43"/>
      <c r="O281" s="296"/>
      <c r="P281" s="296"/>
      <c r="Q281" s="296"/>
      <c r="V281" s="99"/>
      <c r="Y281" s="138"/>
      <c r="Z281" s="138"/>
      <c r="AA281" s="138"/>
      <c r="AB281" s="138"/>
      <c r="AC281" s="225"/>
      <c r="AD281" s="138"/>
      <c r="AE281" s="138"/>
      <c r="AF281" s="138"/>
      <c r="AG281" s="138"/>
      <c r="AH281" s="138"/>
      <c r="AI281" s="138"/>
      <c r="AJ281" s="138"/>
      <c r="AU281" s="116"/>
      <c r="AW281" s="123"/>
    </row>
    <row r="282" spans="1:49" s="42" customFormat="1">
      <c r="A282" s="56"/>
      <c r="F282" s="138"/>
      <c r="G282" s="43"/>
      <c r="O282" s="296"/>
      <c r="P282" s="296"/>
      <c r="Q282" s="296"/>
      <c r="V282" s="99"/>
      <c r="Y282" s="138"/>
      <c r="Z282" s="138"/>
      <c r="AA282" s="138"/>
      <c r="AB282" s="138"/>
      <c r="AC282" s="225"/>
      <c r="AD282" s="138"/>
      <c r="AE282" s="138"/>
      <c r="AF282" s="138"/>
      <c r="AG282" s="138"/>
      <c r="AH282" s="138"/>
      <c r="AI282" s="138"/>
      <c r="AJ282" s="138"/>
      <c r="AU282" s="116"/>
      <c r="AW282" s="123"/>
    </row>
    <row r="283" spans="1:49" s="42" customFormat="1">
      <c r="A283" s="56"/>
      <c r="F283" s="138"/>
      <c r="G283" s="43"/>
      <c r="O283" s="296"/>
      <c r="P283" s="296"/>
      <c r="Q283" s="296"/>
      <c r="V283" s="99"/>
      <c r="Y283" s="138"/>
      <c r="Z283" s="138"/>
      <c r="AA283" s="138"/>
      <c r="AB283" s="138"/>
      <c r="AC283" s="225"/>
      <c r="AD283" s="138"/>
      <c r="AE283" s="138"/>
      <c r="AF283" s="138"/>
      <c r="AG283" s="138"/>
      <c r="AH283" s="138"/>
      <c r="AI283" s="138"/>
      <c r="AJ283" s="138"/>
      <c r="AU283" s="116"/>
      <c r="AW283" s="123"/>
    </row>
    <row r="284" spans="1:49" s="42" customFormat="1">
      <c r="A284" s="56"/>
      <c r="F284" s="138"/>
      <c r="G284" s="43"/>
      <c r="O284" s="296"/>
      <c r="P284" s="296"/>
      <c r="Q284" s="296"/>
      <c r="V284" s="99"/>
      <c r="Y284" s="138"/>
      <c r="Z284" s="138"/>
      <c r="AA284" s="138"/>
      <c r="AB284" s="138"/>
      <c r="AC284" s="225"/>
      <c r="AD284" s="138"/>
      <c r="AE284" s="138"/>
      <c r="AF284" s="138"/>
      <c r="AG284" s="138"/>
      <c r="AH284" s="138"/>
      <c r="AI284" s="138"/>
      <c r="AJ284" s="138"/>
      <c r="AU284" s="116"/>
      <c r="AW284" s="123"/>
    </row>
    <row r="285" spans="1:49" s="42" customFormat="1">
      <c r="A285" s="56"/>
      <c r="F285" s="138"/>
      <c r="G285" s="43"/>
      <c r="O285" s="296"/>
      <c r="P285" s="296"/>
      <c r="Q285" s="296"/>
      <c r="V285" s="99"/>
      <c r="Y285" s="138"/>
      <c r="Z285" s="138"/>
      <c r="AA285" s="138"/>
      <c r="AB285" s="138"/>
      <c r="AC285" s="225"/>
      <c r="AD285" s="138"/>
      <c r="AE285" s="138"/>
      <c r="AF285" s="138"/>
      <c r="AG285" s="138"/>
      <c r="AH285" s="138"/>
      <c r="AI285" s="138"/>
      <c r="AJ285" s="138"/>
      <c r="AU285" s="116"/>
      <c r="AW285" s="123"/>
    </row>
    <row r="286" spans="1:49" s="42" customFormat="1">
      <c r="A286" s="56"/>
      <c r="F286" s="138"/>
      <c r="G286" s="43"/>
      <c r="O286" s="296"/>
      <c r="P286" s="296"/>
      <c r="Q286" s="296"/>
      <c r="V286" s="99"/>
      <c r="Y286" s="138"/>
      <c r="Z286" s="138"/>
      <c r="AA286" s="138"/>
      <c r="AB286" s="138"/>
      <c r="AC286" s="225"/>
      <c r="AD286" s="138"/>
      <c r="AE286" s="138"/>
      <c r="AF286" s="138"/>
      <c r="AG286" s="138"/>
      <c r="AH286" s="138"/>
      <c r="AI286" s="138"/>
      <c r="AJ286" s="138"/>
      <c r="AU286" s="116"/>
      <c r="AW286" s="123"/>
    </row>
    <row r="287" spans="1:49" s="42" customFormat="1">
      <c r="A287" s="56"/>
      <c r="F287" s="138"/>
      <c r="G287" s="43"/>
      <c r="O287" s="296"/>
      <c r="P287" s="296"/>
      <c r="Q287" s="296"/>
      <c r="V287" s="99"/>
      <c r="Y287" s="138"/>
      <c r="Z287" s="138"/>
      <c r="AA287" s="138"/>
      <c r="AB287" s="138"/>
      <c r="AC287" s="225"/>
      <c r="AD287" s="138"/>
      <c r="AE287" s="138"/>
      <c r="AF287" s="138"/>
      <c r="AG287" s="138"/>
      <c r="AH287" s="138"/>
      <c r="AI287" s="138"/>
      <c r="AJ287" s="138"/>
      <c r="AU287" s="116"/>
      <c r="AW287" s="123"/>
    </row>
    <row r="288" spans="1:49" s="42" customFormat="1">
      <c r="A288" s="56"/>
      <c r="F288" s="138"/>
      <c r="G288" s="43"/>
      <c r="O288" s="296"/>
      <c r="P288" s="296"/>
      <c r="Q288" s="296"/>
      <c r="V288" s="99"/>
      <c r="Y288" s="138"/>
      <c r="Z288" s="138"/>
      <c r="AA288" s="138"/>
      <c r="AB288" s="138"/>
      <c r="AC288" s="225"/>
      <c r="AD288" s="138"/>
      <c r="AE288" s="138"/>
      <c r="AF288" s="138"/>
      <c r="AG288" s="138"/>
      <c r="AH288" s="138"/>
      <c r="AI288" s="138"/>
      <c r="AJ288" s="138"/>
      <c r="AU288" s="116"/>
      <c r="AW288" s="123"/>
    </row>
    <row r="289" spans="1:49" s="42" customFormat="1">
      <c r="A289" s="56"/>
      <c r="F289" s="138"/>
      <c r="G289" s="43"/>
      <c r="O289" s="296"/>
      <c r="P289" s="296"/>
      <c r="Q289" s="296"/>
      <c r="V289" s="99"/>
      <c r="Y289" s="138"/>
      <c r="Z289" s="138"/>
      <c r="AA289" s="138"/>
      <c r="AB289" s="138"/>
      <c r="AC289" s="225"/>
      <c r="AD289" s="138"/>
      <c r="AE289" s="138"/>
      <c r="AF289" s="138"/>
      <c r="AG289" s="138"/>
      <c r="AH289" s="138"/>
      <c r="AI289" s="138"/>
      <c r="AJ289" s="138"/>
      <c r="AU289" s="116"/>
      <c r="AW289" s="123"/>
    </row>
    <row r="290" spans="1:49" s="42" customFormat="1">
      <c r="A290" s="56"/>
      <c r="F290" s="138"/>
      <c r="G290" s="43"/>
      <c r="O290" s="296"/>
      <c r="P290" s="296"/>
      <c r="Q290" s="296"/>
      <c r="V290" s="99"/>
      <c r="Y290" s="138"/>
      <c r="Z290" s="138"/>
      <c r="AA290" s="138"/>
      <c r="AB290" s="138"/>
      <c r="AC290" s="225"/>
      <c r="AD290" s="138"/>
      <c r="AE290" s="138"/>
      <c r="AF290" s="138"/>
      <c r="AG290" s="138"/>
      <c r="AH290" s="138"/>
      <c r="AI290" s="138"/>
      <c r="AJ290" s="138"/>
      <c r="AU290" s="116"/>
      <c r="AW290" s="123"/>
    </row>
    <row r="291" spans="1:49" s="42" customFormat="1">
      <c r="A291" s="56"/>
      <c r="F291" s="138"/>
      <c r="G291" s="43"/>
      <c r="O291" s="296"/>
      <c r="P291" s="296"/>
      <c r="Q291" s="296"/>
      <c r="V291" s="99"/>
      <c r="Y291" s="138"/>
      <c r="Z291" s="138"/>
      <c r="AA291" s="138"/>
      <c r="AB291" s="138"/>
      <c r="AC291" s="225"/>
      <c r="AD291" s="138"/>
      <c r="AE291" s="138"/>
      <c r="AF291" s="138"/>
      <c r="AG291" s="138"/>
      <c r="AH291" s="138"/>
      <c r="AI291" s="138"/>
      <c r="AJ291" s="138"/>
      <c r="AU291" s="116"/>
      <c r="AW291" s="123"/>
    </row>
    <row r="292" spans="1:49" s="42" customFormat="1">
      <c r="A292" s="56"/>
      <c r="F292" s="138"/>
      <c r="G292" s="43"/>
      <c r="O292" s="296"/>
      <c r="P292" s="296"/>
      <c r="Q292" s="296"/>
      <c r="V292" s="99"/>
      <c r="Y292" s="138"/>
      <c r="Z292" s="138"/>
      <c r="AA292" s="138"/>
      <c r="AB292" s="138"/>
      <c r="AC292" s="225"/>
      <c r="AD292" s="138"/>
      <c r="AE292" s="138"/>
      <c r="AF292" s="138"/>
      <c r="AG292" s="138"/>
      <c r="AH292" s="138"/>
      <c r="AI292" s="138"/>
      <c r="AJ292" s="138"/>
      <c r="AU292" s="116"/>
      <c r="AW292" s="123"/>
    </row>
    <row r="293" spans="1:49" s="42" customFormat="1">
      <c r="A293" s="56"/>
      <c r="F293" s="138"/>
      <c r="G293" s="43"/>
      <c r="O293" s="296"/>
      <c r="P293" s="296"/>
      <c r="Q293" s="296"/>
      <c r="V293" s="99"/>
      <c r="Y293" s="138"/>
      <c r="Z293" s="138"/>
      <c r="AA293" s="138"/>
      <c r="AB293" s="138"/>
      <c r="AC293" s="225"/>
      <c r="AD293" s="138"/>
      <c r="AE293" s="138"/>
      <c r="AF293" s="138"/>
      <c r="AG293" s="138"/>
      <c r="AH293" s="138"/>
      <c r="AI293" s="138"/>
      <c r="AJ293" s="138"/>
      <c r="AU293" s="116"/>
      <c r="AW293" s="123"/>
    </row>
    <row r="294" spans="1:49" s="42" customFormat="1">
      <c r="A294" s="56"/>
      <c r="F294" s="138"/>
      <c r="G294" s="43"/>
      <c r="O294" s="296"/>
      <c r="P294" s="296"/>
      <c r="Q294" s="296"/>
      <c r="V294" s="99"/>
      <c r="Y294" s="138"/>
      <c r="Z294" s="138"/>
      <c r="AA294" s="138"/>
      <c r="AB294" s="138"/>
      <c r="AC294" s="225"/>
      <c r="AD294" s="138"/>
      <c r="AE294" s="138"/>
      <c r="AF294" s="138"/>
      <c r="AG294" s="138"/>
      <c r="AH294" s="138"/>
      <c r="AI294" s="138"/>
      <c r="AJ294" s="138"/>
      <c r="AU294" s="116"/>
      <c r="AW294" s="123"/>
    </row>
    <row r="295" spans="1:49" s="42" customFormat="1">
      <c r="A295" s="56"/>
      <c r="F295" s="138"/>
      <c r="G295" s="43"/>
      <c r="O295" s="296"/>
      <c r="P295" s="296"/>
      <c r="Q295" s="296"/>
      <c r="V295" s="99"/>
      <c r="Y295" s="138"/>
      <c r="Z295" s="138"/>
      <c r="AA295" s="138"/>
      <c r="AB295" s="138"/>
      <c r="AC295" s="225"/>
      <c r="AD295" s="138"/>
      <c r="AE295" s="138"/>
      <c r="AF295" s="138"/>
      <c r="AG295" s="138"/>
      <c r="AH295" s="138"/>
      <c r="AI295" s="138"/>
      <c r="AJ295" s="138"/>
      <c r="AU295" s="116"/>
      <c r="AW295" s="123"/>
    </row>
    <row r="296" spans="1:49" s="42" customFormat="1">
      <c r="A296" s="56"/>
      <c r="F296" s="138"/>
      <c r="G296" s="43"/>
      <c r="O296" s="296"/>
      <c r="P296" s="296"/>
      <c r="Q296" s="296"/>
      <c r="V296" s="99"/>
      <c r="Y296" s="138"/>
      <c r="Z296" s="138"/>
      <c r="AA296" s="138"/>
      <c r="AB296" s="138"/>
      <c r="AC296" s="225"/>
      <c r="AD296" s="138"/>
      <c r="AE296" s="138"/>
      <c r="AF296" s="138"/>
      <c r="AG296" s="138"/>
      <c r="AH296" s="138"/>
      <c r="AI296" s="138"/>
      <c r="AJ296" s="138"/>
      <c r="AU296" s="116"/>
      <c r="AW296" s="123"/>
    </row>
    <row r="297" spans="1:49" s="42" customFormat="1">
      <c r="A297" s="56"/>
      <c r="F297" s="138"/>
      <c r="G297" s="43"/>
      <c r="O297" s="296"/>
      <c r="P297" s="296"/>
      <c r="Q297" s="296"/>
      <c r="V297" s="99"/>
      <c r="Y297" s="138"/>
      <c r="Z297" s="138"/>
      <c r="AA297" s="138"/>
      <c r="AB297" s="138"/>
      <c r="AC297" s="225"/>
      <c r="AD297" s="138"/>
      <c r="AE297" s="138"/>
      <c r="AF297" s="138"/>
      <c r="AG297" s="138"/>
      <c r="AH297" s="138"/>
      <c r="AI297" s="138"/>
      <c r="AJ297" s="138"/>
      <c r="AU297" s="116"/>
      <c r="AW297" s="123"/>
    </row>
    <row r="298" spans="1:49" s="42" customFormat="1">
      <c r="A298" s="56"/>
      <c r="F298" s="138"/>
      <c r="G298" s="43"/>
      <c r="O298" s="296"/>
      <c r="P298" s="296"/>
      <c r="Q298" s="296"/>
      <c r="V298" s="99"/>
      <c r="Y298" s="138"/>
      <c r="Z298" s="138"/>
      <c r="AA298" s="138"/>
      <c r="AB298" s="138"/>
      <c r="AC298" s="225"/>
      <c r="AD298" s="138"/>
      <c r="AE298" s="138"/>
      <c r="AF298" s="138"/>
      <c r="AG298" s="138"/>
      <c r="AH298" s="138"/>
      <c r="AI298" s="138"/>
      <c r="AJ298" s="138"/>
      <c r="AU298" s="116"/>
      <c r="AW298" s="123"/>
    </row>
    <row r="299" spans="1:49" s="42" customFormat="1">
      <c r="A299" s="56"/>
      <c r="F299" s="138"/>
      <c r="G299" s="43"/>
      <c r="O299" s="296"/>
      <c r="P299" s="296"/>
      <c r="Q299" s="296"/>
      <c r="V299" s="99"/>
      <c r="Y299" s="138"/>
      <c r="Z299" s="138"/>
      <c r="AA299" s="138"/>
      <c r="AB299" s="138"/>
      <c r="AC299" s="225"/>
      <c r="AD299" s="138"/>
      <c r="AE299" s="138"/>
      <c r="AF299" s="138"/>
      <c r="AG299" s="138"/>
      <c r="AH299" s="138"/>
      <c r="AI299" s="138"/>
      <c r="AJ299" s="138"/>
      <c r="AU299" s="116"/>
      <c r="AW299" s="123"/>
    </row>
    <row r="300" spans="1:49" s="42" customFormat="1">
      <c r="A300" s="56"/>
      <c r="F300" s="138"/>
      <c r="G300" s="43"/>
      <c r="O300" s="296"/>
      <c r="P300" s="296"/>
      <c r="Q300" s="296"/>
      <c r="V300" s="99"/>
      <c r="Y300" s="138"/>
      <c r="Z300" s="138"/>
      <c r="AA300" s="138"/>
      <c r="AB300" s="138"/>
      <c r="AC300" s="225"/>
      <c r="AD300" s="138"/>
      <c r="AE300" s="138"/>
      <c r="AF300" s="138"/>
      <c r="AG300" s="138"/>
      <c r="AH300" s="138"/>
      <c r="AI300" s="138"/>
      <c r="AJ300" s="138"/>
      <c r="AU300" s="116"/>
      <c r="AW300" s="123"/>
    </row>
    <row r="301" spans="1:49" s="42" customFormat="1">
      <c r="A301" s="56"/>
      <c r="F301" s="138"/>
      <c r="G301" s="43"/>
      <c r="O301" s="296"/>
      <c r="P301" s="296"/>
      <c r="Q301" s="296"/>
      <c r="V301" s="99"/>
      <c r="Y301" s="138"/>
      <c r="Z301" s="138"/>
      <c r="AA301" s="138"/>
      <c r="AB301" s="138"/>
      <c r="AC301" s="225"/>
      <c r="AD301" s="138"/>
      <c r="AE301" s="138"/>
      <c r="AF301" s="138"/>
      <c r="AG301" s="138"/>
      <c r="AH301" s="138"/>
      <c r="AI301" s="138"/>
      <c r="AJ301" s="138"/>
      <c r="AU301" s="116"/>
      <c r="AW301" s="123"/>
    </row>
    <row r="302" spans="1:49" s="42" customFormat="1">
      <c r="A302" s="56"/>
      <c r="F302" s="138"/>
      <c r="G302" s="43"/>
      <c r="O302" s="296"/>
      <c r="P302" s="296"/>
      <c r="Q302" s="296"/>
      <c r="V302" s="99"/>
      <c r="Y302" s="138"/>
      <c r="Z302" s="138"/>
      <c r="AA302" s="138"/>
      <c r="AB302" s="138"/>
      <c r="AC302" s="225"/>
      <c r="AD302" s="138"/>
      <c r="AE302" s="138"/>
      <c r="AF302" s="138"/>
      <c r="AG302" s="138"/>
      <c r="AH302" s="138"/>
      <c r="AI302" s="138"/>
      <c r="AJ302" s="138"/>
      <c r="AU302" s="116"/>
      <c r="AW302" s="123"/>
    </row>
    <row r="303" spans="1:49" s="42" customFormat="1">
      <c r="A303" s="56"/>
      <c r="F303" s="138"/>
      <c r="G303" s="43"/>
      <c r="O303" s="296"/>
      <c r="P303" s="296"/>
      <c r="Q303" s="296"/>
      <c r="V303" s="99"/>
      <c r="Y303" s="138"/>
      <c r="Z303" s="138"/>
      <c r="AA303" s="138"/>
      <c r="AB303" s="138"/>
      <c r="AC303" s="225"/>
      <c r="AD303" s="138"/>
      <c r="AE303" s="138"/>
      <c r="AF303" s="138"/>
      <c r="AG303" s="138"/>
      <c r="AH303" s="138"/>
      <c r="AI303" s="138"/>
      <c r="AJ303" s="138"/>
      <c r="AU303" s="116"/>
      <c r="AW303" s="123"/>
    </row>
    <row r="304" spans="1:49" s="42" customFormat="1">
      <c r="A304" s="56"/>
      <c r="F304" s="138"/>
      <c r="G304" s="43"/>
      <c r="O304" s="296"/>
      <c r="P304" s="296"/>
      <c r="Q304" s="296"/>
      <c r="V304" s="99"/>
      <c r="Y304" s="138"/>
      <c r="Z304" s="138"/>
      <c r="AA304" s="138"/>
      <c r="AB304" s="138"/>
      <c r="AC304" s="225"/>
      <c r="AD304" s="138"/>
      <c r="AE304" s="138"/>
      <c r="AF304" s="138"/>
      <c r="AG304" s="138"/>
      <c r="AH304" s="138"/>
      <c r="AI304" s="138"/>
      <c r="AJ304" s="138"/>
      <c r="AU304" s="116"/>
      <c r="AW304" s="123"/>
    </row>
    <row r="305" spans="1:49" s="42" customFormat="1">
      <c r="A305" s="56"/>
      <c r="F305" s="138"/>
      <c r="G305" s="43"/>
      <c r="O305" s="296"/>
      <c r="P305" s="296"/>
      <c r="Q305" s="296"/>
      <c r="V305" s="99"/>
      <c r="Y305" s="138"/>
      <c r="Z305" s="138"/>
      <c r="AA305" s="138"/>
      <c r="AB305" s="138"/>
      <c r="AC305" s="225"/>
      <c r="AD305" s="138"/>
      <c r="AE305" s="138"/>
      <c r="AF305" s="138"/>
      <c r="AG305" s="138"/>
      <c r="AH305" s="138"/>
      <c r="AI305" s="138"/>
      <c r="AJ305" s="138"/>
      <c r="AU305" s="116"/>
      <c r="AW305" s="123"/>
    </row>
    <row r="306" spans="1:49" s="42" customFormat="1">
      <c r="A306" s="56"/>
      <c r="F306" s="138"/>
      <c r="G306" s="43"/>
      <c r="O306" s="296"/>
      <c r="P306" s="296"/>
      <c r="Q306" s="296"/>
      <c r="V306" s="99"/>
      <c r="Y306" s="138"/>
      <c r="Z306" s="138"/>
      <c r="AA306" s="138"/>
      <c r="AB306" s="138"/>
      <c r="AC306" s="225"/>
      <c r="AD306" s="138"/>
      <c r="AE306" s="138"/>
      <c r="AF306" s="138"/>
      <c r="AG306" s="138"/>
      <c r="AH306" s="138"/>
      <c r="AI306" s="138"/>
      <c r="AJ306" s="138"/>
      <c r="AU306" s="116"/>
      <c r="AW306" s="123"/>
    </row>
    <row r="307" spans="1:49" s="42" customFormat="1">
      <c r="A307" s="56"/>
      <c r="F307" s="138"/>
      <c r="G307" s="43"/>
      <c r="O307" s="296"/>
      <c r="P307" s="296"/>
      <c r="Q307" s="296"/>
      <c r="V307" s="99"/>
      <c r="Y307" s="138"/>
      <c r="Z307" s="138"/>
      <c r="AA307" s="138"/>
      <c r="AB307" s="138"/>
      <c r="AC307" s="225"/>
      <c r="AD307" s="138"/>
      <c r="AE307" s="138"/>
      <c r="AF307" s="138"/>
      <c r="AG307" s="138"/>
      <c r="AH307" s="138"/>
      <c r="AI307" s="138"/>
      <c r="AJ307" s="138"/>
      <c r="AU307" s="116"/>
      <c r="AW307" s="123"/>
    </row>
    <row r="308" spans="1:49" s="42" customFormat="1">
      <c r="A308" s="56"/>
      <c r="F308" s="138"/>
      <c r="G308" s="43"/>
      <c r="O308" s="296"/>
      <c r="P308" s="296"/>
      <c r="Q308" s="296"/>
      <c r="V308" s="99"/>
      <c r="Y308" s="138"/>
      <c r="Z308" s="138"/>
      <c r="AA308" s="138"/>
      <c r="AB308" s="138"/>
      <c r="AC308" s="225"/>
      <c r="AD308" s="138"/>
      <c r="AE308" s="138"/>
      <c r="AF308" s="138"/>
      <c r="AG308" s="138"/>
      <c r="AH308" s="138"/>
      <c r="AI308" s="138"/>
      <c r="AJ308" s="138"/>
      <c r="AU308" s="116"/>
      <c r="AW308" s="123"/>
    </row>
    <row r="309" spans="1:49" s="42" customFormat="1">
      <c r="A309" s="56"/>
      <c r="F309" s="138"/>
      <c r="G309" s="43"/>
      <c r="O309" s="296"/>
      <c r="P309" s="296"/>
      <c r="Q309" s="296"/>
      <c r="V309" s="99"/>
      <c r="Y309" s="138"/>
      <c r="Z309" s="138"/>
      <c r="AA309" s="138"/>
      <c r="AB309" s="138"/>
      <c r="AC309" s="225"/>
      <c r="AD309" s="138"/>
      <c r="AE309" s="138"/>
      <c r="AF309" s="138"/>
      <c r="AG309" s="138"/>
      <c r="AH309" s="138"/>
      <c r="AI309" s="138"/>
      <c r="AJ309" s="138"/>
      <c r="AU309" s="116"/>
      <c r="AW309" s="123"/>
    </row>
    <row r="310" spans="1:49" s="42" customFormat="1">
      <c r="A310" s="56"/>
      <c r="F310" s="138"/>
      <c r="G310" s="43"/>
      <c r="O310" s="296"/>
      <c r="P310" s="296"/>
      <c r="Q310" s="296"/>
      <c r="V310" s="99"/>
      <c r="Y310" s="138"/>
      <c r="Z310" s="138"/>
      <c r="AA310" s="138"/>
      <c r="AB310" s="138"/>
      <c r="AC310" s="225"/>
      <c r="AD310" s="138"/>
      <c r="AE310" s="138"/>
      <c r="AF310" s="138"/>
      <c r="AG310" s="138"/>
      <c r="AH310" s="138"/>
      <c r="AI310" s="138"/>
      <c r="AJ310" s="138"/>
      <c r="AU310" s="116"/>
      <c r="AW310" s="123"/>
    </row>
    <row r="311" spans="1:49" s="42" customFormat="1">
      <c r="A311" s="56"/>
      <c r="F311" s="138"/>
      <c r="G311" s="43"/>
      <c r="O311" s="296"/>
      <c r="P311" s="296"/>
      <c r="Q311" s="296"/>
      <c r="V311" s="99"/>
      <c r="Y311" s="138"/>
      <c r="Z311" s="138"/>
      <c r="AA311" s="138"/>
      <c r="AB311" s="138"/>
      <c r="AC311" s="225"/>
      <c r="AD311" s="138"/>
      <c r="AE311" s="138"/>
      <c r="AF311" s="138"/>
      <c r="AG311" s="138"/>
      <c r="AH311" s="138"/>
      <c r="AI311" s="138"/>
      <c r="AJ311" s="138"/>
      <c r="AU311" s="116"/>
      <c r="AW311" s="123"/>
    </row>
    <row r="312" spans="1:49" s="42" customFormat="1">
      <c r="A312" s="56"/>
      <c r="F312" s="138"/>
      <c r="G312" s="43"/>
      <c r="O312" s="296"/>
      <c r="P312" s="296"/>
      <c r="Q312" s="296"/>
      <c r="V312" s="99"/>
      <c r="Y312" s="138"/>
      <c r="Z312" s="138"/>
      <c r="AA312" s="138"/>
      <c r="AB312" s="138"/>
      <c r="AC312" s="225"/>
      <c r="AD312" s="138"/>
      <c r="AE312" s="138"/>
      <c r="AF312" s="138"/>
      <c r="AG312" s="138"/>
      <c r="AH312" s="138"/>
      <c r="AI312" s="138"/>
      <c r="AJ312" s="138"/>
      <c r="AU312" s="116"/>
      <c r="AW312" s="123"/>
    </row>
    <row r="313" spans="1:49" s="42" customFormat="1">
      <c r="A313" s="56"/>
      <c r="F313" s="138"/>
      <c r="G313" s="43"/>
      <c r="O313" s="296"/>
      <c r="P313" s="296"/>
      <c r="Q313" s="296"/>
      <c r="V313" s="99"/>
      <c r="Y313" s="138"/>
      <c r="Z313" s="138"/>
      <c r="AA313" s="138"/>
      <c r="AB313" s="138"/>
      <c r="AC313" s="225"/>
      <c r="AD313" s="138"/>
      <c r="AE313" s="138"/>
      <c r="AF313" s="138"/>
      <c r="AG313" s="138"/>
      <c r="AH313" s="138"/>
      <c r="AI313" s="138"/>
      <c r="AJ313" s="138"/>
      <c r="AU313" s="116"/>
      <c r="AW313" s="123"/>
    </row>
    <row r="314" spans="1:49" s="42" customFormat="1">
      <c r="A314" s="56"/>
      <c r="F314" s="138"/>
      <c r="G314" s="43"/>
      <c r="O314" s="296"/>
      <c r="P314" s="296"/>
      <c r="Q314" s="296"/>
      <c r="V314" s="99"/>
      <c r="Y314" s="138"/>
      <c r="Z314" s="138"/>
      <c r="AA314" s="138"/>
      <c r="AB314" s="138"/>
      <c r="AC314" s="225"/>
      <c r="AD314" s="138"/>
      <c r="AE314" s="138"/>
      <c r="AF314" s="138"/>
      <c r="AG314" s="138"/>
      <c r="AH314" s="138"/>
      <c r="AI314" s="138"/>
      <c r="AJ314" s="138"/>
      <c r="AU314" s="116"/>
      <c r="AW314" s="123"/>
    </row>
    <row r="315" spans="1:49" s="42" customFormat="1">
      <c r="A315" s="56"/>
      <c r="F315" s="138"/>
      <c r="G315" s="43"/>
      <c r="O315" s="296"/>
      <c r="P315" s="296"/>
      <c r="Q315" s="296"/>
      <c r="V315" s="99"/>
      <c r="Y315" s="138"/>
      <c r="Z315" s="138"/>
      <c r="AA315" s="138"/>
      <c r="AB315" s="138"/>
      <c r="AC315" s="225"/>
      <c r="AD315" s="138"/>
      <c r="AE315" s="138"/>
      <c r="AF315" s="138"/>
      <c r="AG315" s="138"/>
      <c r="AH315" s="138"/>
      <c r="AI315" s="138"/>
      <c r="AJ315" s="138"/>
      <c r="AU315" s="116"/>
      <c r="AW315" s="123"/>
    </row>
    <row r="316" spans="1:49" s="42" customFormat="1">
      <c r="A316" s="56"/>
      <c r="F316" s="138"/>
      <c r="G316" s="43"/>
      <c r="O316" s="296"/>
      <c r="P316" s="296"/>
      <c r="Q316" s="296"/>
      <c r="V316" s="99"/>
      <c r="Y316" s="138"/>
      <c r="Z316" s="138"/>
      <c r="AA316" s="138"/>
      <c r="AB316" s="138"/>
      <c r="AC316" s="225"/>
      <c r="AD316" s="138"/>
      <c r="AE316" s="138"/>
      <c r="AF316" s="138"/>
      <c r="AG316" s="138"/>
      <c r="AH316" s="138"/>
      <c r="AI316" s="138"/>
      <c r="AJ316" s="138"/>
      <c r="AU316" s="116"/>
      <c r="AW316" s="123"/>
    </row>
    <row r="317" spans="1:49" s="42" customFormat="1">
      <c r="A317" s="56"/>
      <c r="F317" s="138"/>
      <c r="G317" s="43"/>
      <c r="O317" s="296"/>
      <c r="P317" s="296"/>
      <c r="Q317" s="296"/>
      <c r="V317" s="99"/>
      <c r="Y317" s="138"/>
      <c r="Z317" s="138"/>
      <c r="AA317" s="138"/>
      <c r="AB317" s="138"/>
      <c r="AC317" s="225"/>
      <c r="AD317" s="138"/>
      <c r="AE317" s="138"/>
      <c r="AF317" s="138"/>
      <c r="AG317" s="138"/>
      <c r="AH317" s="138"/>
      <c r="AI317" s="138"/>
      <c r="AJ317" s="138"/>
      <c r="AU317" s="116"/>
      <c r="AW317" s="123"/>
    </row>
    <row r="318" spans="1:49" s="42" customFormat="1">
      <c r="A318" s="56"/>
      <c r="F318" s="138"/>
      <c r="G318" s="43"/>
      <c r="O318" s="296"/>
      <c r="P318" s="296"/>
      <c r="Q318" s="296"/>
      <c r="V318" s="99"/>
      <c r="Y318" s="138"/>
      <c r="Z318" s="138"/>
      <c r="AA318" s="138"/>
      <c r="AB318" s="138"/>
      <c r="AC318" s="225"/>
      <c r="AD318" s="138"/>
      <c r="AE318" s="138"/>
      <c r="AF318" s="138"/>
      <c r="AG318" s="138"/>
      <c r="AH318" s="138"/>
      <c r="AI318" s="138"/>
      <c r="AJ318" s="138"/>
      <c r="AU318" s="116"/>
      <c r="AW318" s="123"/>
    </row>
    <row r="319" spans="1:49" s="42" customFormat="1">
      <c r="A319" s="56"/>
      <c r="F319" s="138"/>
      <c r="G319" s="43"/>
      <c r="O319" s="296"/>
      <c r="P319" s="296"/>
      <c r="Q319" s="296"/>
      <c r="V319" s="99"/>
      <c r="Y319" s="138"/>
      <c r="Z319" s="138"/>
      <c r="AA319" s="138"/>
      <c r="AB319" s="138"/>
      <c r="AC319" s="225"/>
      <c r="AD319" s="138"/>
      <c r="AE319" s="138"/>
      <c r="AF319" s="138"/>
      <c r="AG319" s="138"/>
      <c r="AH319" s="138"/>
      <c r="AI319" s="138"/>
      <c r="AJ319" s="138"/>
      <c r="AU319" s="116"/>
      <c r="AW319" s="123"/>
    </row>
    <row r="320" spans="1:49" s="42" customFormat="1">
      <c r="A320" s="56"/>
      <c r="F320" s="138"/>
      <c r="G320" s="43"/>
      <c r="O320" s="296"/>
      <c r="P320" s="296"/>
      <c r="Q320" s="296"/>
      <c r="V320" s="99"/>
      <c r="Y320" s="138"/>
      <c r="Z320" s="138"/>
      <c r="AA320" s="138"/>
      <c r="AB320" s="138"/>
      <c r="AC320" s="225"/>
      <c r="AD320" s="138"/>
      <c r="AE320" s="138"/>
      <c r="AF320" s="138"/>
      <c r="AG320" s="138"/>
      <c r="AH320" s="138"/>
      <c r="AI320" s="138"/>
      <c r="AJ320" s="138"/>
      <c r="AU320" s="116"/>
      <c r="AW320" s="123"/>
    </row>
    <row r="321" spans="1:49" s="42" customFormat="1">
      <c r="A321" s="56"/>
      <c r="F321" s="138"/>
      <c r="G321" s="43"/>
      <c r="O321" s="296"/>
      <c r="P321" s="296"/>
      <c r="Q321" s="296"/>
      <c r="V321" s="99"/>
      <c r="Y321" s="138"/>
      <c r="Z321" s="138"/>
      <c r="AA321" s="138"/>
      <c r="AB321" s="138"/>
      <c r="AC321" s="225"/>
      <c r="AD321" s="138"/>
      <c r="AE321" s="138"/>
      <c r="AF321" s="138"/>
      <c r="AG321" s="138"/>
      <c r="AH321" s="138"/>
      <c r="AI321" s="138"/>
      <c r="AJ321" s="138"/>
      <c r="AU321" s="116"/>
      <c r="AW321" s="123"/>
    </row>
    <row r="322" spans="1:49" s="42" customFormat="1">
      <c r="A322" s="56"/>
      <c r="F322" s="138"/>
      <c r="G322" s="43"/>
      <c r="O322" s="296"/>
      <c r="P322" s="296"/>
      <c r="Q322" s="296"/>
      <c r="V322" s="99"/>
      <c r="Y322" s="138"/>
      <c r="Z322" s="138"/>
      <c r="AA322" s="138"/>
      <c r="AB322" s="138"/>
      <c r="AC322" s="225"/>
      <c r="AD322" s="138"/>
      <c r="AE322" s="138"/>
      <c r="AF322" s="138"/>
      <c r="AG322" s="138"/>
      <c r="AH322" s="138"/>
      <c r="AI322" s="138"/>
      <c r="AJ322" s="138"/>
      <c r="AU322" s="116"/>
      <c r="AW322" s="123"/>
    </row>
    <row r="323" spans="1:49" s="42" customFormat="1">
      <c r="A323" s="56"/>
      <c r="F323" s="138"/>
      <c r="G323" s="43"/>
      <c r="O323" s="296"/>
      <c r="P323" s="296"/>
      <c r="Q323" s="296"/>
      <c r="V323" s="99"/>
      <c r="Y323" s="138"/>
      <c r="Z323" s="138"/>
      <c r="AA323" s="138"/>
      <c r="AB323" s="138"/>
      <c r="AC323" s="225"/>
      <c r="AD323" s="138"/>
      <c r="AE323" s="138"/>
      <c r="AF323" s="138"/>
      <c r="AG323" s="138"/>
      <c r="AH323" s="138"/>
      <c r="AI323" s="138"/>
      <c r="AJ323" s="138"/>
      <c r="AU323" s="116"/>
      <c r="AW323" s="123"/>
    </row>
    <row r="324" spans="1:49" s="42" customFormat="1">
      <c r="A324" s="56"/>
      <c r="F324" s="138"/>
      <c r="G324" s="43"/>
      <c r="O324" s="296"/>
      <c r="P324" s="296"/>
      <c r="Q324" s="296"/>
      <c r="V324" s="99"/>
      <c r="Y324" s="138"/>
      <c r="Z324" s="138"/>
      <c r="AA324" s="138"/>
      <c r="AB324" s="138"/>
      <c r="AC324" s="225"/>
      <c r="AD324" s="138"/>
      <c r="AE324" s="138"/>
      <c r="AF324" s="138"/>
      <c r="AG324" s="138"/>
      <c r="AH324" s="138"/>
      <c r="AI324" s="138"/>
      <c r="AJ324" s="138"/>
      <c r="AU324" s="116"/>
      <c r="AW324" s="123"/>
    </row>
    <row r="325" spans="1:49" s="42" customFormat="1">
      <c r="A325" s="56"/>
      <c r="F325" s="138"/>
      <c r="G325" s="43"/>
      <c r="O325" s="296"/>
      <c r="P325" s="296"/>
      <c r="Q325" s="296"/>
      <c r="V325" s="99"/>
      <c r="Y325" s="138"/>
      <c r="Z325" s="138"/>
      <c r="AA325" s="138"/>
      <c r="AB325" s="138"/>
      <c r="AC325" s="225"/>
      <c r="AD325" s="138"/>
      <c r="AE325" s="138"/>
      <c r="AF325" s="138"/>
      <c r="AG325" s="138"/>
      <c r="AH325" s="138"/>
      <c r="AI325" s="138"/>
      <c r="AJ325" s="138"/>
      <c r="AU325" s="116"/>
      <c r="AW325" s="123"/>
    </row>
    <row r="326" spans="1:49" s="42" customFormat="1">
      <c r="A326" s="56"/>
      <c r="F326" s="138"/>
      <c r="G326" s="43"/>
      <c r="O326" s="296"/>
      <c r="P326" s="296"/>
      <c r="Q326" s="296"/>
      <c r="V326" s="99"/>
      <c r="Y326" s="138"/>
      <c r="Z326" s="138"/>
      <c r="AA326" s="138"/>
      <c r="AB326" s="138"/>
      <c r="AC326" s="225"/>
      <c r="AD326" s="138"/>
      <c r="AE326" s="138"/>
      <c r="AF326" s="138"/>
      <c r="AG326" s="138"/>
      <c r="AH326" s="138"/>
      <c r="AI326" s="138"/>
      <c r="AJ326" s="138"/>
      <c r="AU326" s="116"/>
      <c r="AW326" s="123"/>
    </row>
    <row r="327" spans="1:49" s="42" customFormat="1">
      <c r="A327" s="56"/>
      <c r="F327" s="138"/>
      <c r="G327" s="43"/>
      <c r="O327" s="296"/>
      <c r="P327" s="296"/>
      <c r="Q327" s="296"/>
      <c r="V327" s="99"/>
      <c r="Y327" s="138"/>
      <c r="Z327" s="138"/>
      <c r="AA327" s="138"/>
      <c r="AB327" s="138"/>
      <c r="AC327" s="225"/>
      <c r="AD327" s="138"/>
      <c r="AE327" s="138"/>
      <c r="AF327" s="138"/>
      <c r="AG327" s="138"/>
      <c r="AH327" s="138"/>
      <c r="AI327" s="138"/>
      <c r="AJ327" s="138"/>
      <c r="AU327" s="116"/>
      <c r="AW327" s="123"/>
    </row>
    <row r="328" spans="1:49" s="42" customFormat="1">
      <c r="A328" s="56"/>
      <c r="F328" s="138"/>
      <c r="G328" s="43"/>
      <c r="O328" s="296"/>
      <c r="P328" s="296"/>
      <c r="Q328" s="296"/>
      <c r="V328" s="99"/>
      <c r="Y328" s="138"/>
      <c r="Z328" s="138"/>
      <c r="AA328" s="138"/>
      <c r="AB328" s="138"/>
      <c r="AC328" s="225"/>
      <c r="AD328" s="138"/>
      <c r="AE328" s="138"/>
      <c r="AF328" s="138"/>
      <c r="AG328" s="138"/>
      <c r="AH328" s="138"/>
      <c r="AI328" s="138"/>
      <c r="AJ328" s="138"/>
      <c r="AU328" s="116"/>
      <c r="AW328" s="123"/>
    </row>
    <row r="329" spans="1:49" s="42" customFormat="1">
      <c r="A329" s="56"/>
      <c r="F329" s="138"/>
      <c r="G329" s="43"/>
      <c r="O329" s="296"/>
      <c r="P329" s="296"/>
      <c r="Q329" s="296"/>
      <c r="V329" s="99"/>
      <c r="Y329" s="138"/>
      <c r="Z329" s="138"/>
      <c r="AA329" s="138"/>
      <c r="AB329" s="138"/>
      <c r="AC329" s="225"/>
      <c r="AD329" s="138"/>
      <c r="AE329" s="138"/>
      <c r="AF329" s="138"/>
      <c r="AG329" s="138"/>
      <c r="AH329" s="138"/>
      <c r="AI329" s="138"/>
      <c r="AJ329" s="138"/>
      <c r="AU329" s="116"/>
      <c r="AW329" s="123"/>
    </row>
    <row r="330" spans="1:49" s="42" customFormat="1">
      <c r="A330" s="56"/>
      <c r="F330" s="138"/>
      <c r="G330" s="43"/>
      <c r="O330" s="296"/>
      <c r="P330" s="296"/>
      <c r="Q330" s="296"/>
      <c r="V330" s="99"/>
      <c r="Y330" s="138"/>
      <c r="Z330" s="138"/>
      <c r="AA330" s="138"/>
      <c r="AB330" s="138"/>
      <c r="AC330" s="225"/>
      <c r="AD330" s="138"/>
      <c r="AE330" s="138"/>
      <c r="AF330" s="138"/>
      <c r="AG330" s="138"/>
      <c r="AH330" s="138"/>
      <c r="AI330" s="138"/>
      <c r="AJ330" s="138"/>
      <c r="AU330" s="116"/>
      <c r="AW330" s="123"/>
    </row>
    <row r="331" spans="1:49" s="42" customFormat="1">
      <c r="A331" s="56"/>
      <c r="F331" s="138"/>
      <c r="G331" s="43"/>
      <c r="O331" s="296"/>
      <c r="P331" s="296"/>
      <c r="Q331" s="296"/>
      <c r="V331" s="99"/>
      <c r="Y331" s="138"/>
      <c r="Z331" s="138"/>
      <c r="AA331" s="138"/>
      <c r="AB331" s="138"/>
      <c r="AC331" s="225"/>
      <c r="AD331" s="138"/>
      <c r="AE331" s="138"/>
      <c r="AF331" s="138"/>
      <c r="AG331" s="138"/>
      <c r="AH331" s="138"/>
      <c r="AI331" s="138"/>
      <c r="AJ331" s="138"/>
      <c r="AU331" s="116"/>
      <c r="AW331" s="123"/>
    </row>
    <row r="332" spans="1:49" s="42" customFormat="1">
      <c r="A332" s="56"/>
      <c r="F332" s="138"/>
      <c r="G332" s="43"/>
      <c r="O332" s="296"/>
      <c r="P332" s="296"/>
      <c r="Q332" s="296"/>
      <c r="V332" s="99"/>
      <c r="Y332" s="138"/>
      <c r="Z332" s="138"/>
      <c r="AA332" s="138"/>
      <c r="AB332" s="138"/>
      <c r="AC332" s="225"/>
      <c r="AD332" s="138"/>
      <c r="AE332" s="138"/>
      <c r="AF332" s="138"/>
      <c r="AG332" s="138"/>
      <c r="AH332" s="138"/>
      <c r="AI332" s="138"/>
      <c r="AJ332" s="138"/>
      <c r="AU332" s="116"/>
      <c r="AW332" s="123"/>
    </row>
    <row r="333" spans="1:49" s="42" customFormat="1">
      <c r="A333" s="56"/>
      <c r="F333" s="138"/>
      <c r="G333" s="43"/>
      <c r="O333" s="296"/>
      <c r="P333" s="296"/>
      <c r="Q333" s="296"/>
      <c r="V333" s="99"/>
      <c r="Y333" s="138"/>
      <c r="Z333" s="138"/>
      <c r="AA333" s="138"/>
      <c r="AB333" s="138"/>
      <c r="AC333" s="225"/>
      <c r="AD333" s="138"/>
      <c r="AE333" s="138"/>
      <c r="AF333" s="138"/>
      <c r="AG333" s="138"/>
      <c r="AH333" s="138"/>
      <c r="AI333" s="138"/>
      <c r="AJ333" s="138"/>
      <c r="AU333" s="116"/>
      <c r="AW333" s="123"/>
    </row>
    <row r="334" spans="1:49" s="42" customFormat="1">
      <c r="A334" s="56"/>
      <c r="F334" s="138"/>
      <c r="G334" s="43"/>
      <c r="O334" s="296"/>
      <c r="P334" s="296"/>
      <c r="Q334" s="296"/>
      <c r="V334" s="99"/>
      <c r="Y334" s="138"/>
      <c r="Z334" s="138"/>
      <c r="AA334" s="138"/>
      <c r="AB334" s="138"/>
      <c r="AC334" s="225"/>
      <c r="AD334" s="138"/>
      <c r="AE334" s="138"/>
      <c r="AF334" s="138"/>
      <c r="AG334" s="138"/>
      <c r="AH334" s="138"/>
      <c r="AI334" s="138"/>
      <c r="AJ334" s="138"/>
      <c r="AU334" s="116"/>
      <c r="AW334" s="123"/>
    </row>
    <row r="335" spans="1:49" s="42" customFormat="1">
      <c r="A335" s="56"/>
      <c r="F335" s="138"/>
      <c r="G335" s="43"/>
      <c r="O335" s="296"/>
      <c r="P335" s="296"/>
      <c r="Q335" s="296"/>
      <c r="V335" s="99"/>
      <c r="Y335" s="138"/>
      <c r="Z335" s="138"/>
      <c r="AA335" s="138"/>
      <c r="AB335" s="138"/>
      <c r="AC335" s="225"/>
      <c r="AD335" s="138"/>
      <c r="AE335" s="138"/>
      <c r="AF335" s="138"/>
      <c r="AG335" s="138"/>
      <c r="AH335" s="138"/>
      <c r="AI335" s="138"/>
      <c r="AJ335" s="138"/>
      <c r="AU335" s="116"/>
      <c r="AW335" s="123"/>
    </row>
    <row r="336" spans="1:49" s="42" customFormat="1">
      <c r="A336" s="56"/>
      <c r="F336" s="138"/>
      <c r="G336" s="43"/>
      <c r="O336" s="296"/>
      <c r="P336" s="296"/>
      <c r="Q336" s="296"/>
      <c r="V336" s="99"/>
      <c r="Y336" s="138"/>
      <c r="Z336" s="138"/>
      <c r="AA336" s="138"/>
      <c r="AB336" s="138"/>
      <c r="AC336" s="225"/>
      <c r="AD336" s="138"/>
      <c r="AE336" s="138"/>
      <c r="AF336" s="138"/>
      <c r="AG336" s="138"/>
      <c r="AH336" s="138"/>
      <c r="AI336" s="138"/>
      <c r="AJ336" s="138"/>
      <c r="AU336" s="116"/>
      <c r="AW336" s="123"/>
    </row>
    <row r="337" spans="1:49" s="42" customFormat="1">
      <c r="A337" s="56"/>
      <c r="F337" s="138"/>
      <c r="G337" s="43"/>
      <c r="O337" s="296"/>
      <c r="P337" s="296"/>
      <c r="Q337" s="296"/>
      <c r="V337" s="99"/>
      <c r="Y337" s="138"/>
      <c r="Z337" s="138"/>
      <c r="AA337" s="138"/>
      <c r="AB337" s="138"/>
      <c r="AC337" s="225"/>
      <c r="AD337" s="138"/>
      <c r="AE337" s="138"/>
      <c r="AF337" s="138"/>
      <c r="AG337" s="138"/>
      <c r="AH337" s="138"/>
      <c r="AI337" s="138"/>
      <c r="AJ337" s="138"/>
      <c r="AU337" s="116"/>
      <c r="AW337" s="123"/>
    </row>
    <row r="338" spans="1:49" s="42" customFormat="1">
      <c r="A338" s="56"/>
      <c r="F338" s="138"/>
      <c r="G338" s="43"/>
      <c r="O338" s="296"/>
      <c r="P338" s="296"/>
      <c r="Q338" s="296"/>
      <c r="V338" s="99"/>
      <c r="Y338" s="138"/>
      <c r="Z338" s="138"/>
      <c r="AA338" s="138"/>
      <c r="AB338" s="138"/>
      <c r="AC338" s="225"/>
      <c r="AD338" s="138"/>
      <c r="AE338" s="138"/>
      <c r="AF338" s="138"/>
      <c r="AG338" s="138"/>
      <c r="AH338" s="138"/>
      <c r="AI338" s="138"/>
      <c r="AJ338" s="138"/>
      <c r="AU338" s="116"/>
      <c r="AW338" s="123"/>
    </row>
    <row r="339" spans="1:49" s="42" customFormat="1">
      <c r="A339" s="56"/>
      <c r="F339" s="138"/>
      <c r="G339" s="43"/>
      <c r="O339" s="296"/>
      <c r="P339" s="296"/>
      <c r="Q339" s="296"/>
      <c r="V339" s="99"/>
      <c r="Y339" s="138"/>
      <c r="Z339" s="138"/>
      <c r="AA339" s="138"/>
      <c r="AB339" s="138"/>
      <c r="AC339" s="225"/>
      <c r="AD339" s="138"/>
      <c r="AE339" s="138"/>
      <c r="AF339" s="138"/>
      <c r="AG339" s="138"/>
      <c r="AH339" s="138"/>
      <c r="AI339" s="138"/>
      <c r="AJ339" s="138"/>
      <c r="AU339" s="116"/>
      <c r="AW339" s="123"/>
    </row>
    <row r="340" spans="1:49" s="42" customFormat="1">
      <c r="A340" s="56"/>
      <c r="F340" s="138"/>
      <c r="G340" s="43"/>
      <c r="O340" s="296"/>
      <c r="P340" s="296"/>
      <c r="Q340" s="296"/>
      <c r="V340" s="99"/>
      <c r="Y340" s="138"/>
      <c r="Z340" s="138"/>
      <c r="AA340" s="138"/>
      <c r="AB340" s="138"/>
      <c r="AC340" s="225"/>
      <c r="AD340" s="138"/>
      <c r="AE340" s="138"/>
      <c r="AF340" s="138"/>
      <c r="AG340" s="138"/>
      <c r="AH340" s="138"/>
      <c r="AI340" s="138"/>
      <c r="AJ340" s="138"/>
      <c r="AU340" s="116"/>
      <c r="AW340" s="123"/>
    </row>
    <row r="341" spans="1:49" s="42" customFormat="1">
      <c r="A341" s="56"/>
      <c r="F341" s="138"/>
      <c r="G341" s="43"/>
      <c r="O341" s="296"/>
      <c r="P341" s="296"/>
      <c r="Q341" s="296"/>
      <c r="V341" s="99"/>
      <c r="Y341" s="138"/>
      <c r="Z341" s="138"/>
      <c r="AA341" s="138"/>
      <c r="AB341" s="138"/>
      <c r="AC341" s="225"/>
      <c r="AD341" s="138"/>
      <c r="AE341" s="138"/>
      <c r="AF341" s="138"/>
      <c r="AG341" s="138"/>
      <c r="AH341" s="138"/>
      <c r="AI341" s="138"/>
      <c r="AJ341" s="138"/>
      <c r="AU341" s="116"/>
      <c r="AW341" s="123"/>
    </row>
    <row r="342" spans="1:49" s="42" customFormat="1">
      <c r="A342" s="56"/>
      <c r="F342" s="138"/>
      <c r="G342" s="43"/>
      <c r="O342" s="296"/>
      <c r="P342" s="296"/>
      <c r="Q342" s="296"/>
      <c r="V342" s="99"/>
      <c r="Y342" s="138"/>
      <c r="Z342" s="138"/>
      <c r="AA342" s="138"/>
      <c r="AB342" s="138"/>
      <c r="AC342" s="225"/>
      <c r="AD342" s="138"/>
      <c r="AE342" s="138"/>
      <c r="AF342" s="138"/>
      <c r="AG342" s="138"/>
      <c r="AH342" s="138"/>
      <c r="AI342" s="138"/>
      <c r="AJ342" s="138"/>
      <c r="AU342" s="116"/>
      <c r="AW342" s="123"/>
    </row>
    <row r="343" spans="1:49" s="42" customFormat="1">
      <c r="A343" s="56"/>
      <c r="F343" s="138"/>
      <c r="G343" s="43"/>
      <c r="O343" s="296"/>
      <c r="P343" s="296"/>
      <c r="Q343" s="296"/>
      <c r="V343" s="99"/>
      <c r="Y343" s="138"/>
      <c r="Z343" s="138"/>
      <c r="AA343" s="138"/>
      <c r="AB343" s="138"/>
      <c r="AC343" s="225"/>
      <c r="AD343" s="138"/>
      <c r="AE343" s="138"/>
      <c r="AF343" s="138"/>
      <c r="AG343" s="138"/>
      <c r="AH343" s="138"/>
      <c r="AI343" s="138"/>
      <c r="AJ343" s="138"/>
      <c r="AU343" s="116"/>
      <c r="AW343" s="123"/>
    </row>
    <row r="344" spans="1:49" s="42" customFormat="1">
      <c r="A344" s="56"/>
      <c r="F344" s="138"/>
      <c r="G344" s="43"/>
      <c r="O344" s="296"/>
      <c r="P344" s="296"/>
      <c r="Q344" s="296"/>
      <c r="V344" s="99"/>
      <c r="Y344" s="138"/>
      <c r="Z344" s="138"/>
      <c r="AA344" s="138"/>
      <c r="AB344" s="138"/>
      <c r="AC344" s="225"/>
      <c r="AD344" s="138"/>
      <c r="AE344" s="138"/>
      <c r="AF344" s="138"/>
      <c r="AG344" s="138"/>
      <c r="AH344" s="138"/>
      <c r="AI344" s="138"/>
      <c r="AJ344" s="138"/>
      <c r="AU344" s="116"/>
      <c r="AW344" s="123"/>
    </row>
    <row r="345" spans="1:49" s="42" customFormat="1">
      <c r="A345" s="56"/>
      <c r="F345" s="138"/>
      <c r="G345" s="43"/>
      <c r="O345" s="296"/>
      <c r="P345" s="296"/>
      <c r="Q345" s="296"/>
      <c r="V345" s="99"/>
      <c r="Y345" s="138"/>
      <c r="Z345" s="138"/>
      <c r="AA345" s="138"/>
      <c r="AB345" s="138"/>
      <c r="AC345" s="225"/>
      <c r="AD345" s="138"/>
      <c r="AE345" s="138"/>
      <c r="AF345" s="138"/>
      <c r="AG345" s="138"/>
      <c r="AH345" s="138"/>
      <c r="AI345" s="138"/>
      <c r="AJ345" s="138"/>
      <c r="AU345" s="116"/>
      <c r="AW345" s="123"/>
    </row>
    <row r="346" spans="1:49" s="42" customFormat="1">
      <c r="A346" s="56"/>
      <c r="F346" s="138"/>
      <c r="G346" s="43"/>
      <c r="O346" s="296"/>
      <c r="P346" s="296"/>
      <c r="Q346" s="296"/>
      <c r="V346" s="99"/>
      <c r="Y346" s="138"/>
      <c r="Z346" s="138"/>
      <c r="AA346" s="138"/>
      <c r="AB346" s="138"/>
      <c r="AC346" s="225"/>
      <c r="AD346" s="138"/>
      <c r="AE346" s="138"/>
      <c r="AF346" s="138"/>
      <c r="AG346" s="138"/>
      <c r="AH346" s="138"/>
      <c r="AI346" s="138"/>
      <c r="AJ346" s="138"/>
      <c r="AU346" s="116"/>
      <c r="AW346" s="123"/>
    </row>
    <row r="347" spans="1:49" s="42" customFormat="1">
      <c r="A347" s="56"/>
      <c r="F347" s="138"/>
      <c r="G347" s="43"/>
      <c r="O347" s="296"/>
      <c r="P347" s="296"/>
      <c r="Q347" s="296"/>
      <c r="V347" s="99"/>
      <c r="Y347" s="138"/>
      <c r="Z347" s="138"/>
      <c r="AA347" s="138"/>
      <c r="AB347" s="138"/>
      <c r="AC347" s="225"/>
      <c r="AD347" s="138"/>
      <c r="AE347" s="138"/>
      <c r="AF347" s="138"/>
      <c r="AG347" s="138"/>
      <c r="AH347" s="138"/>
      <c r="AI347" s="138"/>
      <c r="AJ347" s="138"/>
      <c r="AU347" s="116"/>
      <c r="AW347" s="123"/>
    </row>
    <row r="348" spans="1:49" s="42" customFormat="1">
      <c r="A348" s="56"/>
      <c r="F348" s="138"/>
      <c r="G348" s="43"/>
      <c r="O348" s="296"/>
      <c r="P348" s="296"/>
      <c r="Q348" s="296"/>
      <c r="V348" s="99"/>
      <c r="Y348" s="138"/>
      <c r="Z348" s="138"/>
      <c r="AA348" s="138"/>
      <c r="AB348" s="138"/>
      <c r="AC348" s="225"/>
      <c r="AD348" s="138"/>
      <c r="AE348" s="138"/>
      <c r="AF348" s="138"/>
      <c r="AG348" s="138"/>
      <c r="AH348" s="138"/>
      <c r="AI348" s="138"/>
      <c r="AJ348" s="138"/>
      <c r="AU348" s="116"/>
      <c r="AW348" s="123"/>
    </row>
    <row r="349" spans="1:49" s="42" customFormat="1">
      <c r="A349" s="56"/>
      <c r="F349" s="138"/>
      <c r="G349" s="43"/>
      <c r="O349" s="296"/>
      <c r="P349" s="296"/>
      <c r="Q349" s="296"/>
      <c r="V349" s="99"/>
      <c r="Y349" s="138"/>
      <c r="Z349" s="138"/>
      <c r="AA349" s="138"/>
      <c r="AB349" s="138"/>
      <c r="AC349" s="225"/>
      <c r="AD349" s="138"/>
      <c r="AE349" s="138"/>
      <c r="AF349" s="138"/>
      <c r="AG349" s="138"/>
      <c r="AH349" s="138"/>
      <c r="AI349" s="138"/>
      <c r="AJ349" s="138"/>
      <c r="AU349" s="116"/>
      <c r="AW349" s="123"/>
    </row>
    <row r="350" spans="1:49" s="42" customFormat="1">
      <c r="A350" s="56"/>
      <c r="F350" s="138"/>
      <c r="G350" s="43"/>
      <c r="O350" s="296"/>
      <c r="P350" s="296"/>
      <c r="Q350" s="296"/>
      <c r="V350" s="99"/>
      <c r="Y350" s="138"/>
      <c r="Z350" s="138"/>
      <c r="AA350" s="138"/>
      <c r="AB350" s="138"/>
      <c r="AC350" s="225"/>
      <c r="AD350" s="138"/>
      <c r="AE350" s="138"/>
      <c r="AF350" s="138"/>
      <c r="AG350" s="138"/>
      <c r="AH350" s="138"/>
      <c r="AI350" s="138"/>
      <c r="AJ350" s="138"/>
      <c r="AU350" s="116"/>
      <c r="AW350" s="123"/>
    </row>
    <row r="351" spans="1:49" s="42" customFormat="1">
      <c r="A351" s="56"/>
      <c r="F351" s="138"/>
      <c r="G351" s="43"/>
      <c r="O351" s="296"/>
      <c r="P351" s="296"/>
      <c r="Q351" s="296"/>
      <c r="V351" s="99"/>
      <c r="Y351" s="138"/>
      <c r="Z351" s="138"/>
      <c r="AA351" s="138"/>
      <c r="AB351" s="138"/>
      <c r="AC351" s="225"/>
      <c r="AD351" s="138"/>
      <c r="AE351" s="138"/>
      <c r="AF351" s="138"/>
      <c r="AG351" s="138"/>
      <c r="AH351" s="138"/>
      <c r="AI351" s="138"/>
      <c r="AJ351" s="138"/>
      <c r="AU351" s="116"/>
      <c r="AW351" s="123"/>
    </row>
    <row r="352" spans="1:49" s="42" customFormat="1">
      <c r="A352" s="56"/>
      <c r="F352" s="138"/>
      <c r="G352" s="43"/>
      <c r="O352" s="296"/>
      <c r="P352" s="296"/>
      <c r="Q352" s="296"/>
      <c r="V352" s="99"/>
      <c r="Y352" s="138"/>
      <c r="Z352" s="138"/>
      <c r="AA352" s="138"/>
      <c r="AB352" s="138"/>
      <c r="AC352" s="225"/>
      <c r="AD352" s="138"/>
      <c r="AE352" s="138"/>
      <c r="AF352" s="138"/>
      <c r="AG352" s="138"/>
      <c r="AH352" s="138"/>
      <c r="AI352" s="138"/>
      <c r="AJ352" s="138"/>
      <c r="AU352" s="116"/>
      <c r="AW352" s="123"/>
    </row>
    <row r="353" spans="1:49" s="42" customFormat="1">
      <c r="A353" s="56"/>
      <c r="F353" s="138"/>
      <c r="G353" s="43"/>
      <c r="O353" s="296"/>
      <c r="P353" s="296"/>
      <c r="Q353" s="296"/>
      <c r="V353" s="99"/>
      <c r="Y353" s="138"/>
      <c r="Z353" s="138"/>
      <c r="AA353" s="138"/>
      <c r="AB353" s="138"/>
      <c r="AC353" s="225"/>
      <c r="AD353" s="138"/>
      <c r="AE353" s="138"/>
      <c r="AF353" s="138"/>
      <c r="AG353" s="138"/>
      <c r="AH353" s="138"/>
      <c r="AI353" s="138"/>
      <c r="AJ353" s="138"/>
      <c r="AU353" s="116"/>
      <c r="AW353" s="123"/>
    </row>
    <row r="354" spans="1:49" s="42" customFormat="1">
      <c r="A354" s="56"/>
      <c r="F354" s="138"/>
      <c r="G354" s="43"/>
      <c r="O354" s="296"/>
      <c r="P354" s="296"/>
      <c r="Q354" s="296"/>
      <c r="V354" s="99"/>
      <c r="Y354" s="138"/>
      <c r="Z354" s="138"/>
      <c r="AA354" s="138"/>
      <c r="AB354" s="138"/>
      <c r="AC354" s="225"/>
      <c r="AD354" s="138"/>
      <c r="AE354" s="138"/>
      <c r="AF354" s="138"/>
      <c r="AG354" s="138"/>
      <c r="AH354" s="138"/>
      <c r="AI354" s="138"/>
      <c r="AJ354" s="138"/>
      <c r="AU354" s="116"/>
      <c r="AW354" s="123"/>
    </row>
    <row r="355" spans="1:49" s="42" customFormat="1">
      <c r="A355" s="56"/>
      <c r="F355" s="138"/>
      <c r="G355" s="43"/>
      <c r="O355" s="296"/>
      <c r="P355" s="296"/>
      <c r="Q355" s="296"/>
      <c r="V355" s="99"/>
      <c r="Y355" s="138"/>
      <c r="Z355" s="138"/>
      <c r="AA355" s="138"/>
      <c r="AB355" s="138"/>
      <c r="AC355" s="225"/>
      <c r="AD355" s="138"/>
      <c r="AE355" s="138"/>
      <c r="AF355" s="138"/>
      <c r="AG355" s="138"/>
      <c r="AH355" s="138"/>
      <c r="AI355" s="138"/>
      <c r="AJ355" s="138"/>
      <c r="AU355" s="116"/>
      <c r="AW355" s="123"/>
    </row>
    <row r="356" spans="1:49" s="42" customFormat="1">
      <c r="A356" s="56"/>
      <c r="F356" s="138"/>
      <c r="G356" s="43"/>
      <c r="O356" s="296"/>
      <c r="P356" s="296"/>
      <c r="Q356" s="296"/>
      <c r="V356" s="99"/>
      <c r="Y356" s="138"/>
      <c r="Z356" s="138"/>
      <c r="AA356" s="138"/>
      <c r="AB356" s="138"/>
      <c r="AC356" s="225"/>
      <c r="AD356" s="138"/>
      <c r="AE356" s="138"/>
      <c r="AF356" s="138"/>
      <c r="AG356" s="138"/>
      <c r="AH356" s="138"/>
      <c r="AI356" s="138"/>
      <c r="AJ356" s="138"/>
      <c r="AU356" s="116"/>
      <c r="AW356" s="123"/>
    </row>
    <row r="357" spans="1:49" s="42" customFormat="1">
      <c r="A357" s="56"/>
      <c r="F357" s="138"/>
      <c r="G357" s="43"/>
      <c r="O357" s="296"/>
      <c r="P357" s="296"/>
      <c r="Q357" s="296"/>
      <c r="V357" s="99"/>
      <c r="Y357" s="138"/>
      <c r="Z357" s="138"/>
      <c r="AA357" s="138"/>
      <c r="AB357" s="138"/>
      <c r="AC357" s="225"/>
      <c r="AD357" s="138"/>
      <c r="AE357" s="138"/>
      <c r="AF357" s="138"/>
      <c r="AG357" s="138"/>
      <c r="AH357" s="138"/>
      <c r="AI357" s="138"/>
      <c r="AJ357" s="138"/>
      <c r="AU357" s="116"/>
      <c r="AW357" s="123"/>
    </row>
    <row r="358" spans="1:49" s="42" customFormat="1">
      <c r="A358" s="56"/>
      <c r="F358" s="138"/>
      <c r="G358" s="43"/>
      <c r="O358" s="296"/>
      <c r="P358" s="296"/>
      <c r="Q358" s="296"/>
      <c r="V358" s="99"/>
      <c r="Y358" s="138"/>
      <c r="Z358" s="138"/>
      <c r="AA358" s="138"/>
      <c r="AB358" s="138"/>
      <c r="AC358" s="225"/>
      <c r="AD358" s="138"/>
      <c r="AE358" s="138"/>
      <c r="AF358" s="138"/>
      <c r="AG358" s="138"/>
      <c r="AH358" s="138"/>
      <c r="AI358" s="138"/>
      <c r="AJ358" s="138"/>
      <c r="AU358" s="116"/>
      <c r="AW358" s="123"/>
    </row>
    <row r="359" spans="1:49" s="42" customFormat="1">
      <c r="A359" s="56"/>
      <c r="F359" s="138"/>
      <c r="G359" s="43"/>
      <c r="O359" s="296"/>
      <c r="P359" s="296"/>
      <c r="Q359" s="296"/>
      <c r="V359" s="99"/>
      <c r="Y359" s="138"/>
      <c r="Z359" s="138"/>
      <c r="AA359" s="138"/>
      <c r="AB359" s="138"/>
      <c r="AC359" s="225"/>
      <c r="AD359" s="138"/>
      <c r="AE359" s="138"/>
      <c r="AF359" s="138"/>
      <c r="AG359" s="138"/>
      <c r="AH359" s="138"/>
      <c r="AI359" s="138"/>
      <c r="AJ359" s="138"/>
      <c r="AU359" s="116"/>
      <c r="AW359" s="123"/>
    </row>
    <row r="360" spans="1:49" s="42" customFormat="1">
      <c r="A360" s="56"/>
      <c r="F360" s="138"/>
      <c r="G360" s="43"/>
      <c r="O360" s="296"/>
      <c r="P360" s="296"/>
      <c r="Q360" s="296"/>
      <c r="V360" s="99"/>
      <c r="Y360" s="138"/>
      <c r="Z360" s="138"/>
      <c r="AA360" s="138"/>
      <c r="AB360" s="138"/>
      <c r="AC360" s="225"/>
      <c r="AD360" s="138"/>
      <c r="AE360" s="138"/>
      <c r="AF360" s="138"/>
      <c r="AG360" s="138"/>
      <c r="AH360" s="138"/>
      <c r="AI360" s="138"/>
      <c r="AJ360" s="138"/>
      <c r="AU360" s="116"/>
      <c r="AW360" s="123"/>
    </row>
    <row r="361" spans="1:49" s="42" customFormat="1">
      <c r="A361" s="56"/>
      <c r="F361" s="138"/>
      <c r="G361" s="43"/>
      <c r="O361" s="296"/>
      <c r="P361" s="296"/>
      <c r="Q361" s="296"/>
      <c r="V361" s="99"/>
      <c r="Y361" s="138"/>
      <c r="Z361" s="138"/>
      <c r="AA361" s="138"/>
      <c r="AB361" s="138"/>
      <c r="AC361" s="225"/>
      <c r="AD361" s="138"/>
      <c r="AE361" s="138"/>
      <c r="AF361" s="138"/>
      <c r="AG361" s="138"/>
      <c r="AH361" s="138"/>
      <c r="AI361" s="138"/>
      <c r="AJ361" s="138"/>
      <c r="AU361" s="116"/>
      <c r="AW361" s="123"/>
    </row>
    <row r="362" spans="1:49" s="42" customFormat="1">
      <c r="A362" s="56"/>
      <c r="F362" s="138"/>
      <c r="G362" s="43"/>
      <c r="O362" s="296"/>
      <c r="P362" s="296"/>
      <c r="Q362" s="296"/>
      <c r="V362" s="99"/>
      <c r="Y362" s="138"/>
      <c r="Z362" s="138"/>
      <c r="AA362" s="138"/>
      <c r="AB362" s="138"/>
      <c r="AC362" s="225"/>
      <c r="AD362" s="138"/>
      <c r="AE362" s="138"/>
      <c r="AF362" s="138"/>
      <c r="AG362" s="138"/>
      <c r="AH362" s="138"/>
      <c r="AI362" s="138"/>
      <c r="AJ362" s="138"/>
      <c r="AU362" s="116"/>
      <c r="AW362" s="123"/>
    </row>
    <row r="363" spans="1:49" s="42" customFormat="1">
      <c r="A363" s="56"/>
      <c r="F363" s="138"/>
      <c r="G363" s="43"/>
      <c r="O363" s="296"/>
      <c r="P363" s="296"/>
      <c r="Q363" s="296"/>
      <c r="V363" s="99"/>
      <c r="Y363" s="138"/>
      <c r="Z363" s="138"/>
      <c r="AA363" s="138"/>
      <c r="AB363" s="138"/>
      <c r="AC363" s="225"/>
      <c r="AD363" s="138"/>
      <c r="AE363" s="138"/>
      <c r="AF363" s="138"/>
      <c r="AG363" s="138"/>
      <c r="AH363" s="138"/>
      <c r="AI363" s="138"/>
      <c r="AJ363" s="138"/>
      <c r="AU363" s="116"/>
      <c r="AW363" s="123"/>
    </row>
    <row r="364" spans="1:49" s="42" customFormat="1">
      <c r="A364" s="56"/>
      <c r="F364" s="138"/>
      <c r="G364" s="43"/>
      <c r="O364" s="296"/>
      <c r="P364" s="296"/>
      <c r="Q364" s="296"/>
      <c r="V364" s="99"/>
      <c r="Y364" s="138"/>
      <c r="Z364" s="138"/>
      <c r="AA364" s="138"/>
      <c r="AB364" s="138"/>
      <c r="AC364" s="225"/>
      <c r="AD364" s="138"/>
      <c r="AE364" s="138"/>
      <c r="AF364" s="138"/>
      <c r="AG364" s="138"/>
      <c r="AH364" s="138"/>
      <c r="AI364" s="138"/>
      <c r="AJ364" s="138"/>
      <c r="AU364" s="116"/>
      <c r="AW364" s="123"/>
    </row>
    <row r="365" spans="1:49" s="42" customFormat="1">
      <c r="A365" s="56"/>
      <c r="F365" s="138"/>
      <c r="G365" s="43"/>
      <c r="O365" s="296"/>
      <c r="P365" s="296"/>
      <c r="Q365" s="296"/>
      <c r="V365" s="99"/>
      <c r="Y365" s="138"/>
      <c r="Z365" s="138"/>
      <c r="AA365" s="138"/>
      <c r="AB365" s="138"/>
      <c r="AC365" s="225"/>
      <c r="AD365" s="138"/>
      <c r="AE365" s="138"/>
      <c r="AF365" s="138"/>
      <c r="AG365" s="138"/>
      <c r="AH365" s="138"/>
      <c r="AI365" s="138"/>
      <c r="AJ365" s="138"/>
      <c r="AU365" s="116"/>
      <c r="AW365" s="123"/>
    </row>
    <row r="366" spans="1:49" s="42" customFormat="1">
      <c r="A366" s="56"/>
      <c r="F366" s="138"/>
      <c r="G366" s="43"/>
      <c r="O366" s="296"/>
      <c r="P366" s="296"/>
      <c r="Q366" s="296"/>
      <c r="V366" s="99"/>
      <c r="Y366" s="138"/>
      <c r="Z366" s="138"/>
      <c r="AA366" s="138"/>
      <c r="AB366" s="138"/>
      <c r="AC366" s="225"/>
      <c r="AD366" s="138"/>
      <c r="AE366" s="138"/>
      <c r="AF366" s="138"/>
      <c r="AG366" s="138"/>
      <c r="AH366" s="138"/>
      <c r="AI366" s="138"/>
      <c r="AJ366" s="138"/>
      <c r="AU366" s="116"/>
      <c r="AW366" s="123"/>
    </row>
    <row r="367" spans="1:49" s="42" customFormat="1">
      <c r="A367" s="56"/>
      <c r="F367" s="138"/>
      <c r="G367" s="43"/>
      <c r="O367" s="296"/>
      <c r="P367" s="296"/>
      <c r="Q367" s="296"/>
      <c r="V367" s="99"/>
      <c r="Y367" s="138"/>
      <c r="Z367" s="138"/>
      <c r="AA367" s="138"/>
      <c r="AB367" s="138"/>
      <c r="AC367" s="225"/>
      <c r="AD367" s="138"/>
      <c r="AE367" s="138"/>
      <c r="AF367" s="138"/>
      <c r="AG367" s="138"/>
      <c r="AH367" s="138"/>
      <c r="AI367" s="138"/>
      <c r="AJ367" s="138"/>
      <c r="AU367" s="116"/>
      <c r="AW367" s="123"/>
    </row>
    <row r="368" spans="1:49" s="42" customFormat="1">
      <c r="A368" s="56"/>
      <c r="F368" s="138"/>
      <c r="G368" s="43"/>
      <c r="O368" s="296"/>
      <c r="P368" s="296"/>
      <c r="Q368" s="296"/>
      <c r="V368" s="99"/>
      <c r="Y368" s="138"/>
      <c r="Z368" s="138"/>
      <c r="AA368" s="138"/>
      <c r="AB368" s="138"/>
      <c r="AC368" s="225"/>
      <c r="AD368" s="138"/>
      <c r="AE368" s="138"/>
      <c r="AF368" s="138"/>
      <c r="AG368" s="138"/>
      <c r="AH368" s="138"/>
      <c r="AI368" s="138"/>
      <c r="AJ368" s="138"/>
      <c r="AU368" s="116"/>
      <c r="AW368" s="123"/>
    </row>
    <row r="369" spans="1:49" s="42" customFormat="1">
      <c r="A369" s="56"/>
      <c r="F369" s="138"/>
      <c r="G369" s="43"/>
      <c r="O369" s="296"/>
      <c r="P369" s="296"/>
      <c r="Q369" s="296"/>
      <c r="V369" s="99"/>
      <c r="Y369" s="138"/>
      <c r="Z369" s="138"/>
      <c r="AA369" s="138"/>
      <c r="AB369" s="138"/>
      <c r="AC369" s="225"/>
      <c r="AD369" s="138"/>
      <c r="AE369" s="138"/>
      <c r="AF369" s="138"/>
      <c r="AG369" s="138"/>
      <c r="AH369" s="138"/>
      <c r="AI369" s="138"/>
      <c r="AJ369" s="138"/>
      <c r="AU369" s="116"/>
      <c r="AW369" s="123"/>
    </row>
    <row r="370" spans="1:49" s="42" customFormat="1">
      <c r="A370" s="56"/>
      <c r="F370" s="138"/>
      <c r="G370" s="43"/>
      <c r="O370" s="296"/>
      <c r="P370" s="296"/>
      <c r="Q370" s="296"/>
      <c r="V370" s="99"/>
      <c r="Y370" s="138"/>
      <c r="Z370" s="138"/>
      <c r="AA370" s="138"/>
      <c r="AB370" s="138"/>
      <c r="AC370" s="225"/>
      <c r="AD370" s="138"/>
      <c r="AE370" s="138"/>
      <c r="AF370" s="138"/>
      <c r="AG370" s="138"/>
      <c r="AH370" s="138"/>
      <c r="AI370" s="138"/>
      <c r="AJ370" s="138"/>
      <c r="AU370" s="116"/>
      <c r="AW370" s="123"/>
    </row>
    <row r="371" spans="1:49" s="42" customFormat="1">
      <c r="A371" s="56"/>
      <c r="F371" s="138"/>
      <c r="G371" s="43"/>
      <c r="O371" s="296"/>
      <c r="P371" s="296"/>
      <c r="Q371" s="296"/>
      <c r="V371" s="99"/>
      <c r="Y371" s="138"/>
      <c r="Z371" s="138"/>
      <c r="AA371" s="138"/>
      <c r="AB371" s="138"/>
      <c r="AC371" s="225"/>
      <c r="AD371" s="138"/>
      <c r="AE371" s="138"/>
      <c r="AF371" s="138"/>
      <c r="AG371" s="138"/>
      <c r="AH371" s="138"/>
      <c r="AI371" s="138"/>
      <c r="AJ371" s="138"/>
      <c r="AU371" s="116"/>
      <c r="AW371" s="123"/>
    </row>
    <row r="372" spans="1:49" s="42" customFormat="1">
      <c r="A372" s="56"/>
      <c r="F372" s="138"/>
      <c r="G372" s="43"/>
      <c r="O372" s="296"/>
      <c r="P372" s="296"/>
      <c r="Q372" s="296"/>
      <c r="V372" s="99"/>
      <c r="Y372" s="138"/>
      <c r="Z372" s="138"/>
      <c r="AA372" s="138"/>
      <c r="AB372" s="138"/>
      <c r="AC372" s="225"/>
      <c r="AD372" s="138"/>
      <c r="AE372" s="138"/>
      <c r="AF372" s="138"/>
      <c r="AG372" s="138"/>
      <c r="AH372" s="138"/>
      <c r="AI372" s="138"/>
      <c r="AJ372" s="138"/>
      <c r="AU372" s="116"/>
      <c r="AW372" s="123"/>
    </row>
    <row r="373" spans="1:49" s="42" customFormat="1">
      <c r="A373" s="56"/>
      <c r="F373" s="138"/>
      <c r="G373" s="43"/>
      <c r="O373" s="296"/>
      <c r="P373" s="296"/>
      <c r="Q373" s="296"/>
      <c r="V373" s="99"/>
      <c r="Y373" s="138"/>
      <c r="Z373" s="138"/>
      <c r="AA373" s="138"/>
      <c r="AB373" s="138"/>
      <c r="AC373" s="225"/>
      <c r="AD373" s="138"/>
      <c r="AE373" s="138"/>
      <c r="AF373" s="138"/>
      <c r="AG373" s="138"/>
      <c r="AH373" s="138"/>
      <c r="AI373" s="138"/>
      <c r="AJ373" s="138"/>
      <c r="AU373" s="116"/>
      <c r="AW373" s="123"/>
    </row>
    <row r="374" spans="1:49" s="42" customFormat="1">
      <c r="A374" s="56"/>
      <c r="F374" s="138"/>
      <c r="G374" s="43"/>
      <c r="O374" s="296"/>
      <c r="P374" s="296"/>
      <c r="Q374" s="296"/>
      <c r="V374" s="99"/>
      <c r="Y374" s="138"/>
      <c r="Z374" s="138"/>
      <c r="AA374" s="138"/>
      <c r="AB374" s="138"/>
      <c r="AC374" s="225"/>
      <c r="AD374" s="138"/>
      <c r="AE374" s="138"/>
      <c r="AF374" s="138"/>
      <c r="AG374" s="138"/>
      <c r="AH374" s="138"/>
      <c r="AI374" s="138"/>
      <c r="AJ374" s="138"/>
      <c r="AU374" s="116"/>
      <c r="AW374" s="123"/>
    </row>
    <row r="375" spans="1:49" s="42" customFormat="1">
      <c r="A375" s="56"/>
      <c r="F375" s="138"/>
      <c r="G375" s="43"/>
      <c r="O375" s="296"/>
      <c r="P375" s="296"/>
      <c r="Q375" s="296"/>
      <c r="V375" s="99"/>
      <c r="Y375" s="138"/>
      <c r="Z375" s="138"/>
      <c r="AA375" s="138"/>
      <c r="AB375" s="138"/>
      <c r="AC375" s="225"/>
      <c r="AD375" s="138"/>
      <c r="AE375" s="138"/>
      <c r="AF375" s="138"/>
      <c r="AG375" s="138"/>
      <c r="AH375" s="138"/>
      <c r="AI375" s="138"/>
      <c r="AJ375" s="138"/>
      <c r="AU375" s="116"/>
      <c r="AW375" s="123"/>
    </row>
    <row r="376" spans="1:49" s="42" customFormat="1">
      <c r="A376" s="56"/>
      <c r="F376" s="138"/>
      <c r="G376" s="43"/>
      <c r="O376" s="296"/>
      <c r="P376" s="296"/>
      <c r="Q376" s="296"/>
      <c r="V376" s="99"/>
      <c r="Y376" s="138"/>
      <c r="Z376" s="138"/>
      <c r="AA376" s="138"/>
      <c r="AB376" s="138"/>
      <c r="AC376" s="225"/>
      <c r="AD376" s="138"/>
      <c r="AE376" s="138"/>
      <c r="AF376" s="138"/>
      <c r="AG376" s="138"/>
      <c r="AH376" s="138"/>
      <c r="AI376" s="138"/>
      <c r="AJ376" s="138"/>
      <c r="AU376" s="116"/>
      <c r="AW376" s="123"/>
    </row>
    <row r="377" spans="1:49" s="42" customFormat="1">
      <c r="A377" s="56"/>
      <c r="F377" s="138"/>
      <c r="G377" s="43"/>
      <c r="O377" s="296"/>
      <c r="P377" s="296"/>
      <c r="Q377" s="296"/>
      <c r="V377" s="99"/>
      <c r="Y377" s="138"/>
      <c r="Z377" s="138"/>
      <c r="AA377" s="138"/>
      <c r="AB377" s="138"/>
      <c r="AC377" s="225"/>
      <c r="AD377" s="138"/>
      <c r="AE377" s="138"/>
      <c r="AF377" s="138"/>
      <c r="AG377" s="138"/>
      <c r="AH377" s="138"/>
      <c r="AI377" s="138"/>
      <c r="AJ377" s="138"/>
      <c r="AU377" s="116"/>
      <c r="AW377" s="123"/>
    </row>
    <row r="378" spans="1:49" s="42" customFormat="1">
      <c r="A378" s="56"/>
      <c r="F378" s="138"/>
      <c r="G378" s="43"/>
      <c r="O378" s="296"/>
      <c r="P378" s="296"/>
      <c r="Q378" s="296"/>
      <c r="V378" s="99"/>
      <c r="Y378" s="138"/>
      <c r="Z378" s="138"/>
      <c r="AA378" s="138"/>
      <c r="AB378" s="138"/>
      <c r="AC378" s="225"/>
      <c r="AD378" s="138"/>
      <c r="AE378" s="138"/>
      <c r="AF378" s="138"/>
      <c r="AG378" s="138"/>
      <c r="AH378" s="138"/>
      <c r="AI378" s="138"/>
      <c r="AJ378" s="138"/>
      <c r="AU378" s="116"/>
      <c r="AW378" s="123"/>
    </row>
    <row r="379" spans="1:49" s="42" customFormat="1">
      <c r="A379" s="56"/>
      <c r="F379" s="138"/>
      <c r="G379" s="43"/>
      <c r="O379" s="296"/>
      <c r="P379" s="296"/>
      <c r="Q379" s="296"/>
      <c r="V379" s="99"/>
      <c r="Y379" s="138"/>
      <c r="Z379" s="138"/>
      <c r="AA379" s="138"/>
      <c r="AB379" s="138"/>
      <c r="AC379" s="225"/>
      <c r="AD379" s="138"/>
      <c r="AE379" s="138"/>
      <c r="AF379" s="138"/>
      <c r="AG379" s="138"/>
      <c r="AH379" s="138"/>
      <c r="AI379" s="138"/>
      <c r="AJ379" s="138"/>
      <c r="AU379" s="116"/>
      <c r="AW379" s="123"/>
    </row>
    <row r="380" spans="1:49" s="42" customFormat="1">
      <c r="A380" s="56"/>
      <c r="F380" s="138"/>
      <c r="G380" s="43"/>
      <c r="O380" s="296"/>
      <c r="P380" s="296"/>
      <c r="Q380" s="296"/>
      <c r="V380" s="99"/>
      <c r="Y380" s="138"/>
      <c r="Z380" s="138"/>
      <c r="AA380" s="138"/>
      <c r="AB380" s="138"/>
      <c r="AC380" s="225"/>
      <c r="AD380" s="138"/>
      <c r="AE380" s="138"/>
      <c r="AF380" s="138"/>
      <c r="AG380" s="138"/>
      <c r="AH380" s="138"/>
      <c r="AI380" s="138"/>
      <c r="AJ380" s="138"/>
      <c r="AU380" s="116"/>
      <c r="AW380" s="123"/>
    </row>
    <row r="381" spans="1:49" s="42" customFormat="1">
      <c r="A381" s="56"/>
      <c r="F381" s="138"/>
      <c r="G381" s="43"/>
      <c r="O381" s="296"/>
      <c r="P381" s="296"/>
      <c r="Q381" s="296"/>
      <c r="V381" s="99"/>
      <c r="Y381" s="138"/>
      <c r="Z381" s="138"/>
      <c r="AA381" s="138"/>
      <c r="AB381" s="138"/>
      <c r="AC381" s="225"/>
      <c r="AD381" s="138"/>
      <c r="AE381" s="138"/>
      <c r="AF381" s="138"/>
      <c r="AG381" s="138"/>
      <c r="AH381" s="138"/>
      <c r="AI381" s="138"/>
      <c r="AJ381" s="138"/>
      <c r="AU381" s="116"/>
      <c r="AW381" s="123"/>
    </row>
    <row r="382" spans="1:49" s="42" customFormat="1">
      <c r="A382" s="56"/>
      <c r="F382" s="138"/>
      <c r="G382" s="43"/>
      <c r="O382" s="296"/>
      <c r="P382" s="296"/>
      <c r="Q382" s="296"/>
      <c r="V382" s="99"/>
      <c r="Y382" s="138"/>
      <c r="Z382" s="138"/>
      <c r="AA382" s="138"/>
      <c r="AB382" s="138"/>
      <c r="AC382" s="225"/>
      <c r="AD382" s="138"/>
      <c r="AE382" s="138"/>
      <c r="AF382" s="138"/>
      <c r="AG382" s="138"/>
      <c r="AH382" s="138"/>
      <c r="AI382" s="138"/>
      <c r="AJ382" s="138"/>
      <c r="AU382" s="116"/>
      <c r="AW382" s="123"/>
    </row>
    <row r="383" spans="1:49" s="42" customFormat="1">
      <c r="A383" s="56"/>
      <c r="F383" s="138"/>
      <c r="G383" s="43"/>
      <c r="O383" s="296"/>
      <c r="P383" s="296"/>
      <c r="Q383" s="296"/>
      <c r="V383" s="99"/>
      <c r="Y383" s="138"/>
      <c r="Z383" s="138"/>
      <c r="AA383" s="138"/>
      <c r="AB383" s="138"/>
      <c r="AC383" s="225"/>
      <c r="AD383" s="138"/>
      <c r="AE383" s="138"/>
      <c r="AF383" s="138"/>
      <c r="AG383" s="138"/>
      <c r="AH383" s="138"/>
      <c r="AI383" s="138"/>
      <c r="AJ383" s="138"/>
      <c r="AU383" s="116"/>
      <c r="AW383" s="123"/>
    </row>
    <row r="384" spans="1:49" s="42" customFormat="1">
      <c r="A384" s="56"/>
      <c r="F384" s="138"/>
      <c r="G384" s="43"/>
      <c r="O384" s="296"/>
      <c r="P384" s="296"/>
      <c r="Q384" s="296"/>
      <c r="V384" s="99"/>
      <c r="Y384" s="138"/>
      <c r="Z384" s="138"/>
      <c r="AA384" s="138"/>
      <c r="AB384" s="138"/>
      <c r="AC384" s="225"/>
      <c r="AD384" s="138"/>
      <c r="AE384" s="138"/>
      <c r="AF384" s="138"/>
      <c r="AG384" s="138"/>
      <c r="AH384" s="138"/>
      <c r="AI384" s="138"/>
      <c r="AJ384" s="138"/>
      <c r="AU384" s="116"/>
      <c r="AW384" s="123"/>
    </row>
    <row r="385" spans="1:49" s="42" customFormat="1">
      <c r="A385" s="56"/>
      <c r="F385" s="138"/>
      <c r="G385" s="43"/>
      <c r="O385" s="296"/>
      <c r="P385" s="296"/>
      <c r="Q385" s="296"/>
      <c r="V385" s="99"/>
      <c r="Y385" s="138"/>
      <c r="Z385" s="138"/>
      <c r="AA385" s="138"/>
      <c r="AB385" s="138"/>
      <c r="AC385" s="225"/>
      <c r="AD385" s="138"/>
      <c r="AE385" s="138"/>
      <c r="AF385" s="138"/>
      <c r="AG385" s="138"/>
      <c r="AH385" s="138"/>
      <c r="AI385" s="138"/>
      <c r="AJ385" s="138"/>
      <c r="AU385" s="116"/>
      <c r="AW385" s="123"/>
    </row>
    <row r="386" spans="1:49" s="42" customFormat="1">
      <c r="A386" s="56"/>
      <c r="F386" s="138"/>
      <c r="G386" s="43"/>
      <c r="O386" s="296"/>
      <c r="P386" s="296"/>
      <c r="Q386" s="296"/>
      <c r="V386" s="99"/>
      <c r="Y386" s="138"/>
      <c r="Z386" s="138"/>
      <c r="AA386" s="138"/>
      <c r="AB386" s="138"/>
      <c r="AC386" s="225"/>
      <c r="AD386" s="138"/>
      <c r="AE386" s="138"/>
      <c r="AF386" s="138"/>
      <c r="AG386" s="138"/>
      <c r="AH386" s="138"/>
      <c r="AI386" s="138"/>
      <c r="AJ386" s="138"/>
      <c r="AU386" s="116"/>
      <c r="AW386" s="123"/>
    </row>
    <row r="387" spans="1:49" s="42" customFormat="1">
      <c r="A387" s="56"/>
      <c r="F387" s="138"/>
      <c r="G387" s="43"/>
      <c r="O387" s="296"/>
      <c r="P387" s="296"/>
      <c r="Q387" s="296"/>
      <c r="V387" s="99"/>
      <c r="Y387" s="138"/>
      <c r="Z387" s="138"/>
      <c r="AA387" s="138"/>
      <c r="AB387" s="138"/>
      <c r="AC387" s="225"/>
      <c r="AD387" s="138"/>
      <c r="AE387" s="138"/>
      <c r="AF387" s="138"/>
      <c r="AG387" s="138"/>
      <c r="AH387" s="138"/>
      <c r="AI387" s="138"/>
      <c r="AJ387" s="138"/>
      <c r="AU387" s="116"/>
      <c r="AW387" s="123"/>
    </row>
    <row r="388" spans="1:49" s="42" customFormat="1">
      <c r="A388" s="56"/>
      <c r="F388" s="138"/>
      <c r="G388" s="43"/>
      <c r="O388" s="296"/>
      <c r="P388" s="296"/>
      <c r="Q388" s="296"/>
      <c r="V388" s="99"/>
      <c r="Y388" s="138"/>
      <c r="Z388" s="138"/>
      <c r="AA388" s="138"/>
      <c r="AB388" s="138"/>
      <c r="AC388" s="225"/>
      <c r="AD388" s="138"/>
      <c r="AE388" s="138"/>
      <c r="AF388" s="138"/>
      <c r="AG388" s="138"/>
      <c r="AH388" s="138"/>
      <c r="AI388" s="138"/>
      <c r="AJ388" s="138"/>
      <c r="AU388" s="116"/>
      <c r="AW388" s="123"/>
    </row>
    <row r="389" spans="1:49" s="42" customFormat="1">
      <c r="A389" s="56"/>
      <c r="F389" s="138"/>
      <c r="G389" s="43"/>
      <c r="O389" s="296"/>
      <c r="P389" s="296"/>
      <c r="Q389" s="296"/>
      <c r="V389" s="99"/>
      <c r="Y389" s="138"/>
      <c r="Z389" s="138"/>
      <c r="AA389" s="138"/>
      <c r="AB389" s="138"/>
      <c r="AC389" s="225"/>
      <c r="AD389" s="138"/>
      <c r="AE389" s="138"/>
      <c r="AF389" s="138"/>
      <c r="AG389" s="138"/>
      <c r="AH389" s="138"/>
      <c r="AI389" s="138"/>
      <c r="AJ389" s="138"/>
      <c r="AU389" s="116"/>
      <c r="AW389" s="123"/>
    </row>
    <row r="390" spans="1:49" s="42" customFormat="1">
      <c r="A390" s="56"/>
      <c r="F390" s="138"/>
      <c r="G390" s="43"/>
      <c r="O390" s="296"/>
      <c r="P390" s="296"/>
      <c r="Q390" s="296"/>
      <c r="V390" s="99"/>
      <c r="Y390" s="138"/>
      <c r="Z390" s="138"/>
      <c r="AA390" s="138"/>
      <c r="AB390" s="138"/>
      <c r="AC390" s="225"/>
      <c r="AD390" s="138"/>
      <c r="AE390" s="138"/>
      <c r="AF390" s="138"/>
      <c r="AG390" s="138"/>
      <c r="AH390" s="138"/>
      <c r="AI390" s="138"/>
      <c r="AJ390" s="138"/>
      <c r="AU390" s="116"/>
      <c r="AW390" s="123"/>
    </row>
    <row r="391" spans="1:49" s="42" customFormat="1">
      <c r="A391" s="56"/>
      <c r="F391" s="138"/>
      <c r="G391" s="43"/>
      <c r="O391" s="296"/>
      <c r="P391" s="296"/>
      <c r="Q391" s="296"/>
      <c r="V391" s="99"/>
      <c r="Y391" s="138"/>
      <c r="Z391" s="138"/>
      <c r="AA391" s="138"/>
      <c r="AB391" s="138"/>
      <c r="AC391" s="225"/>
      <c r="AD391" s="138"/>
      <c r="AE391" s="138"/>
      <c r="AF391" s="138"/>
      <c r="AG391" s="138"/>
      <c r="AH391" s="138"/>
      <c r="AI391" s="138"/>
      <c r="AJ391" s="138"/>
      <c r="AU391" s="116"/>
      <c r="AW391" s="123"/>
    </row>
    <row r="392" spans="1:49" s="42" customFormat="1">
      <c r="A392" s="56"/>
      <c r="F392" s="138"/>
      <c r="G392" s="43"/>
      <c r="O392" s="296"/>
      <c r="P392" s="296"/>
      <c r="Q392" s="296"/>
      <c r="V392" s="99"/>
      <c r="Y392" s="138"/>
      <c r="Z392" s="138"/>
      <c r="AA392" s="138"/>
      <c r="AB392" s="138"/>
      <c r="AC392" s="225"/>
      <c r="AD392" s="138"/>
      <c r="AE392" s="138"/>
      <c r="AF392" s="138"/>
      <c r="AG392" s="138"/>
      <c r="AH392" s="138"/>
      <c r="AI392" s="138"/>
      <c r="AJ392" s="138"/>
      <c r="AU392" s="116"/>
      <c r="AW392" s="123"/>
    </row>
    <row r="393" spans="1:49" s="42" customFormat="1">
      <c r="A393" s="56"/>
      <c r="F393" s="138"/>
      <c r="G393" s="43"/>
      <c r="O393" s="296"/>
      <c r="P393" s="296"/>
      <c r="Q393" s="296"/>
      <c r="V393" s="99"/>
      <c r="Y393" s="138"/>
      <c r="Z393" s="138"/>
      <c r="AA393" s="138"/>
      <c r="AB393" s="138"/>
      <c r="AC393" s="225"/>
      <c r="AD393" s="138"/>
      <c r="AE393" s="138"/>
      <c r="AF393" s="138"/>
      <c r="AG393" s="138"/>
      <c r="AH393" s="138"/>
      <c r="AI393" s="138"/>
      <c r="AJ393" s="138"/>
      <c r="AU393" s="116"/>
      <c r="AW393" s="123"/>
    </row>
    <row r="394" spans="1:49" s="42" customFormat="1">
      <c r="A394" s="56"/>
      <c r="F394" s="138"/>
      <c r="G394" s="43"/>
      <c r="O394" s="296"/>
      <c r="P394" s="296"/>
      <c r="Q394" s="296"/>
      <c r="V394" s="99"/>
      <c r="Y394" s="138"/>
      <c r="Z394" s="138"/>
      <c r="AA394" s="138"/>
      <c r="AB394" s="138"/>
      <c r="AC394" s="225"/>
      <c r="AD394" s="138"/>
      <c r="AE394" s="138"/>
      <c r="AF394" s="138"/>
      <c r="AG394" s="138"/>
      <c r="AH394" s="138"/>
      <c r="AI394" s="138"/>
      <c r="AJ394" s="138"/>
      <c r="AU394" s="116"/>
      <c r="AW394" s="123"/>
    </row>
    <row r="395" spans="1:49" s="42" customFormat="1">
      <c r="A395" s="56"/>
      <c r="F395" s="138"/>
      <c r="G395" s="43"/>
      <c r="O395" s="296"/>
      <c r="P395" s="296"/>
      <c r="Q395" s="296"/>
      <c r="V395" s="99"/>
      <c r="Y395" s="138"/>
      <c r="Z395" s="138"/>
      <c r="AA395" s="138"/>
      <c r="AB395" s="138"/>
      <c r="AC395" s="225"/>
      <c r="AD395" s="138"/>
      <c r="AE395" s="138"/>
      <c r="AF395" s="138"/>
      <c r="AG395" s="138"/>
      <c r="AH395" s="138"/>
      <c r="AI395" s="138"/>
      <c r="AJ395" s="138"/>
      <c r="AU395" s="116"/>
      <c r="AW395" s="123"/>
    </row>
    <row r="396" spans="1:49" s="42" customFormat="1">
      <c r="A396" s="56"/>
      <c r="F396" s="138"/>
      <c r="G396" s="43"/>
      <c r="O396" s="296"/>
      <c r="P396" s="296"/>
      <c r="Q396" s="296"/>
      <c r="V396" s="99"/>
      <c r="Y396" s="138"/>
      <c r="Z396" s="138"/>
      <c r="AA396" s="138"/>
      <c r="AB396" s="138"/>
      <c r="AC396" s="225"/>
      <c r="AD396" s="138"/>
      <c r="AE396" s="138"/>
      <c r="AF396" s="138"/>
      <c r="AG396" s="138"/>
      <c r="AH396" s="138"/>
      <c r="AI396" s="138"/>
      <c r="AJ396" s="138"/>
      <c r="AU396" s="116"/>
      <c r="AW396" s="123"/>
    </row>
    <row r="397" spans="1:49" s="42" customFormat="1">
      <c r="A397" s="56"/>
      <c r="F397" s="138"/>
      <c r="G397" s="43"/>
      <c r="O397" s="296"/>
      <c r="P397" s="296"/>
      <c r="Q397" s="296"/>
      <c r="V397" s="99"/>
      <c r="Y397" s="138"/>
      <c r="Z397" s="138"/>
      <c r="AA397" s="138"/>
      <c r="AB397" s="138"/>
      <c r="AC397" s="225"/>
      <c r="AD397" s="138"/>
      <c r="AE397" s="138"/>
      <c r="AF397" s="138"/>
      <c r="AG397" s="138"/>
      <c r="AH397" s="138"/>
      <c r="AI397" s="138"/>
      <c r="AJ397" s="138"/>
      <c r="AU397" s="116"/>
      <c r="AW397" s="123"/>
    </row>
    <row r="398" spans="1:49" s="42" customFormat="1">
      <c r="A398" s="56"/>
      <c r="F398" s="138"/>
      <c r="G398" s="43"/>
      <c r="O398" s="296"/>
      <c r="P398" s="296"/>
      <c r="Q398" s="296"/>
      <c r="V398" s="99"/>
      <c r="Y398" s="138"/>
      <c r="Z398" s="138"/>
      <c r="AA398" s="138"/>
      <c r="AB398" s="138"/>
      <c r="AC398" s="225"/>
      <c r="AD398" s="138"/>
      <c r="AE398" s="138"/>
      <c r="AF398" s="138"/>
      <c r="AG398" s="138"/>
      <c r="AH398" s="138"/>
      <c r="AI398" s="138"/>
      <c r="AJ398" s="138"/>
      <c r="AU398" s="116"/>
      <c r="AW398" s="123"/>
    </row>
    <row r="399" spans="1:49" s="42" customFormat="1">
      <c r="A399" s="56"/>
      <c r="F399" s="138"/>
      <c r="G399" s="43"/>
      <c r="O399" s="296"/>
      <c r="P399" s="296"/>
      <c r="Q399" s="296"/>
      <c r="V399" s="99"/>
      <c r="Y399" s="138"/>
      <c r="Z399" s="138"/>
      <c r="AA399" s="138"/>
      <c r="AB399" s="138"/>
      <c r="AC399" s="225"/>
      <c r="AD399" s="138"/>
      <c r="AE399" s="138"/>
      <c r="AF399" s="138"/>
      <c r="AG399" s="138"/>
      <c r="AH399" s="138"/>
      <c r="AI399" s="138"/>
      <c r="AJ399" s="138"/>
      <c r="AU399" s="116"/>
      <c r="AW399" s="123"/>
    </row>
    <row r="400" spans="1:49" s="42" customFormat="1">
      <c r="A400" s="56"/>
      <c r="F400" s="138"/>
      <c r="G400" s="43"/>
      <c r="O400" s="296"/>
      <c r="P400" s="296"/>
      <c r="Q400" s="296"/>
      <c r="V400" s="99"/>
      <c r="Y400" s="138"/>
      <c r="Z400" s="138"/>
      <c r="AA400" s="138"/>
      <c r="AB400" s="138"/>
      <c r="AC400" s="225"/>
      <c r="AD400" s="138"/>
      <c r="AE400" s="138"/>
      <c r="AF400" s="138"/>
      <c r="AG400" s="138"/>
      <c r="AH400" s="138"/>
      <c r="AI400" s="138"/>
      <c r="AJ400" s="138"/>
      <c r="AU400" s="116"/>
      <c r="AW400" s="123"/>
    </row>
    <row r="401" spans="1:49" s="42" customFormat="1">
      <c r="A401" s="56"/>
      <c r="F401" s="138"/>
      <c r="G401" s="43"/>
      <c r="O401" s="296"/>
      <c r="P401" s="296"/>
      <c r="Q401" s="296"/>
      <c r="V401" s="99"/>
      <c r="Y401" s="138"/>
      <c r="Z401" s="138"/>
      <c r="AA401" s="138"/>
      <c r="AB401" s="138"/>
      <c r="AC401" s="225"/>
      <c r="AD401" s="138"/>
      <c r="AE401" s="138"/>
      <c r="AF401" s="138"/>
      <c r="AG401" s="138"/>
      <c r="AH401" s="138"/>
      <c r="AI401" s="138"/>
      <c r="AJ401" s="138"/>
      <c r="AU401" s="116"/>
      <c r="AW401" s="123"/>
    </row>
    <row r="402" spans="1:49" s="42" customFormat="1">
      <c r="A402" s="56"/>
      <c r="F402" s="138"/>
      <c r="G402" s="43"/>
      <c r="O402" s="296"/>
      <c r="P402" s="296"/>
      <c r="Q402" s="296"/>
      <c r="V402" s="99"/>
      <c r="Y402" s="138"/>
      <c r="Z402" s="138"/>
      <c r="AA402" s="138"/>
      <c r="AB402" s="138"/>
      <c r="AC402" s="225"/>
      <c r="AD402" s="138"/>
      <c r="AE402" s="138"/>
      <c r="AF402" s="138"/>
      <c r="AG402" s="138"/>
      <c r="AH402" s="138"/>
      <c r="AI402" s="138"/>
      <c r="AJ402" s="138"/>
      <c r="AU402" s="116"/>
      <c r="AW402" s="123"/>
    </row>
    <row r="403" spans="1:49" s="42" customFormat="1">
      <c r="A403" s="56"/>
      <c r="F403" s="138"/>
      <c r="G403" s="43"/>
      <c r="O403" s="296"/>
      <c r="P403" s="296"/>
      <c r="Q403" s="296"/>
      <c r="V403" s="99"/>
      <c r="Y403" s="138"/>
      <c r="Z403" s="138"/>
      <c r="AA403" s="138"/>
      <c r="AB403" s="138"/>
      <c r="AC403" s="225"/>
      <c r="AD403" s="138"/>
      <c r="AE403" s="138"/>
      <c r="AF403" s="138"/>
      <c r="AG403" s="138"/>
      <c r="AH403" s="138"/>
      <c r="AI403" s="138"/>
      <c r="AJ403" s="138"/>
      <c r="AU403" s="116"/>
      <c r="AW403" s="123"/>
    </row>
    <row r="404" spans="1:49" s="42" customFormat="1">
      <c r="A404" s="56"/>
      <c r="F404" s="138"/>
      <c r="G404" s="43"/>
      <c r="O404" s="296"/>
      <c r="P404" s="296"/>
      <c r="Q404" s="296"/>
      <c r="V404" s="99"/>
      <c r="Y404" s="138"/>
      <c r="Z404" s="138"/>
      <c r="AA404" s="138"/>
      <c r="AB404" s="138"/>
      <c r="AC404" s="225"/>
      <c r="AD404" s="138"/>
      <c r="AE404" s="138"/>
      <c r="AF404" s="138"/>
      <c r="AG404" s="138"/>
      <c r="AH404" s="138"/>
      <c r="AI404" s="138"/>
      <c r="AJ404" s="138"/>
      <c r="AU404" s="116"/>
      <c r="AW404" s="123"/>
    </row>
    <row r="405" spans="1:49" s="42" customFormat="1">
      <c r="A405" s="56"/>
      <c r="F405" s="138"/>
      <c r="G405" s="43"/>
      <c r="O405" s="296"/>
      <c r="P405" s="296"/>
      <c r="Q405" s="296"/>
      <c r="V405" s="99"/>
      <c r="Y405" s="138"/>
      <c r="Z405" s="138"/>
      <c r="AA405" s="138"/>
      <c r="AB405" s="138"/>
      <c r="AC405" s="225"/>
      <c r="AD405" s="138"/>
      <c r="AE405" s="138"/>
      <c r="AF405" s="138"/>
      <c r="AG405" s="138"/>
      <c r="AH405" s="138"/>
      <c r="AI405" s="138"/>
      <c r="AJ405" s="138"/>
      <c r="AU405" s="116"/>
      <c r="AW405" s="123"/>
    </row>
    <row r="406" spans="1:49" s="42" customFormat="1">
      <c r="A406" s="56"/>
      <c r="F406" s="138"/>
      <c r="G406" s="43"/>
      <c r="O406" s="296"/>
      <c r="P406" s="296"/>
      <c r="Q406" s="296"/>
      <c r="V406" s="99"/>
      <c r="Y406" s="138"/>
      <c r="Z406" s="138"/>
      <c r="AA406" s="138"/>
      <c r="AB406" s="138"/>
      <c r="AC406" s="225"/>
      <c r="AD406" s="138"/>
      <c r="AE406" s="138"/>
      <c r="AF406" s="138"/>
      <c r="AG406" s="138"/>
      <c r="AH406" s="138"/>
      <c r="AI406" s="138"/>
      <c r="AJ406" s="138"/>
      <c r="AU406" s="116"/>
      <c r="AW406" s="123"/>
    </row>
    <row r="407" spans="1:49" s="42" customFormat="1">
      <c r="A407" s="56"/>
      <c r="F407" s="138"/>
      <c r="G407" s="43"/>
      <c r="O407" s="296"/>
      <c r="P407" s="296"/>
      <c r="Q407" s="296"/>
      <c r="V407" s="99"/>
      <c r="Y407" s="138"/>
      <c r="Z407" s="138"/>
      <c r="AA407" s="138"/>
      <c r="AB407" s="138"/>
      <c r="AC407" s="225"/>
      <c r="AD407" s="138"/>
      <c r="AE407" s="138"/>
      <c r="AF407" s="138"/>
      <c r="AG407" s="138"/>
      <c r="AH407" s="138"/>
      <c r="AI407" s="138"/>
      <c r="AJ407" s="138"/>
      <c r="AU407" s="116"/>
      <c r="AW407" s="123"/>
    </row>
    <row r="408" spans="1:49" s="42" customFormat="1">
      <c r="A408" s="56"/>
      <c r="F408" s="138"/>
      <c r="G408" s="43"/>
      <c r="O408" s="296"/>
      <c r="P408" s="296"/>
      <c r="Q408" s="296"/>
      <c r="V408" s="99"/>
      <c r="Y408" s="138"/>
      <c r="Z408" s="138"/>
      <c r="AA408" s="138"/>
      <c r="AB408" s="138"/>
      <c r="AC408" s="225"/>
      <c r="AD408" s="138"/>
      <c r="AE408" s="138"/>
      <c r="AF408" s="138"/>
      <c r="AG408" s="138"/>
      <c r="AH408" s="138"/>
      <c r="AI408" s="138"/>
      <c r="AJ408" s="138"/>
      <c r="AU408" s="116"/>
      <c r="AW408" s="123"/>
    </row>
    <row r="409" spans="1:49" s="42" customFormat="1">
      <c r="A409" s="56"/>
      <c r="F409" s="138"/>
      <c r="G409" s="43"/>
      <c r="O409" s="296"/>
      <c r="P409" s="296"/>
      <c r="Q409" s="296"/>
      <c r="V409" s="99"/>
      <c r="Y409" s="138"/>
      <c r="Z409" s="138"/>
      <c r="AA409" s="138"/>
      <c r="AB409" s="138"/>
      <c r="AC409" s="225"/>
      <c r="AD409" s="138"/>
      <c r="AE409" s="138"/>
      <c r="AF409" s="138"/>
      <c r="AG409" s="138"/>
      <c r="AH409" s="138"/>
      <c r="AI409" s="138"/>
      <c r="AJ409" s="138"/>
      <c r="AU409" s="116"/>
      <c r="AW409" s="123"/>
    </row>
    <row r="410" spans="1:49" s="42" customFormat="1">
      <c r="A410" s="56"/>
      <c r="F410" s="138"/>
      <c r="G410" s="43"/>
      <c r="O410" s="296"/>
      <c r="P410" s="296"/>
      <c r="Q410" s="296"/>
      <c r="V410" s="99"/>
      <c r="Y410" s="138"/>
      <c r="Z410" s="138"/>
      <c r="AA410" s="138"/>
      <c r="AB410" s="138"/>
      <c r="AC410" s="225"/>
      <c r="AD410" s="138"/>
      <c r="AE410" s="138"/>
      <c r="AF410" s="138"/>
      <c r="AG410" s="138"/>
      <c r="AH410" s="138"/>
      <c r="AI410" s="138"/>
      <c r="AJ410" s="138"/>
      <c r="AU410" s="116"/>
      <c r="AW410" s="123"/>
    </row>
    <row r="411" spans="1:49" s="42" customFormat="1">
      <c r="A411" s="56"/>
      <c r="F411" s="138"/>
      <c r="G411" s="43"/>
      <c r="O411" s="296"/>
      <c r="P411" s="296"/>
      <c r="Q411" s="296"/>
      <c r="V411" s="99"/>
      <c r="Y411" s="138"/>
      <c r="Z411" s="138"/>
      <c r="AA411" s="138"/>
      <c r="AB411" s="138"/>
      <c r="AC411" s="225"/>
      <c r="AD411" s="138"/>
      <c r="AE411" s="138"/>
      <c r="AF411" s="138"/>
      <c r="AG411" s="138"/>
      <c r="AH411" s="138"/>
      <c r="AI411" s="138"/>
      <c r="AJ411" s="138"/>
      <c r="AU411" s="116"/>
      <c r="AW411" s="123"/>
    </row>
    <row r="412" spans="1:49" s="42" customFormat="1">
      <c r="A412" s="56"/>
      <c r="F412" s="138"/>
      <c r="G412" s="43"/>
      <c r="O412" s="296"/>
      <c r="P412" s="296"/>
      <c r="Q412" s="296"/>
      <c r="V412" s="99"/>
      <c r="Y412" s="138"/>
      <c r="Z412" s="138"/>
      <c r="AA412" s="138"/>
      <c r="AB412" s="138"/>
      <c r="AC412" s="225"/>
      <c r="AD412" s="138"/>
      <c r="AE412" s="138"/>
      <c r="AF412" s="138"/>
      <c r="AG412" s="138"/>
      <c r="AH412" s="138"/>
      <c r="AI412" s="138"/>
      <c r="AJ412" s="138"/>
      <c r="AU412" s="116"/>
      <c r="AW412" s="123"/>
    </row>
    <row r="413" spans="1:49" s="42" customFormat="1">
      <c r="A413" s="56"/>
      <c r="F413" s="138"/>
      <c r="G413" s="43"/>
      <c r="O413" s="296"/>
      <c r="P413" s="296"/>
      <c r="Q413" s="296"/>
      <c r="V413" s="99"/>
      <c r="Y413" s="138"/>
      <c r="Z413" s="138"/>
      <c r="AA413" s="138"/>
      <c r="AB413" s="138"/>
      <c r="AC413" s="225"/>
      <c r="AD413" s="138"/>
      <c r="AE413" s="138"/>
      <c r="AF413" s="138"/>
      <c r="AG413" s="138"/>
      <c r="AH413" s="138"/>
      <c r="AI413" s="138"/>
      <c r="AJ413" s="138"/>
      <c r="AU413" s="116"/>
      <c r="AW413" s="123"/>
    </row>
    <row r="414" spans="1:49" s="42" customFormat="1">
      <c r="A414" s="56"/>
      <c r="F414" s="138"/>
      <c r="G414" s="43"/>
      <c r="O414" s="296"/>
      <c r="P414" s="296"/>
      <c r="Q414" s="296"/>
      <c r="V414" s="99"/>
      <c r="Y414" s="138"/>
      <c r="Z414" s="138"/>
      <c r="AA414" s="138"/>
      <c r="AB414" s="138"/>
      <c r="AC414" s="225"/>
      <c r="AD414" s="138"/>
      <c r="AE414" s="138"/>
      <c r="AF414" s="138"/>
      <c r="AG414" s="138"/>
      <c r="AH414" s="138"/>
      <c r="AI414" s="138"/>
      <c r="AJ414" s="138"/>
      <c r="AU414" s="116"/>
      <c r="AW414" s="123"/>
    </row>
    <row r="415" spans="1:49" s="42" customFormat="1">
      <c r="A415" s="56"/>
      <c r="F415" s="138"/>
      <c r="G415" s="43"/>
      <c r="O415" s="296"/>
      <c r="P415" s="296"/>
      <c r="Q415" s="296"/>
      <c r="V415" s="99"/>
      <c r="Y415" s="138"/>
      <c r="Z415" s="138"/>
      <c r="AA415" s="138"/>
      <c r="AB415" s="138"/>
      <c r="AC415" s="225"/>
      <c r="AD415" s="138"/>
      <c r="AE415" s="138"/>
      <c r="AF415" s="138"/>
      <c r="AG415" s="138"/>
      <c r="AH415" s="138"/>
      <c r="AI415" s="138"/>
      <c r="AJ415" s="138"/>
      <c r="AU415" s="116"/>
      <c r="AW415" s="123"/>
    </row>
    <row r="416" spans="1:49" s="42" customFormat="1">
      <c r="A416" s="56"/>
      <c r="F416" s="138"/>
      <c r="G416" s="43"/>
      <c r="O416" s="296"/>
      <c r="P416" s="296"/>
      <c r="Q416" s="296"/>
      <c r="V416" s="99"/>
      <c r="Y416" s="138"/>
      <c r="Z416" s="138"/>
      <c r="AA416" s="138"/>
      <c r="AB416" s="138"/>
      <c r="AC416" s="225"/>
      <c r="AD416" s="138"/>
      <c r="AE416" s="138"/>
      <c r="AF416" s="138"/>
      <c r="AG416" s="138"/>
      <c r="AH416" s="138"/>
      <c r="AI416" s="138"/>
      <c r="AJ416" s="138"/>
      <c r="AU416" s="116"/>
      <c r="AW416" s="123"/>
    </row>
    <row r="417" spans="1:49" s="42" customFormat="1">
      <c r="A417" s="56"/>
      <c r="F417" s="138"/>
      <c r="G417" s="43"/>
      <c r="O417" s="296"/>
      <c r="P417" s="296"/>
      <c r="Q417" s="296"/>
      <c r="V417" s="99"/>
      <c r="Y417" s="138"/>
      <c r="Z417" s="138"/>
      <c r="AA417" s="138"/>
      <c r="AB417" s="138"/>
      <c r="AC417" s="225"/>
      <c r="AD417" s="138"/>
      <c r="AE417" s="138"/>
      <c r="AF417" s="138"/>
      <c r="AG417" s="138"/>
      <c r="AH417" s="138"/>
      <c r="AI417" s="138"/>
      <c r="AJ417" s="138"/>
      <c r="AU417" s="116"/>
      <c r="AW417" s="123"/>
    </row>
    <row r="418" spans="1:49" s="42" customFormat="1">
      <c r="A418" s="56"/>
      <c r="F418" s="138"/>
      <c r="G418" s="43"/>
      <c r="O418" s="296"/>
      <c r="P418" s="296"/>
      <c r="Q418" s="296"/>
      <c r="V418" s="99"/>
      <c r="Y418" s="138"/>
      <c r="Z418" s="138"/>
      <c r="AA418" s="138"/>
      <c r="AB418" s="138"/>
      <c r="AC418" s="225"/>
      <c r="AD418" s="138"/>
      <c r="AE418" s="138"/>
      <c r="AF418" s="138"/>
      <c r="AG418" s="138"/>
      <c r="AH418" s="138"/>
      <c r="AI418" s="138"/>
      <c r="AJ418" s="138"/>
      <c r="AU418" s="116"/>
      <c r="AW418" s="123"/>
    </row>
    <row r="419" spans="1:49" s="42" customFormat="1">
      <c r="A419" s="56"/>
      <c r="F419" s="138"/>
      <c r="G419" s="43"/>
      <c r="O419" s="296"/>
      <c r="P419" s="296"/>
      <c r="Q419" s="296"/>
      <c r="V419" s="99"/>
      <c r="Y419" s="138"/>
      <c r="Z419" s="138"/>
      <c r="AA419" s="138"/>
      <c r="AB419" s="138"/>
      <c r="AC419" s="225"/>
      <c r="AD419" s="138"/>
      <c r="AE419" s="138"/>
      <c r="AF419" s="138"/>
      <c r="AG419" s="138"/>
      <c r="AH419" s="138"/>
      <c r="AI419" s="138"/>
      <c r="AJ419" s="138"/>
      <c r="AU419" s="116"/>
      <c r="AW419" s="123"/>
    </row>
    <row r="420" spans="1:49" s="42" customFormat="1">
      <c r="A420" s="56"/>
      <c r="F420" s="138"/>
      <c r="G420" s="43"/>
      <c r="O420" s="296"/>
      <c r="P420" s="296"/>
      <c r="Q420" s="296"/>
      <c r="V420" s="99"/>
      <c r="Y420" s="138"/>
      <c r="Z420" s="138"/>
      <c r="AA420" s="138"/>
      <c r="AB420" s="138"/>
      <c r="AC420" s="225"/>
      <c r="AD420" s="138"/>
      <c r="AE420" s="138"/>
      <c r="AF420" s="138"/>
      <c r="AG420" s="138"/>
      <c r="AH420" s="138"/>
      <c r="AI420" s="138"/>
      <c r="AJ420" s="138"/>
      <c r="AU420" s="116"/>
      <c r="AW420" s="123"/>
    </row>
    <row r="421" spans="1:49" s="42" customFormat="1">
      <c r="A421" s="56"/>
      <c r="F421" s="138"/>
      <c r="G421" s="43"/>
      <c r="O421" s="296"/>
      <c r="P421" s="296"/>
      <c r="Q421" s="296"/>
      <c r="V421" s="99"/>
      <c r="Y421" s="138"/>
      <c r="Z421" s="138"/>
      <c r="AA421" s="138"/>
      <c r="AB421" s="138"/>
      <c r="AC421" s="225"/>
      <c r="AD421" s="138"/>
      <c r="AE421" s="138"/>
      <c r="AF421" s="138"/>
      <c r="AG421" s="138"/>
      <c r="AH421" s="138"/>
      <c r="AI421" s="138"/>
      <c r="AJ421" s="138"/>
      <c r="AU421" s="116"/>
      <c r="AW421" s="123"/>
    </row>
    <row r="422" spans="1:49" s="42" customFormat="1">
      <c r="A422" s="56"/>
      <c r="F422" s="138"/>
      <c r="G422" s="43"/>
      <c r="O422" s="296"/>
      <c r="P422" s="296"/>
      <c r="Q422" s="296"/>
      <c r="V422" s="99"/>
      <c r="Y422" s="138"/>
      <c r="Z422" s="138"/>
      <c r="AA422" s="138"/>
      <c r="AB422" s="138"/>
      <c r="AC422" s="225"/>
      <c r="AD422" s="138"/>
      <c r="AE422" s="138"/>
      <c r="AF422" s="138"/>
      <c r="AG422" s="138"/>
      <c r="AH422" s="138"/>
      <c r="AI422" s="138"/>
      <c r="AJ422" s="138"/>
      <c r="AU422" s="116"/>
      <c r="AW422" s="123"/>
    </row>
    <row r="423" spans="1:49" s="42" customFormat="1">
      <c r="A423" s="56"/>
      <c r="F423" s="138"/>
      <c r="G423" s="43"/>
      <c r="O423" s="296"/>
      <c r="P423" s="296"/>
      <c r="Q423" s="296"/>
      <c r="V423" s="99"/>
      <c r="Y423" s="138"/>
      <c r="Z423" s="138"/>
      <c r="AA423" s="138"/>
      <c r="AB423" s="138"/>
      <c r="AC423" s="225"/>
      <c r="AD423" s="138"/>
      <c r="AE423" s="138"/>
      <c r="AF423" s="138"/>
      <c r="AG423" s="138"/>
      <c r="AH423" s="138"/>
      <c r="AI423" s="138"/>
      <c r="AJ423" s="138"/>
      <c r="AU423" s="116"/>
      <c r="AW423" s="123"/>
    </row>
    <row r="424" spans="1:49" s="42" customFormat="1">
      <c r="A424" s="56"/>
      <c r="F424" s="138"/>
      <c r="G424" s="43"/>
      <c r="O424" s="296"/>
      <c r="P424" s="296"/>
      <c r="Q424" s="296"/>
      <c r="V424" s="99"/>
      <c r="Y424" s="138"/>
      <c r="Z424" s="138"/>
      <c r="AA424" s="138"/>
      <c r="AB424" s="138"/>
      <c r="AC424" s="225"/>
      <c r="AD424" s="138"/>
      <c r="AE424" s="138"/>
      <c r="AF424" s="138"/>
      <c r="AG424" s="138"/>
      <c r="AH424" s="138"/>
      <c r="AI424" s="138"/>
      <c r="AJ424" s="138"/>
      <c r="AU424" s="116"/>
      <c r="AW424" s="123"/>
    </row>
    <row r="425" spans="1:49" s="42" customFormat="1">
      <c r="A425" s="56"/>
      <c r="F425" s="138"/>
      <c r="G425" s="43"/>
      <c r="O425" s="296"/>
      <c r="P425" s="296"/>
      <c r="Q425" s="296"/>
      <c r="V425" s="99"/>
      <c r="Y425" s="138"/>
      <c r="Z425" s="138"/>
      <c r="AA425" s="138"/>
      <c r="AB425" s="138"/>
      <c r="AC425" s="225"/>
      <c r="AD425" s="138"/>
      <c r="AE425" s="138"/>
      <c r="AF425" s="138"/>
      <c r="AG425" s="138"/>
      <c r="AH425" s="138"/>
      <c r="AI425" s="138"/>
      <c r="AJ425" s="138"/>
      <c r="AU425" s="116"/>
      <c r="AW425" s="123"/>
    </row>
    <row r="426" spans="1:49" s="42" customFormat="1">
      <c r="A426" s="56"/>
      <c r="F426" s="138"/>
      <c r="G426" s="43"/>
      <c r="O426" s="296"/>
      <c r="P426" s="296"/>
      <c r="Q426" s="296"/>
      <c r="V426" s="99"/>
      <c r="Y426" s="138"/>
      <c r="Z426" s="138"/>
      <c r="AA426" s="138"/>
      <c r="AB426" s="138"/>
      <c r="AC426" s="225"/>
      <c r="AD426" s="138"/>
      <c r="AE426" s="138"/>
      <c r="AF426" s="138"/>
      <c r="AG426" s="138"/>
      <c r="AH426" s="138"/>
      <c r="AI426" s="138"/>
      <c r="AJ426" s="138"/>
      <c r="AU426" s="116"/>
      <c r="AW426" s="123"/>
    </row>
    <row r="427" spans="1:49" s="42" customFormat="1">
      <c r="A427" s="56"/>
      <c r="F427" s="138"/>
      <c r="G427" s="43"/>
      <c r="O427" s="296"/>
      <c r="P427" s="296"/>
      <c r="Q427" s="296"/>
      <c r="V427" s="99"/>
      <c r="Y427" s="138"/>
      <c r="Z427" s="138"/>
      <c r="AA427" s="138"/>
      <c r="AB427" s="138"/>
      <c r="AC427" s="225"/>
      <c r="AD427" s="138"/>
      <c r="AE427" s="138"/>
      <c r="AF427" s="138"/>
      <c r="AG427" s="138"/>
      <c r="AH427" s="138"/>
      <c r="AI427" s="138"/>
      <c r="AJ427" s="138"/>
      <c r="AU427" s="116"/>
      <c r="AW427" s="123"/>
    </row>
    <row r="428" spans="1:49" s="42" customFormat="1">
      <c r="A428" s="56"/>
      <c r="F428" s="138"/>
      <c r="G428" s="43"/>
      <c r="O428" s="296"/>
      <c r="P428" s="296"/>
      <c r="Q428" s="296"/>
      <c r="V428" s="99"/>
      <c r="Y428" s="138"/>
      <c r="Z428" s="138"/>
      <c r="AA428" s="138"/>
      <c r="AB428" s="138"/>
      <c r="AC428" s="225"/>
      <c r="AD428" s="138"/>
      <c r="AE428" s="138"/>
      <c r="AF428" s="138"/>
      <c r="AG428" s="138"/>
      <c r="AH428" s="138"/>
      <c r="AI428" s="138"/>
      <c r="AJ428" s="138"/>
      <c r="AU428" s="116"/>
      <c r="AW428" s="123"/>
    </row>
    <row r="429" spans="1:49" s="42" customFormat="1">
      <c r="A429" s="56"/>
      <c r="F429" s="138"/>
      <c r="G429" s="43"/>
      <c r="O429" s="296"/>
      <c r="P429" s="296"/>
      <c r="Q429" s="296"/>
      <c r="V429" s="99"/>
      <c r="Y429" s="138"/>
      <c r="Z429" s="138"/>
      <c r="AA429" s="138"/>
      <c r="AB429" s="138"/>
      <c r="AC429" s="225"/>
      <c r="AD429" s="138"/>
      <c r="AE429" s="138"/>
      <c r="AF429" s="138"/>
      <c r="AG429" s="138"/>
      <c r="AH429" s="138"/>
      <c r="AI429" s="138"/>
      <c r="AJ429" s="138"/>
      <c r="AU429" s="116"/>
      <c r="AW429" s="123"/>
    </row>
    <row r="430" spans="1:49" s="42" customFormat="1">
      <c r="A430" s="56"/>
      <c r="F430" s="138"/>
      <c r="G430" s="43"/>
      <c r="O430" s="296"/>
      <c r="P430" s="296"/>
      <c r="Q430" s="296"/>
      <c r="V430" s="99"/>
      <c r="Y430" s="138"/>
      <c r="Z430" s="138"/>
      <c r="AA430" s="138"/>
      <c r="AB430" s="138"/>
      <c r="AC430" s="225"/>
      <c r="AD430" s="138"/>
      <c r="AE430" s="138"/>
      <c r="AF430" s="138"/>
      <c r="AG430" s="138"/>
      <c r="AH430" s="138"/>
      <c r="AI430" s="138"/>
      <c r="AJ430" s="138"/>
      <c r="AU430" s="116"/>
      <c r="AW430" s="123"/>
    </row>
    <row r="431" spans="1:49" s="42" customFormat="1">
      <c r="A431" s="56"/>
      <c r="F431" s="138"/>
      <c r="G431" s="43"/>
      <c r="O431" s="296"/>
      <c r="P431" s="296"/>
      <c r="Q431" s="296"/>
      <c r="V431" s="99"/>
      <c r="Y431" s="138"/>
      <c r="Z431" s="138"/>
      <c r="AA431" s="138"/>
      <c r="AB431" s="138"/>
      <c r="AC431" s="225"/>
      <c r="AD431" s="138"/>
      <c r="AE431" s="138"/>
      <c r="AF431" s="138"/>
      <c r="AG431" s="138"/>
      <c r="AH431" s="138"/>
      <c r="AI431" s="138"/>
      <c r="AJ431" s="138"/>
      <c r="AU431" s="116"/>
      <c r="AW431" s="123"/>
    </row>
    <row r="432" spans="1:49" s="42" customFormat="1">
      <c r="A432" s="56"/>
      <c r="F432" s="138"/>
      <c r="G432" s="43"/>
      <c r="O432" s="296"/>
      <c r="P432" s="296"/>
      <c r="Q432" s="296"/>
      <c r="V432" s="99"/>
      <c r="Y432" s="138"/>
      <c r="Z432" s="138"/>
      <c r="AA432" s="138"/>
      <c r="AB432" s="138"/>
      <c r="AC432" s="225"/>
      <c r="AD432" s="138"/>
      <c r="AE432" s="138"/>
      <c r="AF432" s="138"/>
      <c r="AG432" s="138"/>
      <c r="AH432" s="138"/>
      <c r="AI432" s="138"/>
      <c r="AJ432" s="138"/>
      <c r="AU432" s="116"/>
      <c r="AW432" s="123"/>
    </row>
    <row r="433" spans="1:49" s="42" customFormat="1">
      <c r="A433" s="56"/>
      <c r="F433" s="138"/>
      <c r="G433" s="43"/>
      <c r="O433" s="296"/>
      <c r="P433" s="296"/>
      <c r="Q433" s="296"/>
      <c r="V433" s="99"/>
      <c r="Y433" s="138"/>
      <c r="Z433" s="138"/>
      <c r="AA433" s="138"/>
      <c r="AB433" s="138"/>
      <c r="AC433" s="225"/>
      <c r="AD433" s="138"/>
      <c r="AE433" s="138"/>
      <c r="AF433" s="138"/>
      <c r="AG433" s="138"/>
      <c r="AH433" s="138"/>
      <c r="AI433" s="138"/>
      <c r="AJ433" s="138"/>
      <c r="AU433" s="116"/>
      <c r="AW433" s="123"/>
    </row>
    <row r="434" spans="1:49" s="42" customFormat="1">
      <c r="A434" s="56"/>
      <c r="F434" s="138"/>
      <c r="G434" s="43"/>
      <c r="O434" s="296"/>
      <c r="P434" s="296"/>
      <c r="Q434" s="296"/>
      <c r="V434" s="99"/>
      <c r="Y434" s="138"/>
      <c r="Z434" s="138"/>
      <c r="AA434" s="138"/>
      <c r="AB434" s="138"/>
      <c r="AC434" s="225"/>
      <c r="AD434" s="138"/>
      <c r="AE434" s="138"/>
      <c r="AF434" s="138"/>
      <c r="AG434" s="138"/>
      <c r="AH434" s="138"/>
      <c r="AI434" s="138"/>
      <c r="AJ434" s="138"/>
      <c r="AU434" s="116"/>
      <c r="AW434" s="123"/>
    </row>
    <row r="435" spans="1:49" s="42" customFormat="1">
      <c r="A435" s="56"/>
      <c r="F435" s="138"/>
      <c r="G435" s="43"/>
      <c r="O435" s="296"/>
      <c r="P435" s="296"/>
      <c r="Q435" s="296"/>
      <c r="V435" s="99"/>
      <c r="Y435" s="138"/>
      <c r="Z435" s="138"/>
      <c r="AA435" s="138"/>
      <c r="AB435" s="138"/>
      <c r="AC435" s="225"/>
      <c r="AD435" s="138"/>
      <c r="AE435" s="138"/>
      <c r="AF435" s="138"/>
      <c r="AG435" s="138"/>
      <c r="AH435" s="138"/>
      <c r="AI435" s="138"/>
      <c r="AJ435" s="138"/>
      <c r="AU435" s="116"/>
      <c r="AW435" s="123"/>
    </row>
    <row r="436" spans="1:49" s="42" customFormat="1">
      <c r="A436" s="56"/>
      <c r="F436" s="138"/>
      <c r="G436" s="43"/>
      <c r="O436" s="296"/>
      <c r="P436" s="296"/>
      <c r="Q436" s="296"/>
      <c r="V436" s="99"/>
      <c r="Y436" s="138"/>
      <c r="Z436" s="138"/>
      <c r="AA436" s="138"/>
      <c r="AB436" s="138"/>
      <c r="AC436" s="225"/>
      <c r="AD436" s="138"/>
      <c r="AE436" s="138"/>
      <c r="AF436" s="138"/>
      <c r="AG436" s="138"/>
      <c r="AH436" s="138"/>
      <c r="AI436" s="138"/>
      <c r="AJ436" s="138"/>
      <c r="AU436" s="116"/>
      <c r="AW436" s="123"/>
    </row>
    <row r="437" spans="1:49" s="42" customFormat="1">
      <c r="A437" s="56"/>
      <c r="F437" s="138"/>
      <c r="G437" s="43"/>
      <c r="O437" s="296"/>
      <c r="P437" s="296"/>
      <c r="Q437" s="296"/>
      <c r="V437" s="99"/>
      <c r="Y437" s="138"/>
      <c r="Z437" s="138"/>
      <c r="AA437" s="138"/>
      <c r="AB437" s="138"/>
      <c r="AC437" s="225"/>
      <c r="AD437" s="138"/>
      <c r="AE437" s="138"/>
      <c r="AF437" s="138"/>
      <c r="AG437" s="138"/>
      <c r="AH437" s="138"/>
      <c r="AI437" s="138"/>
      <c r="AJ437" s="138"/>
      <c r="AU437" s="116"/>
      <c r="AW437" s="123"/>
    </row>
    <row r="438" spans="1:49" s="42" customFormat="1">
      <c r="A438" s="56"/>
      <c r="F438" s="138"/>
      <c r="G438" s="43"/>
      <c r="O438" s="296"/>
      <c r="P438" s="296"/>
      <c r="Q438" s="296"/>
      <c r="V438" s="99"/>
      <c r="Y438" s="138"/>
      <c r="Z438" s="138"/>
      <c r="AA438" s="138"/>
      <c r="AB438" s="138"/>
      <c r="AC438" s="225"/>
      <c r="AD438" s="138"/>
      <c r="AE438" s="138"/>
      <c r="AF438" s="138"/>
      <c r="AG438" s="138"/>
      <c r="AH438" s="138"/>
      <c r="AI438" s="138"/>
      <c r="AJ438" s="138"/>
      <c r="AU438" s="116"/>
      <c r="AW438" s="123"/>
    </row>
    <row r="439" spans="1:49" s="42" customFormat="1">
      <c r="A439" s="56"/>
      <c r="F439" s="138"/>
      <c r="G439" s="43"/>
      <c r="O439" s="296"/>
      <c r="P439" s="296"/>
      <c r="Q439" s="296"/>
      <c r="V439" s="99"/>
      <c r="Y439" s="138"/>
      <c r="Z439" s="138"/>
      <c r="AA439" s="138"/>
      <c r="AB439" s="138"/>
      <c r="AC439" s="225"/>
      <c r="AD439" s="138"/>
      <c r="AE439" s="138"/>
      <c r="AF439" s="138"/>
      <c r="AG439" s="138"/>
      <c r="AH439" s="138"/>
      <c r="AI439" s="138"/>
      <c r="AJ439" s="138"/>
      <c r="AU439" s="116"/>
      <c r="AW439" s="123"/>
    </row>
    <row r="440" spans="1:49" s="42" customFormat="1">
      <c r="A440" s="56"/>
      <c r="F440" s="138"/>
      <c r="G440" s="43"/>
      <c r="O440" s="296"/>
      <c r="P440" s="296"/>
      <c r="Q440" s="296"/>
      <c r="V440" s="99"/>
      <c r="Y440" s="138"/>
      <c r="Z440" s="138"/>
      <c r="AA440" s="138"/>
      <c r="AB440" s="138"/>
      <c r="AC440" s="225"/>
      <c r="AD440" s="138"/>
      <c r="AE440" s="138"/>
      <c r="AF440" s="138"/>
      <c r="AG440" s="138"/>
      <c r="AH440" s="138"/>
      <c r="AI440" s="138"/>
      <c r="AJ440" s="138"/>
      <c r="AU440" s="116"/>
      <c r="AW440" s="123"/>
    </row>
    <row r="441" spans="1:49" s="42" customFormat="1">
      <c r="A441" s="56"/>
      <c r="F441" s="138"/>
      <c r="G441" s="43"/>
      <c r="O441" s="296"/>
      <c r="P441" s="296"/>
      <c r="Q441" s="296"/>
      <c r="V441" s="99"/>
      <c r="Y441" s="138"/>
      <c r="Z441" s="138"/>
      <c r="AA441" s="138"/>
      <c r="AB441" s="138"/>
      <c r="AC441" s="225"/>
      <c r="AD441" s="138"/>
      <c r="AE441" s="138"/>
      <c r="AF441" s="138"/>
      <c r="AG441" s="138"/>
      <c r="AH441" s="138"/>
      <c r="AI441" s="138"/>
      <c r="AJ441" s="138"/>
      <c r="AU441" s="116"/>
      <c r="AW441" s="123"/>
    </row>
    <row r="442" spans="1:49" s="42" customFormat="1">
      <c r="A442" s="56"/>
      <c r="F442" s="138"/>
      <c r="G442" s="43"/>
      <c r="O442" s="296"/>
      <c r="P442" s="296"/>
      <c r="Q442" s="296"/>
      <c r="V442" s="99"/>
      <c r="Y442" s="138"/>
      <c r="Z442" s="138"/>
      <c r="AA442" s="138"/>
      <c r="AB442" s="138"/>
      <c r="AC442" s="225"/>
      <c r="AD442" s="138"/>
      <c r="AE442" s="138"/>
      <c r="AF442" s="138"/>
      <c r="AG442" s="138"/>
      <c r="AH442" s="138"/>
      <c r="AI442" s="138"/>
      <c r="AJ442" s="138"/>
      <c r="AU442" s="116"/>
      <c r="AW442" s="123"/>
    </row>
    <row r="443" spans="1:49" s="42" customFormat="1">
      <c r="A443" s="56"/>
      <c r="F443" s="138"/>
      <c r="G443" s="43"/>
      <c r="O443" s="296"/>
      <c r="P443" s="296"/>
      <c r="Q443" s="296"/>
      <c r="V443" s="99"/>
      <c r="Y443" s="138"/>
      <c r="Z443" s="138"/>
      <c r="AA443" s="138"/>
      <c r="AB443" s="138"/>
      <c r="AC443" s="225"/>
      <c r="AD443" s="138"/>
      <c r="AE443" s="138"/>
      <c r="AF443" s="138"/>
      <c r="AG443" s="138"/>
      <c r="AH443" s="138"/>
      <c r="AI443" s="138"/>
      <c r="AJ443" s="138"/>
      <c r="AU443" s="116"/>
      <c r="AW443" s="123"/>
    </row>
    <row r="444" spans="1:49" s="42" customFormat="1">
      <c r="A444" s="56"/>
      <c r="F444" s="138"/>
      <c r="G444" s="43"/>
      <c r="O444" s="296"/>
      <c r="P444" s="296"/>
      <c r="Q444" s="296"/>
      <c r="V444" s="99"/>
      <c r="Y444" s="138"/>
      <c r="Z444" s="138"/>
      <c r="AA444" s="138"/>
      <c r="AB444" s="138"/>
      <c r="AC444" s="225"/>
      <c r="AD444" s="138"/>
      <c r="AE444" s="138"/>
      <c r="AF444" s="138"/>
      <c r="AG444" s="138"/>
      <c r="AH444" s="138"/>
      <c r="AI444" s="138"/>
      <c r="AJ444" s="138"/>
      <c r="AU444" s="116"/>
      <c r="AW444" s="123"/>
    </row>
    <row r="445" spans="1:49" s="42" customFormat="1">
      <c r="A445" s="56"/>
      <c r="F445" s="138"/>
      <c r="G445" s="43"/>
      <c r="O445" s="296"/>
      <c r="P445" s="296"/>
      <c r="Q445" s="296"/>
      <c r="V445" s="99"/>
      <c r="Y445" s="138"/>
      <c r="Z445" s="138"/>
      <c r="AA445" s="138"/>
      <c r="AB445" s="138"/>
      <c r="AC445" s="225"/>
      <c r="AD445" s="138"/>
      <c r="AE445" s="138"/>
      <c r="AF445" s="138"/>
      <c r="AG445" s="138"/>
      <c r="AH445" s="138"/>
      <c r="AI445" s="138"/>
      <c r="AJ445" s="138"/>
      <c r="AU445" s="116"/>
      <c r="AW445" s="123"/>
    </row>
    <row r="446" spans="1:49" s="42" customFormat="1">
      <c r="A446" s="56"/>
      <c r="F446" s="138"/>
      <c r="G446" s="43"/>
      <c r="O446" s="296"/>
      <c r="P446" s="296"/>
      <c r="Q446" s="296"/>
      <c r="V446" s="99"/>
      <c r="Y446" s="138"/>
      <c r="Z446" s="138"/>
      <c r="AA446" s="138"/>
      <c r="AB446" s="138"/>
      <c r="AC446" s="225"/>
      <c r="AD446" s="138"/>
      <c r="AE446" s="138"/>
      <c r="AF446" s="138"/>
      <c r="AG446" s="138"/>
      <c r="AH446" s="138"/>
      <c r="AI446" s="138"/>
      <c r="AJ446" s="138"/>
      <c r="AU446" s="116"/>
      <c r="AW446" s="123"/>
    </row>
    <row r="447" spans="1:49" s="42" customFormat="1">
      <c r="A447" s="56"/>
      <c r="F447" s="138"/>
      <c r="G447" s="43"/>
      <c r="O447" s="296"/>
      <c r="P447" s="296"/>
      <c r="Q447" s="296"/>
      <c r="V447" s="99"/>
      <c r="Y447" s="138"/>
      <c r="Z447" s="138"/>
      <c r="AA447" s="138"/>
      <c r="AB447" s="138"/>
      <c r="AC447" s="225"/>
      <c r="AD447" s="138"/>
      <c r="AE447" s="138"/>
      <c r="AF447" s="138"/>
      <c r="AG447" s="138"/>
      <c r="AH447" s="138"/>
      <c r="AI447" s="138"/>
      <c r="AJ447" s="138"/>
      <c r="AU447" s="116"/>
      <c r="AW447" s="123"/>
    </row>
    <row r="448" spans="1:49" s="42" customFormat="1">
      <c r="A448" s="56"/>
      <c r="F448" s="138"/>
      <c r="G448" s="43"/>
      <c r="O448" s="296"/>
      <c r="P448" s="296"/>
      <c r="Q448" s="296"/>
      <c r="V448" s="99"/>
      <c r="Y448" s="138"/>
      <c r="Z448" s="138"/>
      <c r="AA448" s="138"/>
      <c r="AB448" s="138"/>
      <c r="AC448" s="225"/>
      <c r="AD448" s="138"/>
      <c r="AE448" s="138"/>
      <c r="AF448" s="138"/>
      <c r="AG448" s="138"/>
      <c r="AH448" s="138"/>
      <c r="AI448" s="138"/>
      <c r="AJ448" s="138"/>
      <c r="AU448" s="116"/>
      <c r="AW448" s="123"/>
    </row>
    <row r="449" spans="1:49" s="42" customFormat="1">
      <c r="A449" s="56"/>
      <c r="F449" s="138"/>
      <c r="G449" s="43"/>
      <c r="O449" s="296"/>
      <c r="P449" s="296"/>
      <c r="Q449" s="296"/>
      <c r="V449" s="99"/>
      <c r="Y449" s="138"/>
      <c r="Z449" s="138"/>
      <c r="AA449" s="138"/>
      <c r="AB449" s="138"/>
      <c r="AC449" s="225"/>
      <c r="AD449" s="138"/>
      <c r="AE449" s="138"/>
      <c r="AF449" s="138"/>
      <c r="AG449" s="138"/>
      <c r="AH449" s="138"/>
      <c r="AI449" s="138"/>
      <c r="AJ449" s="138"/>
      <c r="AU449" s="116"/>
      <c r="AW449" s="123"/>
    </row>
    <row r="450" spans="1:49" s="42" customFormat="1">
      <c r="A450" s="56"/>
      <c r="F450" s="138"/>
      <c r="G450" s="43"/>
      <c r="O450" s="296"/>
      <c r="P450" s="296"/>
      <c r="Q450" s="296"/>
      <c r="V450" s="99"/>
      <c r="Y450" s="138"/>
      <c r="Z450" s="138"/>
      <c r="AA450" s="138"/>
      <c r="AB450" s="138"/>
      <c r="AC450" s="225"/>
      <c r="AD450" s="138"/>
      <c r="AE450" s="138"/>
      <c r="AF450" s="138"/>
      <c r="AG450" s="138"/>
      <c r="AH450" s="138"/>
      <c r="AI450" s="138"/>
      <c r="AJ450" s="138"/>
      <c r="AU450" s="116"/>
      <c r="AW450" s="123"/>
    </row>
    <row r="451" spans="1:49" s="42" customFormat="1">
      <c r="A451" s="56"/>
      <c r="F451" s="138"/>
      <c r="G451" s="43"/>
      <c r="O451" s="296"/>
      <c r="P451" s="296"/>
      <c r="Q451" s="296"/>
      <c r="V451" s="99"/>
      <c r="Y451" s="138"/>
      <c r="Z451" s="138"/>
      <c r="AA451" s="138"/>
      <c r="AB451" s="138"/>
      <c r="AC451" s="225"/>
      <c r="AD451" s="138"/>
      <c r="AE451" s="138"/>
      <c r="AF451" s="138"/>
      <c r="AG451" s="138"/>
      <c r="AH451" s="138"/>
      <c r="AI451" s="138"/>
      <c r="AJ451" s="138"/>
      <c r="AU451" s="116"/>
      <c r="AW451" s="123"/>
    </row>
    <row r="452" spans="1:49" s="42" customFormat="1">
      <c r="A452" s="56"/>
      <c r="F452" s="138"/>
      <c r="G452" s="43"/>
      <c r="O452" s="296"/>
      <c r="P452" s="296"/>
      <c r="Q452" s="296"/>
      <c r="V452" s="99"/>
      <c r="Y452" s="138"/>
      <c r="Z452" s="138"/>
      <c r="AA452" s="138"/>
      <c r="AB452" s="138"/>
      <c r="AC452" s="225"/>
      <c r="AD452" s="138"/>
      <c r="AE452" s="138"/>
      <c r="AF452" s="138"/>
      <c r="AG452" s="138"/>
      <c r="AH452" s="138"/>
      <c r="AI452" s="138"/>
      <c r="AJ452" s="138"/>
      <c r="AU452" s="116"/>
      <c r="AW452" s="123"/>
    </row>
    <row r="453" spans="1:49" s="42" customFormat="1">
      <c r="A453" s="56"/>
      <c r="F453" s="138"/>
      <c r="G453" s="43"/>
      <c r="O453" s="296"/>
      <c r="P453" s="296"/>
      <c r="Q453" s="296"/>
      <c r="V453" s="99"/>
      <c r="Y453" s="138"/>
      <c r="Z453" s="138"/>
      <c r="AA453" s="138"/>
      <c r="AB453" s="138"/>
      <c r="AC453" s="225"/>
      <c r="AD453" s="138"/>
      <c r="AE453" s="138"/>
      <c r="AF453" s="138"/>
      <c r="AG453" s="138"/>
      <c r="AH453" s="138"/>
      <c r="AI453" s="138"/>
      <c r="AJ453" s="138"/>
      <c r="AU453" s="116"/>
      <c r="AW453" s="123"/>
    </row>
    <row r="454" spans="1:49" s="42" customFormat="1">
      <c r="A454" s="56"/>
      <c r="F454" s="138"/>
      <c r="G454" s="43"/>
      <c r="O454" s="296"/>
      <c r="P454" s="296"/>
      <c r="Q454" s="296"/>
      <c r="V454" s="99"/>
      <c r="Y454" s="138"/>
      <c r="Z454" s="138"/>
      <c r="AA454" s="138"/>
      <c r="AB454" s="138"/>
      <c r="AC454" s="225"/>
      <c r="AD454" s="138"/>
      <c r="AE454" s="138"/>
      <c r="AF454" s="138"/>
      <c r="AG454" s="138"/>
      <c r="AH454" s="138"/>
      <c r="AI454" s="138"/>
      <c r="AJ454" s="138"/>
      <c r="AU454" s="116"/>
      <c r="AW454" s="123"/>
    </row>
    <row r="455" spans="1:49" s="42" customFormat="1">
      <c r="A455" s="56"/>
      <c r="F455" s="138"/>
      <c r="G455" s="43"/>
      <c r="O455" s="296"/>
      <c r="P455" s="296"/>
      <c r="Q455" s="296"/>
      <c r="V455" s="99"/>
      <c r="Y455" s="138"/>
      <c r="Z455" s="138"/>
      <c r="AA455" s="138"/>
      <c r="AB455" s="138"/>
      <c r="AC455" s="225"/>
      <c r="AD455" s="138"/>
      <c r="AE455" s="138"/>
      <c r="AF455" s="138"/>
      <c r="AG455" s="138"/>
      <c r="AH455" s="138"/>
      <c r="AI455" s="138"/>
      <c r="AJ455" s="138"/>
      <c r="AU455" s="116"/>
      <c r="AW455" s="123"/>
    </row>
    <row r="456" spans="1:49" s="42" customFormat="1">
      <c r="A456" s="56"/>
      <c r="F456" s="138"/>
      <c r="G456" s="43"/>
      <c r="O456" s="296"/>
      <c r="P456" s="296"/>
      <c r="Q456" s="296"/>
      <c r="V456" s="99"/>
      <c r="Y456" s="138"/>
      <c r="Z456" s="138"/>
      <c r="AA456" s="138"/>
      <c r="AB456" s="138"/>
      <c r="AC456" s="225"/>
      <c r="AD456" s="138"/>
      <c r="AE456" s="138"/>
      <c r="AF456" s="138"/>
      <c r="AG456" s="138"/>
      <c r="AH456" s="138"/>
      <c r="AI456" s="138"/>
      <c r="AJ456" s="138"/>
      <c r="AU456" s="116"/>
      <c r="AW456" s="123"/>
    </row>
    <row r="457" spans="1:49" s="42" customFormat="1">
      <c r="A457" s="56"/>
      <c r="F457" s="138"/>
      <c r="G457" s="43"/>
      <c r="O457" s="296"/>
      <c r="P457" s="296"/>
      <c r="Q457" s="296"/>
      <c r="V457" s="99"/>
      <c r="Y457" s="138"/>
      <c r="Z457" s="138"/>
      <c r="AA457" s="138"/>
      <c r="AB457" s="138"/>
      <c r="AC457" s="225"/>
      <c r="AD457" s="138"/>
      <c r="AE457" s="138"/>
      <c r="AF457" s="138"/>
      <c r="AG457" s="138"/>
      <c r="AH457" s="138"/>
      <c r="AI457" s="138"/>
      <c r="AJ457" s="138"/>
      <c r="AU457" s="116"/>
      <c r="AW457" s="123"/>
    </row>
    <row r="458" spans="1:49" s="42" customFormat="1">
      <c r="A458" s="56"/>
      <c r="F458" s="138"/>
      <c r="G458" s="43"/>
      <c r="O458" s="296"/>
      <c r="P458" s="296"/>
      <c r="Q458" s="296"/>
      <c r="V458" s="99"/>
      <c r="Y458" s="138"/>
      <c r="Z458" s="138"/>
      <c r="AA458" s="138"/>
      <c r="AB458" s="138"/>
      <c r="AC458" s="225"/>
      <c r="AD458" s="138"/>
      <c r="AE458" s="138"/>
      <c r="AF458" s="138"/>
      <c r="AG458" s="138"/>
      <c r="AH458" s="138"/>
      <c r="AI458" s="138"/>
      <c r="AJ458" s="138"/>
      <c r="AU458" s="116"/>
      <c r="AW458" s="123"/>
    </row>
    <row r="459" spans="1:49" s="42" customFormat="1">
      <c r="A459" s="56"/>
      <c r="F459" s="138"/>
      <c r="G459" s="43"/>
      <c r="O459" s="296"/>
      <c r="P459" s="296"/>
      <c r="Q459" s="296"/>
      <c r="V459" s="99"/>
      <c r="Y459" s="138"/>
      <c r="Z459" s="138"/>
      <c r="AA459" s="138"/>
      <c r="AB459" s="138"/>
      <c r="AC459" s="225"/>
      <c r="AD459" s="138"/>
      <c r="AE459" s="138"/>
      <c r="AF459" s="138"/>
      <c r="AG459" s="138"/>
      <c r="AH459" s="138"/>
      <c r="AI459" s="138"/>
      <c r="AJ459" s="138"/>
      <c r="AU459" s="116"/>
      <c r="AW459" s="123"/>
    </row>
    <row r="460" spans="1:49" s="42" customFormat="1">
      <c r="A460" s="56"/>
      <c r="F460" s="138"/>
      <c r="G460" s="43"/>
      <c r="O460" s="296"/>
      <c r="P460" s="296"/>
      <c r="Q460" s="296"/>
      <c r="V460" s="99"/>
      <c r="Y460" s="138"/>
      <c r="Z460" s="138"/>
      <c r="AA460" s="138"/>
      <c r="AB460" s="138"/>
      <c r="AC460" s="225"/>
      <c r="AD460" s="138"/>
      <c r="AE460" s="138"/>
      <c r="AF460" s="138"/>
      <c r="AG460" s="138"/>
      <c r="AH460" s="138"/>
      <c r="AI460" s="138"/>
      <c r="AJ460" s="138"/>
      <c r="AU460" s="116"/>
      <c r="AW460" s="123"/>
    </row>
    <row r="461" spans="1:49" s="42" customFormat="1">
      <c r="A461" s="56"/>
      <c r="F461" s="138"/>
      <c r="G461" s="43"/>
      <c r="O461" s="296"/>
      <c r="P461" s="296"/>
      <c r="Q461" s="296"/>
      <c r="V461" s="99"/>
      <c r="Y461" s="138"/>
      <c r="Z461" s="138"/>
      <c r="AA461" s="138"/>
      <c r="AB461" s="138"/>
      <c r="AC461" s="225"/>
      <c r="AD461" s="138"/>
      <c r="AE461" s="138"/>
      <c r="AF461" s="138"/>
      <c r="AG461" s="138"/>
      <c r="AH461" s="138"/>
      <c r="AI461" s="138"/>
      <c r="AJ461" s="138"/>
      <c r="AU461" s="116"/>
      <c r="AW461" s="123"/>
    </row>
    <row r="462" spans="1:49" s="42" customFormat="1">
      <c r="A462" s="56"/>
      <c r="F462" s="138"/>
      <c r="G462" s="43"/>
      <c r="O462" s="296"/>
      <c r="P462" s="296"/>
      <c r="Q462" s="296"/>
      <c r="V462" s="99"/>
      <c r="Y462" s="138"/>
      <c r="Z462" s="138"/>
      <c r="AA462" s="138"/>
      <c r="AB462" s="138"/>
      <c r="AC462" s="225"/>
      <c r="AD462" s="138"/>
      <c r="AE462" s="138"/>
      <c r="AF462" s="138"/>
      <c r="AG462" s="138"/>
      <c r="AH462" s="138"/>
      <c r="AI462" s="138"/>
      <c r="AJ462" s="138"/>
      <c r="AU462" s="116"/>
      <c r="AW462" s="123"/>
    </row>
    <row r="463" spans="1:49" s="42" customFormat="1">
      <c r="A463" s="56"/>
      <c r="F463" s="138"/>
      <c r="G463" s="43"/>
      <c r="O463" s="296"/>
      <c r="P463" s="296"/>
      <c r="Q463" s="296"/>
      <c r="V463" s="99"/>
      <c r="Y463" s="138"/>
      <c r="Z463" s="138"/>
      <c r="AA463" s="138"/>
      <c r="AB463" s="138"/>
      <c r="AC463" s="225"/>
      <c r="AD463" s="138"/>
      <c r="AE463" s="138"/>
      <c r="AF463" s="138"/>
      <c r="AG463" s="138"/>
      <c r="AH463" s="138"/>
      <c r="AI463" s="138"/>
      <c r="AJ463" s="138"/>
      <c r="AU463" s="116"/>
      <c r="AW463" s="123"/>
    </row>
    <row r="464" spans="1:49" s="42" customFormat="1">
      <c r="A464" s="56"/>
      <c r="F464" s="138"/>
      <c r="G464" s="43"/>
      <c r="O464" s="296"/>
      <c r="P464" s="296"/>
      <c r="Q464" s="296"/>
      <c r="V464" s="99"/>
      <c r="Y464" s="138"/>
      <c r="Z464" s="138"/>
      <c r="AA464" s="138"/>
      <c r="AB464" s="138"/>
      <c r="AC464" s="225"/>
      <c r="AD464" s="138"/>
      <c r="AE464" s="138"/>
      <c r="AF464" s="138"/>
      <c r="AG464" s="138"/>
      <c r="AH464" s="138"/>
      <c r="AI464" s="138"/>
      <c r="AJ464" s="138"/>
      <c r="AU464" s="116"/>
      <c r="AW464" s="123"/>
    </row>
    <row r="465" spans="1:49" s="42" customFormat="1">
      <c r="A465" s="56"/>
      <c r="F465" s="138"/>
      <c r="G465" s="43"/>
      <c r="O465" s="296"/>
      <c r="P465" s="296"/>
      <c r="Q465" s="296"/>
      <c r="V465" s="99"/>
      <c r="Y465" s="138"/>
      <c r="Z465" s="138"/>
      <c r="AA465" s="138"/>
      <c r="AB465" s="138"/>
      <c r="AC465" s="225"/>
      <c r="AD465" s="138"/>
      <c r="AE465" s="138"/>
      <c r="AF465" s="138"/>
      <c r="AG465" s="138"/>
      <c r="AH465" s="138"/>
      <c r="AI465" s="138"/>
      <c r="AJ465" s="138"/>
      <c r="AU465" s="116"/>
      <c r="AW465" s="123"/>
    </row>
    <row r="466" spans="1:49" s="42" customFormat="1">
      <c r="A466" s="56"/>
      <c r="F466" s="138"/>
      <c r="G466" s="43"/>
      <c r="O466" s="296"/>
      <c r="P466" s="296"/>
      <c r="Q466" s="296"/>
      <c r="V466" s="99"/>
      <c r="Y466" s="138"/>
      <c r="Z466" s="138"/>
      <c r="AA466" s="138"/>
      <c r="AB466" s="138"/>
      <c r="AC466" s="225"/>
      <c r="AD466" s="138"/>
      <c r="AE466" s="138"/>
      <c r="AF466" s="138"/>
      <c r="AG466" s="138"/>
      <c r="AH466" s="138"/>
      <c r="AI466" s="138"/>
      <c r="AJ466" s="138"/>
      <c r="AU466" s="116"/>
      <c r="AW466" s="123"/>
    </row>
    <row r="467" spans="1:49" s="42" customFormat="1">
      <c r="A467" s="56"/>
      <c r="F467" s="138"/>
      <c r="G467" s="43"/>
      <c r="O467" s="296"/>
      <c r="P467" s="296"/>
      <c r="Q467" s="296"/>
      <c r="V467" s="99"/>
      <c r="Y467" s="138"/>
      <c r="Z467" s="138"/>
      <c r="AA467" s="138"/>
      <c r="AB467" s="138"/>
      <c r="AC467" s="225"/>
      <c r="AD467" s="138"/>
      <c r="AE467" s="138"/>
      <c r="AF467" s="138"/>
      <c r="AG467" s="138"/>
      <c r="AH467" s="138"/>
      <c r="AI467" s="138"/>
      <c r="AJ467" s="138"/>
      <c r="AU467" s="116"/>
      <c r="AW467" s="123"/>
    </row>
    <row r="468" spans="1:49" s="42" customFormat="1">
      <c r="A468" s="56"/>
      <c r="F468" s="138"/>
      <c r="G468" s="43"/>
      <c r="O468" s="296"/>
      <c r="P468" s="296"/>
      <c r="Q468" s="296"/>
      <c r="V468" s="99"/>
      <c r="Y468" s="138"/>
      <c r="Z468" s="138"/>
      <c r="AA468" s="138"/>
      <c r="AB468" s="138"/>
      <c r="AC468" s="225"/>
      <c r="AD468" s="138"/>
      <c r="AE468" s="138"/>
      <c r="AF468" s="138"/>
      <c r="AG468" s="138"/>
      <c r="AH468" s="138"/>
      <c r="AI468" s="138"/>
      <c r="AJ468" s="138"/>
      <c r="AU468" s="116"/>
      <c r="AW468" s="123"/>
    </row>
    <row r="469" spans="1:49" s="42" customFormat="1">
      <c r="A469" s="56"/>
      <c r="F469" s="138"/>
      <c r="G469" s="43"/>
      <c r="O469" s="296"/>
      <c r="P469" s="296"/>
      <c r="Q469" s="296"/>
      <c r="V469" s="99"/>
      <c r="Y469" s="138"/>
      <c r="Z469" s="138"/>
      <c r="AA469" s="138"/>
      <c r="AB469" s="138"/>
      <c r="AC469" s="225"/>
      <c r="AD469" s="138"/>
      <c r="AE469" s="138"/>
      <c r="AF469" s="138"/>
      <c r="AG469" s="138"/>
      <c r="AH469" s="138"/>
      <c r="AI469" s="138"/>
      <c r="AJ469" s="138"/>
      <c r="AU469" s="116"/>
      <c r="AW469" s="123"/>
    </row>
    <row r="470" spans="1:49" s="42" customFormat="1">
      <c r="A470" s="56"/>
      <c r="F470" s="138"/>
      <c r="G470" s="43"/>
      <c r="O470" s="296"/>
      <c r="P470" s="296"/>
      <c r="Q470" s="296"/>
      <c r="V470" s="99"/>
      <c r="Y470" s="138"/>
      <c r="Z470" s="138"/>
      <c r="AA470" s="138"/>
      <c r="AB470" s="138"/>
      <c r="AC470" s="225"/>
      <c r="AD470" s="138"/>
      <c r="AE470" s="138"/>
      <c r="AF470" s="138"/>
      <c r="AG470" s="138"/>
      <c r="AH470" s="138"/>
      <c r="AI470" s="138"/>
      <c r="AJ470" s="138"/>
      <c r="AU470" s="116"/>
      <c r="AW470" s="123"/>
    </row>
    <row r="471" spans="1:49" s="42" customFormat="1">
      <c r="A471" s="56"/>
      <c r="F471" s="138"/>
      <c r="G471" s="43"/>
      <c r="O471" s="296"/>
      <c r="P471" s="296"/>
      <c r="Q471" s="296"/>
      <c r="V471" s="99"/>
      <c r="Y471" s="138"/>
      <c r="Z471" s="138"/>
      <c r="AA471" s="138"/>
      <c r="AB471" s="138"/>
      <c r="AC471" s="225"/>
      <c r="AD471" s="138"/>
      <c r="AE471" s="138"/>
      <c r="AF471" s="138"/>
      <c r="AG471" s="138"/>
      <c r="AH471" s="138"/>
      <c r="AI471" s="138"/>
      <c r="AJ471" s="138"/>
      <c r="AU471" s="116"/>
      <c r="AW471" s="123"/>
    </row>
    <row r="472" spans="1:49" s="42" customFormat="1">
      <c r="A472" s="56"/>
      <c r="F472" s="138"/>
      <c r="G472" s="43"/>
      <c r="O472" s="296"/>
      <c r="P472" s="296"/>
      <c r="Q472" s="296"/>
      <c r="V472" s="99"/>
      <c r="Y472" s="138"/>
      <c r="Z472" s="138"/>
      <c r="AA472" s="138"/>
      <c r="AB472" s="138"/>
      <c r="AC472" s="225"/>
      <c r="AD472" s="138"/>
      <c r="AE472" s="138"/>
      <c r="AF472" s="138"/>
      <c r="AG472" s="138"/>
      <c r="AH472" s="138"/>
      <c r="AI472" s="138"/>
      <c r="AJ472" s="138"/>
      <c r="AU472" s="116"/>
      <c r="AW472" s="123"/>
    </row>
    <row r="473" spans="1:49" s="42" customFormat="1">
      <c r="A473" s="56"/>
      <c r="F473" s="138"/>
      <c r="G473" s="43"/>
      <c r="O473" s="296"/>
      <c r="P473" s="296"/>
      <c r="Q473" s="296"/>
      <c r="V473" s="99"/>
      <c r="Y473" s="138"/>
      <c r="Z473" s="138"/>
      <c r="AA473" s="138"/>
      <c r="AB473" s="138"/>
      <c r="AC473" s="225"/>
      <c r="AD473" s="138"/>
      <c r="AE473" s="138"/>
      <c r="AF473" s="138"/>
      <c r="AG473" s="138"/>
      <c r="AH473" s="138"/>
      <c r="AI473" s="138"/>
      <c r="AJ473" s="138"/>
      <c r="AU473" s="116"/>
      <c r="AW473" s="123"/>
    </row>
    <row r="474" spans="1:49" s="42" customFormat="1">
      <c r="A474" s="56"/>
      <c r="F474" s="138"/>
      <c r="G474" s="43"/>
      <c r="O474" s="296"/>
      <c r="P474" s="296"/>
      <c r="Q474" s="296"/>
      <c r="V474" s="99"/>
      <c r="Y474" s="138"/>
      <c r="Z474" s="138"/>
      <c r="AA474" s="138"/>
      <c r="AB474" s="138"/>
      <c r="AC474" s="225"/>
      <c r="AD474" s="138"/>
      <c r="AE474" s="138"/>
      <c r="AF474" s="138"/>
      <c r="AG474" s="138"/>
      <c r="AH474" s="138"/>
      <c r="AI474" s="138"/>
      <c r="AJ474" s="138"/>
      <c r="AU474" s="116"/>
      <c r="AW474" s="123"/>
    </row>
    <row r="475" spans="1:49" s="42" customFormat="1">
      <c r="A475" s="56"/>
      <c r="F475" s="138"/>
      <c r="G475" s="43"/>
      <c r="O475" s="296"/>
      <c r="P475" s="296"/>
      <c r="Q475" s="296"/>
      <c r="V475" s="99"/>
      <c r="Y475" s="138"/>
      <c r="Z475" s="138"/>
      <c r="AA475" s="138"/>
      <c r="AB475" s="138"/>
      <c r="AC475" s="225"/>
      <c r="AD475" s="138"/>
      <c r="AE475" s="138"/>
      <c r="AF475" s="138"/>
      <c r="AG475" s="138"/>
      <c r="AH475" s="138"/>
      <c r="AI475" s="138"/>
      <c r="AJ475" s="138"/>
      <c r="AU475" s="116"/>
      <c r="AW475" s="123"/>
    </row>
    <row r="476" spans="1:49" s="42" customFormat="1">
      <c r="A476" s="56"/>
      <c r="F476" s="138"/>
      <c r="G476" s="43"/>
      <c r="O476" s="296"/>
      <c r="P476" s="296"/>
      <c r="Q476" s="296"/>
      <c r="V476" s="99"/>
      <c r="Y476" s="138"/>
      <c r="Z476" s="138"/>
      <c r="AA476" s="138"/>
      <c r="AB476" s="138"/>
      <c r="AC476" s="225"/>
      <c r="AD476" s="138"/>
      <c r="AE476" s="138"/>
      <c r="AF476" s="138"/>
      <c r="AG476" s="138"/>
      <c r="AH476" s="138"/>
      <c r="AI476" s="138"/>
      <c r="AJ476" s="138"/>
      <c r="AU476" s="116"/>
      <c r="AW476" s="123"/>
    </row>
    <row r="477" spans="1:49" s="42" customFormat="1">
      <c r="A477" s="56"/>
      <c r="F477" s="138"/>
      <c r="G477" s="43"/>
      <c r="O477" s="296"/>
      <c r="P477" s="296"/>
      <c r="Q477" s="296"/>
      <c r="V477" s="99"/>
      <c r="Y477" s="138"/>
      <c r="Z477" s="138"/>
      <c r="AA477" s="138"/>
      <c r="AB477" s="138"/>
      <c r="AC477" s="225"/>
      <c r="AD477" s="138"/>
      <c r="AE477" s="138"/>
      <c r="AF477" s="138"/>
      <c r="AG477" s="138"/>
      <c r="AH477" s="138"/>
      <c r="AI477" s="138"/>
      <c r="AJ477" s="138"/>
      <c r="AU477" s="116"/>
      <c r="AW477" s="123"/>
    </row>
    <row r="478" spans="1:49" s="42" customFormat="1">
      <c r="A478" s="56"/>
      <c r="F478" s="138"/>
      <c r="G478" s="43"/>
      <c r="O478" s="296"/>
      <c r="P478" s="296"/>
      <c r="Q478" s="296"/>
      <c r="V478" s="99"/>
      <c r="Y478" s="138"/>
      <c r="Z478" s="138"/>
      <c r="AA478" s="138"/>
      <c r="AB478" s="138"/>
      <c r="AC478" s="225"/>
      <c r="AD478" s="138"/>
      <c r="AE478" s="138"/>
      <c r="AF478" s="138"/>
      <c r="AG478" s="138"/>
      <c r="AH478" s="138"/>
      <c r="AI478" s="138"/>
      <c r="AJ478" s="138"/>
      <c r="AU478" s="116"/>
      <c r="AW478" s="123"/>
    </row>
    <row r="479" spans="1:49" s="42" customFormat="1">
      <c r="A479" s="56"/>
      <c r="F479" s="138"/>
      <c r="G479" s="43"/>
      <c r="O479" s="296"/>
      <c r="P479" s="296"/>
      <c r="Q479" s="296"/>
      <c r="V479" s="99"/>
      <c r="Y479" s="138"/>
      <c r="Z479" s="138"/>
      <c r="AA479" s="138"/>
      <c r="AB479" s="138"/>
      <c r="AC479" s="225"/>
      <c r="AD479" s="138"/>
      <c r="AE479" s="138"/>
      <c r="AF479" s="138"/>
      <c r="AG479" s="138"/>
      <c r="AH479" s="138"/>
      <c r="AI479" s="138"/>
      <c r="AJ479" s="138"/>
      <c r="AU479" s="116"/>
      <c r="AW479" s="123"/>
    </row>
    <row r="480" spans="1:49" s="42" customFormat="1">
      <c r="A480" s="56"/>
      <c r="F480" s="138"/>
      <c r="G480" s="43"/>
      <c r="O480" s="296"/>
      <c r="P480" s="296"/>
      <c r="Q480" s="296"/>
      <c r="V480" s="99"/>
      <c r="Y480" s="138"/>
      <c r="Z480" s="138"/>
      <c r="AA480" s="138"/>
      <c r="AB480" s="138"/>
      <c r="AC480" s="225"/>
      <c r="AD480" s="138"/>
      <c r="AE480" s="138"/>
      <c r="AF480" s="138"/>
      <c r="AG480" s="138"/>
      <c r="AH480" s="138"/>
      <c r="AI480" s="138"/>
      <c r="AJ480" s="138"/>
      <c r="AU480" s="116"/>
      <c r="AW480" s="123"/>
    </row>
    <row r="481" spans="1:49" s="42" customFormat="1">
      <c r="A481" s="56"/>
      <c r="F481" s="138"/>
      <c r="G481" s="43"/>
      <c r="O481" s="296"/>
      <c r="P481" s="296"/>
      <c r="Q481" s="296"/>
      <c r="V481" s="99"/>
      <c r="Y481" s="138"/>
      <c r="Z481" s="138"/>
      <c r="AA481" s="138"/>
      <c r="AB481" s="138"/>
      <c r="AC481" s="225"/>
      <c r="AD481" s="138"/>
      <c r="AE481" s="138"/>
      <c r="AF481" s="138"/>
      <c r="AG481" s="138"/>
      <c r="AH481" s="138"/>
      <c r="AI481" s="138"/>
      <c r="AJ481" s="138"/>
      <c r="AU481" s="116"/>
      <c r="AW481" s="123"/>
    </row>
    <row r="482" spans="1:49" s="42" customFormat="1">
      <c r="A482" s="56"/>
      <c r="F482" s="138"/>
      <c r="G482" s="43"/>
      <c r="O482" s="296"/>
      <c r="P482" s="296"/>
      <c r="Q482" s="296"/>
      <c r="V482" s="99"/>
      <c r="Y482" s="138"/>
      <c r="Z482" s="138"/>
      <c r="AA482" s="138"/>
      <c r="AB482" s="138"/>
      <c r="AC482" s="225"/>
      <c r="AD482" s="138"/>
      <c r="AE482" s="138"/>
      <c r="AF482" s="138"/>
      <c r="AG482" s="138"/>
      <c r="AH482" s="138"/>
      <c r="AI482" s="138"/>
      <c r="AJ482" s="138"/>
      <c r="AU482" s="116"/>
      <c r="AW482" s="123"/>
    </row>
    <row r="483" spans="1:49" s="42" customFormat="1">
      <c r="A483" s="56"/>
      <c r="F483" s="138"/>
      <c r="G483" s="43"/>
      <c r="O483" s="296"/>
      <c r="P483" s="296"/>
      <c r="Q483" s="296"/>
      <c r="V483" s="99"/>
      <c r="Y483" s="138"/>
      <c r="Z483" s="138"/>
      <c r="AA483" s="138"/>
      <c r="AB483" s="138"/>
      <c r="AC483" s="225"/>
      <c r="AD483" s="138"/>
      <c r="AE483" s="138"/>
      <c r="AF483" s="138"/>
      <c r="AG483" s="138"/>
      <c r="AH483" s="138"/>
      <c r="AI483" s="138"/>
      <c r="AJ483" s="138"/>
      <c r="AU483" s="116"/>
      <c r="AW483" s="123"/>
    </row>
    <row r="484" spans="1:49" s="42" customFormat="1">
      <c r="A484" s="56"/>
      <c r="F484" s="138"/>
      <c r="G484" s="43"/>
      <c r="O484" s="296"/>
      <c r="P484" s="296"/>
      <c r="Q484" s="296"/>
      <c r="V484" s="99"/>
      <c r="Y484" s="138"/>
      <c r="Z484" s="138"/>
      <c r="AA484" s="138"/>
      <c r="AB484" s="138"/>
      <c r="AC484" s="225"/>
      <c r="AD484" s="138"/>
      <c r="AE484" s="138"/>
      <c r="AF484" s="138"/>
      <c r="AG484" s="138"/>
      <c r="AH484" s="138"/>
      <c r="AI484" s="138"/>
      <c r="AJ484" s="138"/>
      <c r="AU484" s="116"/>
      <c r="AW484" s="123"/>
    </row>
    <row r="485" spans="1:49" s="42" customFormat="1">
      <c r="A485" s="56"/>
      <c r="F485" s="138"/>
      <c r="G485" s="43"/>
      <c r="O485" s="296"/>
      <c r="P485" s="296"/>
      <c r="Q485" s="296"/>
      <c r="V485" s="99"/>
      <c r="Y485" s="138"/>
      <c r="Z485" s="138"/>
      <c r="AA485" s="138"/>
      <c r="AB485" s="138"/>
      <c r="AC485" s="225"/>
      <c r="AD485" s="138"/>
      <c r="AE485" s="138"/>
      <c r="AF485" s="138"/>
      <c r="AG485" s="138"/>
      <c r="AH485" s="138"/>
      <c r="AI485" s="138"/>
      <c r="AJ485" s="138"/>
      <c r="AU485" s="116"/>
      <c r="AW485" s="123"/>
    </row>
    <row r="486" spans="1:49" s="42" customFormat="1">
      <c r="A486" s="56"/>
      <c r="F486" s="138"/>
      <c r="G486" s="43"/>
      <c r="O486" s="296"/>
      <c r="P486" s="296"/>
      <c r="Q486" s="296"/>
      <c r="V486" s="99"/>
      <c r="Y486" s="138"/>
      <c r="Z486" s="138"/>
      <c r="AA486" s="138"/>
      <c r="AB486" s="138"/>
      <c r="AC486" s="225"/>
      <c r="AD486" s="138"/>
      <c r="AE486" s="138"/>
      <c r="AF486" s="138"/>
      <c r="AG486" s="138"/>
      <c r="AH486" s="138"/>
      <c r="AI486" s="138"/>
      <c r="AJ486" s="138"/>
      <c r="AU486" s="116"/>
      <c r="AW486" s="123"/>
    </row>
    <row r="487" spans="1:49" s="42" customFormat="1">
      <c r="A487" s="56"/>
      <c r="F487" s="138"/>
      <c r="G487" s="43"/>
      <c r="O487" s="296"/>
      <c r="P487" s="296"/>
      <c r="Q487" s="296"/>
      <c r="V487" s="99"/>
      <c r="Y487" s="138"/>
      <c r="Z487" s="138"/>
      <c r="AA487" s="138"/>
      <c r="AB487" s="138"/>
      <c r="AC487" s="225"/>
      <c r="AD487" s="138"/>
      <c r="AE487" s="138"/>
      <c r="AF487" s="138"/>
      <c r="AG487" s="138"/>
      <c r="AH487" s="138"/>
      <c r="AI487" s="138"/>
      <c r="AJ487" s="138"/>
      <c r="AU487" s="116"/>
      <c r="AW487" s="123"/>
    </row>
    <row r="488" spans="1:49" s="42" customFormat="1">
      <c r="A488" s="56"/>
      <c r="F488" s="138"/>
      <c r="G488" s="43"/>
      <c r="O488" s="296"/>
      <c r="P488" s="296"/>
      <c r="Q488" s="296"/>
      <c r="V488" s="99"/>
      <c r="Y488" s="138"/>
      <c r="Z488" s="138"/>
      <c r="AA488" s="138"/>
      <c r="AB488" s="138"/>
      <c r="AC488" s="225"/>
      <c r="AD488" s="138"/>
      <c r="AE488" s="138"/>
      <c r="AF488" s="138"/>
      <c r="AG488" s="138"/>
      <c r="AH488" s="138"/>
      <c r="AI488" s="138"/>
      <c r="AJ488" s="138"/>
      <c r="AU488" s="116"/>
      <c r="AW488" s="123"/>
    </row>
    <row r="489" spans="1:49" s="42" customFormat="1">
      <c r="A489" s="56"/>
      <c r="F489" s="138"/>
      <c r="G489" s="43"/>
      <c r="O489" s="296"/>
      <c r="P489" s="296"/>
      <c r="Q489" s="296"/>
      <c r="V489" s="99"/>
      <c r="Y489" s="138"/>
      <c r="Z489" s="138"/>
      <c r="AA489" s="138"/>
      <c r="AB489" s="138"/>
      <c r="AC489" s="225"/>
      <c r="AD489" s="138"/>
      <c r="AE489" s="138"/>
      <c r="AF489" s="138"/>
      <c r="AG489" s="138"/>
      <c r="AH489" s="138"/>
      <c r="AI489" s="138"/>
      <c r="AJ489" s="138"/>
      <c r="AU489" s="116"/>
      <c r="AW489" s="123"/>
    </row>
    <row r="490" spans="1:49" s="42" customFormat="1">
      <c r="A490" s="56"/>
      <c r="F490" s="138"/>
      <c r="G490" s="43"/>
      <c r="O490" s="296"/>
      <c r="P490" s="296"/>
      <c r="Q490" s="296"/>
      <c r="V490" s="99"/>
      <c r="Y490" s="138"/>
      <c r="Z490" s="138"/>
      <c r="AA490" s="138"/>
      <c r="AB490" s="138"/>
      <c r="AC490" s="225"/>
      <c r="AD490" s="138"/>
      <c r="AE490" s="138"/>
      <c r="AF490" s="138"/>
      <c r="AG490" s="138"/>
      <c r="AH490" s="138"/>
      <c r="AI490" s="138"/>
      <c r="AJ490" s="138"/>
      <c r="AU490" s="116"/>
      <c r="AW490" s="123"/>
    </row>
    <row r="491" spans="1:49" s="42" customFormat="1">
      <c r="A491" s="56"/>
      <c r="F491" s="138"/>
      <c r="G491" s="43"/>
      <c r="O491" s="296"/>
      <c r="P491" s="296"/>
      <c r="Q491" s="296"/>
      <c r="V491" s="99"/>
      <c r="Y491" s="138"/>
      <c r="Z491" s="138"/>
      <c r="AA491" s="138"/>
      <c r="AB491" s="138"/>
      <c r="AC491" s="225"/>
      <c r="AD491" s="138"/>
      <c r="AE491" s="138"/>
      <c r="AF491" s="138"/>
      <c r="AG491" s="138"/>
      <c r="AH491" s="138"/>
      <c r="AI491" s="138"/>
      <c r="AJ491" s="138"/>
      <c r="AU491" s="116"/>
      <c r="AW491" s="123"/>
    </row>
    <row r="492" spans="1:49" s="42" customFormat="1">
      <c r="A492" s="56"/>
      <c r="F492" s="138"/>
      <c r="G492" s="43"/>
      <c r="O492" s="296"/>
      <c r="P492" s="296"/>
      <c r="Q492" s="296"/>
      <c r="V492" s="99"/>
      <c r="Y492" s="138"/>
      <c r="Z492" s="138"/>
      <c r="AA492" s="138"/>
      <c r="AB492" s="138"/>
      <c r="AC492" s="225"/>
      <c r="AD492" s="138"/>
      <c r="AE492" s="138"/>
      <c r="AF492" s="138"/>
      <c r="AG492" s="138"/>
      <c r="AH492" s="138"/>
      <c r="AI492" s="138"/>
      <c r="AJ492" s="138"/>
      <c r="AU492" s="116"/>
      <c r="AW492" s="123"/>
    </row>
    <row r="493" spans="1:49" s="42" customFormat="1">
      <c r="A493" s="56"/>
      <c r="F493" s="138"/>
      <c r="G493" s="43"/>
      <c r="O493" s="296"/>
      <c r="P493" s="296"/>
      <c r="Q493" s="296"/>
      <c r="V493" s="99"/>
      <c r="Y493" s="138"/>
      <c r="Z493" s="138"/>
      <c r="AA493" s="138"/>
      <c r="AB493" s="138"/>
      <c r="AC493" s="225"/>
      <c r="AD493" s="138"/>
      <c r="AE493" s="138"/>
      <c r="AF493" s="138"/>
      <c r="AG493" s="138"/>
      <c r="AH493" s="138"/>
      <c r="AI493" s="138"/>
      <c r="AJ493" s="138"/>
      <c r="AU493" s="116"/>
      <c r="AW493" s="123"/>
    </row>
    <row r="494" spans="1:49" s="42" customFormat="1">
      <c r="A494" s="56"/>
      <c r="F494" s="138"/>
      <c r="G494" s="43"/>
      <c r="O494" s="296"/>
      <c r="P494" s="296"/>
      <c r="Q494" s="296"/>
      <c r="V494" s="99"/>
      <c r="Y494" s="138"/>
      <c r="Z494" s="138"/>
      <c r="AA494" s="138"/>
      <c r="AB494" s="138"/>
      <c r="AC494" s="225"/>
      <c r="AD494" s="138"/>
      <c r="AE494" s="138"/>
      <c r="AF494" s="138"/>
      <c r="AG494" s="138"/>
      <c r="AH494" s="138"/>
      <c r="AI494" s="138"/>
      <c r="AJ494" s="138"/>
      <c r="AU494" s="116"/>
      <c r="AW494" s="123"/>
    </row>
    <row r="495" spans="1:49" s="42" customFormat="1">
      <c r="A495" s="56"/>
      <c r="F495" s="138"/>
      <c r="G495" s="43"/>
      <c r="O495" s="296"/>
      <c r="P495" s="296"/>
      <c r="Q495" s="296"/>
      <c r="V495" s="99"/>
      <c r="Y495" s="138"/>
      <c r="Z495" s="138"/>
      <c r="AA495" s="138"/>
      <c r="AB495" s="138"/>
      <c r="AC495" s="225"/>
      <c r="AD495" s="138"/>
      <c r="AE495" s="138"/>
      <c r="AF495" s="138"/>
      <c r="AG495" s="138"/>
      <c r="AH495" s="138"/>
      <c r="AI495" s="138"/>
      <c r="AJ495" s="138"/>
      <c r="AU495" s="116"/>
      <c r="AW495" s="123"/>
    </row>
    <row r="496" spans="1:49" s="42" customFormat="1">
      <c r="A496" s="56"/>
      <c r="F496" s="138"/>
      <c r="G496" s="43"/>
      <c r="O496" s="296"/>
      <c r="P496" s="296"/>
      <c r="Q496" s="296"/>
      <c r="V496" s="99"/>
      <c r="Y496" s="138"/>
      <c r="Z496" s="138"/>
      <c r="AA496" s="138"/>
      <c r="AB496" s="138"/>
      <c r="AC496" s="225"/>
      <c r="AD496" s="138"/>
      <c r="AE496" s="138"/>
      <c r="AF496" s="138"/>
      <c r="AG496" s="138"/>
      <c r="AH496" s="138"/>
      <c r="AI496" s="138"/>
      <c r="AJ496" s="138"/>
      <c r="AU496" s="116"/>
      <c r="AW496" s="123"/>
    </row>
    <row r="497" spans="1:49" s="42" customFormat="1">
      <c r="A497" s="56"/>
      <c r="F497" s="138"/>
      <c r="G497" s="43"/>
      <c r="O497" s="296"/>
      <c r="P497" s="296"/>
      <c r="Q497" s="296"/>
      <c r="V497" s="99"/>
      <c r="Y497" s="138"/>
      <c r="Z497" s="138"/>
      <c r="AA497" s="138"/>
      <c r="AB497" s="138"/>
      <c r="AC497" s="225"/>
      <c r="AD497" s="138"/>
      <c r="AE497" s="138"/>
      <c r="AF497" s="138"/>
      <c r="AG497" s="138"/>
      <c r="AH497" s="138"/>
      <c r="AI497" s="138"/>
      <c r="AJ497" s="138"/>
      <c r="AU497" s="116"/>
      <c r="AW497" s="123"/>
    </row>
    <row r="498" spans="1:49" s="42" customFormat="1">
      <c r="A498" s="56"/>
      <c r="F498" s="138"/>
      <c r="G498" s="43"/>
      <c r="O498" s="296"/>
      <c r="P498" s="296"/>
      <c r="Q498" s="296"/>
      <c r="V498" s="99"/>
      <c r="Y498" s="138"/>
      <c r="Z498" s="138"/>
      <c r="AA498" s="138"/>
      <c r="AB498" s="138"/>
      <c r="AC498" s="225"/>
      <c r="AD498" s="138"/>
      <c r="AE498" s="138"/>
      <c r="AF498" s="138"/>
      <c r="AG498" s="138"/>
      <c r="AH498" s="138"/>
      <c r="AI498" s="138"/>
      <c r="AJ498" s="138"/>
      <c r="AU498" s="116"/>
      <c r="AW498" s="123"/>
    </row>
    <row r="499" spans="1:49" s="42" customFormat="1">
      <c r="A499" s="56"/>
      <c r="F499" s="138"/>
      <c r="G499" s="43"/>
      <c r="O499" s="296"/>
      <c r="P499" s="296"/>
      <c r="Q499" s="296"/>
      <c r="V499" s="99"/>
      <c r="Y499" s="138"/>
      <c r="Z499" s="138"/>
      <c r="AA499" s="138"/>
      <c r="AB499" s="138"/>
      <c r="AC499" s="225"/>
      <c r="AD499" s="138"/>
      <c r="AE499" s="138"/>
      <c r="AF499" s="138"/>
      <c r="AG499" s="138"/>
      <c r="AH499" s="138"/>
      <c r="AI499" s="138"/>
      <c r="AJ499" s="138"/>
      <c r="AU499" s="116"/>
      <c r="AW499" s="123"/>
    </row>
    <row r="500" spans="1:49" s="42" customFormat="1">
      <c r="A500" s="56"/>
      <c r="F500" s="138"/>
      <c r="G500" s="43"/>
      <c r="O500" s="296"/>
      <c r="P500" s="296"/>
      <c r="Q500" s="296"/>
      <c r="V500" s="99"/>
      <c r="Y500" s="138"/>
      <c r="Z500" s="138"/>
      <c r="AA500" s="138"/>
      <c r="AB500" s="138"/>
      <c r="AC500" s="225"/>
      <c r="AD500" s="138"/>
      <c r="AE500" s="138"/>
      <c r="AF500" s="138"/>
      <c r="AG500" s="138"/>
      <c r="AH500" s="138"/>
      <c r="AI500" s="138"/>
      <c r="AJ500" s="138"/>
      <c r="AU500" s="116"/>
      <c r="AW500" s="123"/>
    </row>
    <row r="501" spans="1:49" s="42" customFormat="1">
      <c r="A501" s="56"/>
      <c r="F501" s="138"/>
      <c r="G501" s="43"/>
      <c r="O501" s="296"/>
      <c r="P501" s="296"/>
      <c r="Q501" s="296"/>
      <c r="V501" s="99"/>
      <c r="Y501" s="138"/>
      <c r="Z501" s="138"/>
      <c r="AA501" s="138"/>
      <c r="AB501" s="138"/>
      <c r="AC501" s="225"/>
      <c r="AD501" s="138"/>
      <c r="AE501" s="138"/>
      <c r="AF501" s="138"/>
      <c r="AG501" s="138"/>
      <c r="AH501" s="138"/>
      <c r="AI501" s="138"/>
      <c r="AJ501" s="138"/>
      <c r="AU501" s="116"/>
      <c r="AW501" s="123"/>
    </row>
    <row r="502" spans="1:49" s="42" customFormat="1">
      <c r="A502" s="56"/>
      <c r="F502" s="138"/>
      <c r="G502" s="43"/>
      <c r="O502" s="296"/>
      <c r="P502" s="296"/>
      <c r="Q502" s="296"/>
      <c r="V502" s="99"/>
      <c r="Y502" s="138"/>
      <c r="Z502" s="138"/>
      <c r="AA502" s="138"/>
      <c r="AB502" s="138"/>
      <c r="AC502" s="225"/>
      <c r="AD502" s="138"/>
      <c r="AE502" s="138"/>
      <c r="AF502" s="138"/>
      <c r="AG502" s="138"/>
      <c r="AH502" s="138"/>
      <c r="AI502" s="138"/>
      <c r="AJ502" s="138"/>
      <c r="AU502" s="116"/>
      <c r="AW502" s="123"/>
    </row>
    <row r="503" spans="1:49" s="42" customFormat="1">
      <c r="A503" s="56"/>
      <c r="F503" s="138"/>
      <c r="G503" s="43"/>
      <c r="O503" s="296"/>
      <c r="P503" s="296"/>
      <c r="Q503" s="296"/>
      <c r="V503" s="99"/>
      <c r="Y503" s="138"/>
      <c r="Z503" s="138"/>
      <c r="AA503" s="138"/>
      <c r="AB503" s="138"/>
      <c r="AC503" s="225"/>
      <c r="AD503" s="138"/>
      <c r="AE503" s="138"/>
      <c r="AF503" s="138"/>
      <c r="AG503" s="138"/>
      <c r="AH503" s="138"/>
      <c r="AI503" s="138"/>
      <c r="AJ503" s="138"/>
      <c r="AU503" s="116"/>
      <c r="AW503" s="123"/>
    </row>
    <row r="504" spans="1:49" s="42" customFormat="1">
      <c r="A504" s="56"/>
      <c r="F504" s="138"/>
      <c r="G504" s="43"/>
      <c r="O504" s="296"/>
      <c r="P504" s="296"/>
      <c r="Q504" s="296"/>
      <c r="V504" s="99"/>
      <c r="Y504" s="138"/>
      <c r="Z504" s="138"/>
      <c r="AA504" s="138"/>
      <c r="AB504" s="138"/>
      <c r="AC504" s="225"/>
      <c r="AD504" s="138"/>
      <c r="AE504" s="138"/>
      <c r="AF504" s="138"/>
      <c r="AG504" s="138"/>
      <c r="AH504" s="138"/>
      <c r="AI504" s="138"/>
      <c r="AJ504" s="138"/>
      <c r="AU504" s="116"/>
      <c r="AW504" s="123"/>
    </row>
    <row r="505" spans="1:49" s="42" customFormat="1">
      <c r="A505" s="56"/>
      <c r="F505" s="138"/>
      <c r="G505" s="43"/>
      <c r="O505" s="296"/>
      <c r="P505" s="296"/>
      <c r="Q505" s="296"/>
      <c r="V505" s="99"/>
      <c r="Y505" s="138"/>
      <c r="Z505" s="138"/>
      <c r="AA505" s="138"/>
      <c r="AB505" s="138"/>
      <c r="AC505" s="225"/>
      <c r="AD505" s="138"/>
      <c r="AE505" s="138"/>
      <c r="AF505" s="138"/>
      <c r="AG505" s="138"/>
      <c r="AH505" s="138"/>
      <c r="AI505" s="138"/>
      <c r="AJ505" s="138"/>
      <c r="AU505" s="116"/>
      <c r="AW505" s="123"/>
    </row>
    <row r="506" spans="1:49" s="42" customFormat="1">
      <c r="A506" s="56"/>
      <c r="F506" s="138"/>
      <c r="G506" s="43"/>
      <c r="O506" s="296"/>
      <c r="P506" s="296"/>
      <c r="Q506" s="296"/>
      <c r="V506" s="99"/>
      <c r="Y506" s="138"/>
      <c r="Z506" s="138"/>
      <c r="AA506" s="138"/>
      <c r="AB506" s="138"/>
      <c r="AC506" s="225"/>
      <c r="AD506" s="138"/>
      <c r="AE506" s="138"/>
      <c r="AF506" s="138"/>
      <c r="AG506" s="138"/>
      <c r="AH506" s="138"/>
      <c r="AI506" s="138"/>
      <c r="AJ506" s="138"/>
      <c r="AU506" s="116"/>
      <c r="AW506" s="123"/>
    </row>
    <row r="507" spans="1:49" s="42" customFormat="1">
      <c r="A507" s="56"/>
      <c r="F507" s="138"/>
      <c r="G507" s="43"/>
      <c r="O507" s="296"/>
      <c r="P507" s="296"/>
      <c r="Q507" s="296"/>
      <c r="V507" s="99"/>
      <c r="Y507" s="138"/>
      <c r="Z507" s="138"/>
      <c r="AA507" s="138"/>
      <c r="AB507" s="138"/>
      <c r="AC507" s="225"/>
      <c r="AD507" s="138"/>
      <c r="AE507" s="138"/>
      <c r="AF507" s="138"/>
      <c r="AG507" s="138"/>
      <c r="AH507" s="138"/>
      <c r="AI507" s="138"/>
      <c r="AJ507" s="138"/>
      <c r="AU507" s="116"/>
      <c r="AW507" s="123"/>
    </row>
    <row r="508" spans="1:49" s="42" customFormat="1">
      <c r="A508" s="56"/>
      <c r="F508" s="138"/>
      <c r="G508" s="43"/>
      <c r="O508" s="296"/>
      <c r="P508" s="296"/>
      <c r="Q508" s="296"/>
      <c r="V508" s="99"/>
      <c r="Y508" s="138"/>
      <c r="Z508" s="138"/>
      <c r="AA508" s="138"/>
      <c r="AB508" s="138"/>
      <c r="AC508" s="225"/>
      <c r="AD508" s="138"/>
      <c r="AE508" s="138"/>
      <c r="AF508" s="138"/>
      <c r="AG508" s="138"/>
      <c r="AH508" s="138"/>
      <c r="AI508" s="138"/>
      <c r="AJ508" s="138"/>
      <c r="AU508" s="116"/>
      <c r="AW508" s="123"/>
    </row>
    <row r="509" spans="1:49" s="42" customFormat="1">
      <c r="A509" s="56"/>
      <c r="F509" s="138"/>
      <c r="G509" s="43"/>
      <c r="O509" s="296"/>
      <c r="P509" s="296"/>
      <c r="Q509" s="296"/>
      <c r="V509" s="99"/>
      <c r="Y509" s="138"/>
      <c r="Z509" s="138"/>
      <c r="AA509" s="138"/>
      <c r="AB509" s="138"/>
      <c r="AC509" s="225"/>
      <c r="AD509" s="138"/>
      <c r="AE509" s="138"/>
      <c r="AF509" s="138"/>
      <c r="AG509" s="138"/>
      <c r="AH509" s="138"/>
      <c r="AI509" s="138"/>
      <c r="AJ509" s="138"/>
      <c r="AU509" s="116"/>
      <c r="AW509" s="123"/>
    </row>
    <row r="510" spans="1:49" s="42" customFormat="1">
      <c r="A510" s="56"/>
      <c r="F510" s="138"/>
      <c r="G510" s="43"/>
      <c r="O510" s="296"/>
      <c r="P510" s="296"/>
      <c r="Q510" s="296"/>
      <c r="V510" s="99"/>
      <c r="Y510" s="138"/>
      <c r="Z510" s="138"/>
      <c r="AA510" s="138"/>
      <c r="AB510" s="138"/>
      <c r="AC510" s="225"/>
      <c r="AD510" s="138"/>
      <c r="AE510" s="138"/>
      <c r="AF510" s="138"/>
      <c r="AG510" s="138"/>
      <c r="AH510" s="138"/>
      <c r="AI510" s="138"/>
      <c r="AJ510" s="138"/>
      <c r="AU510" s="116"/>
      <c r="AW510" s="123"/>
    </row>
    <row r="511" spans="1:49" s="42" customFormat="1">
      <c r="A511" s="56"/>
      <c r="F511" s="138"/>
      <c r="G511" s="43"/>
      <c r="O511" s="296"/>
      <c r="P511" s="296"/>
      <c r="Q511" s="296"/>
      <c r="V511" s="99"/>
      <c r="Y511" s="138"/>
      <c r="Z511" s="138"/>
      <c r="AA511" s="138"/>
      <c r="AB511" s="138"/>
      <c r="AC511" s="225"/>
      <c r="AD511" s="138"/>
      <c r="AE511" s="138"/>
      <c r="AF511" s="138"/>
      <c r="AG511" s="138"/>
      <c r="AH511" s="138"/>
      <c r="AI511" s="138"/>
      <c r="AJ511" s="138"/>
      <c r="AU511" s="116"/>
      <c r="AW511" s="123"/>
    </row>
    <row r="512" spans="1:49" s="42" customFormat="1">
      <c r="A512" s="56"/>
      <c r="F512" s="138"/>
      <c r="G512" s="43"/>
      <c r="O512" s="296"/>
      <c r="P512" s="296"/>
      <c r="Q512" s="296"/>
      <c r="V512" s="99"/>
      <c r="Y512" s="138"/>
      <c r="Z512" s="138"/>
      <c r="AA512" s="138"/>
      <c r="AB512" s="138"/>
      <c r="AC512" s="225"/>
      <c r="AD512" s="138"/>
      <c r="AE512" s="138"/>
      <c r="AF512" s="138"/>
      <c r="AG512" s="138"/>
      <c r="AH512" s="138"/>
      <c r="AI512" s="138"/>
      <c r="AJ512" s="138"/>
      <c r="AU512" s="116"/>
      <c r="AW512" s="123"/>
    </row>
    <row r="513" spans="1:49" s="42" customFormat="1">
      <c r="A513" s="56"/>
      <c r="F513" s="138"/>
      <c r="G513" s="43"/>
      <c r="O513" s="296"/>
      <c r="P513" s="296"/>
      <c r="Q513" s="296"/>
      <c r="V513" s="99"/>
      <c r="Y513" s="138"/>
      <c r="Z513" s="138"/>
      <c r="AA513" s="138"/>
      <c r="AB513" s="138"/>
      <c r="AC513" s="225"/>
      <c r="AD513" s="138"/>
      <c r="AE513" s="138"/>
      <c r="AF513" s="138"/>
      <c r="AG513" s="138"/>
      <c r="AH513" s="138"/>
      <c r="AI513" s="138"/>
      <c r="AJ513" s="138"/>
      <c r="AU513" s="116"/>
      <c r="AW513" s="123"/>
    </row>
    <row r="514" spans="1:49" s="42" customFormat="1">
      <c r="A514" s="56"/>
      <c r="F514" s="138"/>
      <c r="G514" s="43"/>
      <c r="O514" s="296"/>
      <c r="P514" s="296"/>
      <c r="Q514" s="296"/>
      <c r="V514" s="99"/>
      <c r="Y514" s="138"/>
      <c r="Z514" s="138"/>
      <c r="AA514" s="138"/>
      <c r="AB514" s="138"/>
      <c r="AC514" s="225"/>
      <c r="AD514" s="138"/>
      <c r="AE514" s="138"/>
      <c r="AF514" s="138"/>
      <c r="AG514" s="138"/>
      <c r="AH514" s="138"/>
      <c r="AI514" s="138"/>
      <c r="AJ514" s="138"/>
      <c r="AU514" s="116"/>
      <c r="AW514" s="123"/>
    </row>
    <row r="515" spans="1:49" s="42" customFormat="1">
      <c r="A515" s="56"/>
      <c r="F515" s="138"/>
      <c r="G515" s="43"/>
      <c r="O515" s="296"/>
      <c r="P515" s="296"/>
      <c r="Q515" s="296"/>
      <c r="V515" s="99"/>
      <c r="Y515" s="138"/>
      <c r="Z515" s="138"/>
      <c r="AA515" s="138"/>
      <c r="AB515" s="138"/>
      <c r="AC515" s="225"/>
      <c r="AD515" s="138"/>
      <c r="AE515" s="138"/>
      <c r="AF515" s="138"/>
      <c r="AG515" s="138"/>
      <c r="AH515" s="138"/>
      <c r="AI515" s="138"/>
      <c r="AJ515" s="138"/>
      <c r="AU515" s="116"/>
      <c r="AW515" s="123"/>
    </row>
    <row r="516" spans="1:49" s="42" customFormat="1">
      <c r="A516" s="56"/>
      <c r="F516" s="138"/>
      <c r="G516" s="43"/>
      <c r="O516" s="296"/>
      <c r="P516" s="296"/>
      <c r="Q516" s="296"/>
      <c r="V516" s="99"/>
      <c r="Y516" s="138"/>
      <c r="Z516" s="138"/>
      <c r="AA516" s="138"/>
      <c r="AB516" s="138"/>
      <c r="AC516" s="225"/>
      <c r="AD516" s="138"/>
      <c r="AE516" s="138"/>
      <c r="AF516" s="138"/>
      <c r="AG516" s="138"/>
      <c r="AH516" s="138"/>
      <c r="AI516" s="138"/>
      <c r="AJ516" s="138"/>
      <c r="AU516" s="116"/>
      <c r="AW516" s="123"/>
    </row>
    <row r="517" spans="1:49" s="42" customFormat="1">
      <c r="A517" s="56"/>
      <c r="F517" s="138"/>
      <c r="G517" s="43"/>
      <c r="O517" s="296"/>
      <c r="P517" s="296"/>
      <c r="Q517" s="296"/>
      <c r="V517" s="99"/>
      <c r="Y517" s="138"/>
      <c r="Z517" s="138"/>
      <c r="AA517" s="138"/>
      <c r="AB517" s="138"/>
      <c r="AC517" s="225"/>
      <c r="AD517" s="138"/>
      <c r="AE517" s="138"/>
      <c r="AF517" s="138"/>
      <c r="AG517" s="138"/>
      <c r="AH517" s="138"/>
      <c r="AI517" s="138"/>
      <c r="AJ517" s="138"/>
      <c r="AU517" s="116"/>
      <c r="AW517" s="123"/>
    </row>
    <row r="518" spans="1:49" s="42" customFormat="1">
      <c r="A518" s="56"/>
      <c r="F518" s="138"/>
      <c r="G518" s="43"/>
      <c r="O518" s="296"/>
      <c r="P518" s="296"/>
      <c r="Q518" s="296"/>
      <c r="V518" s="99"/>
      <c r="Y518" s="138"/>
      <c r="Z518" s="138"/>
      <c r="AA518" s="138"/>
      <c r="AB518" s="138"/>
      <c r="AC518" s="225"/>
      <c r="AD518" s="138"/>
      <c r="AE518" s="138"/>
      <c r="AF518" s="138"/>
      <c r="AG518" s="138"/>
      <c r="AH518" s="138"/>
      <c r="AI518" s="138"/>
      <c r="AJ518" s="138"/>
      <c r="AU518" s="116"/>
      <c r="AW518" s="123"/>
    </row>
    <row r="519" spans="1:49" s="42" customFormat="1">
      <c r="A519" s="56"/>
      <c r="F519" s="138"/>
      <c r="G519" s="43"/>
      <c r="O519" s="296"/>
      <c r="P519" s="296"/>
      <c r="Q519" s="296"/>
      <c r="V519" s="99"/>
      <c r="Y519" s="138"/>
      <c r="Z519" s="138"/>
      <c r="AA519" s="138"/>
      <c r="AB519" s="138"/>
      <c r="AC519" s="225"/>
      <c r="AD519" s="138"/>
      <c r="AE519" s="138"/>
      <c r="AF519" s="138"/>
      <c r="AG519" s="138"/>
      <c r="AH519" s="138"/>
      <c r="AI519" s="138"/>
      <c r="AJ519" s="138"/>
      <c r="AU519" s="116"/>
      <c r="AW519" s="123"/>
    </row>
    <row r="520" spans="1:49" s="42" customFormat="1">
      <c r="A520" s="56"/>
      <c r="F520" s="138"/>
      <c r="G520" s="43"/>
      <c r="O520" s="296"/>
      <c r="P520" s="296"/>
      <c r="Q520" s="296"/>
      <c r="V520" s="99"/>
      <c r="Y520" s="138"/>
      <c r="Z520" s="138"/>
      <c r="AA520" s="138"/>
      <c r="AB520" s="138"/>
      <c r="AC520" s="225"/>
      <c r="AD520" s="138"/>
      <c r="AE520" s="138"/>
      <c r="AF520" s="138"/>
      <c r="AG520" s="138"/>
      <c r="AH520" s="138"/>
      <c r="AI520" s="138"/>
      <c r="AJ520" s="138"/>
      <c r="AU520" s="116"/>
      <c r="AW520" s="123"/>
    </row>
    <row r="521" spans="1:49" s="42" customFormat="1">
      <c r="A521" s="56"/>
      <c r="F521" s="138"/>
      <c r="G521" s="43"/>
      <c r="O521" s="296"/>
      <c r="P521" s="296"/>
      <c r="Q521" s="296"/>
      <c r="V521" s="99"/>
      <c r="Y521" s="138"/>
      <c r="Z521" s="138"/>
      <c r="AA521" s="138"/>
      <c r="AB521" s="138"/>
      <c r="AC521" s="225"/>
      <c r="AD521" s="138"/>
      <c r="AE521" s="138"/>
      <c r="AF521" s="138"/>
      <c r="AG521" s="138"/>
      <c r="AH521" s="138"/>
      <c r="AI521" s="138"/>
      <c r="AJ521" s="138"/>
      <c r="AU521" s="116"/>
      <c r="AW521" s="123"/>
    </row>
    <row r="522" spans="1:49" s="42" customFormat="1">
      <c r="A522" s="56"/>
      <c r="F522" s="138"/>
      <c r="G522" s="43"/>
      <c r="O522" s="296"/>
      <c r="P522" s="296"/>
      <c r="Q522" s="296"/>
      <c r="V522" s="99"/>
      <c r="Y522" s="138"/>
      <c r="Z522" s="138"/>
      <c r="AA522" s="138"/>
      <c r="AB522" s="138"/>
      <c r="AC522" s="225"/>
      <c r="AD522" s="138"/>
      <c r="AE522" s="138"/>
      <c r="AF522" s="138"/>
      <c r="AG522" s="138"/>
      <c r="AH522" s="138"/>
      <c r="AI522" s="138"/>
      <c r="AJ522" s="138"/>
      <c r="AU522" s="116"/>
      <c r="AW522" s="123"/>
    </row>
    <row r="523" spans="1:49" s="42" customFormat="1">
      <c r="A523" s="56"/>
      <c r="F523" s="138"/>
      <c r="G523" s="43"/>
      <c r="O523" s="296"/>
      <c r="P523" s="296"/>
      <c r="Q523" s="296"/>
      <c r="V523" s="99"/>
      <c r="Y523" s="138"/>
      <c r="Z523" s="138"/>
      <c r="AA523" s="138"/>
      <c r="AB523" s="138"/>
      <c r="AC523" s="225"/>
      <c r="AD523" s="138"/>
      <c r="AE523" s="138"/>
      <c r="AF523" s="138"/>
      <c r="AG523" s="138"/>
      <c r="AH523" s="138"/>
      <c r="AI523" s="138"/>
      <c r="AJ523" s="138"/>
      <c r="AU523" s="116"/>
      <c r="AW523" s="123"/>
    </row>
    <row r="524" spans="1:49" s="42" customFormat="1">
      <c r="A524" s="56"/>
      <c r="F524" s="138"/>
      <c r="G524" s="43"/>
      <c r="O524" s="296"/>
      <c r="P524" s="296"/>
      <c r="Q524" s="296"/>
      <c r="V524" s="99"/>
      <c r="Y524" s="138"/>
      <c r="Z524" s="138"/>
      <c r="AA524" s="138"/>
      <c r="AB524" s="138"/>
      <c r="AC524" s="225"/>
      <c r="AD524" s="138"/>
      <c r="AE524" s="138"/>
      <c r="AF524" s="138"/>
      <c r="AG524" s="138"/>
      <c r="AH524" s="138"/>
      <c r="AI524" s="138"/>
      <c r="AJ524" s="138"/>
      <c r="AU524" s="116"/>
      <c r="AW524" s="123"/>
    </row>
    <row r="525" spans="1:49" s="42" customFormat="1">
      <c r="A525" s="56"/>
      <c r="F525" s="138"/>
      <c r="G525" s="43"/>
      <c r="O525" s="296"/>
      <c r="P525" s="296"/>
      <c r="Q525" s="296"/>
      <c r="V525" s="99"/>
      <c r="Y525" s="138"/>
      <c r="Z525" s="138"/>
      <c r="AA525" s="138"/>
      <c r="AB525" s="138"/>
      <c r="AC525" s="225"/>
      <c r="AD525" s="138"/>
      <c r="AE525" s="138"/>
      <c r="AF525" s="138"/>
      <c r="AG525" s="138"/>
      <c r="AH525" s="138"/>
      <c r="AI525" s="138"/>
      <c r="AJ525" s="138"/>
      <c r="AU525" s="116"/>
      <c r="AW525" s="123"/>
    </row>
    <row r="526" spans="1:49" s="42" customFormat="1">
      <c r="A526" s="56"/>
      <c r="F526" s="138"/>
      <c r="G526" s="43"/>
      <c r="O526" s="296"/>
      <c r="P526" s="296"/>
      <c r="Q526" s="296"/>
      <c r="V526" s="99"/>
      <c r="Y526" s="138"/>
      <c r="Z526" s="138"/>
      <c r="AA526" s="138"/>
      <c r="AB526" s="138"/>
      <c r="AC526" s="225"/>
      <c r="AD526" s="138"/>
      <c r="AE526" s="138"/>
      <c r="AF526" s="138"/>
      <c r="AG526" s="138"/>
      <c r="AH526" s="138"/>
      <c r="AI526" s="138"/>
      <c r="AJ526" s="138"/>
      <c r="AU526" s="116"/>
      <c r="AW526" s="123"/>
    </row>
    <row r="527" spans="1:49" s="42" customFormat="1">
      <c r="A527" s="56"/>
      <c r="F527" s="138"/>
      <c r="G527" s="43"/>
      <c r="O527" s="296"/>
      <c r="P527" s="296"/>
      <c r="Q527" s="296"/>
      <c r="V527" s="99"/>
      <c r="Y527" s="138"/>
      <c r="Z527" s="138"/>
      <c r="AA527" s="138"/>
      <c r="AB527" s="138"/>
      <c r="AC527" s="225"/>
      <c r="AD527" s="138"/>
      <c r="AE527" s="138"/>
      <c r="AF527" s="138"/>
      <c r="AG527" s="138"/>
      <c r="AH527" s="138"/>
      <c r="AI527" s="138"/>
      <c r="AJ527" s="138"/>
      <c r="AU527" s="116"/>
      <c r="AW527" s="123"/>
    </row>
    <row r="528" spans="1:49" s="42" customFormat="1">
      <c r="A528" s="56"/>
      <c r="F528" s="138"/>
      <c r="G528" s="43"/>
      <c r="O528" s="296"/>
      <c r="P528" s="296"/>
      <c r="Q528" s="296"/>
      <c r="V528" s="99"/>
      <c r="Y528" s="138"/>
      <c r="Z528" s="138"/>
      <c r="AA528" s="138"/>
      <c r="AB528" s="138"/>
      <c r="AC528" s="225"/>
      <c r="AD528" s="138"/>
      <c r="AE528" s="138"/>
      <c r="AF528" s="138"/>
      <c r="AG528" s="138"/>
      <c r="AH528" s="138"/>
      <c r="AI528" s="138"/>
      <c r="AJ528" s="138"/>
      <c r="AU528" s="116"/>
      <c r="AW528" s="123"/>
    </row>
    <row r="529" spans="1:49" s="42" customFormat="1">
      <c r="A529" s="56"/>
      <c r="F529" s="138"/>
      <c r="G529" s="43"/>
      <c r="O529" s="296"/>
      <c r="P529" s="296"/>
      <c r="Q529" s="296"/>
      <c r="V529" s="99"/>
      <c r="Y529" s="138"/>
      <c r="Z529" s="138"/>
      <c r="AA529" s="138"/>
      <c r="AB529" s="138"/>
      <c r="AC529" s="225"/>
      <c r="AD529" s="138"/>
      <c r="AE529" s="138"/>
      <c r="AF529" s="138"/>
      <c r="AG529" s="138"/>
      <c r="AH529" s="138"/>
      <c r="AI529" s="138"/>
      <c r="AJ529" s="138"/>
      <c r="AU529" s="116"/>
      <c r="AW529" s="123"/>
    </row>
    <row r="530" spans="1:49" s="42" customFormat="1">
      <c r="A530" s="56"/>
      <c r="F530" s="138"/>
      <c r="G530" s="43"/>
      <c r="O530" s="296"/>
      <c r="P530" s="296"/>
      <c r="Q530" s="296"/>
      <c r="V530" s="99"/>
      <c r="Y530" s="138"/>
      <c r="Z530" s="138"/>
      <c r="AA530" s="138"/>
      <c r="AB530" s="138"/>
      <c r="AC530" s="225"/>
      <c r="AD530" s="138"/>
      <c r="AE530" s="138"/>
      <c r="AF530" s="138"/>
      <c r="AG530" s="138"/>
      <c r="AH530" s="138"/>
      <c r="AI530" s="138"/>
      <c r="AJ530" s="138"/>
      <c r="AU530" s="116"/>
      <c r="AW530" s="123"/>
    </row>
    <row r="531" spans="1:49" s="42" customFormat="1">
      <c r="A531" s="56"/>
      <c r="F531" s="138"/>
      <c r="G531" s="43"/>
      <c r="O531" s="296"/>
      <c r="P531" s="296"/>
      <c r="Q531" s="296"/>
      <c r="V531" s="99"/>
      <c r="Y531" s="138"/>
      <c r="Z531" s="138"/>
      <c r="AA531" s="138"/>
      <c r="AB531" s="138"/>
      <c r="AC531" s="225"/>
      <c r="AD531" s="138"/>
      <c r="AE531" s="138"/>
      <c r="AF531" s="138"/>
      <c r="AG531" s="138"/>
      <c r="AH531" s="138"/>
      <c r="AI531" s="138"/>
      <c r="AJ531" s="138"/>
      <c r="AU531" s="116"/>
      <c r="AW531" s="123"/>
    </row>
    <row r="532" spans="1:49" s="42" customFormat="1">
      <c r="A532" s="56"/>
      <c r="F532" s="138"/>
      <c r="G532" s="43"/>
      <c r="O532" s="296"/>
      <c r="P532" s="296"/>
      <c r="Q532" s="296"/>
      <c r="V532" s="99"/>
      <c r="Y532" s="138"/>
      <c r="Z532" s="138"/>
      <c r="AA532" s="138"/>
      <c r="AB532" s="138"/>
      <c r="AC532" s="225"/>
      <c r="AD532" s="138"/>
      <c r="AE532" s="138"/>
      <c r="AF532" s="138"/>
      <c r="AG532" s="138"/>
      <c r="AH532" s="138"/>
      <c r="AI532" s="138"/>
      <c r="AJ532" s="138"/>
      <c r="AU532" s="116"/>
      <c r="AW532" s="123"/>
    </row>
    <row r="533" spans="1:49" s="42" customFormat="1">
      <c r="A533" s="56"/>
      <c r="F533" s="138"/>
      <c r="G533" s="43"/>
      <c r="O533" s="296"/>
      <c r="P533" s="296"/>
      <c r="Q533" s="296"/>
      <c r="V533" s="99"/>
      <c r="Y533" s="138"/>
      <c r="Z533" s="138"/>
      <c r="AA533" s="138"/>
      <c r="AB533" s="138"/>
      <c r="AC533" s="225"/>
      <c r="AD533" s="138"/>
      <c r="AE533" s="138"/>
      <c r="AF533" s="138"/>
      <c r="AG533" s="138"/>
      <c r="AH533" s="138"/>
      <c r="AI533" s="138"/>
      <c r="AJ533" s="138"/>
      <c r="AU533" s="116"/>
      <c r="AW533" s="123"/>
    </row>
    <row r="534" spans="1:49" s="42" customFormat="1">
      <c r="A534" s="56"/>
      <c r="F534" s="138"/>
      <c r="G534" s="43"/>
      <c r="O534" s="296"/>
      <c r="P534" s="296"/>
      <c r="Q534" s="296"/>
      <c r="V534" s="99"/>
      <c r="Y534" s="138"/>
      <c r="Z534" s="138"/>
      <c r="AA534" s="138"/>
      <c r="AB534" s="138"/>
      <c r="AC534" s="225"/>
      <c r="AD534" s="138"/>
      <c r="AE534" s="138"/>
      <c r="AF534" s="138"/>
      <c r="AG534" s="138"/>
      <c r="AH534" s="138"/>
      <c r="AI534" s="138"/>
      <c r="AJ534" s="138"/>
      <c r="AU534" s="116"/>
      <c r="AW534" s="123"/>
    </row>
    <row r="535" spans="1:49" s="42" customFormat="1">
      <c r="A535" s="56"/>
      <c r="F535" s="138"/>
      <c r="G535" s="43"/>
      <c r="O535" s="296"/>
      <c r="P535" s="296"/>
      <c r="Q535" s="296"/>
      <c r="V535" s="99"/>
      <c r="Y535" s="138"/>
      <c r="Z535" s="138"/>
      <c r="AA535" s="138"/>
      <c r="AB535" s="138"/>
      <c r="AC535" s="225"/>
      <c r="AD535" s="138"/>
      <c r="AE535" s="138"/>
      <c r="AF535" s="138"/>
      <c r="AG535" s="138"/>
      <c r="AH535" s="138"/>
      <c r="AI535" s="138"/>
      <c r="AJ535" s="138"/>
      <c r="AU535" s="116"/>
      <c r="AW535" s="123"/>
    </row>
    <row r="536" spans="1:49" s="42" customFormat="1">
      <c r="A536" s="56"/>
      <c r="F536" s="138"/>
      <c r="G536" s="43"/>
      <c r="O536" s="296"/>
      <c r="P536" s="296"/>
      <c r="Q536" s="296"/>
      <c r="V536" s="99"/>
      <c r="Y536" s="138"/>
      <c r="Z536" s="138"/>
      <c r="AA536" s="138"/>
      <c r="AB536" s="138"/>
      <c r="AC536" s="225"/>
      <c r="AD536" s="138"/>
      <c r="AE536" s="138"/>
      <c r="AF536" s="138"/>
      <c r="AG536" s="138"/>
      <c r="AH536" s="138"/>
      <c r="AI536" s="138"/>
      <c r="AJ536" s="138"/>
      <c r="AU536" s="116"/>
      <c r="AW536" s="123"/>
    </row>
    <row r="537" spans="1:49" s="42" customFormat="1">
      <c r="A537" s="56"/>
      <c r="F537" s="138"/>
      <c r="G537" s="43"/>
      <c r="O537" s="296"/>
      <c r="P537" s="296"/>
      <c r="Q537" s="296"/>
      <c r="V537" s="99"/>
      <c r="Y537" s="138"/>
      <c r="Z537" s="138"/>
      <c r="AA537" s="138"/>
      <c r="AB537" s="138"/>
      <c r="AC537" s="225"/>
      <c r="AD537" s="138"/>
      <c r="AE537" s="138"/>
      <c r="AF537" s="138"/>
      <c r="AG537" s="138"/>
      <c r="AH537" s="138"/>
      <c r="AI537" s="138"/>
      <c r="AJ537" s="138"/>
      <c r="AU537" s="116"/>
      <c r="AW537" s="123"/>
    </row>
    <row r="538" spans="1:49" s="42" customFormat="1">
      <c r="A538" s="56"/>
      <c r="F538" s="138"/>
      <c r="G538" s="43"/>
      <c r="O538" s="296"/>
      <c r="P538" s="296"/>
      <c r="Q538" s="296"/>
      <c r="V538" s="99"/>
      <c r="Y538" s="138"/>
      <c r="Z538" s="138"/>
      <c r="AA538" s="138"/>
      <c r="AB538" s="138"/>
      <c r="AC538" s="225"/>
      <c r="AD538" s="138"/>
      <c r="AE538" s="138"/>
      <c r="AF538" s="138"/>
      <c r="AG538" s="138"/>
      <c r="AH538" s="138"/>
      <c r="AI538" s="138"/>
      <c r="AJ538" s="138"/>
      <c r="AU538" s="116"/>
      <c r="AW538" s="123"/>
    </row>
    <row r="539" spans="1:49" s="42" customFormat="1">
      <c r="A539" s="56"/>
      <c r="F539" s="138"/>
      <c r="G539" s="43"/>
      <c r="O539" s="296"/>
      <c r="P539" s="296"/>
      <c r="Q539" s="296"/>
      <c r="V539" s="99"/>
      <c r="Y539" s="138"/>
      <c r="Z539" s="138"/>
      <c r="AA539" s="138"/>
      <c r="AB539" s="138"/>
      <c r="AC539" s="225"/>
      <c r="AD539" s="138"/>
      <c r="AE539" s="138"/>
      <c r="AF539" s="138"/>
      <c r="AG539" s="138"/>
      <c r="AH539" s="138"/>
      <c r="AI539" s="138"/>
      <c r="AJ539" s="138"/>
      <c r="AU539" s="116"/>
      <c r="AW539" s="123"/>
    </row>
    <row r="540" spans="1:49" s="42" customFormat="1">
      <c r="A540" s="56"/>
      <c r="F540" s="138"/>
      <c r="G540" s="43"/>
      <c r="O540" s="296"/>
      <c r="P540" s="296"/>
      <c r="Q540" s="296"/>
      <c r="V540" s="99"/>
      <c r="Y540" s="138"/>
      <c r="Z540" s="138"/>
      <c r="AA540" s="138"/>
      <c r="AB540" s="138"/>
      <c r="AC540" s="225"/>
      <c r="AD540" s="138"/>
      <c r="AE540" s="138"/>
      <c r="AF540" s="138"/>
      <c r="AG540" s="138"/>
      <c r="AH540" s="138"/>
      <c r="AI540" s="138"/>
      <c r="AJ540" s="138"/>
      <c r="AU540" s="116"/>
      <c r="AW540" s="123"/>
    </row>
    <row r="541" spans="1:49" s="42" customFormat="1">
      <c r="A541" s="56"/>
      <c r="F541" s="138"/>
      <c r="G541" s="43"/>
      <c r="O541" s="296"/>
      <c r="P541" s="296"/>
      <c r="Q541" s="296"/>
      <c r="V541" s="99"/>
      <c r="Y541" s="138"/>
      <c r="Z541" s="138"/>
      <c r="AA541" s="138"/>
      <c r="AB541" s="138"/>
      <c r="AC541" s="225"/>
      <c r="AD541" s="138"/>
      <c r="AE541" s="138"/>
      <c r="AF541" s="138"/>
      <c r="AG541" s="138"/>
      <c r="AH541" s="138"/>
      <c r="AI541" s="138"/>
      <c r="AJ541" s="138"/>
      <c r="AU541" s="116"/>
      <c r="AW541" s="123"/>
    </row>
    <row r="542" spans="1:49" s="42" customFormat="1">
      <c r="A542" s="56"/>
      <c r="F542" s="138"/>
      <c r="G542" s="43"/>
      <c r="O542" s="296"/>
      <c r="P542" s="296"/>
      <c r="Q542" s="296"/>
      <c r="V542" s="99"/>
      <c r="Y542" s="138"/>
      <c r="Z542" s="138"/>
      <c r="AA542" s="138"/>
      <c r="AB542" s="138"/>
      <c r="AC542" s="225"/>
      <c r="AD542" s="138"/>
      <c r="AE542" s="138"/>
      <c r="AF542" s="138"/>
      <c r="AG542" s="138"/>
      <c r="AH542" s="138"/>
      <c r="AI542" s="138"/>
      <c r="AJ542" s="138"/>
      <c r="AU542" s="116"/>
      <c r="AW542" s="123"/>
    </row>
    <row r="543" spans="1:49" s="42" customFormat="1">
      <c r="A543" s="56"/>
      <c r="F543" s="138"/>
      <c r="G543" s="43"/>
      <c r="O543" s="296"/>
      <c r="P543" s="296"/>
      <c r="Q543" s="296"/>
      <c r="V543" s="99"/>
      <c r="Y543" s="138"/>
      <c r="Z543" s="138"/>
      <c r="AA543" s="138"/>
      <c r="AB543" s="138"/>
      <c r="AC543" s="225"/>
      <c r="AD543" s="138"/>
      <c r="AE543" s="138"/>
      <c r="AF543" s="138"/>
      <c r="AG543" s="138"/>
      <c r="AH543" s="138"/>
      <c r="AI543" s="138"/>
      <c r="AJ543" s="138"/>
      <c r="AU543" s="116"/>
      <c r="AW543" s="123"/>
    </row>
    <row r="544" spans="1:49" s="42" customFormat="1">
      <c r="A544" s="56"/>
      <c r="F544" s="138"/>
      <c r="G544" s="43"/>
      <c r="O544" s="296"/>
      <c r="P544" s="296"/>
      <c r="Q544" s="296"/>
      <c r="V544" s="99"/>
      <c r="Y544" s="138"/>
      <c r="Z544" s="138"/>
      <c r="AA544" s="138"/>
      <c r="AB544" s="138"/>
      <c r="AC544" s="225"/>
      <c r="AD544" s="138"/>
      <c r="AE544" s="138"/>
      <c r="AF544" s="138"/>
      <c r="AG544" s="138"/>
      <c r="AH544" s="138"/>
      <c r="AI544" s="138"/>
      <c r="AJ544" s="138"/>
      <c r="AU544" s="116"/>
      <c r="AW544" s="123"/>
    </row>
    <row r="545" spans="1:49" s="42" customFormat="1">
      <c r="A545" s="56"/>
      <c r="F545" s="138"/>
      <c r="G545" s="43"/>
      <c r="O545" s="296"/>
      <c r="P545" s="296"/>
      <c r="Q545" s="296"/>
      <c r="V545" s="99"/>
      <c r="Y545" s="138"/>
      <c r="Z545" s="138"/>
      <c r="AA545" s="138"/>
      <c r="AB545" s="138"/>
      <c r="AC545" s="225"/>
      <c r="AD545" s="138"/>
      <c r="AE545" s="138"/>
      <c r="AF545" s="138"/>
      <c r="AG545" s="138"/>
      <c r="AH545" s="138"/>
      <c r="AI545" s="138"/>
      <c r="AJ545" s="138"/>
      <c r="AU545" s="116"/>
      <c r="AW545" s="123"/>
    </row>
    <row r="546" spans="1:49" s="42" customFormat="1">
      <c r="A546" s="56"/>
      <c r="F546" s="138"/>
      <c r="G546" s="43"/>
      <c r="O546" s="296"/>
      <c r="P546" s="296"/>
      <c r="Q546" s="296"/>
      <c r="V546" s="99"/>
      <c r="Y546" s="138"/>
      <c r="Z546" s="138"/>
      <c r="AA546" s="138"/>
      <c r="AB546" s="138"/>
      <c r="AC546" s="225"/>
      <c r="AD546" s="138"/>
      <c r="AE546" s="138"/>
      <c r="AF546" s="138"/>
      <c r="AG546" s="138"/>
      <c r="AH546" s="138"/>
      <c r="AI546" s="138"/>
      <c r="AJ546" s="138"/>
      <c r="AU546" s="116"/>
      <c r="AW546" s="123"/>
    </row>
    <row r="547" spans="1:49" s="42" customFormat="1">
      <c r="A547" s="56"/>
      <c r="F547" s="138"/>
      <c r="G547" s="43"/>
      <c r="O547" s="296"/>
      <c r="P547" s="296"/>
      <c r="Q547" s="296"/>
      <c r="V547" s="99"/>
      <c r="Y547" s="138"/>
      <c r="Z547" s="138"/>
      <c r="AA547" s="138"/>
      <c r="AB547" s="138"/>
      <c r="AC547" s="225"/>
      <c r="AD547" s="138"/>
      <c r="AE547" s="138"/>
      <c r="AF547" s="138"/>
      <c r="AG547" s="138"/>
      <c r="AH547" s="138"/>
      <c r="AI547" s="138"/>
      <c r="AJ547" s="138"/>
      <c r="AU547" s="116"/>
      <c r="AW547" s="123"/>
    </row>
    <row r="548" spans="1:49" s="42" customFormat="1">
      <c r="A548" s="56"/>
      <c r="F548" s="138"/>
      <c r="G548" s="43"/>
      <c r="O548" s="296"/>
      <c r="P548" s="296"/>
      <c r="Q548" s="296"/>
      <c r="V548" s="99"/>
      <c r="Y548" s="138"/>
      <c r="Z548" s="138"/>
      <c r="AA548" s="138"/>
      <c r="AB548" s="138"/>
      <c r="AC548" s="225"/>
      <c r="AD548" s="138"/>
      <c r="AE548" s="138"/>
      <c r="AF548" s="138"/>
      <c r="AG548" s="138"/>
      <c r="AH548" s="138"/>
      <c r="AI548" s="138"/>
      <c r="AJ548" s="138"/>
      <c r="AU548" s="116"/>
      <c r="AW548" s="123"/>
    </row>
    <row r="549" spans="1:49" s="42" customFormat="1">
      <c r="A549" s="56"/>
      <c r="F549" s="138"/>
      <c r="G549" s="43"/>
      <c r="O549" s="296"/>
      <c r="P549" s="296"/>
      <c r="Q549" s="296"/>
      <c r="V549" s="99"/>
      <c r="Y549" s="138"/>
      <c r="Z549" s="138"/>
      <c r="AA549" s="138"/>
      <c r="AB549" s="138"/>
      <c r="AC549" s="225"/>
      <c r="AD549" s="138"/>
      <c r="AE549" s="138"/>
      <c r="AF549" s="138"/>
      <c r="AG549" s="138"/>
      <c r="AH549" s="138"/>
      <c r="AI549" s="138"/>
      <c r="AJ549" s="138"/>
      <c r="AU549" s="116"/>
      <c r="AW549" s="123"/>
    </row>
    <row r="550" spans="1:49" s="42" customFormat="1">
      <c r="A550" s="56"/>
      <c r="F550" s="138"/>
      <c r="G550" s="43"/>
      <c r="O550" s="296"/>
      <c r="P550" s="296"/>
      <c r="Q550" s="296"/>
      <c r="V550" s="99"/>
      <c r="Y550" s="138"/>
      <c r="Z550" s="138"/>
      <c r="AA550" s="138"/>
      <c r="AB550" s="138"/>
      <c r="AC550" s="225"/>
      <c r="AD550" s="138"/>
      <c r="AE550" s="138"/>
      <c r="AF550" s="138"/>
      <c r="AG550" s="138"/>
      <c r="AH550" s="138"/>
      <c r="AI550" s="138"/>
      <c r="AJ550" s="138"/>
      <c r="AU550" s="116"/>
      <c r="AW550" s="123"/>
    </row>
    <row r="551" spans="1:49" s="42" customFormat="1">
      <c r="A551" s="56"/>
      <c r="F551" s="138"/>
      <c r="G551" s="43"/>
      <c r="O551" s="296"/>
      <c r="P551" s="296"/>
      <c r="Q551" s="296"/>
      <c r="V551" s="99"/>
      <c r="Y551" s="138"/>
      <c r="Z551" s="138"/>
      <c r="AA551" s="138"/>
      <c r="AB551" s="138"/>
      <c r="AC551" s="225"/>
      <c r="AD551" s="138"/>
      <c r="AE551" s="138"/>
      <c r="AF551" s="138"/>
      <c r="AG551" s="138"/>
      <c r="AH551" s="138"/>
      <c r="AI551" s="138"/>
      <c r="AJ551" s="138"/>
      <c r="AU551" s="116"/>
      <c r="AW551" s="123"/>
    </row>
    <row r="552" spans="1:49" s="42" customFormat="1">
      <c r="A552" s="56"/>
      <c r="F552" s="138"/>
      <c r="G552" s="43"/>
      <c r="O552" s="296"/>
      <c r="P552" s="296"/>
      <c r="Q552" s="296"/>
      <c r="V552" s="99"/>
      <c r="Y552" s="138"/>
      <c r="Z552" s="138"/>
      <c r="AA552" s="138"/>
      <c r="AB552" s="138"/>
      <c r="AC552" s="225"/>
      <c r="AD552" s="138"/>
      <c r="AE552" s="138"/>
      <c r="AF552" s="138"/>
      <c r="AG552" s="138"/>
      <c r="AH552" s="138"/>
      <c r="AI552" s="138"/>
      <c r="AJ552" s="138"/>
      <c r="AU552" s="116"/>
      <c r="AW552" s="123"/>
    </row>
    <row r="553" spans="1:49" s="42" customFormat="1">
      <c r="A553" s="56"/>
      <c r="F553" s="138"/>
      <c r="G553" s="43"/>
      <c r="O553" s="296"/>
      <c r="P553" s="296"/>
      <c r="Q553" s="296"/>
      <c r="V553" s="99"/>
      <c r="Y553" s="138"/>
      <c r="Z553" s="138"/>
      <c r="AA553" s="138"/>
      <c r="AB553" s="138"/>
      <c r="AC553" s="225"/>
      <c r="AD553" s="138"/>
      <c r="AE553" s="138"/>
      <c r="AF553" s="138"/>
      <c r="AG553" s="138"/>
      <c r="AH553" s="138"/>
      <c r="AI553" s="138"/>
      <c r="AJ553" s="138"/>
      <c r="AU553" s="116"/>
      <c r="AW553" s="123"/>
    </row>
    <row r="554" spans="1:49" s="42" customFormat="1">
      <c r="A554" s="56"/>
      <c r="F554" s="138"/>
      <c r="G554" s="43"/>
      <c r="O554" s="296"/>
      <c r="P554" s="296"/>
      <c r="Q554" s="296"/>
      <c r="V554" s="99"/>
      <c r="Y554" s="138"/>
      <c r="Z554" s="138"/>
      <c r="AA554" s="138"/>
      <c r="AB554" s="138"/>
      <c r="AC554" s="225"/>
      <c r="AD554" s="138"/>
      <c r="AE554" s="138"/>
      <c r="AF554" s="138"/>
      <c r="AG554" s="138"/>
      <c r="AH554" s="138"/>
      <c r="AI554" s="138"/>
      <c r="AJ554" s="138"/>
      <c r="AU554" s="116"/>
      <c r="AW554" s="123"/>
    </row>
    <row r="555" spans="1:49" s="42" customFormat="1">
      <c r="A555" s="56"/>
      <c r="F555" s="138"/>
      <c r="G555" s="43"/>
      <c r="O555" s="296"/>
      <c r="P555" s="296"/>
      <c r="Q555" s="296"/>
      <c r="V555" s="99"/>
      <c r="Y555" s="138"/>
      <c r="Z555" s="138"/>
      <c r="AA555" s="138"/>
      <c r="AB555" s="138"/>
      <c r="AC555" s="225"/>
      <c r="AD555" s="138"/>
      <c r="AE555" s="138"/>
      <c r="AF555" s="138"/>
      <c r="AG555" s="138"/>
      <c r="AH555" s="138"/>
      <c r="AI555" s="138"/>
      <c r="AJ555" s="138"/>
      <c r="AU555" s="116"/>
      <c r="AW555" s="123"/>
    </row>
    <row r="556" spans="1:49" s="42" customFormat="1">
      <c r="A556" s="56"/>
      <c r="F556" s="138"/>
      <c r="G556" s="43"/>
      <c r="O556" s="296"/>
      <c r="P556" s="296"/>
      <c r="Q556" s="296"/>
      <c r="V556" s="99"/>
      <c r="Y556" s="138"/>
      <c r="Z556" s="138"/>
      <c r="AA556" s="138"/>
      <c r="AB556" s="138"/>
      <c r="AC556" s="225"/>
      <c r="AD556" s="138"/>
      <c r="AE556" s="138"/>
      <c r="AF556" s="138"/>
      <c r="AG556" s="138"/>
      <c r="AH556" s="138"/>
      <c r="AI556" s="138"/>
      <c r="AJ556" s="138"/>
      <c r="AU556" s="116"/>
      <c r="AW556" s="123"/>
    </row>
    <row r="557" spans="1:49" s="42" customFormat="1">
      <c r="A557" s="56"/>
      <c r="F557" s="138"/>
      <c r="G557" s="43"/>
      <c r="O557" s="296"/>
      <c r="P557" s="296"/>
      <c r="Q557" s="296"/>
      <c r="V557" s="99"/>
      <c r="Y557" s="138"/>
      <c r="Z557" s="138"/>
      <c r="AA557" s="138"/>
      <c r="AB557" s="138"/>
      <c r="AC557" s="225"/>
      <c r="AD557" s="138"/>
      <c r="AE557" s="138"/>
      <c r="AF557" s="138"/>
      <c r="AG557" s="138"/>
      <c r="AH557" s="138"/>
      <c r="AI557" s="138"/>
      <c r="AJ557" s="138"/>
      <c r="AU557" s="116"/>
      <c r="AW557" s="123"/>
    </row>
    <row r="558" spans="1:49" s="42" customFormat="1">
      <c r="A558" s="56"/>
      <c r="F558" s="138"/>
      <c r="G558" s="43"/>
      <c r="O558" s="296"/>
      <c r="P558" s="296"/>
      <c r="Q558" s="296"/>
      <c r="V558" s="99"/>
      <c r="Y558" s="138"/>
      <c r="Z558" s="138"/>
      <c r="AA558" s="138"/>
      <c r="AB558" s="138"/>
      <c r="AC558" s="225"/>
      <c r="AD558" s="138"/>
      <c r="AE558" s="138"/>
      <c r="AF558" s="138"/>
      <c r="AG558" s="138"/>
      <c r="AH558" s="138"/>
      <c r="AI558" s="138"/>
      <c r="AJ558" s="138"/>
      <c r="AU558" s="116"/>
      <c r="AW558" s="123"/>
    </row>
    <row r="559" spans="1:49" s="42" customFormat="1">
      <c r="A559" s="56"/>
      <c r="F559" s="138"/>
      <c r="G559" s="43"/>
      <c r="O559" s="296"/>
      <c r="P559" s="296"/>
      <c r="Q559" s="296"/>
      <c r="V559" s="99"/>
      <c r="Y559" s="138"/>
      <c r="Z559" s="138"/>
      <c r="AA559" s="138"/>
      <c r="AB559" s="138"/>
      <c r="AC559" s="225"/>
      <c r="AD559" s="138"/>
      <c r="AE559" s="138"/>
      <c r="AF559" s="138"/>
      <c r="AG559" s="138"/>
      <c r="AH559" s="138"/>
      <c r="AI559" s="138"/>
      <c r="AJ559" s="138"/>
      <c r="AU559" s="116"/>
      <c r="AW559" s="123"/>
    </row>
    <row r="560" spans="1:49" s="42" customFormat="1">
      <c r="A560" s="56"/>
      <c r="F560" s="138"/>
      <c r="G560" s="43"/>
      <c r="O560" s="296"/>
      <c r="P560" s="296"/>
      <c r="Q560" s="296"/>
      <c r="V560" s="99"/>
      <c r="Y560" s="138"/>
      <c r="Z560" s="138"/>
      <c r="AA560" s="138"/>
      <c r="AB560" s="138"/>
      <c r="AC560" s="225"/>
      <c r="AD560" s="138"/>
      <c r="AE560" s="138"/>
      <c r="AF560" s="138"/>
      <c r="AG560" s="138"/>
      <c r="AH560" s="138"/>
      <c r="AI560" s="138"/>
      <c r="AJ560" s="138"/>
      <c r="AU560" s="116"/>
      <c r="AW560" s="123"/>
    </row>
    <row r="561" spans="1:49" s="42" customFormat="1">
      <c r="A561" s="56"/>
      <c r="F561" s="138"/>
      <c r="G561" s="43"/>
      <c r="O561" s="296"/>
      <c r="P561" s="296"/>
      <c r="Q561" s="296"/>
      <c r="V561" s="99"/>
      <c r="Y561" s="138"/>
      <c r="Z561" s="138"/>
      <c r="AA561" s="138"/>
      <c r="AB561" s="138"/>
      <c r="AC561" s="225"/>
      <c r="AD561" s="138"/>
      <c r="AE561" s="138"/>
      <c r="AF561" s="138"/>
      <c r="AG561" s="138"/>
      <c r="AH561" s="138"/>
      <c r="AI561" s="138"/>
      <c r="AJ561" s="138"/>
      <c r="AU561" s="116"/>
      <c r="AW561" s="123"/>
    </row>
    <row r="562" spans="1:49" s="42" customFormat="1">
      <c r="A562" s="56"/>
      <c r="F562" s="138"/>
      <c r="G562" s="43"/>
      <c r="O562" s="296"/>
      <c r="P562" s="296"/>
      <c r="Q562" s="296"/>
      <c r="V562" s="99"/>
      <c r="Y562" s="138"/>
      <c r="Z562" s="138"/>
      <c r="AA562" s="138"/>
      <c r="AB562" s="138"/>
      <c r="AC562" s="225"/>
      <c r="AD562" s="138"/>
      <c r="AE562" s="138"/>
      <c r="AF562" s="138"/>
      <c r="AG562" s="138"/>
      <c r="AH562" s="138"/>
      <c r="AI562" s="138"/>
      <c r="AJ562" s="138"/>
      <c r="AU562" s="116"/>
      <c r="AW562" s="123"/>
    </row>
    <row r="563" spans="1:49" s="42" customFormat="1">
      <c r="A563" s="56"/>
      <c r="F563" s="138"/>
      <c r="G563" s="43"/>
      <c r="O563" s="296"/>
      <c r="P563" s="296"/>
      <c r="Q563" s="296"/>
      <c r="V563" s="99"/>
      <c r="Y563" s="138"/>
      <c r="Z563" s="138"/>
      <c r="AA563" s="138"/>
      <c r="AB563" s="138"/>
      <c r="AC563" s="225"/>
      <c r="AD563" s="138"/>
      <c r="AE563" s="138"/>
      <c r="AF563" s="138"/>
      <c r="AG563" s="138"/>
      <c r="AH563" s="138"/>
      <c r="AI563" s="138"/>
      <c r="AJ563" s="138"/>
      <c r="AU563" s="116"/>
      <c r="AW563" s="123"/>
    </row>
    <row r="564" spans="1:49" s="42" customFormat="1">
      <c r="A564" s="56"/>
      <c r="F564" s="138"/>
      <c r="G564" s="43"/>
      <c r="O564" s="296"/>
      <c r="P564" s="296"/>
      <c r="Q564" s="296"/>
      <c r="V564" s="99"/>
      <c r="Y564" s="138"/>
      <c r="Z564" s="138"/>
      <c r="AA564" s="138"/>
      <c r="AB564" s="138"/>
      <c r="AC564" s="225"/>
      <c r="AD564" s="138"/>
      <c r="AE564" s="138"/>
      <c r="AF564" s="138"/>
      <c r="AG564" s="138"/>
      <c r="AH564" s="138"/>
      <c r="AI564" s="138"/>
      <c r="AJ564" s="138"/>
      <c r="AU564" s="116"/>
      <c r="AW564" s="123"/>
    </row>
    <row r="565" spans="1:49" s="42" customFormat="1">
      <c r="A565" s="56"/>
      <c r="F565" s="138"/>
      <c r="G565" s="43"/>
      <c r="O565" s="296"/>
      <c r="P565" s="296"/>
      <c r="Q565" s="296"/>
      <c r="V565" s="99"/>
      <c r="Y565" s="138"/>
      <c r="Z565" s="138"/>
      <c r="AA565" s="138"/>
      <c r="AB565" s="138"/>
      <c r="AC565" s="225"/>
      <c r="AD565" s="138"/>
      <c r="AE565" s="138"/>
      <c r="AF565" s="138"/>
      <c r="AG565" s="138"/>
      <c r="AH565" s="138"/>
      <c r="AI565" s="138"/>
      <c r="AJ565" s="138"/>
      <c r="AU565" s="116"/>
      <c r="AW565" s="123"/>
    </row>
    <row r="566" spans="1:49" s="42" customFormat="1">
      <c r="A566" s="56"/>
      <c r="F566" s="138"/>
      <c r="G566" s="43"/>
      <c r="O566" s="296"/>
      <c r="P566" s="296"/>
      <c r="Q566" s="296"/>
      <c r="V566" s="99"/>
      <c r="Y566" s="138"/>
      <c r="Z566" s="138"/>
      <c r="AA566" s="138"/>
      <c r="AB566" s="138"/>
      <c r="AC566" s="225"/>
      <c r="AD566" s="138"/>
      <c r="AE566" s="138"/>
      <c r="AF566" s="138"/>
      <c r="AG566" s="138"/>
      <c r="AH566" s="138"/>
      <c r="AI566" s="138"/>
      <c r="AJ566" s="138"/>
      <c r="AU566" s="116"/>
      <c r="AW566" s="123"/>
    </row>
    <row r="567" spans="1:49" s="42" customFormat="1">
      <c r="A567" s="56"/>
      <c r="F567" s="138"/>
      <c r="G567" s="43"/>
      <c r="O567" s="296"/>
      <c r="P567" s="296"/>
      <c r="Q567" s="296"/>
      <c r="V567" s="99"/>
      <c r="Y567" s="138"/>
      <c r="Z567" s="138"/>
      <c r="AA567" s="138"/>
      <c r="AB567" s="138"/>
      <c r="AC567" s="225"/>
      <c r="AD567" s="138"/>
      <c r="AE567" s="138"/>
      <c r="AF567" s="138"/>
      <c r="AG567" s="138"/>
      <c r="AH567" s="138"/>
      <c r="AI567" s="138"/>
      <c r="AJ567" s="138"/>
      <c r="AU567" s="116"/>
      <c r="AW567" s="123"/>
    </row>
    <row r="568" spans="1:49" s="42" customFormat="1">
      <c r="A568" s="56"/>
      <c r="F568" s="138"/>
      <c r="G568" s="43"/>
      <c r="O568" s="296"/>
      <c r="P568" s="296"/>
      <c r="Q568" s="296"/>
      <c r="V568" s="99"/>
      <c r="Y568" s="138"/>
      <c r="Z568" s="138"/>
      <c r="AA568" s="138"/>
      <c r="AB568" s="138"/>
      <c r="AC568" s="225"/>
      <c r="AD568" s="138"/>
      <c r="AE568" s="138"/>
      <c r="AF568" s="138"/>
      <c r="AG568" s="138"/>
      <c r="AH568" s="138"/>
      <c r="AI568" s="138"/>
      <c r="AJ568" s="138"/>
      <c r="AU568" s="116"/>
      <c r="AW568" s="123"/>
    </row>
    <row r="569" spans="1:49" s="42" customFormat="1">
      <c r="A569" s="56"/>
      <c r="F569" s="138"/>
      <c r="G569" s="43"/>
      <c r="O569" s="296"/>
      <c r="P569" s="296"/>
      <c r="Q569" s="296"/>
      <c r="V569" s="99"/>
      <c r="Y569" s="138"/>
      <c r="Z569" s="138"/>
      <c r="AA569" s="138"/>
      <c r="AB569" s="138"/>
      <c r="AC569" s="225"/>
      <c r="AD569" s="138"/>
      <c r="AE569" s="138"/>
      <c r="AF569" s="138"/>
      <c r="AG569" s="138"/>
      <c r="AH569" s="138"/>
      <c r="AI569" s="138"/>
      <c r="AJ569" s="138"/>
      <c r="AU569" s="116"/>
      <c r="AW569" s="123"/>
    </row>
    <row r="570" spans="1:49" s="42" customFormat="1">
      <c r="A570" s="56"/>
      <c r="F570" s="138"/>
      <c r="G570" s="43"/>
      <c r="O570" s="296"/>
      <c r="P570" s="296"/>
      <c r="Q570" s="296"/>
      <c r="V570" s="99"/>
      <c r="Y570" s="138"/>
      <c r="Z570" s="138"/>
      <c r="AA570" s="138"/>
      <c r="AB570" s="138"/>
      <c r="AC570" s="225"/>
      <c r="AD570" s="138"/>
      <c r="AE570" s="138"/>
      <c r="AF570" s="138"/>
      <c r="AG570" s="138"/>
      <c r="AH570" s="138"/>
      <c r="AI570" s="138"/>
      <c r="AJ570" s="138"/>
      <c r="AU570" s="116"/>
      <c r="AW570" s="123"/>
    </row>
    <row r="571" spans="1:49" s="42" customFormat="1">
      <c r="A571" s="56"/>
      <c r="F571" s="138"/>
      <c r="G571" s="43"/>
      <c r="O571" s="296"/>
      <c r="P571" s="296"/>
      <c r="Q571" s="296"/>
      <c r="V571" s="99"/>
      <c r="Y571" s="138"/>
      <c r="Z571" s="138"/>
      <c r="AA571" s="138"/>
      <c r="AB571" s="138"/>
      <c r="AC571" s="225"/>
      <c r="AD571" s="138"/>
      <c r="AE571" s="138"/>
      <c r="AF571" s="138"/>
      <c r="AG571" s="138"/>
      <c r="AH571" s="138"/>
      <c r="AI571" s="138"/>
      <c r="AJ571" s="138"/>
      <c r="AU571" s="116"/>
      <c r="AW571" s="123"/>
    </row>
    <row r="572" spans="1:49" s="42" customFormat="1">
      <c r="A572" s="56"/>
      <c r="F572" s="138"/>
      <c r="G572" s="43"/>
      <c r="O572" s="296"/>
      <c r="P572" s="296"/>
      <c r="Q572" s="296"/>
      <c r="V572" s="99"/>
      <c r="Y572" s="138"/>
      <c r="Z572" s="138"/>
      <c r="AA572" s="138"/>
      <c r="AB572" s="138"/>
      <c r="AC572" s="225"/>
      <c r="AD572" s="138"/>
      <c r="AE572" s="138"/>
      <c r="AF572" s="138"/>
      <c r="AG572" s="138"/>
      <c r="AH572" s="138"/>
      <c r="AI572" s="138"/>
      <c r="AJ572" s="138"/>
      <c r="AU572" s="116"/>
      <c r="AW572" s="123"/>
    </row>
    <row r="573" spans="1:49" s="42" customFormat="1">
      <c r="A573" s="56"/>
      <c r="F573" s="138"/>
      <c r="G573" s="43"/>
      <c r="O573" s="296"/>
      <c r="P573" s="296"/>
      <c r="Q573" s="296"/>
      <c r="V573" s="99"/>
      <c r="Y573" s="138"/>
      <c r="Z573" s="138"/>
      <c r="AA573" s="138"/>
      <c r="AB573" s="138"/>
      <c r="AC573" s="225"/>
      <c r="AD573" s="138"/>
      <c r="AE573" s="138"/>
      <c r="AF573" s="138"/>
      <c r="AG573" s="138"/>
      <c r="AH573" s="138"/>
      <c r="AI573" s="138"/>
      <c r="AJ573" s="138"/>
      <c r="AU573" s="116"/>
      <c r="AW573" s="123"/>
    </row>
    <row r="574" spans="1:49" s="42" customFormat="1">
      <c r="A574" s="56"/>
      <c r="F574" s="138"/>
      <c r="G574" s="43"/>
      <c r="O574" s="296"/>
      <c r="P574" s="296"/>
      <c r="Q574" s="296"/>
      <c r="V574" s="99"/>
      <c r="Y574" s="138"/>
      <c r="Z574" s="138"/>
      <c r="AA574" s="138"/>
      <c r="AB574" s="138"/>
      <c r="AC574" s="225"/>
      <c r="AD574" s="138"/>
      <c r="AE574" s="138"/>
      <c r="AF574" s="138"/>
      <c r="AG574" s="138"/>
      <c r="AH574" s="138"/>
      <c r="AI574" s="138"/>
      <c r="AJ574" s="138"/>
      <c r="AU574" s="116"/>
      <c r="AW574" s="123"/>
    </row>
    <row r="575" spans="1:49" s="42" customFormat="1">
      <c r="A575" s="56"/>
      <c r="F575" s="138"/>
      <c r="G575" s="43"/>
      <c r="O575" s="296"/>
      <c r="P575" s="296"/>
      <c r="Q575" s="296"/>
      <c r="V575" s="99"/>
      <c r="Y575" s="138"/>
      <c r="Z575" s="138"/>
      <c r="AA575" s="138"/>
      <c r="AB575" s="138"/>
      <c r="AC575" s="225"/>
      <c r="AD575" s="138"/>
      <c r="AE575" s="138"/>
      <c r="AF575" s="138"/>
      <c r="AG575" s="138"/>
      <c r="AH575" s="138"/>
      <c r="AI575" s="138"/>
      <c r="AJ575" s="138"/>
      <c r="AU575" s="116"/>
      <c r="AW575" s="123"/>
    </row>
    <row r="576" spans="1:49" s="42" customFormat="1">
      <c r="A576" s="56"/>
      <c r="F576" s="138"/>
      <c r="G576" s="43"/>
      <c r="O576" s="296"/>
      <c r="P576" s="296"/>
      <c r="Q576" s="296"/>
      <c r="V576" s="99"/>
      <c r="Y576" s="138"/>
      <c r="Z576" s="138"/>
      <c r="AA576" s="138"/>
      <c r="AB576" s="138"/>
      <c r="AC576" s="225"/>
      <c r="AD576" s="138"/>
      <c r="AE576" s="138"/>
      <c r="AF576" s="138"/>
      <c r="AG576" s="138"/>
      <c r="AH576" s="138"/>
      <c r="AI576" s="138"/>
      <c r="AJ576" s="138"/>
      <c r="AU576" s="116"/>
      <c r="AW576" s="123"/>
    </row>
    <row r="577" spans="1:49" s="42" customFormat="1">
      <c r="A577" s="56"/>
      <c r="F577" s="138"/>
      <c r="G577" s="43"/>
      <c r="O577" s="296"/>
      <c r="P577" s="296"/>
      <c r="Q577" s="296"/>
      <c r="V577" s="99"/>
      <c r="Y577" s="138"/>
      <c r="Z577" s="138"/>
      <c r="AA577" s="138"/>
      <c r="AB577" s="138"/>
      <c r="AC577" s="225"/>
      <c r="AD577" s="138"/>
      <c r="AE577" s="138"/>
      <c r="AF577" s="138"/>
      <c r="AG577" s="138"/>
      <c r="AH577" s="138"/>
      <c r="AI577" s="138"/>
      <c r="AJ577" s="138"/>
      <c r="AU577" s="116"/>
      <c r="AW577" s="123"/>
    </row>
    <row r="578" spans="1:49" s="42" customFormat="1">
      <c r="A578" s="56"/>
      <c r="F578" s="138"/>
      <c r="G578" s="43"/>
      <c r="O578" s="296"/>
      <c r="P578" s="296"/>
      <c r="Q578" s="296"/>
      <c r="V578" s="99"/>
      <c r="Y578" s="138"/>
      <c r="Z578" s="138"/>
      <c r="AA578" s="138"/>
      <c r="AB578" s="138"/>
      <c r="AC578" s="225"/>
      <c r="AD578" s="138"/>
      <c r="AE578" s="138"/>
      <c r="AF578" s="138"/>
      <c r="AG578" s="138"/>
      <c r="AH578" s="138"/>
      <c r="AI578" s="138"/>
      <c r="AJ578" s="138"/>
      <c r="AU578" s="116"/>
      <c r="AW578" s="123"/>
    </row>
    <row r="579" spans="1:49" s="42" customFormat="1">
      <c r="A579" s="56"/>
      <c r="F579" s="138"/>
      <c r="G579" s="43"/>
      <c r="O579" s="296"/>
      <c r="P579" s="296"/>
      <c r="Q579" s="296"/>
      <c r="V579" s="99"/>
      <c r="Y579" s="138"/>
      <c r="Z579" s="138"/>
      <c r="AA579" s="138"/>
      <c r="AB579" s="138"/>
      <c r="AC579" s="225"/>
      <c r="AD579" s="138"/>
      <c r="AE579" s="138"/>
      <c r="AF579" s="138"/>
      <c r="AG579" s="138"/>
      <c r="AH579" s="138"/>
      <c r="AI579" s="138"/>
      <c r="AJ579" s="138"/>
      <c r="AU579" s="116"/>
      <c r="AW579" s="123"/>
    </row>
    <row r="580" spans="1:49" s="42" customFormat="1">
      <c r="A580" s="56"/>
      <c r="F580" s="138"/>
      <c r="G580" s="43"/>
      <c r="O580" s="296"/>
      <c r="P580" s="296"/>
      <c r="Q580" s="296"/>
      <c r="V580" s="99"/>
      <c r="Y580" s="138"/>
      <c r="Z580" s="138"/>
      <c r="AA580" s="138"/>
      <c r="AB580" s="138"/>
      <c r="AC580" s="225"/>
      <c r="AD580" s="138"/>
      <c r="AE580" s="138"/>
      <c r="AF580" s="138"/>
      <c r="AG580" s="138"/>
      <c r="AH580" s="138"/>
      <c r="AI580" s="138"/>
      <c r="AJ580" s="138"/>
      <c r="AU580" s="116"/>
      <c r="AW580" s="123"/>
    </row>
    <row r="581" spans="1:49" s="42" customFormat="1">
      <c r="A581" s="56"/>
      <c r="F581" s="138"/>
      <c r="G581" s="43"/>
      <c r="O581" s="296"/>
      <c r="P581" s="296"/>
      <c r="Q581" s="296"/>
      <c r="V581" s="99"/>
      <c r="Y581" s="138"/>
      <c r="Z581" s="138"/>
      <c r="AA581" s="138"/>
      <c r="AB581" s="138"/>
      <c r="AC581" s="225"/>
      <c r="AD581" s="138"/>
      <c r="AE581" s="138"/>
      <c r="AF581" s="138"/>
      <c r="AG581" s="138"/>
      <c r="AH581" s="138"/>
      <c r="AI581" s="138"/>
      <c r="AJ581" s="138"/>
      <c r="AU581" s="116"/>
      <c r="AW581" s="123"/>
    </row>
    <row r="582" spans="1:49" s="42" customFormat="1">
      <c r="A582" s="56"/>
      <c r="F582" s="138"/>
      <c r="G582" s="43"/>
      <c r="O582" s="296"/>
      <c r="P582" s="296"/>
      <c r="Q582" s="296"/>
      <c r="V582" s="99"/>
      <c r="Y582" s="138"/>
      <c r="Z582" s="138"/>
      <c r="AA582" s="138"/>
      <c r="AB582" s="138"/>
      <c r="AC582" s="225"/>
      <c r="AD582" s="138"/>
      <c r="AE582" s="138"/>
      <c r="AF582" s="138"/>
      <c r="AG582" s="138"/>
      <c r="AH582" s="138"/>
      <c r="AI582" s="138"/>
      <c r="AJ582" s="138"/>
      <c r="AU582" s="116"/>
      <c r="AW582" s="123"/>
    </row>
    <row r="583" spans="1:49" s="42" customFormat="1">
      <c r="A583" s="56"/>
      <c r="F583" s="138"/>
      <c r="G583" s="43"/>
      <c r="O583" s="296"/>
      <c r="P583" s="296"/>
      <c r="Q583" s="296"/>
      <c r="V583" s="99"/>
      <c r="Y583" s="138"/>
      <c r="Z583" s="138"/>
      <c r="AA583" s="138"/>
      <c r="AB583" s="138"/>
      <c r="AC583" s="225"/>
      <c r="AD583" s="138"/>
      <c r="AE583" s="138"/>
      <c r="AF583" s="138"/>
      <c r="AG583" s="138"/>
      <c r="AH583" s="138"/>
      <c r="AI583" s="138"/>
      <c r="AJ583" s="138"/>
      <c r="AU583" s="116"/>
      <c r="AW583" s="123"/>
    </row>
    <row r="584" spans="1:49" s="42" customFormat="1">
      <c r="A584" s="56"/>
      <c r="F584" s="138"/>
      <c r="G584" s="43"/>
      <c r="O584" s="296"/>
      <c r="P584" s="296"/>
      <c r="Q584" s="296"/>
      <c r="V584" s="99"/>
      <c r="Y584" s="138"/>
      <c r="Z584" s="138"/>
      <c r="AA584" s="138"/>
      <c r="AB584" s="138"/>
      <c r="AC584" s="225"/>
      <c r="AD584" s="138"/>
      <c r="AE584" s="138"/>
      <c r="AF584" s="138"/>
      <c r="AG584" s="138"/>
      <c r="AH584" s="138"/>
      <c r="AI584" s="138"/>
      <c r="AJ584" s="138"/>
      <c r="AU584" s="116"/>
      <c r="AW584" s="123"/>
    </row>
    <row r="585" spans="1:49" s="42" customFormat="1">
      <c r="A585" s="56"/>
      <c r="F585" s="138"/>
      <c r="G585" s="43"/>
      <c r="O585" s="296"/>
      <c r="P585" s="296"/>
      <c r="Q585" s="296"/>
      <c r="V585" s="99"/>
      <c r="Y585" s="138"/>
      <c r="Z585" s="138"/>
      <c r="AA585" s="138"/>
      <c r="AB585" s="138"/>
      <c r="AC585" s="225"/>
      <c r="AD585" s="138"/>
      <c r="AE585" s="138"/>
      <c r="AF585" s="138"/>
      <c r="AG585" s="138"/>
      <c r="AH585" s="138"/>
      <c r="AI585" s="138"/>
      <c r="AJ585" s="138"/>
      <c r="AU585" s="116"/>
      <c r="AW585" s="123"/>
    </row>
    <row r="586" spans="1:49" s="42" customFormat="1">
      <c r="A586" s="56"/>
      <c r="F586" s="138"/>
      <c r="G586" s="43"/>
      <c r="O586" s="296"/>
      <c r="P586" s="296"/>
      <c r="Q586" s="296"/>
      <c r="V586" s="99"/>
      <c r="Y586" s="138"/>
      <c r="Z586" s="138"/>
      <c r="AA586" s="138"/>
      <c r="AB586" s="138"/>
      <c r="AC586" s="225"/>
      <c r="AD586" s="138"/>
      <c r="AE586" s="138"/>
      <c r="AF586" s="138"/>
      <c r="AG586" s="138"/>
      <c r="AH586" s="138"/>
      <c r="AI586" s="138"/>
      <c r="AJ586" s="138"/>
      <c r="AU586" s="116"/>
      <c r="AW586" s="123"/>
    </row>
    <row r="587" spans="1:49" s="42" customFormat="1">
      <c r="A587" s="56"/>
      <c r="F587" s="138"/>
      <c r="G587" s="43"/>
      <c r="O587" s="296"/>
      <c r="P587" s="296"/>
      <c r="Q587" s="296"/>
      <c r="V587" s="99"/>
      <c r="Y587" s="138"/>
      <c r="Z587" s="138"/>
      <c r="AA587" s="138"/>
      <c r="AB587" s="138"/>
      <c r="AC587" s="225"/>
      <c r="AD587" s="138"/>
      <c r="AE587" s="138"/>
      <c r="AF587" s="138"/>
      <c r="AG587" s="138"/>
      <c r="AH587" s="138"/>
      <c r="AI587" s="138"/>
      <c r="AJ587" s="138"/>
      <c r="AU587" s="116"/>
      <c r="AW587" s="123"/>
    </row>
    <row r="588" spans="1:49" s="42" customFormat="1">
      <c r="A588" s="56"/>
      <c r="F588" s="138"/>
      <c r="G588" s="43"/>
      <c r="O588" s="296"/>
      <c r="P588" s="296"/>
      <c r="Q588" s="296"/>
      <c r="V588" s="99"/>
      <c r="Y588" s="138"/>
      <c r="Z588" s="138"/>
      <c r="AA588" s="138"/>
      <c r="AB588" s="138"/>
      <c r="AC588" s="225"/>
      <c r="AD588" s="138"/>
      <c r="AE588" s="138"/>
      <c r="AF588" s="138"/>
      <c r="AG588" s="138"/>
      <c r="AH588" s="138"/>
      <c r="AI588" s="138"/>
      <c r="AJ588" s="138"/>
      <c r="AU588" s="116"/>
      <c r="AW588" s="123"/>
    </row>
    <row r="589" spans="1:49" s="42" customFormat="1">
      <c r="A589" s="56"/>
      <c r="F589" s="138"/>
      <c r="G589" s="43"/>
      <c r="O589" s="296"/>
      <c r="P589" s="296"/>
      <c r="Q589" s="296"/>
      <c r="V589" s="99"/>
      <c r="Y589" s="138"/>
      <c r="Z589" s="138"/>
      <c r="AA589" s="138"/>
      <c r="AB589" s="138"/>
      <c r="AC589" s="225"/>
      <c r="AD589" s="138"/>
      <c r="AE589" s="138"/>
      <c r="AF589" s="138"/>
      <c r="AG589" s="138"/>
      <c r="AH589" s="138"/>
      <c r="AI589" s="138"/>
      <c r="AJ589" s="138"/>
      <c r="AU589" s="116"/>
      <c r="AW589" s="123"/>
    </row>
    <row r="590" spans="1:49" s="42" customFormat="1">
      <c r="A590" s="56"/>
      <c r="F590" s="138"/>
      <c r="G590" s="43"/>
      <c r="O590" s="296"/>
      <c r="P590" s="296"/>
      <c r="Q590" s="296"/>
      <c r="V590" s="99"/>
      <c r="Y590" s="138"/>
      <c r="Z590" s="138"/>
      <c r="AA590" s="138"/>
      <c r="AB590" s="138"/>
      <c r="AC590" s="225"/>
      <c r="AD590" s="138"/>
      <c r="AE590" s="138"/>
      <c r="AF590" s="138"/>
      <c r="AG590" s="138"/>
      <c r="AH590" s="138"/>
      <c r="AI590" s="138"/>
      <c r="AJ590" s="138"/>
      <c r="AU590" s="116"/>
      <c r="AW590" s="123"/>
    </row>
    <row r="591" spans="1:49" s="42" customFormat="1">
      <c r="A591" s="56"/>
      <c r="F591" s="138"/>
      <c r="G591" s="43"/>
      <c r="O591" s="296"/>
      <c r="P591" s="296"/>
      <c r="Q591" s="296"/>
      <c r="V591" s="99"/>
      <c r="Y591" s="138"/>
      <c r="Z591" s="138"/>
      <c r="AA591" s="138"/>
      <c r="AB591" s="138"/>
      <c r="AC591" s="225"/>
      <c r="AD591" s="138"/>
      <c r="AE591" s="138"/>
      <c r="AF591" s="138"/>
      <c r="AG591" s="138"/>
      <c r="AH591" s="138"/>
      <c r="AI591" s="138"/>
      <c r="AJ591" s="138"/>
      <c r="AU591" s="116"/>
      <c r="AW591" s="123"/>
    </row>
    <row r="592" spans="1:49" s="42" customFormat="1">
      <c r="A592" s="56"/>
      <c r="F592" s="138"/>
      <c r="G592" s="43"/>
      <c r="O592" s="296"/>
      <c r="P592" s="296"/>
      <c r="Q592" s="296"/>
      <c r="V592" s="99"/>
      <c r="Y592" s="138"/>
      <c r="Z592" s="138"/>
      <c r="AA592" s="138"/>
      <c r="AB592" s="138"/>
      <c r="AC592" s="225"/>
      <c r="AD592" s="138"/>
      <c r="AE592" s="138"/>
      <c r="AF592" s="138"/>
      <c r="AG592" s="138"/>
      <c r="AH592" s="138"/>
      <c r="AI592" s="138"/>
      <c r="AJ592" s="138"/>
      <c r="AU592" s="116"/>
      <c r="AW592" s="123"/>
    </row>
    <row r="593" spans="1:49" s="42" customFormat="1">
      <c r="A593" s="56"/>
      <c r="F593" s="138"/>
      <c r="G593" s="43"/>
      <c r="O593" s="296"/>
      <c r="P593" s="296"/>
      <c r="Q593" s="296"/>
      <c r="V593" s="99"/>
      <c r="Y593" s="138"/>
      <c r="Z593" s="138"/>
      <c r="AA593" s="138"/>
      <c r="AB593" s="138"/>
      <c r="AC593" s="225"/>
      <c r="AD593" s="138"/>
      <c r="AE593" s="138"/>
      <c r="AF593" s="138"/>
      <c r="AG593" s="138"/>
      <c r="AH593" s="138"/>
      <c r="AI593" s="138"/>
      <c r="AJ593" s="138"/>
      <c r="AU593" s="116"/>
      <c r="AW593" s="123"/>
    </row>
    <row r="594" spans="1:49" s="42" customFormat="1">
      <c r="A594" s="56"/>
      <c r="F594" s="138"/>
      <c r="G594" s="43"/>
      <c r="O594" s="296"/>
      <c r="P594" s="296"/>
      <c r="Q594" s="296"/>
      <c r="V594" s="99"/>
      <c r="Y594" s="138"/>
      <c r="Z594" s="138"/>
      <c r="AA594" s="138"/>
      <c r="AB594" s="138"/>
      <c r="AC594" s="225"/>
      <c r="AD594" s="138"/>
      <c r="AE594" s="138"/>
      <c r="AF594" s="138"/>
      <c r="AG594" s="138"/>
      <c r="AH594" s="138"/>
      <c r="AI594" s="138"/>
      <c r="AJ594" s="138"/>
      <c r="AU594" s="116"/>
      <c r="AW594" s="123"/>
    </row>
    <row r="595" spans="1:49" s="42" customFormat="1">
      <c r="A595" s="56"/>
      <c r="F595" s="138"/>
      <c r="G595" s="43"/>
      <c r="O595" s="296"/>
      <c r="P595" s="296"/>
      <c r="Q595" s="296"/>
      <c r="V595" s="99"/>
      <c r="Y595" s="138"/>
      <c r="Z595" s="138"/>
      <c r="AA595" s="138"/>
      <c r="AB595" s="138"/>
      <c r="AC595" s="225"/>
      <c r="AD595" s="138"/>
      <c r="AE595" s="138"/>
      <c r="AF595" s="138"/>
      <c r="AG595" s="138"/>
      <c r="AH595" s="138"/>
      <c r="AI595" s="138"/>
      <c r="AJ595" s="138"/>
      <c r="AU595" s="116"/>
      <c r="AW595" s="123"/>
    </row>
    <row r="596" spans="1:49" s="42" customFormat="1">
      <c r="A596" s="56"/>
      <c r="F596" s="138"/>
      <c r="G596" s="43"/>
      <c r="O596" s="296"/>
      <c r="P596" s="296"/>
      <c r="Q596" s="296"/>
      <c r="V596" s="99"/>
      <c r="Y596" s="138"/>
      <c r="Z596" s="138"/>
      <c r="AA596" s="138"/>
      <c r="AB596" s="138"/>
      <c r="AC596" s="225"/>
      <c r="AD596" s="138"/>
      <c r="AE596" s="138"/>
      <c r="AF596" s="138"/>
      <c r="AG596" s="138"/>
      <c r="AH596" s="138"/>
      <c r="AI596" s="138"/>
      <c r="AJ596" s="138"/>
      <c r="AU596" s="116"/>
      <c r="AW596" s="123"/>
    </row>
    <row r="597" spans="1:49" s="42" customFormat="1">
      <c r="A597" s="56"/>
      <c r="F597" s="138"/>
      <c r="G597" s="43"/>
      <c r="O597" s="296"/>
      <c r="P597" s="296"/>
      <c r="Q597" s="296"/>
      <c r="V597" s="99"/>
      <c r="Y597" s="138"/>
      <c r="Z597" s="138"/>
      <c r="AA597" s="138"/>
      <c r="AB597" s="138"/>
      <c r="AC597" s="225"/>
      <c r="AD597" s="138"/>
      <c r="AE597" s="138"/>
      <c r="AF597" s="138"/>
      <c r="AG597" s="138"/>
      <c r="AH597" s="138"/>
      <c r="AI597" s="138"/>
      <c r="AJ597" s="138"/>
      <c r="AU597" s="116"/>
      <c r="AW597" s="123"/>
    </row>
    <row r="598" spans="1:49" s="42" customFormat="1">
      <c r="A598" s="56"/>
      <c r="F598" s="138"/>
      <c r="G598" s="43"/>
      <c r="O598" s="296"/>
      <c r="P598" s="296"/>
      <c r="Q598" s="296"/>
      <c r="V598" s="99"/>
      <c r="Y598" s="138"/>
      <c r="Z598" s="138"/>
      <c r="AA598" s="138"/>
      <c r="AB598" s="138"/>
      <c r="AC598" s="225"/>
      <c r="AD598" s="138"/>
      <c r="AE598" s="138"/>
      <c r="AF598" s="138"/>
      <c r="AG598" s="138"/>
      <c r="AH598" s="138"/>
      <c r="AI598" s="138"/>
      <c r="AJ598" s="138"/>
      <c r="AU598" s="116"/>
      <c r="AW598" s="123"/>
    </row>
    <row r="599" spans="1:49" s="42" customFormat="1">
      <c r="A599" s="56"/>
      <c r="F599" s="138"/>
      <c r="G599" s="43"/>
      <c r="O599" s="296"/>
      <c r="P599" s="296"/>
      <c r="Q599" s="296"/>
      <c r="V599" s="99"/>
      <c r="Y599" s="138"/>
      <c r="Z599" s="138"/>
      <c r="AA599" s="138"/>
      <c r="AB599" s="138"/>
      <c r="AC599" s="225"/>
      <c r="AD599" s="138"/>
      <c r="AE599" s="138"/>
      <c r="AF599" s="138"/>
      <c r="AG599" s="138"/>
      <c r="AH599" s="138"/>
      <c r="AI599" s="138"/>
      <c r="AJ599" s="138"/>
      <c r="AU599" s="116"/>
      <c r="AW599" s="123"/>
    </row>
    <row r="600" spans="1:49" s="42" customFormat="1">
      <c r="A600" s="56"/>
      <c r="F600" s="138"/>
      <c r="G600" s="43"/>
      <c r="O600" s="296"/>
      <c r="P600" s="296"/>
      <c r="Q600" s="296"/>
      <c r="V600" s="99"/>
      <c r="Y600" s="138"/>
      <c r="Z600" s="138"/>
      <c r="AA600" s="138"/>
      <c r="AB600" s="138"/>
      <c r="AC600" s="225"/>
      <c r="AD600" s="138"/>
      <c r="AE600" s="138"/>
      <c r="AF600" s="138"/>
      <c r="AG600" s="138"/>
      <c r="AH600" s="138"/>
      <c r="AI600" s="138"/>
      <c r="AJ600" s="138"/>
      <c r="AU600" s="116"/>
      <c r="AW600" s="123"/>
    </row>
    <row r="601" spans="1:49" s="42" customFormat="1">
      <c r="A601" s="56"/>
      <c r="F601" s="138"/>
      <c r="G601" s="43"/>
      <c r="O601" s="296"/>
      <c r="P601" s="296"/>
      <c r="Q601" s="296"/>
      <c r="V601" s="99"/>
      <c r="Y601" s="138"/>
      <c r="Z601" s="138"/>
      <c r="AA601" s="138"/>
      <c r="AB601" s="138"/>
      <c r="AC601" s="225"/>
      <c r="AD601" s="138"/>
      <c r="AE601" s="138"/>
      <c r="AF601" s="138"/>
      <c r="AG601" s="138"/>
      <c r="AH601" s="138"/>
      <c r="AI601" s="138"/>
      <c r="AJ601" s="138"/>
      <c r="AU601" s="116"/>
      <c r="AW601" s="123"/>
    </row>
    <row r="602" spans="1:49" s="42" customFormat="1">
      <c r="A602" s="56"/>
      <c r="F602" s="138"/>
      <c r="G602" s="43"/>
      <c r="O602" s="296"/>
      <c r="P602" s="296"/>
      <c r="Q602" s="296"/>
      <c r="V602" s="99"/>
      <c r="Y602" s="138"/>
      <c r="Z602" s="138"/>
      <c r="AA602" s="138"/>
      <c r="AB602" s="138"/>
      <c r="AC602" s="225"/>
      <c r="AD602" s="138"/>
      <c r="AE602" s="138"/>
      <c r="AF602" s="138"/>
      <c r="AG602" s="138"/>
      <c r="AH602" s="138"/>
      <c r="AI602" s="138"/>
      <c r="AJ602" s="138"/>
      <c r="AU602" s="116"/>
      <c r="AW602" s="123"/>
    </row>
    <row r="603" spans="1:49" s="42" customFormat="1">
      <c r="A603" s="56"/>
      <c r="F603" s="138"/>
      <c r="G603" s="43"/>
      <c r="O603" s="296"/>
      <c r="P603" s="296"/>
      <c r="Q603" s="296"/>
      <c r="V603" s="99"/>
      <c r="Y603" s="138"/>
      <c r="Z603" s="138"/>
      <c r="AA603" s="138"/>
      <c r="AB603" s="138"/>
      <c r="AC603" s="225"/>
      <c r="AD603" s="138"/>
      <c r="AE603" s="138"/>
      <c r="AF603" s="138"/>
      <c r="AG603" s="138"/>
      <c r="AH603" s="138"/>
      <c r="AI603" s="138"/>
      <c r="AJ603" s="138"/>
      <c r="AU603" s="116"/>
      <c r="AW603" s="123"/>
    </row>
    <row r="604" spans="1:49" s="42" customFormat="1">
      <c r="A604" s="56"/>
      <c r="F604" s="138"/>
      <c r="G604" s="43"/>
      <c r="O604" s="296"/>
      <c r="P604" s="296"/>
      <c r="Q604" s="296"/>
      <c r="V604" s="99"/>
      <c r="Y604" s="138"/>
      <c r="Z604" s="138"/>
      <c r="AA604" s="138"/>
      <c r="AB604" s="138"/>
      <c r="AC604" s="225"/>
      <c r="AD604" s="138"/>
      <c r="AE604" s="138"/>
      <c r="AF604" s="138"/>
      <c r="AG604" s="138"/>
      <c r="AH604" s="138"/>
      <c r="AI604" s="138"/>
      <c r="AJ604" s="138"/>
      <c r="AU604" s="116"/>
      <c r="AW604" s="123"/>
    </row>
    <row r="605" spans="1:49" s="42" customFormat="1">
      <c r="A605" s="56"/>
      <c r="F605" s="138"/>
      <c r="G605" s="43"/>
      <c r="O605" s="296"/>
      <c r="P605" s="296"/>
      <c r="Q605" s="296"/>
      <c r="V605" s="99"/>
      <c r="Y605" s="138"/>
      <c r="Z605" s="138"/>
      <c r="AA605" s="138"/>
      <c r="AB605" s="138"/>
      <c r="AC605" s="225"/>
      <c r="AD605" s="138"/>
      <c r="AE605" s="138"/>
      <c r="AF605" s="138"/>
      <c r="AG605" s="138"/>
      <c r="AH605" s="138"/>
      <c r="AI605" s="138"/>
      <c r="AJ605" s="138"/>
      <c r="AU605" s="116"/>
      <c r="AW605" s="123"/>
    </row>
    <row r="606" spans="1:49" s="42" customFormat="1">
      <c r="A606" s="56"/>
      <c r="F606" s="138"/>
      <c r="G606" s="43"/>
      <c r="O606" s="296"/>
      <c r="P606" s="296"/>
      <c r="Q606" s="296"/>
      <c r="V606" s="99"/>
      <c r="Y606" s="138"/>
      <c r="Z606" s="138"/>
      <c r="AA606" s="138"/>
      <c r="AB606" s="138"/>
      <c r="AC606" s="225"/>
      <c r="AD606" s="138"/>
      <c r="AE606" s="138"/>
      <c r="AF606" s="138"/>
      <c r="AG606" s="138"/>
      <c r="AH606" s="138"/>
      <c r="AI606" s="138"/>
      <c r="AJ606" s="138"/>
      <c r="AU606" s="116"/>
      <c r="AW606" s="123"/>
    </row>
    <row r="607" spans="1:49" s="42" customFormat="1">
      <c r="A607" s="56"/>
      <c r="F607" s="138"/>
      <c r="G607" s="43"/>
      <c r="O607" s="296"/>
      <c r="P607" s="296"/>
      <c r="Q607" s="296"/>
      <c r="V607" s="99"/>
      <c r="Y607" s="138"/>
      <c r="Z607" s="138"/>
      <c r="AA607" s="138"/>
      <c r="AB607" s="138"/>
      <c r="AC607" s="225"/>
      <c r="AD607" s="138"/>
      <c r="AE607" s="138"/>
      <c r="AF607" s="138"/>
      <c r="AG607" s="138"/>
      <c r="AH607" s="138"/>
      <c r="AI607" s="138"/>
      <c r="AJ607" s="138"/>
      <c r="AU607" s="116"/>
      <c r="AW607" s="123"/>
    </row>
    <row r="608" spans="1:49" s="42" customFormat="1">
      <c r="A608" s="56"/>
      <c r="F608" s="138"/>
      <c r="G608" s="43"/>
      <c r="O608" s="296"/>
      <c r="P608" s="296"/>
      <c r="Q608" s="296"/>
      <c r="V608" s="99"/>
      <c r="Y608" s="138"/>
      <c r="Z608" s="138"/>
      <c r="AA608" s="138"/>
      <c r="AB608" s="138"/>
      <c r="AC608" s="225"/>
      <c r="AD608" s="138"/>
      <c r="AE608" s="138"/>
      <c r="AF608" s="138"/>
      <c r="AG608" s="138"/>
      <c r="AH608" s="138"/>
      <c r="AI608" s="138"/>
      <c r="AJ608" s="138"/>
      <c r="AU608" s="116"/>
      <c r="AW608" s="123"/>
    </row>
    <row r="609" spans="1:49" s="42" customFormat="1">
      <c r="A609" s="56"/>
      <c r="F609" s="138"/>
      <c r="G609" s="43"/>
      <c r="O609" s="296"/>
      <c r="P609" s="296"/>
      <c r="Q609" s="296"/>
      <c r="V609" s="99"/>
      <c r="Y609" s="138"/>
      <c r="Z609" s="138"/>
      <c r="AA609" s="138"/>
      <c r="AB609" s="138"/>
      <c r="AC609" s="225"/>
      <c r="AD609" s="138"/>
      <c r="AE609" s="138"/>
      <c r="AF609" s="138"/>
      <c r="AG609" s="138"/>
      <c r="AH609" s="138"/>
      <c r="AI609" s="138"/>
      <c r="AJ609" s="138"/>
      <c r="AU609" s="116"/>
      <c r="AW609" s="123"/>
    </row>
    <row r="610" spans="1:49" s="42" customFormat="1">
      <c r="A610" s="56"/>
      <c r="F610" s="138"/>
      <c r="G610" s="43"/>
      <c r="O610" s="296"/>
      <c r="P610" s="296"/>
      <c r="Q610" s="296"/>
      <c r="V610" s="99"/>
      <c r="Y610" s="138"/>
      <c r="Z610" s="138"/>
      <c r="AA610" s="138"/>
      <c r="AB610" s="138"/>
      <c r="AC610" s="225"/>
      <c r="AD610" s="138"/>
      <c r="AE610" s="138"/>
      <c r="AF610" s="138"/>
      <c r="AG610" s="138"/>
      <c r="AH610" s="138"/>
      <c r="AI610" s="138"/>
      <c r="AJ610" s="138"/>
      <c r="AU610" s="116"/>
      <c r="AW610" s="123"/>
    </row>
    <row r="611" spans="1:49" s="41" customFormat="1">
      <c r="A611" s="100"/>
      <c r="F611" s="24"/>
      <c r="G611" s="101"/>
      <c r="O611" s="297"/>
      <c r="P611" s="297"/>
      <c r="Q611" s="297"/>
      <c r="V611" s="85"/>
      <c r="X611" s="24"/>
      <c r="Y611" s="24"/>
      <c r="Z611" s="24"/>
      <c r="AA611" s="24"/>
      <c r="AB611" s="24"/>
      <c r="AC611" s="98"/>
      <c r="AD611" s="24"/>
      <c r="AE611" s="24"/>
      <c r="AF611" s="24"/>
      <c r="AG611" s="24"/>
      <c r="AH611" s="24"/>
      <c r="AI611" s="24"/>
      <c r="AJ611" s="24"/>
      <c r="AU611" s="121"/>
      <c r="AV611" s="141"/>
      <c r="AW611" s="123"/>
    </row>
    <row r="612" spans="1:49" s="41" customFormat="1">
      <c r="A612" s="100"/>
      <c r="F612" s="24"/>
      <c r="G612" s="101"/>
      <c r="O612" s="297"/>
      <c r="P612" s="297"/>
      <c r="Q612" s="297"/>
      <c r="V612" s="85"/>
      <c r="X612" s="24"/>
      <c r="Y612" s="24"/>
      <c r="Z612" s="24"/>
      <c r="AA612" s="24"/>
      <c r="AB612" s="24"/>
      <c r="AC612" s="98"/>
      <c r="AD612" s="24"/>
      <c r="AE612" s="24"/>
      <c r="AF612" s="24"/>
      <c r="AG612" s="24"/>
      <c r="AH612" s="24"/>
      <c r="AI612" s="24"/>
      <c r="AJ612" s="24"/>
      <c r="AU612" s="91"/>
      <c r="AV612" s="142"/>
      <c r="AW612" s="123"/>
    </row>
    <row r="613" spans="1:49" s="41" customFormat="1">
      <c r="A613" s="100"/>
      <c r="F613" s="24"/>
      <c r="G613" s="101"/>
      <c r="O613" s="297"/>
      <c r="P613" s="297"/>
      <c r="Q613" s="297"/>
      <c r="V613" s="85"/>
      <c r="X613" s="24"/>
      <c r="Y613" s="24"/>
      <c r="Z613" s="24"/>
      <c r="AA613" s="24"/>
      <c r="AB613" s="24"/>
      <c r="AC613" s="98"/>
      <c r="AD613" s="24"/>
      <c r="AE613" s="24"/>
      <c r="AF613" s="24"/>
      <c r="AG613" s="24"/>
      <c r="AH613" s="24"/>
      <c r="AI613" s="24"/>
      <c r="AJ613" s="24"/>
      <c r="AU613" s="91"/>
      <c r="AV613" s="142"/>
      <c r="AW613" s="123"/>
    </row>
    <row r="614" spans="1:49" s="41" customFormat="1">
      <c r="A614" s="100"/>
      <c r="F614" s="24"/>
      <c r="G614" s="101"/>
      <c r="O614" s="297"/>
      <c r="P614" s="297"/>
      <c r="Q614" s="297"/>
      <c r="V614" s="85"/>
      <c r="X614" s="24"/>
      <c r="Y614" s="24"/>
      <c r="Z614" s="24"/>
      <c r="AA614" s="24"/>
      <c r="AB614" s="24"/>
      <c r="AC614" s="98"/>
      <c r="AD614" s="24"/>
      <c r="AE614" s="24"/>
      <c r="AF614" s="24"/>
      <c r="AG614" s="24"/>
      <c r="AH614" s="24"/>
      <c r="AI614" s="24"/>
      <c r="AJ614" s="24"/>
      <c r="AU614" s="91"/>
      <c r="AV614" s="142"/>
      <c r="AW614" s="123"/>
    </row>
    <row r="615" spans="1:49" s="41" customFormat="1">
      <c r="A615" s="100"/>
      <c r="F615" s="24"/>
      <c r="G615" s="101"/>
      <c r="O615" s="297"/>
      <c r="P615" s="297"/>
      <c r="Q615" s="297"/>
      <c r="V615" s="85"/>
      <c r="X615" s="24"/>
      <c r="Y615" s="24"/>
      <c r="Z615" s="24"/>
      <c r="AA615" s="24"/>
      <c r="AB615" s="24"/>
      <c r="AC615" s="98"/>
      <c r="AD615" s="24"/>
      <c r="AE615" s="24"/>
      <c r="AF615" s="24"/>
      <c r="AG615" s="24"/>
      <c r="AH615" s="24"/>
      <c r="AI615" s="24"/>
      <c r="AJ615" s="24"/>
      <c r="AU615" s="91"/>
      <c r="AV615" s="142"/>
      <c r="AW615" s="123"/>
    </row>
    <row r="616" spans="1:49" s="41" customFormat="1">
      <c r="A616" s="100"/>
      <c r="F616" s="24"/>
      <c r="G616" s="101"/>
      <c r="O616" s="297"/>
      <c r="P616" s="297"/>
      <c r="Q616" s="297"/>
      <c r="V616" s="85"/>
      <c r="X616" s="24"/>
      <c r="Y616" s="24"/>
      <c r="Z616" s="24"/>
      <c r="AA616" s="24"/>
      <c r="AB616" s="24"/>
      <c r="AC616" s="98"/>
      <c r="AD616" s="24"/>
      <c r="AE616" s="24"/>
      <c r="AF616" s="24"/>
      <c r="AG616" s="24"/>
      <c r="AH616" s="24"/>
      <c r="AI616" s="24"/>
      <c r="AJ616" s="24"/>
      <c r="AU616" s="91"/>
      <c r="AV616" s="142"/>
      <c r="AW616" s="123"/>
    </row>
    <row r="617" spans="1:49" s="41" customFormat="1">
      <c r="A617" s="100"/>
      <c r="F617" s="24"/>
      <c r="G617" s="101"/>
      <c r="O617" s="297"/>
      <c r="P617" s="297"/>
      <c r="Q617" s="297"/>
      <c r="V617" s="85"/>
      <c r="X617" s="24"/>
      <c r="Y617" s="24"/>
      <c r="Z617" s="24"/>
      <c r="AA617" s="24"/>
      <c r="AB617" s="24"/>
      <c r="AC617" s="98"/>
      <c r="AD617" s="24"/>
      <c r="AE617" s="24"/>
      <c r="AF617" s="24"/>
      <c r="AG617" s="24"/>
      <c r="AH617" s="24"/>
      <c r="AI617" s="24"/>
      <c r="AJ617" s="24"/>
      <c r="AU617" s="91"/>
      <c r="AV617" s="142"/>
      <c r="AW617" s="123"/>
    </row>
    <row r="618" spans="1:49" s="41" customFormat="1">
      <c r="A618" s="100"/>
      <c r="F618" s="24"/>
      <c r="G618" s="101"/>
      <c r="O618" s="297"/>
      <c r="P618" s="297"/>
      <c r="Q618" s="297"/>
      <c r="V618" s="85"/>
      <c r="X618" s="24"/>
      <c r="Y618" s="24"/>
      <c r="Z618" s="24"/>
      <c r="AA618" s="24"/>
      <c r="AB618" s="24"/>
      <c r="AC618" s="98"/>
      <c r="AD618" s="24"/>
      <c r="AE618" s="24"/>
      <c r="AF618" s="24"/>
      <c r="AG618" s="24"/>
      <c r="AH618" s="24"/>
      <c r="AI618" s="24"/>
      <c r="AJ618" s="24"/>
      <c r="AU618" s="91"/>
      <c r="AV618" s="142"/>
      <c r="AW618" s="123"/>
    </row>
    <row r="619" spans="1:49" s="41" customFormat="1">
      <c r="A619" s="100"/>
      <c r="F619" s="24"/>
      <c r="G619" s="101"/>
      <c r="O619" s="297"/>
      <c r="P619" s="297"/>
      <c r="Q619" s="297"/>
      <c r="V619" s="85"/>
      <c r="X619" s="24"/>
      <c r="Y619" s="24"/>
      <c r="Z619" s="24"/>
      <c r="AA619" s="24"/>
      <c r="AB619" s="24"/>
      <c r="AC619" s="98"/>
      <c r="AD619" s="24"/>
      <c r="AE619" s="24"/>
      <c r="AF619" s="24"/>
      <c r="AG619" s="24"/>
      <c r="AH619" s="24"/>
      <c r="AI619" s="24"/>
      <c r="AJ619" s="24"/>
      <c r="AU619" s="91"/>
      <c r="AV619" s="142"/>
      <c r="AW619" s="123"/>
    </row>
    <row r="620" spans="1:49" s="41" customFormat="1">
      <c r="A620" s="100"/>
      <c r="F620" s="24"/>
      <c r="G620" s="101"/>
      <c r="O620" s="297"/>
      <c r="P620" s="297"/>
      <c r="Q620" s="297"/>
      <c r="V620" s="85"/>
      <c r="X620" s="24"/>
      <c r="Y620" s="24"/>
      <c r="Z620" s="24"/>
      <c r="AA620" s="24"/>
      <c r="AB620" s="24"/>
      <c r="AC620" s="98"/>
      <c r="AD620" s="24"/>
      <c r="AE620" s="24"/>
      <c r="AF620" s="24"/>
      <c r="AG620" s="24"/>
      <c r="AH620" s="24"/>
      <c r="AI620" s="24"/>
      <c r="AJ620" s="24"/>
      <c r="AU620" s="91"/>
      <c r="AV620" s="142"/>
      <c r="AW620" s="123"/>
    </row>
    <row r="621" spans="1:49" s="41" customFormat="1">
      <c r="A621" s="100"/>
      <c r="F621" s="24"/>
      <c r="G621" s="101"/>
      <c r="O621" s="297"/>
      <c r="P621" s="297"/>
      <c r="Q621" s="297"/>
      <c r="V621" s="85"/>
      <c r="X621" s="24"/>
      <c r="Y621" s="24"/>
      <c r="Z621" s="24"/>
      <c r="AA621" s="24"/>
      <c r="AB621" s="24"/>
      <c r="AC621" s="98"/>
      <c r="AD621" s="24"/>
      <c r="AE621" s="24"/>
      <c r="AF621" s="24"/>
      <c r="AG621" s="24"/>
      <c r="AH621" s="24"/>
      <c r="AI621" s="24"/>
      <c r="AJ621" s="24"/>
      <c r="AU621" s="91"/>
      <c r="AV621" s="142"/>
      <c r="AW621" s="123"/>
    </row>
    <row r="622" spans="1:49" s="41" customFormat="1">
      <c r="A622" s="100"/>
      <c r="F622" s="24"/>
      <c r="G622" s="101"/>
      <c r="O622" s="297"/>
      <c r="P622" s="297"/>
      <c r="Q622" s="297"/>
      <c r="V622" s="85"/>
      <c r="X622" s="24"/>
      <c r="Y622" s="24"/>
      <c r="Z622" s="24"/>
      <c r="AA622" s="24"/>
      <c r="AB622" s="24"/>
      <c r="AC622" s="98"/>
      <c r="AD622" s="24"/>
      <c r="AE622" s="24"/>
      <c r="AF622" s="24"/>
      <c r="AG622" s="24"/>
      <c r="AH622" s="24"/>
      <c r="AI622" s="24"/>
      <c r="AJ622" s="24"/>
      <c r="AU622" s="91"/>
      <c r="AV622" s="142"/>
      <c r="AW622" s="123"/>
    </row>
    <row r="623" spans="1:49" s="41" customFormat="1">
      <c r="A623" s="100"/>
      <c r="F623" s="24"/>
      <c r="G623" s="101"/>
      <c r="O623" s="297"/>
      <c r="P623" s="297"/>
      <c r="Q623" s="297"/>
      <c r="V623" s="85"/>
      <c r="X623" s="24"/>
      <c r="Y623" s="24"/>
      <c r="Z623" s="24"/>
      <c r="AA623" s="24"/>
      <c r="AB623" s="24"/>
      <c r="AC623" s="98"/>
      <c r="AD623" s="24"/>
      <c r="AE623" s="24"/>
      <c r="AF623" s="24"/>
      <c r="AG623" s="24"/>
      <c r="AH623" s="24"/>
      <c r="AI623" s="24"/>
      <c r="AJ623" s="24"/>
      <c r="AU623" s="91"/>
      <c r="AV623" s="142"/>
      <c r="AW623" s="123"/>
    </row>
    <row r="624" spans="1:49" s="41" customFormat="1">
      <c r="A624" s="100"/>
      <c r="F624" s="24"/>
      <c r="G624" s="101"/>
      <c r="O624" s="297"/>
      <c r="P624" s="297"/>
      <c r="Q624" s="297"/>
      <c r="V624" s="85"/>
      <c r="X624" s="24"/>
      <c r="Y624" s="24"/>
      <c r="Z624" s="24"/>
      <c r="AA624" s="24"/>
      <c r="AB624" s="24"/>
      <c r="AC624" s="98"/>
      <c r="AD624" s="24"/>
      <c r="AE624" s="24"/>
      <c r="AF624" s="24"/>
      <c r="AG624" s="24"/>
      <c r="AH624" s="24"/>
      <c r="AI624" s="24"/>
      <c r="AJ624" s="24"/>
      <c r="AU624" s="91"/>
      <c r="AV624" s="142"/>
      <c r="AW624" s="123"/>
    </row>
    <row r="625" spans="1:49" s="41" customFormat="1">
      <c r="A625" s="100"/>
      <c r="F625" s="24"/>
      <c r="G625" s="101"/>
      <c r="O625" s="297"/>
      <c r="P625" s="297"/>
      <c r="Q625" s="297"/>
      <c r="V625" s="85"/>
      <c r="X625" s="24"/>
      <c r="Y625" s="24"/>
      <c r="Z625" s="24"/>
      <c r="AA625" s="24"/>
      <c r="AB625" s="24"/>
      <c r="AC625" s="98"/>
      <c r="AD625" s="24"/>
      <c r="AE625" s="24"/>
      <c r="AF625" s="24"/>
      <c r="AG625" s="24"/>
      <c r="AH625" s="24"/>
      <c r="AI625" s="24"/>
      <c r="AJ625" s="24"/>
      <c r="AU625" s="91"/>
      <c r="AV625" s="142"/>
      <c r="AW625" s="123"/>
    </row>
    <row r="626" spans="1:49" s="41" customFormat="1">
      <c r="A626" s="100"/>
      <c r="F626" s="24"/>
      <c r="G626" s="101"/>
      <c r="O626" s="297"/>
      <c r="P626" s="297"/>
      <c r="Q626" s="297"/>
      <c r="V626" s="85"/>
      <c r="X626" s="24"/>
      <c r="Y626" s="24"/>
      <c r="Z626" s="24"/>
      <c r="AA626" s="24"/>
      <c r="AB626" s="24"/>
      <c r="AC626" s="98"/>
      <c r="AD626" s="24"/>
      <c r="AE626" s="24"/>
      <c r="AF626" s="24"/>
      <c r="AG626" s="24"/>
      <c r="AH626" s="24"/>
      <c r="AI626" s="24"/>
      <c r="AJ626" s="24"/>
      <c r="AU626" s="91"/>
      <c r="AV626" s="142"/>
      <c r="AW626" s="123"/>
    </row>
    <row r="627" spans="1:49" s="41" customFormat="1">
      <c r="A627" s="100"/>
      <c r="F627" s="24"/>
      <c r="G627" s="101"/>
      <c r="O627" s="297"/>
      <c r="P627" s="297"/>
      <c r="Q627" s="297"/>
      <c r="V627" s="85"/>
      <c r="X627" s="24"/>
      <c r="Y627" s="24"/>
      <c r="Z627" s="24"/>
      <c r="AA627" s="24"/>
      <c r="AB627" s="24"/>
      <c r="AC627" s="98"/>
      <c r="AD627" s="24"/>
      <c r="AE627" s="24"/>
      <c r="AF627" s="24"/>
      <c r="AG627" s="24"/>
      <c r="AH627" s="24"/>
      <c r="AI627" s="24"/>
      <c r="AJ627" s="24"/>
      <c r="AU627" s="91"/>
      <c r="AV627" s="142"/>
      <c r="AW627" s="123"/>
    </row>
    <row r="628" spans="1:49" s="41" customFormat="1">
      <c r="A628" s="100"/>
      <c r="F628" s="24"/>
      <c r="G628" s="101"/>
      <c r="O628" s="297"/>
      <c r="P628" s="297"/>
      <c r="Q628" s="297"/>
      <c r="V628" s="85"/>
      <c r="X628" s="24"/>
      <c r="Y628" s="24"/>
      <c r="Z628" s="24"/>
      <c r="AA628" s="24"/>
      <c r="AB628" s="24"/>
      <c r="AC628" s="98"/>
      <c r="AD628" s="24"/>
      <c r="AE628" s="24"/>
      <c r="AF628" s="24"/>
      <c r="AG628" s="24"/>
      <c r="AH628" s="24"/>
      <c r="AI628" s="24"/>
      <c r="AJ628" s="24"/>
      <c r="AU628" s="91"/>
      <c r="AV628" s="142"/>
      <c r="AW628" s="123"/>
    </row>
    <row r="629" spans="1:49" s="41" customFormat="1">
      <c r="A629" s="100"/>
      <c r="F629" s="24"/>
      <c r="G629" s="101"/>
      <c r="O629" s="297"/>
      <c r="P629" s="297"/>
      <c r="Q629" s="297"/>
      <c r="V629" s="85"/>
      <c r="X629" s="24"/>
      <c r="Y629" s="24"/>
      <c r="Z629" s="24"/>
      <c r="AA629" s="24"/>
      <c r="AB629" s="24"/>
      <c r="AC629" s="98"/>
      <c r="AD629" s="24"/>
      <c r="AE629" s="24"/>
      <c r="AF629" s="24"/>
      <c r="AG629" s="24"/>
      <c r="AH629" s="24"/>
      <c r="AI629" s="24"/>
      <c r="AJ629" s="24"/>
      <c r="AU629" s="91"/>
      <c r="AV629" s="142"/>
      <c r="AW629" s="123"/>
    </row>
    <row r="630" spans="1:49" s="41" customFormat="1">
      <c r="A630" s="100"/>
      <c r="F630" s="24"/>
      <c r="G630" s="101"/>
      <c r="O630" s="297"/>
      <c r="P630" s="297"/>
      <c r="Q630" s="297"/>
      <c r="V630" s="85"/>
      <c r="X630" s="24"/>
      <c r="Y630" s="24"/>
      <c r="Z630" s="24"/>
      <c r="AA630" s="24"/>
      <c r="AB630" s="24"/>
      <c r="AC630" s="98"/>
      <c r="AD630" s="24"/>
      <c r="AE630" s="24"/>
      <c r="AF630" s="24"/>
      <c r="AG630" s="24"/>
      <c r="AH630" s="24"/>
      <c r="AI630" s="24"/>
      <c r="AJ630" s="24"/>
      <c r="AU630" s="91"/>
      <c r="AV630" s="142"/>
      <c r="AW630" s="123"/>
    </row>
    <row r="631" spans="1:49" s="41" customFormat="1">
      <c r="A631" s="100"/>
      <c r="F631" s="24"/>
      <c r="G631" s="101"/>
      <c r="O631" s="297"/>
      <c r="P631" s="297"/>
      <c r="Q631" s="297"/>
      <c r="V631" s="85"/>
      <c r="X631" s="24"/>
      <c r="Y631" s="24"/>
      <c r="Z631" s="24"/>
      <c r="AA631" s="24"/>
      <c r="AB631" s="24"/>
      <c r="AC631" s="98"/>
      <c r="AD631" s="24"/>
      <c r="AE631" s="24"/>
      <c r="AF631" s="24"/>
      <c r="AG631" s="24"/>
      <c r="AH631" s="24"/>
      <c r="AI631" s="24"/>
      <c r="AJ631" s="24"/>
      <c r="AU631" s="91"/>
      <c r="AV631" s="142"/>
      <c r="AW631" s="123"/>
    </row>
    <row r="632" spans="1:49" s="41" customFormat="1">
      <c r="A632" s="100"/>
      <c r="F632" s="24"/>
      <c r="G632" s="101"/>
      <c r="O632" s="297"/>
      <c r="P632" s="297"/>
      <c r="Q632" s="297"/>
      <c r="V632" s="85"/>
      <c r="X632" s="24"/>
      <c r="Y632" s="24"/>
      <c r="Z632" s="24"/>
      <c r="AA632" s="24"/>
      <c r="AB632" s="24"/>
      <c r="AC632" s="98"/>
      <c r="AD632" s="24"/>
      <c r="AE632" s="24"/>
      <c r="AF632" s="24"/>
      <c r="AG632" s="24"/>
      <c r="AH632" s="24"/>
      <c r="AI632" s="24"/>
      <c r="AJ632" s="24"/>
      <c r="AU632" s="91"/>
      <c r="AV632" s="142"/>
      <c r="AW632" s="123"/>
    </row>
    <row r="633" spans="1:49" s="41" customFormat="1">
      <c r="A633" s="100"/>
      <c r="F633" s="24"/>
      <c r="G633" s="101"/>
      <c r="O633" s="297"/>
      <c r="P633" s="297"/>
      <c r="Q633" s="297"/>
      <c r="V633" s="85"/>
      <c r="X633" s="24"/>
      <c r="Y633" s="24"/>
      <c r="Z633" s="24"/>
      <c r="AA633" s="24"/>
      <c r="AB633" s="24"/>
      <c r="AC633" s="98"/>
      <c r="AD633" s="24"/>
      <c r="AE633" s="24"/>
      <c r="AF633" s="24"/>
      <c r="AG633" s="24"/>
      <c r="AH633" s="24"/>
      <c r="AI633" s="24"/>
      <c r="AJ633" s="24"/>
      <c r="AU633" s="91"/>
      <c r="AV633" s="142"/>
      <c r="AW633" s="123"/>
    </row>
    <row r="634" spans="1:49" s="41" customFormat="1">
      <c r="A634" s="100"/>
      <c r="F634" s="24"/>
      <c r="G634" s="101"/>
      <c r="O634" s="297"/>
      <c r="P634" s="297"/>
      <c r="Q634" s="297"/>
      <c r="V634" s="85"/>
      <c r="X634" s="24"/>
      <c r="Y634" s="24"/>
      <c r="Z634" s="24"/>
      <c r="AA634" s="24"/>
      <c r="AB634" s="24"/>
      <c r="AC634" s="98"/>
      <c r="AD634" s="24"/>
      <c r="AE634" s="24"/>
      <c r="AF634" s="24"/>
      <c r="AG634" s="24"/>
      <c r="AH634" s="24"/>
      <c r="AI634" s="24"/>
      <c r="AJ634" s="24"/>
      <c r="AU634" s="91"/>
      <c r="AV634" s="142"/>
      <c r="AW634" s="123"/>
    </row>
    <row r="635" spans="1:49" s="41" customFormat="1">
      <c r="A635" s="100"/>
      <c r="F635" s="24"/>
      <c r="G635" s="101"/>
      <c r="O635" s="297"/>
      <c r="P635" s="297"/>
      <c r="Q635" s="297"/>
      <c r="V635" s="85"/>
      <c r="X635" s="24"/>
      <c r="Y635" s="24"/>
      <c r="Z635" s="24"/>
      <c r="AA635" s="24"/>
      <c r="AB635" s="24"/>
      <c r="AC635" s="98"/>
      <c r="AD635" s="24"/>
      <c r="AE635" s="24"/>
      <c r="AF635" s="24"/>
      <c r="AG635" s="24"/>
      <c r="AH635" s="24"/>
      <c r="AI635" s="24"/>
      <c r="AJ635" s="24"/>
      <c r="AU635" s="91"/>
      <c r="AV635" s="142"/>
      <c r="AW635" s="123"/>
    </row>
    <row r="636" spans="1:49" s="41" customFormat="1">
      <c r="A636" s="100"/>
      <c r="F636" s="24"/>
      <c r="G636" s="101"/>
      <c r="O636" s="297"/>
      <c r="P636" s="297"/>
      <c r="Q636" s="297"/>
      <c r="V636" s="85"/>
      <c r="X636" s="24"/>
      <c r="Y636" s="24"/>
      <c r="Z636" s="24"/>
      <c r="AA636" s="24"/>
      <c r="AB636" s="24"/>
      <c r="AC636" s="98"/>
      <c r="AD636" s="24"/>
      <c r="AE636" s="24"/>
      <c r="AF636" s="24"/>
      <c r="AG636" s="24"/>
      <c r="AH636" s="24"/>
      <c r="AI636" s="24"/>
      <c r="AJ636" s="24"/>
      <c r="AU636" s="91"/>
      <c r="AV636" s="142"/>
      <c r="AW636" s="123"/>
    </row>
    <row r="637" spans="1:49" s="41" customFormat="1">
      <c r="A637" s="100"/>
      <c r="F637" s="24"/>
      <c r="G637" s="101"/>
      <c r="O637" s="297"/>
      <c r="P637" s="297"/>
      <c r="Q637" s="297"/>
      <c r="V637" s="85"/>
      <c r="X637" s="24"/>
      <c r="Y637" s="24"/>
      <c r="Z637" s="24"/>
      <c r="AA637" s="24"/>
      <c r="AB637" s="24"/>
      <c r="AC637" s="98"/>
      <c r="AD637" s="24"/>
      <c r="AE637" s="24"/>
      <c r="AF637" s="24"/>
      <c r="AG637" s="24"/>
      <c r="AH637" s="24"/>
      <c r="AI637" s="24"/>
      <c r="AJ637" s="24"/>
      <c r="AU637" s="91"/>
      <c r="AV637" s="142"/>
      <c r="AW637" s="123"/>
    </row>
    <row r="638" spans="1:49" s="41" customFormat="1">
      <c r="A638" s="100"/>
      <c r="F638" s="24"/>
      <c r="G638" s="101"/>
      <c r="O638" s="297"/>
      <c r="P638" s="297"/>
      <c r="Q638" s="297"/>
      <c r="V638" s="85"/>
      <c r="X638" s="24"/>
      <c r="Y638" s="24"/>
      <c r="Z638" s="24"/>
      <c r="AA638" s="24"/>
      <c r="AB638" s="24"/>
      <c r="AC638" s="98"/>
      <c r="AD638" s="24"/>
      <c r="AE638" s="24"/>
      <c r="AF638" s="24"/>
      <c r="AG638" s="24"/>
      <c r="AH638" s="24"/>
      <c r="AI638" s="24"/>
      <c r="AJ638" s="24"/>
      <c r="AU638" s="91"/>
      <c r="AV638" s="142"/>
      <c r="AW638" s="123"/>
    </row>
    <row r="639" spans="1:49" s="41" customFormat="1">
      <c r="A639" s="100"/>
      <c r="F639" s="24"/>
      <c r="G639" s="101"/>
      <c r="O639" s="297"/>
      <c r="P639" s="297"/>
      <c r="Q639" s="297"/>
      <c r="V639" s="85"/>
      <c r="X639" s="24"/>
      <c r="Y639" s="24"/>
      <c r="Z639" s="24"/>
      <c r="AA639" s="24"/>
      <c r="AB639" s="24"/>
      <c r="AC639" s="98"/>
      <c r="AD639" s="24"/>
      <c r="AE639" s="24"/>
      <c r="AF639" s="24"/>
      <c r="AG639" s="24"/>
      <c r="AH639" s="24"/>
      <c r="AI639" s="24"/>
      <c r="AJ639" s="24"/>
      <c r="AU639" s="91"/>
      <c r="AV639" s="142"/>
      <c r="AW639" s="123"/>
    </row>
    <row r="640" spans="1:49" s="41" customFormat="1">
      <c r="A640" s="100"/>
      <c r="F640" s="24"/>
      <c r="G640" s="101"/>
      <c r="O640" s="297"/>
      <c r="P640" s="297"/>
      <c r="Q640" s="297"/>
      <c r="V640" s="85"/>
      <c r="X640" s="24"/>
      <c r="Y640" s="24"/>
      <c r="Z640" s="24"/>
      <c r="AA640" s="24"/>
      <c r="AB640" s="24"/>
      <c r="AC640" s="98"/>
      <c r="AD640" s="24"/>
      <c r="AE640" s="24"/>
      <c r="AF640" s="24"/>
      <c r="AG640" s="24"/>
      <c r="AH640" s="24"/>
      <c r="AI640" s="24"/>
      <c r="AJ640" s="24"/>
      <c r="AU640" s="91"/>
      <c r="AV640" s="142"/>
      <c r="AW640" s="123"/>
    </row>
    <row r="641" spans="1:49" s="41" customFormat="1">
      <c r="A641" s="100"/>
      <c r="F641" s="24"/>
      <c r="G641" s="101"/>
      <c r="O641" s="297"/>
      <c r="P641" s="297"/>
      <c r="Q641" s="297"/>
      <c r="V641" s="85"/>
      <c r="X641" s="24"/>
      <c r="Y641" s="24"/>
      <c r="Z641" s="24"/>
      <c r="AA641" s="24"/>
      <c r="AB641" s="24"/>
      <c r="AC641" s="98"/>
      <c r="AD641" s="24"/>
      <c r="AE641" s="24"/>
      <c r="AF641" s="24"/>
      <c r="AG641" s="24"/>
      <c r="AH641" s="24"/>
      <c r="AI641" s="24"/>
      <c r="AJ641" s="24"/>
      <c r="AU641" s="91"/>
      <c r="AV641" s="142"/>
      <c r="AW641" s="123"/>
    </row>
    <row r="642" spans="1:49" s="41" customFormat="1">
      <c r="A642" s="100"/>
      <c r="F642" s="24"/>
      <c r="G642" s="101"/>
      <c r="O642" s="297"/>
      <c r="P642" s="297"/>
      <c r="Q642" s="297"/>
      <c r="V642" s="85"/>
      <c r="X642" s="24"/>
      <c r="Y642" s="24"/>
      <c r="Z642" s="24"/>
      <c r="AA642" s="24"/>
      <c r="AB642" s="24"/>
      <c r="AC642" s="98"/>
      <c r="AD642" s="24"/>
      <c r="AE642" s="24"/>
      <c r="AF642" s="24"/>
      <c r="AG642" s="24"/>
      <c r="AH642" s="24"/>
      <c r="AI642" s="24"/>
      <c r="AJ642" s="24"/>
      <c r="AU642" s="91"/>
      <c r="AV642" s="142"/>
      <c r="AW642" s="123"/>
    </row>
    <row r="643" spans="1:49" s="41" customFormat="1">
      <c r="A643" s="100"/>
      <c r="F643" s="24"/>
      <c r="G643" s="101"/>
      <c r="O643" s="297"/>
      <c r="P643" s="297"/>
      <c r="Q643" s="297"/>
      <c r="V643" s="85"/>
      <c r="X643" s="24"/>
      <c r="Y643" s="24"/>
      <c r="Z643" s="24"/>
      <c r="AA643" s="24"/>
      <c r="AB643" s="24"/>
      <c r="AC643" s="98"/>
      <c r="AD643" s="24"/>
      <c r="AE643" s="24"/>
      <c r="AF643" s="24"/>
      <c r="AG643" s="24"/>
      <c r="AH643" s="24"/>
      <c r="AI643" s="24"/>
      <c r="AJ643" s="24"/>
      <c r="AU643" s="91"/>
      <c r="AV643" s="142"/>
      <c r="AW643" s="123"/>
    </row>
    <row r="644" spans="1:49" s="41" customFormat="1">
      <c r="A644" s="100"/>
      <c r="F644" s="24"/>
      <c r="G644" s="101"/>
      <c r="O644" s="297"/>
      <c r="P644" s="297"/>
      <c r="Q644" s="297"/>
      <c r="V644" s="85"/>
      <c r="X644" s="24"/>
      <c r="Y644" s="24"/>
      <c r="Z644" s="24"/>
      <c r="AA644" s="24"/>
      <c r="AB644" s="24"/>
      <c r="AC644" s="98"/>
      <c r="AD644" s="24"/>
      <c r="AE644" s="24"/>
      <c r="AF644" s="24"/>
      <c r="AG644" s="24"/>
      <c r="AH644" s="24"/>
      <c r="AI644" s="24"/>
      <c r="AJ644" s="24"/>
      <c r="AU644" s="91"/>
      <c r="AV644" s="142"/>
      <c r="AW644" s="123"/>
    </row>
    <row r="645" spans="1:49" s="41" customFormat="1">
      <c r="A645" s="100"/>
      <c r="F645" s="24"/>
      <c r="G645" s="101"/>
      <c r="O645" s="297"/>
      <c r="P645" s="297"/>
      <c r="Q645" s="297"/>
      <c r="V645" s="85"/>
      <c r="X645" s="24"/>
      <c r="Y645" s="24"/>
      <c r="Z645" s="24"/>
      <c r="AA645" s="24"/>
      <c r="AB645" s="24"/>
      <c r="AC645" s="98"/>
      <c r="AD645" s="24"/>
      <c r="AE645" s="24"/>
      <c r="AF645" s="24"/>
      <c r="AG645" s="24"/>
      <c r="AH645" s="24"/>
      <c r="AI645" s="24"/>
      <c r="AJ645" s="24"/>
      <c r="AU645" s="91"/>
      <c r="AV645" s="142"/>
      <c r="AW645" s="123"/>
    </row>
    <row r="646" spans="1:49" s="41" customFormat="1">
      <c r="A646" s="100"/>
      <c r="F646" s="24"/>
      <c r="G646" s="101"/>
      <c r="O646" s="297"/>
      <c r="P646" s="297"/>
      <c r="Q646" s="297"/>
      <c r="V646" s="85"/>
      <c r="X646" s="24"/>
      <c r="Y646" s="24"/>
      <c r="Z646" s="24"/>
      <c r="AA646" s="24"/>
      <c r="AB646" s="24"/>
      <c r="AC646" s="98"/>
      <c r="AD646" s="24"/>
      <c r="AE646" s="24"/>
      <c r="AF646" s="24"/>
      <c r="AG646" s="24"/>
      <c r="AH646" s="24"/>
      <c r="AI646" s="24"/>
      <c r="AJ646" s="24"/>
      <c r="AU646" s="91"/>
      <c r="AV646" s="142"/>
      <c r="AW646" s="123"/>
    </row>
    <row r="647" spans="1:49" s="41" customFormat="1">
      <c r="A647" s="100"/>
      <c r="F647" s="24"/>
      <c r="G647" s="101"/>
      <c r="O647" s="297"/>
      <c r="P647" s="297"/>
      <c r="Q647" s="297"/>
      <c r="V647" s="85"/>
      <c r="X647" s="24"/>
      <c r="Y647" s="24"/>
      <c r="Z647" s="24"/>
      <c r="AA647" s="24"/>
      <c r="AB647" s="24"/>
      <c r="AC647" s="98"/>
      <c r="AD647" s="24"/>
      <c r="AE647" s="24"/>
      <c r="AF647" s="24"/>
      <c r="AG647" s="24"/>
      <c r="AH647" s="24"/>
      <c r="AI647" s="24"/>
      <c r="AJ647" s="24"/>
      <c r="AU647" s="91"/>
      <c r="AV647" s="142"/>
      <c r="AW647" s="123"/>
    </row>
    <row r="648" spans="1:49" s="41" customFormat="1">
      <c r="A648" s="100"/>
      <c r="F648" s="24"/>
      <c r="G648" s="101"/>
      <c r="O648" s="297"/>
      <c r="P648" s="297"/>
      <c r="Q648" s="297"/>
      <c r="V648" s="85"/>
      <c r="X648" s="24"/>
      <c r="Y648" s="24"/>
      <c r="Z648" s="24"/>
      <c r="AA648" s="24"/>
      <c r="AB648" s="24"/>
      <c r="AC648" s="98"/>
      <c r="AD648" s="24"/>
      <c r="AE648" s="24"/>
      <c r="AF648" s="24"/>
      <c r="AG648" s="24"/>
      <c r="AH648" s="24"/>
      <c r="AI648" s="24"/>
      <c r="AJ648" s="24"/>
      <c r="AU648" s="91"/>
      <c r="AV648" s="142"/>
      <c r="AW648" s="123"/>
    </row>
    <row r="649" spans="1:49" s="41" customFormat="1">
      <c r="A649" s="100"/>
      <c r="F649" s="24"/>
      <c r="G649" s="101"/>
      <c r="O649" s="297"/>
      <c r="P649" s="297"/>
      <c r="Q649" s="297"/>
      <c r="V649" s="85"/>
      <c r="X649" s="24"/>
      <c r="Y649" s="24"/>
      <c r="Z649" s="24"/>
      <c r="AA649" s="24"/>
      <c r="AB649" s="24"/>
      <c r="AC649" s="98"/>
      <c r="AD649" s="24"/>
      <c r="AE649" s="24"/>
      <c r="AF649" s="24"/>
      <c r="AG649" s="24"/>
      <c r="AH649" s="24"/>
      <c r="AI649" s="24"/>
      <c r="AJ649" s="24"/>
      <c r="AU649" s="91"/>
      <c r="AV649" s="142"/>
      <c r="AW649" s="123"/>
    </row>
    <row r="650" spans="1:49" s="41" customFormat="1">
      <c r="A650" s="100"/>
      <c r="F650" s="24"/>
      <c r="G650" s="101"/>
      <c r="O650" s="297"/>
      <c r="P650" s="297"/>
      <c r="Q650" s="297"/>
      <c r="V650" s="85"/>
      <c r="X650" s="24"/>
      <c r="Y650" s="24"/>
      <c r="Z650" s="24"/>
      <c r="AA650" s="24"/>
      <c r="AB650" s="24"/>
      <c r="AC650" s="98"/>
      <c r="AD650" s="24"/>
      <c r="AE650" s="24"/>
      <c r="AF650" s="24"/>
      <c r="AG650" s="24"/>
      <c r="AH650" s="24"/>
      <c r="AI650" s="24"/>
      <c r="AJ650" s="24"/>
      <c r="AU650" s="91"/>
      <c r="AV650" s="142"/>
      <c r="AW650" s="123"/>
    </row>
    <row r="651" spans="1:49" s="41" customFormat="1">
      <c r="A651" s="100"/>
      <c r="F651" s="24"/>
      <c r="G651" s="101"/>
      <c r="O651" s="297"/>
      <c r="P651" s="297"/>
      <c r="Q651" s="297"/>
      <c r="V651" s="85"/>
      <c r="X651" s="24"/>
      <c r="Y651" s="24"/>
      <c r="Z651" s="24"/>
      <c r="AA651" s="24"/>
      <c r="AB651" s="24"/>
      <c r="AC651" s="98"/>
      <c r="AD651" s="24"/>
      <c r="AE651" s="24"/>
      <c r="AF651" s="24"/>
      <c r="AG651" s="24"/>
      <c r="AH651" s="24"/>
      <c r="AI651" s="24"/>
      <c r="AJ651" s="24"/>
      <c r="AU651" s="91"/>
      <c r="AV651" s="142"/>
      <c r="AW651" s="123"/>
    </row>
    <row r="652" spans="1:49" s="41" customFormat="1">
      <c r="A652" s="100"/>
      <c r="F652" s="24"/>
      <c r="G652" s="101"/>
      <c r="O652" s="297"/>
      <c r="P652" s="297"/>
      <c r="Q652" s="297"/>
      <c r="V652" s="85"/>
      <c r="X652" s="24"/>
      <c r="Y652" s="24"/>
      <c r="Z652" s="24"/>
      <c r="AA652" s="24"/>
      <c r="AB652" s="24"/>
      <c r="AC652" s="98"/>
      <c r="AD652" s="24"/>
      <c r="AE652" s="24"/>
      <c r="AF652" s="24"/>
      <c r="AG652" s="24"/>
      <c r="AH652" s="24"/>
      <c r="AI652" s="24"/>
      <c r="AJ652" s="24"/>
      <c r="AU652" s="91"/>
      <c r="AV652" s="142"/>
      <c r="AW652" s="123"/>
    </row>
    <row r="653" spans="1:49" s="41" customFormat="1">
      <c r="A653" s="100"/>
      <c r="F653" s="24"/>
      <c r="G653" s="101"/>
      <c r="O653" s="297"/>
      <c r="P653" s="297"/>
      <c r="Q653" s="297"/>
      <c r="V653" s="85"/>
      <c r="X653" s="24"/>
      <c r="Y653" s="24"/>
      <c r="Z653" s="24"/>
      <c r="AA653" s="24"/>
      <c r="AB653" s="24"/>
      <c r="AC653" s="98"/>
      <c r="AD653" s="24"/>
      <c r="AE653" s="24"/>
      <c r="AF653" s="24"/>
      <c r="AG653" s="24"/>
      <c r="AH653" s="24"/>
      <c r="AI653" s="24"/>
      <c r="AJ653" s="24"/>
      <c r="AU653" s="91"/>
      <c r="AV653" s="142"/>
      <c r="AW653" s="123"/>
    </row>
    <row r="654" spans="1:49" s="41" customFormat="1">
      <c r="A654" s="100"/>
      <c r="F654" s="24"/>
      <c r="G654" s="101"/>
      <c r="O654" s="297"/>
      <c r="P654" s="297"/>
      <c r="Q654" s="297"/>
      <c r="V654" s="85"/>
      <c r="X654" s="24"/>
      <c r="Y654" s="24"/>
      <c r="Z654" s="24"/>
      <c r="AA654" s="24"/>
      <c r="AB654" s="24"/>
      <c r="AC654" s="98"/>
      <c r="AD654" s="24"/>
      <c r="AE654" s="24"/>
      <c r="AF654" s="24"/>
      <c r="AG654" s="24"/>
      <c r="AH654" s="24"/>
      <c r="AI654" s="24"/>
      <c r="AJ654" s="24"/>
      <c r="AU654" s="91"/>
      <c r="AV654" s="142"/>
      <c r="AW654" s="123"/>
    </row>
    <row r="655" spans="1:49" s="41" customFormat="1">
      <c r="A655" s="100"/>
      <c r="F655" s="24"/>
      <c r="G655" s="101"/>
      <c r="O655" s="297"/>
      <c r="P655" s="297"/>
      <c r="Q655" s="297"/>
      <c r="V655" s="85"/>
      <c r="X655" s="24"/>
      <c r="Y655" s="24"/>
      <c r="Z655" s="24"/>
      <c r="AA655" s="24"/>
      <c r="AB655" s="24"/>
      <c r="AC655" s="98"/>
      <c r="AD655" s="24"/>
      <c r="AE655" s="24"/>
      <c r="AF655" s="24"/>
      <c r="AG655" s="24"/>
      <c r="AH655" s="24"/>
      <c r="AI655" s="24"/>
      <c r="AJ655" s="24"/>
      <c r="AU655" s="91"/>
      <c r="AV655" s="142"/>
      <c r="AW655" s="123"/>
    </row>
    <row r="656" spans="1:49" s="41" customFormat="1">
      <c r="A656" s="100"/>
      <c r="F656" s="24"/>
      <c r="G656" s="101"/>
      <c r="O656" s="297"/>
      <c r="P656" s="297"/>
      <c r="Q656" s="297"/>
      <c r="V656" s="85"/>
      <c r="X656" s="24"/>
      <c r="Y656" s="24"/>
      <c r="Z656" s="24"/>
      <c r="AA656" s="24"/>
      <c r="AB656" s="24"/>
      <c r="AC656" s="98"/>
      <c r="AD656" s="24"/>
      <c r="AE656" s="24"/>
      <c r="AF656" s="24"/>
      <c r="AG656" s="24"/>
      <c r="AH656" s="24"/>
      <c r="AI656" s="24"/>
      <c r="AJ656" s="24"/>
      <c r="AU656" s="91"/>
      <c r="AV656" s="142"/>
      <c r="AW656" s="123"/>
    </row>
    <row r="657" spans="1:49" s="41" customFormat="1">
      <c r="A657" s="100"/>
      <c r="F657" s="24"/>
      <c r="G657" s="101"/>
      <c r="O657" s="297"/>
      <c r="P657" s="297"/>
      <c r="Q657" s="297"/>
      <c r="V657" s="85"/>
      <c r="X657" s="24"/>
      <c r="Y657" s="24"/>
      <c r="Z657" s="24"/>
      <c r="AA657" s="24"/>
      <c r="AB657" s="24"/>
      <c r="AC657" s="98"/>
      <c r="AD657" s="24"/>
      <c r="AE657" s="24"/>
      <c r="AF657" s="24"/>
      <c r="AG657" s="24"/>
      <c r="AH657" s="24"/>
      <c r="AI657" s="24"/>
      <c r="AJ657" s="24"/>
      <c r="AU657" s="91"/>
      <c r="AV657" s="142"/>
      <c r="AW657" s="123"/>
    </row>
    <row r="658" spans="1:49" s="41" customFormat="1">
      <c r="A658" s="100"/>
      <c r="F658" s="24"/>
      <c r="G658" s="101"/>
      <c r="O658" s="297"/>
      <c r="P658" s="297"/>
      <c r="Q658" s="297"/>
      <c r="V658" s="85"/>
      <c r="X658" s="24"/>
      <c r="Y658" s="24"/>
      <c r="Z658" s="24"/>
      <c r="AA658" s="24"/>
      <c r="AB658" s="24"/>
      <c r="AC658" s="98"/>
      <c r="AD658" s="24"/>
      <c r="AE658" s="24"/>
      <c r="AF658" s="24"/>
      <c r="AG658" s="24"/>
      <c r="AH658" s="24"/>
      <c r="AI658" s="24"/>
      <c r="AJ658" s="24"/>
      <c r="AU658" s="91"/>
      <c r="AV658" s="142"/>
      <c r="AW658" s="123"/>
    </row>
    <row r="659" spans="1:49" s="41" customFormat="1">
      <c r="A659" s="100"/>
      <c r="F659" s="24"/>
      <c r="G659" s="101"/>
      <c r="O659" s="297"/>
      <c r="P659" s="297"/>
      <c r="Q659" s="297"/>
      <c r="V659" s="85"/>
      <c r="X659" s="24"/>
      <c r="Y659" s="24"/>
      <c r="Z659" s="24"/>
      <c r="AA659" s="24"/>
      <c r="AB659" s="24"/>
      <c r="AC659" s="98"/>
      <c r="AD659" s="24"/>
      <c r="AE659" s="24"/>
      <c r="AF659" s="24"/>
      <c r="AG659" s="24"/>
      <c r="AH659" s="24"/>
      <c r="AI659" s="24"/>
      <c r="AJ659" s="24"/>
      <c r="AU659" s="91"/>
      <c r="AV659" s="142"/>
      <c r="AW659" s="123"/>
    </row>
    <row r="660" spans="1:49" s="41" customFormat="1">
      <c r="A660" s="100"/>
      <c r="F660" s="24"/>
      <c r="G660" s="101"/>
      <c r="O660" s="297"/>
      <c r="P660" s="297"/>
      <c r="Q660" s="297"/>
      <c r="V660" s="85"/>
      <c r="X660" s="24"/>
      <c r="Y660" s="24"/>
      <c r="Z660" s="24"/>
      <c r="AA660" s="24"/>
      <c r="AB660" s="24"/>
      <c r="AC660" s="98"/>
      <c r="AD660" s="24"/>
      <c r="AE660" s="24"/>
      <c r="AF660" s="24"/>
      <c r="AG660" s="24"/>
      <c r="AH660" s="24"/>
      <c r="AI660" s="24"/>
      <c r="AJ660" s="24"/>
      <c r="AU660" s="91"/>
      <c r="AV660" s="142"/>
      <c r="AW660" s="123"/>
    </row>
    <row r="661" spans="1:49" s="41" customFormat="1">
      <c r="A661" s="100"/>
      <c r="F661" s="24"/>
      <c r="G661" s="101"/>
      <c r="O661" s="297"/>
      <c r="P661" s="297"/>
      <c r="Q661" s="297"/>
      <c r="V661" s="85"/>
      <c r="X661" s="24"/>
      <c r="Y661" s="24"/>
      <c r="Z661" s="24"/>
      <c r="AA661" s="24"/>
      <c r="AB661" s="24"/>
      <c r="AC661" s="98"/>
      <c r="AD661" s="24"/>
      <c r="AE661" s="24"/>
      <c r="AF661" s="24"/>
      <c r="AG661" s="24"/>
      <c r="AH661" s="24"/>
      <c r="AI661" s="24"/>
      <c r="AJ661" s="24"/>
      <c r="AU661" s="91"/>
      <c r="AV661" s="142"/>
      <c r="AW661" s="123"/>
    </row>
    <row r="662" spans="1:49" s="41" customFormat="1">
      <c r="A662" s="100"/>
      <c r="F662" s="24"/>
      <c r="G662" s="101"/>
      <c r="O662" s="297"/>
      <c r="P662" s="297"/>
      <c r="Q662" s="297"/>
      <c r="V662" s="85"/>
      <c r="X662" s="24"/>
      <c r="Y662" s="24"/>
      <c r="Z662" s="24"/>
      <c r="AA662" s="24"/>
      <c r="AB662" s="24"/>
      <c r="AC662" s="98"/>
      <c r="AD662" s="24"/>
      <c r="AE662" s="24"/>
      <c r="AF662" s="24"/>
      <c r="AG662" s="24"/>
      <c r="AH662" s="24"/>
      <c r="AI662" s="24"/>
      <c r="AJ662" s="24"/>
      <c r="AU662" s="91"/>
      <c r="AV662" s="142"/>
      <c r="AW662" s="123"/>
    </row>
    <row r="663" spans="1:49" s="41" customFormat="1">
      <c r="A663" s="100"/>
      <c r="F663" s="24"/>
      <c r="G663" s="101"/>
      <c r="O663" s="297"/>
      <c r="P663" s="297"/>
      <c r="Q663" s="297"/>
      <c r="V663" s="85"/>
      <c r="X663" s="24"/>
      <c r="Y663" s="24"/>
      <c r="Z663" s="24"/>
      <c r="AA663" s="24"/>
      <c r="AB663" s="24"/>
      <c r="AC663" s="98"/>
      <c r="AD663" s="24"/>
      <c r="AE663" s="24"/>
      <c r="AF663" s="24"/>
      <c r="AG663" s="24"/>
      <c r="AH663" s="24"/>
      <c r="AI663" s="24"/>
      <c r="AJ663" s="24"/>
      <c r="AU663" s="91"/>
      <c r="AV663" s="142"/>
      <c r="AW663" s="123"/>
    </row>
    <row r="664" spans="1:49" s="41" customFormat="1">
      <c r="A664" s="100"/>
      <c r="F664" s="24"/>
      <c r="G664" s="101"/>
      <c r="O664" s="297"/>
      <c r="P664" s="297"/>
      <c r="Q664" s="297"/>
      <c r="V664" s="85"/>
      <c r="X664" s="24"/>
      <c r="Y664" s="24"/>
      <c r="Z664" s="24"/>
      <c r="AA664" s="24"/>
      <c r="AB664" s="24"/>
      <c r="AC664" s="98"/>
      <c r="AD664" s="24"/>
      <c r="AE664" s="24"/>
      <c r="AF664" s="24"/>
      <c r="AG664" s="24"/>
      <c r="AH664" s="24"/>
      <c r="AI664" s="24"/>
      <c r="AJ664" s="24"/>
      <c r="AU664" s="91"/>
      <c r="AV664" s="142"/>
      <c r="AW664" s="123"/>
    </row>
    <row r="665" spans="1:49" s="41" customFormat="1">
      <c r="A665" s="100"/>
      <c r="F665" s="24"/>
      <c r="G665" s="101"/>
      <c r="O665" s="297"/>
      <c r="P665" s="297"/>
      <c r="Q665" s="297"/>
      <c r="V665" s="85"/>
      <c r="X665" s="24"/>
      <c r="Y665" s="24"/>
      <c r="Z665" s="24"/>
      <c r="AA665" s="24"/>
      <c r="AB665" s="24"/>
      <c r="AC665" s="98"/>
      <c r="AD665" s="24"/>
      <c r="AE665" s="24"/>
      <c r="AF665" s="24"/>
      <c r="AG665" s="24"/>
      <c r="AH665" s="24"/>
      <c r="AI665" s="24"/>
      <c r="AJ665" s="24"/>
      <c r="AU665" s="91"/>
      <c r="AV665" s="142"/>
      <c r="AW665" s="123"/>
    </row>
    <row r="666" spans="1:49" s="41" customFormat="1">
      <c r="A666" s="100"/>
      <c r="F666" s="24"/>
      <c r="G666" s="101"/>
      <c r="O666" s="297"/>
      <c r="P666" s="297"/>
      <c r="Q666" s="297"/>
      <c r="V666" s="85"/>
      <c r="X666" s="24"/>
      <c r="Y666" s="24"/>
      <c r="Z666" s="24"/>
      <c r="AA666" s="24"/>
      <c r="AB666" s="24"/>
      <c r="AC666" s="98"/>
      <c r="AD666" s="24"/>
      <c r="AE666" s="24"/>
      <c r="AF666" s="24"/>
      <c r="AG666" s="24"/>
      <c r="AH666" s="24"/>
      <c r="AI666" s="24"/>
      <c r="AJ666" s="24"/>
      <c r="AU666" s="91"/>
      <c r="AV666" s="142"/>
      <c r="AW666" s="123"/>
    </row>
    <row r="667" spans="1:49" s="41" customFormat="1">
      <c r="A667" s="100"/>
      <c r="F667" s="24"/>
      <c r="G667" s="101"/>
      <c r="O667" s="297"/>
      <c r="P667" s="297"/>
      <c r="Q667" s="297"/>
      <c r="V667" s="85"/>
      <c r="X667" s="24"/>
      <c r="Y667" s="24"/>
      <c r="Z667" s="24"/>
      <c r="AA667" s="24"/>
      <c r="AB667" s="24"/>
      <c r="AC667" s="98"/>
      <c r="AD667" s="24"/>
      <c r="AE667" s="24"/>
      <c r="AF667" s="24"/>
      <c r="AG667" s="24"/>
      <c r="AH667" s="24"/>
      <c r="AI667" s="24"/>
      <c r="AJ667" s="24"/>
      <c r="AU667" s="91"/>
      <c r="AV667" s="142"/>
      <c r="AW667" s="123"/>
    </row>
    <row r="668" spans="1:49" s="41" customFormat="1">
      <c r="A668" s="100"/>
      <c r="F668" s="24"/>
      <c r="G668" s="101"/>
      <c r="O668" s="297"/>
      <c r="P668" s="297"/>
      <c r="Q668" s="297"/>
      <c r="V668" s="85"/>
      <c r="X668" s="24"/>
      <c r="Y668" s="24"/>
      <c r="Z668" s="24"/>
      <c r="AA668" s="24"/>
      <c r="AB668" s="24"/>
      <c r="AC668" s="98"/>
      <c r="AD668" s="24"/>
      <c r="AE668" s="24"/>
      <c r="AF668" s="24"/>
      <c r="AG668" s="24"/>
      <c r="AH668" s="24"/>
      <c r="AI668" s="24"/>
      <c r="AJ668" s="24"/>
      <c r="AU668" s="91"/>
      <c r="AV668" s="142"/>
      <c r="AW668" s="123"/>
    </row>
    <row r="669" spans="1:49" s="41" customFormat="1">
      <c r="A669" s="100"/>
      <c r="F669" s="24"/>
      <c r="G669" s="101"/>
      <c r="O669" s="297"/>
      <c r="P669" s="297"/>
      <c r="Q669" s="297"/>
      <c r="V669" s="85"/>
      <c r="X669" s="24"/>
      <c r="Y669" s="24"/>
      <c r="Z669" s="24"/>
      <c r="AA669" s="24"/>
      <c r="AB669" s="24"/>
      <c r="AC669" s="98"/>
      <c r="AD669" s="24"/>
      <c r="AE669" s="24"/>
      <c r="AF669" s="24"/>
      <c r="AG669" s="24"/>
      <c r="AH669" s="24"/>
      <c r="AI669" s="24"/>
      <c r="AJ669" s="24"/>
      <c r="AU669" s="91"/>
      <c r="AV669" s="142"/>
      <c r="AW669" s="123"/>
    </row>
    <row r="670" spans="1:49" s="41" customFormat="1">
      <c r="A670" s="100"/>
      <c r="F670" s="24"/>
      <c r="G670" s="101"/>
      <c r="O670" s="297"/>
      <c r="P670" s="297"/>
      <c r="Q670" s="297"/>
      <c r="V670" s="85"/>
      <c r="X670" s="24"/>
      <c r="Y670" s="24"/>
      <c r="Z670" s="24"/>
      <c r="AA670" s="24"/>
      <c r="AB670" s="24"/>
      <c r="AC670" s="98"/>
      <c r="AD670" s="24"/>
      <c r="AE670" s="24"/>
      <c r="AF670" s="24"/>
      <c r="AG670" s="24"/>
      <c r="AH670" s="24"/>
      <c r="AI670" s="24"/>
      <c r="AJ670" s="24"/>
      <c r="AU670" s="91"/>
      <c r="AV670" s="142"/>
      <c r="AW670" s="123"/>
    </row>
    <row r="671" spans="1:49" s="41" customFormat="1">
      <c r="A671" s="100"/>
      <c r="F671" s="24"/>
      <c r="G671" s="101"/>
      <c r="O671" s="297"/>
      <c r="P671" s="297"/>
      <c r="Q671" s="297"/>
      <c r="V671" s="85"/>
      <c r="X671" s="24"/>
      <c r="Y671" s="24"/>
      <c r="Z671" s="24"/>
      <c r="AA671" s="24"/>
      <c r="AB671" s="24"/>
      <c r="AC671" s="98"/>
      <c r="AD671" s="24"/>
      <c r="AE671" s="24"/>
      <c r="AF671" s="24"/>
      <c r="AG671" s="24"/>
      <c r="AH671" s="24"/>
      <c r="AI671" s="24"/>
      <c r="AJ671" s="24"/>
      <c r="AU671" s="91"/>
      <c r="AV671" s="142"/>
      <c r="AW671" s="123"/>
    </row>
    <row r="672" spans="1:49" s="41" customFormat="1">
      <c r="A672" s="100"/>
      <c r="F672" s="24"/>
      <c r="G672" s="101"/>
      <c r="O672" s="297"/>
      <c r="P672" s="297"/>
      <c r="Q672" s="297"/>
      <c r="V672" s="85"/>
      <c r="X672" s="24"/>
      <c r="Y672" s="24"/>
      <c r="Z672" s="24"/>
      <c r="AA672" s="24"/>
      <c r="AB672" s="24"/>
      <c r="AC672" s="98"/>
      <c r="AD672" s="24"/>
      <c r="AE672" s="24"/>
      <c r="AF672" s="24"/>
      <c r="AG672" s="24"/>
      <c r="AH672" s="24"/>
      <c r="AI672" s="24"/>
      <c r="AJ672" s="24"/>
      <c r="AU672" s="91"/>
      <c r="AV672" s="142"/>
      <c r="AW672" s="123"/>
    </row>
    <row r="673" spans="1:49" s="41" customFormat="1">
      <c r="A673" s="100"/>
      <c r="F673" s="24"/>
      <c r="G673" s="101"/>
      <c r="O673" s="297"/>
      <c r="P673" s="297"/>
      <c r="Q673" s="297"/>
      <c r="V673" s="85"/>
      <c r="X673" s="24"/>
      <c r="Y673" s="24"/>
      <c r="Z673" s="24"/>
      <c r="AA673" s="24"/>
      <c r="AB673" s="24"/>
      <c r="AC673" s="98"/>
      <c r="AD673" s="24"/>
      <c r="AE673" s="24"/>
      <c r="AF673" s="24"/>
      <c r="AG673" s="24"/>
      <c r="AH673" s="24"/>
      <c r="AI673" s="24"/>
      <c r="AJ673" s="24"/>
      <c r="AU673" s="91"/>
      <c r="AV673" s="142"/>
      <c r="AW673" s="123"/>
    </row>
    <row r="674" spans="1:49" s="41" customFormat="1">
      <c r="A674" s="100"/>
      <c r="F674" s="24"/>
      <c r="G674" s="101"/>
      <c r="O674" s="297"/>
      <c r="P674" s="297"/>
      <c r="Q674" s="297"/>
      <c r="V674" s="85"/>
      <c r="X674" s="24"/>
      <c r="Y674" s="24"/>
      <c r="Z674" s="24"/>
      <c r="AA674" s="24"/>
      <c r="AB674" s="24"/>
      <c r="AC674" s="98"/>
      <c r="AD674" s="24"/>
      <c r="AE674" s="24"/>
      <c r="AF674" s="24"/>
      <c r="AG674" s="24"/>
      <c r="AH674" s="24"/>
      <c r="AI674" s="24"/>
      <c r="AJ674" s="24"/>
      <c r="AU674" s="91"/>
      <c r="AV674" s="142"/>
      <c r="AW674" s="123"/>
    </row>
    <row r="675" spans="1:49" s="41" customFormat="1">
      <c r="A675" s="100"/>
      <c r="F675" s="24"/>
      <c r="G675" s="101"/>
      <c r="O675" s="297"/>
      <c r="P675" s="297"/>
      <c r="Q675" s="297"/>
      <c r="V675" s="85"/>
      <c r="X675" s="24"/>
      <c r="Y675" s="24"/>
      <c r="Z675" s="24"/>
      <c r="AA675" s="24"/>
      <c r="AB675" s="24"/>
      <c r="AC675" s="98"/>
      <c r="AD675" s="24"/>
      <c r="AE675" s="24"/>
      <c r="AF675" s="24"/>
      <c r="AG675" s="24"/>
      <c r="AH675" s="24"/>
      <c r="AI675" s="24"/>
      <c r="AJ675" s="24"/>
      <c r="AU675" s="91"/>
      <c r="AV675" s="142"/>
      <c r="AW675" s="123"/>
    </row>
    <row r="676" spans="1:49" s="41" customFormat="1">
      <c r="A676" s="100"/>
      <c r="F676" s="24"/>
      <c r="G676" s="101"/>
      <c r="O676" s="297"/>
      <c r="P676" s="297"/>
      <c r="Q676" s="297"/>
      <c r="V676" s="85"/>
      <c r="X676" s="24"/>
      <c r="Y676" s="24"/>
      <c r="Z676" s="24"/>
      <c r="AA676" s="24"/>
      <c r="AB676" s="24"/>
      <c r="AC676" s="98"/>
      <c r="AD676" s="24"/>
      <c r="AE676" s="24"/>
      <c r="AF676" s="24"/>
      <c r="AG676" s="24"/>
      <c r="AH676" s="24"/>
      <c r="AI676" s="24"/>
      <c r="AJ676" s="24"/>
      <c r="AU676" s="91"/>
      <c r="AV676" s="142"/>
      <c r="AW676" s="123"/>
    </row>
    <row r="677" spans="1:49" s="41" customFormat="1">
      <c r="A677" s="100"/>
      <c r="F677" s="24"/>
      <c r="G677" s="101"/>
      <c r="O677" s="297"/>
      <c r="P677" s="297"/>
      <c r="Q677" s="297"/>
      <c r="V677" s="85"/>
      <c r="X677" s="24"/>
      <c r="Y677" s="24"/>
      <c r="Z677" s="24"/>
      <c r="AA677" s="24"/>
      <c r="AB677" s="24"/>
      <c r="AC677" s="98"/>
      <c r="AD677" s="24"/>
      <c r="AE677" s="24"/>
      <c r="AF677" s="24"/>
      <c r="AG677" s="24"/>
      <c r="AH677" s="24"/>
      <c r="AI677" s="24"/>
      <c r="AJ677" s="24"/>
      <c r="AU677" s="91"/>
      <c r="AV677" s="142"/>
      <c r="AW677" s="123"/>
    </row>
    <row r="678" spans="1:49" s="41" customFormat="1">
      <c r="A678" s="100"/>
      <c r="F678" s="24"/>
      <c r="G678" s="101"/>
      <c r="O678" s="297"/>
      <c r="P678" s="297"/>
      <c r="Q678" s="297"/>
      <c r="V678" s="85"/>
      <c r="X678" s="24"/>
      <c r="Y678" s="24"/>
      <c r="Z678" s="24"/>
      <c r="AA678" s="24"/>
      <c r="AB678" s="24"/>
      <c r="AC678" s="98"/>
      <c r="AD678" s="24"/>
      <c r="AE678" s="24"/>
      <c r="AF678" s="24"/>
      <c r="AG678" s="24"/>
      <c r="AH678" s="24"/>
      <c r="AI678" s="24"/>
      <c r="AJ678" s="24"/>
      <c r="AU678" s="91"/>
      <c r="AV678" s="142"/>
      <c r="AW678" s="123"/>
    </row>
    <row r="679" spans="1:49" s="41" customFormat="1">
      <c r="A679" s="100"/>
      <c r="F679" s="24"/>
      <c r="G679" s="101"/>
      <c r="O679" s="297"/>
      <c r="P679" s="297"/>
      <c r="Q679" s="297"/>
      <c r="V679" s="85"/>
      <c r="X679" s="24"/>
      <c r="Y679" s="24"/>
      <c r="Z679" s="24"/>
      <c r="AA679" s="24"/>
      <c r="AB679" s="24"/>
      <c r="AC679" s="98"/>
      <c r="AD679" s="24"/>
      <c r="AE679" s="24"/>
      <c r="AF679" s="24"/>
      <c r="AG679" s="24"/>
      <c r="AH679" s="24"/>
      <c r="AI679" s="24"/>
      <c r="AJ679" s="24"/>
      <c r="AU679" s="91"/>
      <c r="AV679" s="142"/>
      <c r="AW679" s="123"/>
    </row>
    <row r="680" spans="1:49" s="41" customFormat="1">
      <c r="A680" s="100"/>
      <c r="F680" s="24"/>
      <c r="G680" s="101"/>
      <c r="O680" s="297"/>
      <c r="P680" s="297"/>
      <c r="Q680" s="297"/>
      <c r="V680" s="85"/>
      <c r="X680" s="24"/>
      <c r="Y680" s="24"/>
      <c r="Z680" s="24"/>
      <c r="AA680" s="24"/>
      <c r="AB680" s="24"/>
      <c r="AC680" s="98"/>
      <c r="AD680" s="24"/>
      <c r="AE680" s="24"/>
      <c r="AF680" s="24"/>
      <c r="AG680" s="24"/>
      <c r="AH680" s="24"/>
      <c r="AI680" s="24"/>
      <c r="AJ680" s="24"/>
      <c r="AU680" s="91"/>
      <c r="AV680" s="142"/>
      <c r="AW680" s="123"/>
    </row>
    <row r="681" spans="1:49" s="41" customFormat="1">
      <c r="A681" s="100"/>
      <c r="F681" s="24"/>
      <c r="G681" s="101"/>
      <c r="O681" s="297"/>
      <c r="P681" s="297"/>
      <c r="Q681" s="297"/>
      <c r="V681" s="85"/>
      <c r="X681" s="24"/>
      <c r="Y681" s="24"/>
      <c r="Z681" s="24"/>
      <c r="AA681" s="24"/>
      <c r="AB681" s="24"/>
      <c r="AC681" s="98"/>
      <c r="AD681" s="24"/>
      <c r="AE681" s="24"/>
      <c r="AF681" s="24"/>
      <c r="AG681" s="24"/>
      <c r="AH681" s="24"/>
      <c r="AI681" s="24"/>
      <c r="AJ681" s="24"/>
      <c r="AU681" s="91"/>
      <c r="AV681" s="142"/>
      <c r="AW681" s="123"/>
    </row>
    <row r="682" spans="1:49" s="41" customFormat="1">
      <c r="A682" s="100"/>
      <c r="F682" s="24"/>
      <c r="G682" s="101"/>
      <c r="O682" s="297"/>
      <c r="P682" s="297"/>
      <c r="Q682" s="297"/>
      <c r="V682" s="85"/>
      <c r="X682" s="24"/>
      <c r="Y682" s="24"/>
      <c r="Z682" s="24"/>
      <c r="AA682" s="24"/>
      <c r="AB682" s="24"/>
      <c r="AC682" s="98"/>
      <c r="AD682" s="24"/>
      <c r="AE682" s="24"/>
      <c r="AF682" s="24"/>
      <c r="AG682" s="24"/>
      <c r="AH682" s="24"/>
      <c r="AI682" s="24"/>
      <c r="AJ682" s="24"/>
      <c r="AU682" s="91"/>
      <c r="AV682" s="142"/>
      <c r="AW682" s="123"/>
    </row>
    <row r="683" spans="1:49" s="41" customFormat="1">
      <c r="A683" s="100"/>
      <c r="F683" s="24"/>
      <c r="G683" s="101"/>
      <c r="O683" s="297"/>
      <c r="P683" s="297"/>
      <c r="Q683" s="297"/>
      <c r="V683" s="85"/>
      <c r="X683" s="24"/>
      <c r="Y683" s="24"/>
      <c r="Z683" s="24"/>
      <c r="AA683" s="24"/>
      <c r="AB683" s="24"/>
      <c r="AC683" s="98"/>
      <c r="AD683" s="24"/>
      <c r="AE683" s="24"/>
      <c r="AF683" s="24"/>
      <c r="AG683" s="24"/>
      <c r="AH683" s="24"/>
      <c r="AI683" s="24"/>
      <c r="AJ683" s="24"/>
      <c r="AU683" s="91"/>
      <c r="AV683" s="142"/>
      <c r="AW683" s="123"/>
    </row>
    <row r="684" spans="1:49" s="41" customFormat="1">
      <c r="A684" s="100"/>
      <c r="F684" s="24"/>
      <c r="G684" s="101"/>
      <c r="O684" s="297"/>
      <c r="P684" s="297"/>
      <c r="Q684" s="297"/>
      <c r="V684" s="85"/>
      <c r="X684" s="24"/>
      <c r="Y684" s="24"/>
      <c r="Z684" s="24"/>
      <c r="AA684" s="24"/>
      <c r="AB684" s="24"/>
      <c r="AC684" s="98"/>
      <c r="AD684" s="24"/>
      <c r="AE684" s="24"/>
      <c r="AF684" s="24"/>
      <c r="AG684" s="24"/>
      <c r="AH684" s="24"/>
      <c r="AI684" s="24"/>
      <c r="AJ684" s="24"/>
      <c r="AU684" s="91"/>
      <c r="AV684" s="142"/>
      <c r="AW684" s="123"/>
    </row>
    <row r="685" spans="1:49" s="41" customFormat="1">
      <c r="A685" s="100"/>
      <c r="F685" s="24"/>
      <c r="G685" s="101"/>
      <c r="O685" s="297"/>
      <c r="P685" s="297"/>
      <c r="Q685" s="297"/>
      <c r="V685" s="85"/>
      <c r="X685" s="24"/>
      <c r="Y685" s="24"/>
      <c r="Z685" s="24"/>
      <c r="AA685" s="24"/>
      <c r="AB685" s="24"/>
      <c r="AC685" s="98"/>
      <c r="AD685" s="24"/>
      <c r="AE685" s="24"/>
      <c r="AF685" s="24"/>
      <c r="AG685" s="24"/>
      <c r="AH685" s="24"/>
      <c r="AI685" s="24"/>
      <c r="AJ685" s="24"/>
      <c r="AU685" s="91"/>
      <c r="AV685" s="142"/>
      <c r="AW685" s="123"/>
    </row>
    <row r="686" spans="1:49" s="41" customFormat="1">
      <c r="A686" s="100"/>
      <c r="F686" s="24"/>
      <c r="G686" s="101"/>
      <c r="O686" s="297"/>
      <c r="P686" s="297"/>
      <c r="Q686" s="297"/>
      <c r="V686" s="85"/>
      <c r="X686" s="24"/>
      <c r="Y686" s="24"/>
      <c r="Z686" s="24"/>
      <c r="AA686" s="24"/>
      <c r="AB686" s="24"/>
      <c r="AC686" s="98"/>
      <c r="AD686" s="24"/>
      <c r="AE686" s="24"/>
      <c r="AF686" s="24"/>
      <c r="AG686" s="24"/>
      <c r="AH686" s="24"/>
      <c r="AI686" s="24"/>
      <c r="AJ686" s="24"/>
      <c r="AU686" s="91"/>
      <c r="AV686" s="142"/>
      <c r="AW686" s="123"/>
    </row>
    <row r="687" spans="1:49" s="41" customFormat="1">
      <c r="A687" s="100"/>
      <c r="F687" s="24"/>
      <c r="G687" s="101"/>
      <c r="O687" s="297"/>
      <c r="P687" s="297"/>
      <c r="Q687" s="297"/>
      <c r="V687" s="85"/>
      <c r="X687" s="24"/>
      <c r="Y687" s="24"/>
      <c r="Z687" s="24"/>
      <c r="AA687" s="24"/>
      <c r="AB687" s="24"/>
      <c r="AC687" s="98"/>
      <c r="AD687" s="24"/>
      <c r="AE687" s="24"/>
      <c r="AF687" s="24"/>
      <c r="AG687" s="24"/>
      <c r="AH687" s="24"/>
      <c r="AI687" s="24"/>
      <c r="AJ687" s="24"/>
      <c r="AU687" s="91"/>
      <c r="AV687" s="142"/>
      <c r="AW687" s="123"/>
    </row>
    <row r="688" spans="1:49" s="41" customFormat="1">
      <c r="A688" s="100"/>
      <c r="F688" s="24"/>
      <c r="G688" s="101"/>
      <c r="O688" s="297"/>
      <c r="P688" s="297"/>
      <c r="Q688" s="297"/>
      <c r="V688" s="85"/>
      <c r="X688" s="24"/>
      <c r="Y688" s="24"/>
      <c r="Z688" s="24"/>
      <c r="AA688" s="24"/>
      <c r="AB688" s="24"/>
      <c r="AC688" s="98"/>
      <c r="AD688" s="24"/>
      <c r="AE688" s="24"/>
      <c r="AF688" s="24"/>
      <c r="AG688" s="24"/>
      <c r="AH688" s="24"/>
      <c r="AI688" s="24"/>
      <c r="AJ688" s="24"/>
      <c r="AU688" s="91"/>
      <c r="AV688" s="142"/>
      <c r="AW688" s="123"/>
    </row>
    <row r="689" spans="1:49" s="41" customFormat="1">
      <c r="A689" s="100"/>
      <c r="F689" s="24"/>
      <c r="G689" s="101"/>
      <c r="O689" s="297"/>
      <c r="P689" s="297"/>
      <c r="Q689" s="297"/>
      <c r="V689" s="85"/>
      <c r="X689" s="24"/>
      <c r="Y689" s="24"/>
      <c r="Z689" s="24"/>
      <c r="AA689" s="24"/>
      <c r="AB689" s="24"/>
      <c r="AC689" s="98"/>
      <c r="AD689" s="24"/>
      <c r="AE689" s="24"/>
      <c r="AF689" s="24"/>
      <c r="AG689" s="24"/>
      <c r="AH689" s="24"/>
      <c r="AI689" s="24"/>
      <c r="AJ689" s="24"/>
      <c r="AU689" s="91"/>
      <c r="AV689" s="142"/>
      <c r="AW689" s="123"/>
    </row>
    <row r="690" spans="1:49" s="41" customFormat="1">
      <c r="A690" s="100"/>
      <c r="F690" s="24"/>
      <c r="G690" s="101"/>
      <c r="O690" s="297"/>
      <c r="P690" s="297"/>
      <c r="Q690" s="297"/>
      <c r="V690" s="85"/>
      <c r="X690" s="24"/>
      <c r="Y690" s="24"/>
      <c r="Z690" s="24"/>
      <c r="AA690" s="24"/>
      <c r="AB690" s="24"/>
      <c r="AC690" s="98"/>
      <c r="AD690" s="24"/>
      <c r="AE690" s="24"/>
      <c r="AF690" s="24"/>
      <c r="AG690" s="24"/>
      <c r="AH690" s="24"/>
      <c r="AI690" s="24"/>
      <c r="AJ690" s="24"/>
      <c r="AU690" s="91"/>
      <c r="AV690" s="142"/>
      <c r="AW690" s="123"/>
    </row>
    <row r="691" spans="1:49" s="41" customFormat="1">
      <c r="A691" s="100"/>
      <c r="F691" s="24"/>
      <c r="G691" s="101"/>
      <c r="O691" s="297"/>
      <c r="P691" s="297"/>
      <c r="Q691" s="297"/>
      <c r="V691" s="85"/>
      <c r="X691" s="24"/>
      <c r="Y691" s="24"/>
      <c r="Z691" s="24"/>
      <c r="AA691" s="24"/>
      <c r="AB691" s="24"/>
      <c r="AC691" s="98"/>
      <c r="AD691" s="24"/>
      <c r="AE691" s="24"/>
      <c r="AF691" s="24"/>
      <c r="AG691" s="24"/>
      <c r="AH691" s="24"/>
      <c r="AI691" s="24"/>
      <c r="AJ691" s="24"/>
      <c r="AU691" s="91"/>
      <c r="AV691" s="142"/>
      <c r="AW691" s="123"/>
    </row>
    <row r="692" spans="1:49" s="41" customFormat="1">
      <c r="A692" s="100"/>
      <c r="F692" s="24"/>
      <c r="G692" s="101"/>
      <c r="O692" s="297"/>
      <c r="P692" s="297"/>
      <c r="Q692" s="297"/>
      <c r="V692" s="85"/>
      <c r="X692" s="24"/>
      <c r="Y692" s="24"/>
      <c r="Z692" s="24"/>
      <c r="AA692" s="24"/>
      <c r="AB692" s="24"/>
      <c r="AC692" s="98"/>
      <c r="AD692" s="24"/>
      <c r="AE692" s="24"/>
      <c r="AF692" s="24"/>
      <c r="AG692" s="24"/>
      <c r="AH692" s="24"/>
      <c r="AI692" s="24"/>
      <c r="AJ692" s="24"/>
      <c r="AU692" s="91"/>
      <c r="AV692" s="142"/>
      <c r="AW692" s="123"/>
    </row>
    <row r="693" spans="1:49" s="41" customFormat="1">
      <c r="A693" s="100"/>
      <c r="F693" s="24"/>
      <c r="G693" s="101"/>
      <c r="O693" s="297"/>
      <c r="P693" s="297"/>
      <c r="Q693" s="297"/>
      <c r="V693" s="85"/>
      <c r="X693" s="24"/>
      <c r="Y693" s="24"/>
      <c r="Z693" s="24"/>
      <c r="AA693" s="24"/>
      <c r="AB693" s="24"/>
      <c r="AC693" s="98"/>
      <c r="AD693" s="24"/>
      <c r="AE693" s="24"/>
      <c r="AF693" s="24"/>
      <c r="AG693" s="24"/>
      <c r="AH693" s="24"/>
      <c r="AI693" s="24"/>
      <c r="AJ693" s="24"/>
      <c r="AU693" s="91"/>
      <c r="AV693" s="142"/>
      <c r="AW693" s="123"/>
    </row>
    <row r="694" spans="1:49" s="41" customFormat="1">
      <c r="A694" s="100"/>
      <c r="F694" s="24"/>
      <c r="G694" s="101"/>
      <c r="O694" s="297"/>
      <c r="P694" s="297"/>
      <c r="Q694" s="297"/>
      <c r="V694" s="85"/>
      <c r="X694" s="24"/>
      <c r="Y694" s="24"/>
      <c r="Z694" s="24"/>
      <c r="AA694" s="24"/>
      <c r="AB694" s="24"/>
      <c r="AC694" s="98"/>
      <c r="AD694" s="24"/>
      <c r="AE694" s="24"/>
      <c r="AF694" s="24"/>
      <c r="AG694" s="24"/>
      <c r="AH694" s="24"/>
      <c r="AI694" s="24"/>
      <c r="AJ694" s="24"/>
      <c r="AU694" s="91"/>
      <c r="AV694" s="142"/>
      <c r="AW694" s="123"/>
    </row>
    <row r="695" spans="1:49" s="41" customFormat="1">
      <c r="A695" s="100"/>
      <c r="F695" s="24"/>
      <c r="G695" s="101"/>
      <c r="O695" s="297"/>
      <c r="P695" s="297"/>
      <c r="Q695" s="297"/>
      <c r="V695" s="85"/>
      <c r="X695" s="24"/>
      <c r="Y695" s="24"/>
      <c r="Z695" s="24"/>
      <c r="AA695" s="24"/>
      <c r="AB695" s="24"/>
      <c r="AC695" s="98"/>
      <c r="AD695" s="24"/>
      <c r="AE695" s="24"/>
      <c r="AF695" s="24"/>
      <c r="AG695" s="24"/>
      <c r="AH695" s="24"/>
      <c r="AI695" s="24"/>
      <c r="AJ695" s="24"/>
      <c r="AU695" s="91"/>
      <c r="AV695" s="142"/>
      <c r="AW695" s="123"/>
    </row>
    <row r="696" spans="1:49" s="41" customFormat="1">
      <c r="A696" s="100"/>
      <c r="F696" s="24"/>
      <c r="G696" s="101"/>
      <c r="O696" s="297"/>
      <c r="P696" s="297"/>
      <c r="Q696" s="297"/>
      <c r="V696" s="85"/>
      <c r="X696" s="24"/>
      <c r="Y696" s="24"/>
      <c r="Z696" s="24"/>
      <c r="AA696" s="24"/>
      <c r="AB696" s="24"/>
      <c r="AC696" s="98"/>
      <c r="AD696" s="24"/>
      <c r="AE696" s="24"/>
      <c r="AF696" s="24"/>
      <c r="AG696" s="24"/>
      <c r="AH696" s="24"/>
      <c r="AI696" s="24"/>
      <c r="AJ696" s="24"/>
      <c r="AU696" s="91"/>
      <c r="AV696" s="142"/>
      <c r="AW696" s="123"/>
    </row>
    <row r="697" spans="1:49" s="41" customFormat="1">
      <c r="A697" s="100"/>
      <c r="F697" s="24"/>
      <c r="G697" s="101"/>
      <c r="O697" s="297"/>
      <c r="P697" s="297"/>
      <c r="Q697" s="297"/>
      <c r="V697" s="85"/>
      <c r="X697" s="24"/>
      <c r="Y697" s="24"/>
      <c r="Z697" s="24"/>
      <c r="AA697" s="24"/>
      <c r="AB697" s="24"/>
      <c r="AC697" s="98"/>
      <c r="AD697" s="24"/>
      <c r="AE697" s="24"/>
      <c r="AF697" s="24"/>
      <c r="AG697" s="24"/>
      <c r="AH697" s="24"/>
      <c r="AI697" s="24"/>
      <c r="AJ697" s="24"/>
      <c r="AU697" s="91"/>
      <c r="AV697" s="142"/>
      <c r="AW697" s="123"/>
    </row>
    <row r="698" spans="1:49" s="41" customFormat="1">
      <c r="A698" s="100"/>
      <c r="F698" s="24"/>
      <c r="G698" s="101"/>
      <c r="O698" s="297"/>
      <c r="P698" s="297"/>
      <c r="Q698" s="297"/>
      <c r="V698" s="85"/>
      <c r="X698" s="24"/>
      <c r="Y698" s="24"/>
      <c r="Z698" s="24"/>
      <c r="AA698" s="24"/>
      <c r="AB698" s="24"/>
      <c r="AC698" s="98"/>
      <c r="AD698" s="24"/>
      <c r="AE698" s="24"/>
      <c r="AF698" s="24"/>
      <c r="AG698" s="24"/>
      <c r="AH698" s="24"/>
      <c r="AI698" s="24"/>
      <c r="AJ698" s="24"/>
      <c r="AU698" s="91"/>
      <c r="AV698" s="142"/>
      <c r="AW698" s="123"/>
    </row>
    <row r="699" spans="1:49" s="41" customFormat="1">
      <c r="A699" s="100"/>
      <c r="F699" s="24"/>
      <c r="G699" s="101"/>
      <c r="O699" s="297"/>
      <c r="P699" s="297"/>
      <c r="Q699" s="297"/>
      <c r="V699" s="85"/>
      <c r="X699" s="24"/>
      <c r="Y699" s="24"/>
      <c r="Z699" s="24"/>
      <c r="AA699" s="24"/>
      <c r="AB699" s="24"/>
      <c r="AC699" s="98"/>
      <c r="AD699" s="24"/>
      <c r="AE699" s="24"/>
      <c r="AF699" s="24"/>
      <c r="AG699" s="24"/>
      <c r="AH699" s="24"/>
      <c r="AI699" s="24"/>
      <c r="AJ699" s="24"/>
      <c r="AU699" s="91"/>
      <c r="AV699" s="142"/>
      <c r="AW699" s="123"/>
    </row>
    <row r="700" spans="1:49" s="41" customFormat="1">
      <c r="A700" s="100"/>
      <c r="F700" s="24"/>
      <c r="G700" s="101"/>
      <c r="O700" s="297"/>
      <c r="P700" s="297"/>
      <c r="Q700" s="297"/>
      <c r="V700" s="85"/>
      <c r="X700" s="24"/>
      <c r="Y700" s="24"/>
      <c r="Z700" s="24"/>
      <c r="AA700" s="24"/>
      <c r="AB700" s="24"/>
      <c r="AC700" s="98"/>
      <c r="AD700" s="24"/>
      <c r="AE700" s="24"/>
      <c r="AF700" s="24"/>
      <c r="AG700" s="24"/>
      <c r="AH700" s="24"/>
      <c r="AI700" s="24"/>
      <c r="AJ700" s="24"/>
      <c r="AU700" s="91"/>
      <c r="AV700" s="142"/>
      <c r="AW700" s="123"/>
    </row>
    <row r="701" spans="1:49" s="41" customFormat="1">
      <c r="A701" s="100"/>
      <c r="F701" s="24"/>
      <c r="G701" s="101"/>
      <c r="O701" s="297"/>
      <c r="P701" s="297"/>
      <c r="Q701" s="297"/>
      <c r="V701" s="85"/>
      <c r="X701" s="24"/>
      <c r="Y701" s="24"/>
      <c r="Z701" s="24"/>
      <c r="AA701" s="24"/>
      <c r="AB701" s="24"/>
      <c r="AC701" s="98"/>
      <c r="AD701" s="24"/>
      <c r="AE701" s="24"/>
      <c r="AF701" s="24"/>
      <c r="AG701" s="24"/>
      <c r="AH701" s="24"/>
      <c r="AI701" s="24"/>
      <c r="AJ701" s="24"/>
      <c r="AU701" s="91"/>
      <c r="AV701" s="142"/>
      <c r="AW701" s="123"/>
    </row>
    <row r="702" spans="1:49" s="41" customFormat="1">
      <c r="A702" s="100"/>
      <c r="F702" s="24"/>
      <c r="G702" s="101"/>
      <c r="O702" s="297"/>
      <c r="P702" s="297"/>
      <c r="Q702" s="297"/>
      <c r="V702" s="85"/>
      <c r="X702" s="24"/>
      <c r="Y702" s="24"/>
      <c r="Z702" s="24"/>
      <c r="AA702" s="24"/>
      <c r="AB702" s="24"/>
      <c r="AC702" s="98"/>
      <c r="AD702" s="24"/>
      <c r="AE702" s="24"/>
      <c r="AF702" s="24"/>
      <c r="AG702" s="24"/>
      <c r="AH702" s="24"/>
      <c r="AI702" s="24"/>
      <c r="AJ702" s="24"/>
      <c r="AU702" s="91"/>
      <c r="AV702" s="142"/>
      <c r="AW702" s="123"/>
    </row>
    <row r="703" spans="1:49" s="41" customFormat="1">
      <c r="A703" s="100"/>
      <c r="F703" s="24"/>
      <c r="G703" s="101"/>
      <c r="O703" s="297"/>
      <c r="P703" s="297"/>
      <c r="Q703" s="297"/>
      <c r="V703" s="85"/>
      <c r="X703" s="24"/>
      <c r="Y703" s="24"/>
      <c r="Z703" s="24"/>
      <c r="AA703" s="24"/>
      <c r="AB703" s="24"/>
      <c r="AC703" s="98"/>
      <c r="AD703" s="24"/>
      <c r="AE703" s="24"/>
      <c r="AF703" s="24"/>
      <c r="AG703" s="24"/>
      <c r="AH703" s="24"/>
      <c r="AI703" s="24"/>
      <c r="AJ703" s="24"/>
      <c r="AU703" s="91"/>
      <c r="AV703" s="142"/>
      <c r="AW703" s="123"/>
    </row>
    <row r="704" spans="1:49" s="41" customFormat="1">
      <c r="A704" s="100"/>
      <c r="F704" s="24"/>
      <c r="G704" s="101"/>
      <c r="O704" s="297"/>
      <c r="P704" s="297"/>
      <c r="Q704" s="297"/>
      <c r="V704" s="85"/>
      <c r="X704" s="24"/>
      <c r="Y704" s="24"/>
      <c r="Z704" s="24"/>
      <c r="AA704" s="24"/>
      <c r="AB704" s="24"/>
      <c r="AC704" s="98"/>
      <c r="AD704" s="24"/>
      <c r="AE704" s="24"/>
      <c r="AF704" s="24"/>
      <c r="AG704" s="24"/>
      <c r="AH704" s="24"/>
      <c r="AI704" s="24"/>
      <c r="AJ704" s="24"/>
      <c r="AU704" s="91"/>
      <c r="AV704" s="142"/>
      <c r="AW704" s="123"/>
    </row>
    <row r="705" spans="1:49" s="41" customFormat="1">
      <c r="A705" s="100"/>
      <c r="F705" s="24"/>
      <c r="G705" s="101"/>
      <c r="O705" s="297"/>
      <c r="P705" s="297"/>
      <c r="Q705" s="297"/>
      <c r="V705" s="85"/>
      <c r="X705" s="24"/>
      <c r="Y705" s="24"/>
      <c r="Z705" s="24"/>
      <c r="AA705" s="24"/>
      <c r="AB705" s="24"/>
      <c r="AC705" s="98"/>
      <c r="AD705" s="24"/>
      <c r="AE705" s="24"/>
      <c r="AF705" s="24"/>
      <c r="AG705" s="24"/>
      <c r="AH705" s="24"/>
      <c r="AI705" s="24"/>
      <c r="AJ705" s="24"/>
      <c r="AU705" s="91"/>
      <c r="AV705" s="142"/>
      <c r="AW705" s="123"/>
    </row>
    <row r="706" spans="1:49" s="41" customFormat="1">
      <c r="A706" s="100"/>
      <c r="F706" s="24"/>
      <c r="G706" s="101"/>
      <c r="O706" s="297"/>
      <c r="P706" s="297"/>
      <c r="Q706" s="297"/>
      <c r="V706" s="85"/>
      <c r="X706" s="24"/>
      <c r="Y706" s="24"/>
      <c r="Z706" s="24"/>
      <c r="AA706" s="24"/>
      <c r="AB706" s="24"/>
      <c r="AC706" s="98"/>
      <c r="AD706" s="24"/>
      <c r="AE706" s="24"/>
      <c r="AF706" s="24"/>
      <c r="AG706" s="24"/>
      <c r="AH706" s="24"/>
      <c r="AI706" s="24"/>
      <c r="AJ706" s="24"/>
      <c r="AU706" s="91"/>
      <c r="AV706" s="142"/>
      <c r="AW706" s="123"/>
    </row>
    <row r="707" spans="1:49" s="41" customFormat="1">
      <c r="A707" s="100"/>
      <c r="F707" s="24"/>
      <c r="G707" s="101"/>
      <c r="O707" s="297"/>
      <c r="P707" s="297"/>
      <c r="Q707" s="297"/>
      <c r="V707" s="85"/>
      <c r="X707" s="24"/>
      <c r="Y707" s="24"/>
      <c r="Z707" s="24"/>
      <c r="AA707" s="24"/>
      <c r="AB707" s="24"/>
      <c r="AC707" s="98"/>
      <c r="AD707" s="24"/>
      <c r="AE707" s="24"/>
      <c r="AF707" s="24"/>
      <c r="AG707" s="24"/>
      <c r="AH707" s="24"/>
      <c r="AI707" s="24"/>
      <c r="AJ707" s="24"/>
      <c r="AU707" s="91"/>
      <c r="AV707" s="142"/>
      <c r="AW707" s="123"/>
    </row>
    <row r="708" spans="1:49" s="41" customFormat="1">
      <c r="A708" s="100"/>
      <c r="F708" s="24"/>
      <c r="G708" s="101"/>
      <c r="O708" s="297"/>
      <c r="P708" s="297"/>
      <c r="Q708" s="297"/>
      <c r="V708" s="85"/>
      <c r="X708" s="24"/>
      <c r="Y708" s="24"/>
      <c r="Z708" s="24"/>
      <c r="AA708" s="24"/>
      <c r="AB708" s="24"/>
      <c r="AC708" s="98"/>
      <c r="AD708" s="24"/>
      <c r="AE708" s="24"/>
      <c r="AF708" s="24"/>
      <c r="AG708" s="24"/>
      <c r="AH708" s="24"/>
      <c r="AI708" s="24"/>
      <c r="AJ708" s="24"/>
      <c r="AU708" s="91"/>
      <c r="AV708" s="142"/>
      <c r="AW708" s="123"/>
    </row>
    <row r="709" spans="1:49" s="41" customFormat="1">
      <c r="A709" s="100"/>
      <c r="F709" s="24"/>
      <c r="G709" s="101"/>
      <c r="O709" s="297"/>
      <c r="P709" s="297"/>
      <c r="Q709" s="297"/>
      <c r="V709" s="85"/>
      <c r="X709" s="24"/>
      <c r="Y709" s="24"/>
      <c r="Z709" s="24"/>
      <c r="AA709" s="24"/>
      <c r="AB709" s="24"/>
      <c r="AC709" s="98"/>
      <c r="AD709" s="24"/>
      <c r="AE709" s="24"/>
      <c r="AF709" s="24"/>
      <c r="AG709" s="24"/>
      <c r="AH709" s="24"/>
      <c r="AI709" s="24"/>
      <c r="AJ709" s="24"/>
      <c r="AU709" s="91"/>
      <c r="AV709" s="142"/>
      <c r="AW709" s="123"/>
    </row>
    <row r="710" spans="1:49" s="41" customFormat="1">
      <c r="A710" s="100"/>
      <c r="F710" s="24"/>
      <c r="G710" s="101"/>
      <c r="O710" s="297"/>
      <c r="P710" s="297"/>
      <c r="Q710" s="297"/>
      <c r="V710" s="85"/>
      <c r="X710" s="24"/>
      <c r="Y710" s="24"/>
      <c r="Z710" s="24"/>
      <c r="AA710" s="24"/>
      <c r="AB710" s="24"/>
      <c r="AC710" s="98"/>
      <c r="AD710" s="24"/>
      <c r="AE710" s="24"/>
      <c r="AF710" s="24"/>
      <c r="AG710" s="24"/>
      <c r="AH710" s="24"/>
      <c r="AI710" s="24"/>
      <c r="AJ710" s="24"/>
      <c r="AU710" s="91"/>
      <c r="AV710" s="142"/>
      <c r="AW710" s="123"/>
    </row>
    <row r="711" spans="1:49" s="41" customFormat="1">
      <c r="A711" s="100"/>
      <c r="F711" s="24"/>
      <c r="G711" s="101"/>
      <c r="O711" s="297"/>
      <c r="P711" s="297"/>
      <c r="Q711" s="297"/>
      <c r="V711" s="85"/>
      <c r="X711" s="24"/>
      <c r="Y711" s="24"/>
      <c r="Z711" s="24"/>
      <c r="AA711" s="24"/>
      <c r="AB711" s="24"/>
      <c r="AC711" s="98"/>
      <c r="AD711" s="24"/>
      <c r="AE711" s="24"/>
      <c r="AF711" s="24"/>
      <c r="AG711" s="24"/>
      <c r="AH711" s="24"/>
      <c r="AI711" s="24"/>
      <c r="AJ711" s="24"/>
      <c r="AU711" s="91"/>
      <c r="AV711" s="142"/>
      <c r="AW711" s="123"/>
    </row>
    <row r="712" spans="1:49" s="41" customFormat="1">
      <c r="A712" s="100"/>
      <c r="F712" s="24"/>
      <c r="G712" s="101"/>
      <c r="O712" s="297"/>
      <c r="P712" s="297"/>
      <c r="Q712" s="297"/>
      <c r="V712" s="85"/>
      <c r="X712" s="24"/>
      <c r="Y712" s="24"/>
      <c r="Z712" s="24"/>
      <c r="AA712" s="24"/>
      <c r="AB712" s="24"/>
      <c r="AC712" s="98"/>
      <c r="AD712" s="24"/>
      <c r="AE712" s="24"/>
      <c r="AF712" s="24"/>
      <c r="AG712" s="24"/>
      <c r="AH712" s="24"/>
      <c r="AI712" s="24"/>
      <c r="AJ712" s="24"/>
      <c r="AU712" s="91"/>
      <c r="AV712" s="142"/>
      <c r="AW712" s="123"/>
    </row>
    <row r="713" spans="1:49" s="41" customFormat="1">
      <c r="A713" s="100"/>
      <c r="F713" s="24"/>
      <c r="G713" s="101"/>
      <c r="O713" s="297"/>
      <c r="P713" s="297"/>
      <c r="Q713" s="297"/>
      <c r="V713" s="85"/>
      <c r="X713" s="24"/>
      <c r="Y713" s="24"/>
      <c r="Z713" s="24"/>
      <c r="AA713" s="24"/>
      <c r="AB713" s="24"/>
      <c r="AC713" s="98"/>
      <c r="AD713" s="24"/>
      <c r="AE713" s="24"/>
      <c r="AF713" s="24"/>
      <c r="AG713" s="24"/>
      <c r="AH713" s="24"/>
      <c r="AI713" s="24"/>
      <c r="AJ713" s="24"/>
      <c r="AU713" s="91"/>
      <c r="AV713" s="142"/>
      <c r="AW713" s="123"/>
    </row>
    <row r="714" spans="1:49" s="41" customFormat="1">
      <c r="A714" s="100"/>
      <c r="F714" s="24"/>
      <c r="G714" s="101"/>
      <c r="O714" s="297"/>
      <c r="P714" s="297"/>
      <c r="Q714" s="297"/>
      <c r="V714" s="85"/>
      <c r="X714" s="24"/>
      <c r="Y714" s="24"/>
      <c r="Z714" s="24"/>
      <c r="AA714" s="24"/>
      <c r="AB714" s="24"/>
      <c r="AC714" s="98"/>
      <c r="AD714" s="24"/>
      <c r="AE714" s="24"/>
      <c r="AF714" s="24"/>
      <c r="AG714" s="24"/>
      <c r="AH714" s="24"/>
      <c r="AI714" s="24"/>
      <c r="AJ714" s="24"/>
      <c r="AU714" s="91"/>
      <c r="AV714" s="142"/>
      <c r="AW714" s="123"/>
    </row>
    <row r="715" spans="1:49" s="41" customFormat="1">
      <c r="A715" s="100"/>
      <c r="F715" s="24"/>
      <c r="G715" s="101"/>
      <c r="O715" s="297"/>
      <c r="P715" s="297"/>
      <c r="Q715" s="297"/>
      <c r="V715" s="85"/>
      <c r="X715" s="24"/>
      <c r="Y715" s="24"/>
      <c r="Z715" s="24"/>
      <c r="AA715" s="24"/>
      <c r="AB715" s="24"/>
      <c r="AC715" s="98"/>
      <c r="AD715" s="24"/>
      <c r="AE715" s="24"/>
      <c r="AF715" s="24"/>
      <c r="AG715" s="24"/>
      <c r="AH715" s="24"/>
      <c r="AI715" s="24"/>
      <c r="AJ715" s="24"/>
      <c r="AU715" s="91"/>
      <c r="AV715" s="142"/>
      <c r="AW715" s="123"/>
    </row>
    <row r="716" spans="1:49" s="41" customFormat="1">
      <c r="A716" s="100"/>
      <c r="F716" s="24"/>
      <c r="G716" s="101"/>
      <c r="O716" s="297"/>
      <c r="P716" s="297"/>
      <c r="Q716" s="297"/>
      <c r="V716" s="85"/>
      <c r="X716" s="24"/>
      <c r="Y716" s="24"/>
      <c r="Z716" s="24"/>
      <c r="AA716" s="24"/>
      <c r="AB716" s="24"/>
      <c r="AC716" s="98"/>
      <c r="AD716" s="24"/>
      <c r="AE716" s="24"/>
      <c r="AF716" s="24"/>
      <c r="AG716" s="24"/>
      <c r="AH716" s="24"/>
      <c r="AI716" s="24"/>
      <c r="AJ716" s="24"/>
      <c r="AU716" s="91"/>
      <c r="AV716" s="142"/>
      <c r="AW716" s="123"/>
    </row>
    <row r="717" spans="1:49" s="41" customFormat="1">
      <c r="A717" s="100"/>
      <c r="F717" s="24"/>
      <c r="G717" s="101"/>
      <c r="O717" s="297"/>
      <c r="P717" s="297"/>
      <c r="Q717" s="297"/>
      <c r="V717" s="85"/>
      <c r="X717" s="24"/>
      <c r="Y717" s="24"/>
      <c r="Z717" s="24"/>
      <c r="AA717" s="24"/>
      <c r="AB717" s="24"/>
      <c r="AC717" s="98"/>
      <c r="AD717" s="24"/>
      <c r="AE717" s="24"/>
      <c r="AF717" s="24"/>
      <c r="AG717" s="24"/>
      <c r="AH717" s="24"/>
      <c r="AI717" s="24"/>
      <c r="AJ717" s="24"/>
      <c r="AU717" s="91"/>
      <c r="AV717" s="142"/>
      <c r="AW717" s="123"/>
    </row>
    <row r="718" spans="1:49" s="41" customFormat="1">
      <c r="A718" s="100"/>
      <c r="F718" s="24"/>
      <c r="G718" s="101"/>
      <c r="O718" s="297"/>
      <c r="P718" s="297"/>
      <c r="Q718" s="297"/>
      <c r="V718" s="85"/>
      <c r="X718" s="24"/>
      <c r="Y718" s="24"/>
      <c r="Z718" s="24"/>
      <c r="AA718" s="24"/>
      <c r="AB718" s="24"/>
      <c r="AC718" s="98"/>
      <c r="AD718" s="24"/>
      <c r="AE718" s="24"/>
      <c r="AF718" s="24"/>
      <c r="AG718" s="24"/>
      <c r="AH718" s="24"/>
      <c r="AI718" s="24"/>
      <c r="AJ718" s="24"/>
      <c r="AU718" s="91"/>
      <c r="AV718" s="142"/>
      <c r="AW718" s="123"/>
    </row>
    <row r="719" spans="1:49" s="41" customFormat="1">
      <c r="A719" s="100"/>
      <c r="F719" s="24"/>
      <c r="G719" s="101"/>
      <c r="O719" s="297"/>
      <c r="P719" s="297"/>
      <c r="Q719" s="297"/>
      <c r="V719" s="85"/>
      <c r="X719" s="24"/>
      <c r="Y719" s="24"/>
      <c r="Z719" s="24"/>
      <c r="AA719" s="24"/>
      <c r="AB719" s="24"/>
      <c r="AC719" s="98"/>
      <c r="AD719" s="24"/>
      <c r="AE719" s="24"/>
      <c r="AF719" s="24"/>
      <c r="AG719" s="24"/>
      <c r="AH719" s="24"/>
      <c r="AI719" s="24"/>
      <c r="AJ719" s="24"/>
      <c r="AU719" s="91"/>
      <c r="AV719" s="142"/>
      <c r="AW719" s="123"/>
    </row>
    <row r="720" spans="1:49" s="41" customFormat="1">
      <c r="A720" s="100"/>
      <c r="F720" s="24"/>
      <c r="G720" s="101"/>
      <c r="O720" s="297"/>
      <c r="P720" s="297"/>
      <c r="Q720" s="297"/>
      <c r="V720" s="85"/>
      <c r="X720" s="24"/>
      <c r="Y720" s="24"/>
      <c r="Z720" s="24"/>
      <c r="AA720" s="24"/>
      <c r="AB720" s="24"/>
      <c r="AC720" s="98"/>
      <c r="AD720" s="24"/>
      <c r="AE720" s="24"/>
      <c r="AF720" s="24"/>
      <c r="AG720" s="24"/>
      <c r="AH720" s="24"/>
      <c r="AI720" s="24"/>
      <c r="AJ720" s="24"/>
      <c r="AU720" s="91"/>
      <c r="AV720" s="142"/>
      <c r="AW720" s="123"/>
    </row>
    <row r="721" spans="1:49" s="41" customFormat="1">
      <c r="A721" s="100"/>
      <c r="F721" s="24"/>
      <c r="G721" s="101"/>
      <c r="O721" s="297"/>
      <c r="P721" s="297"/>
      <c r="Q721" s="297"/>
      <c r="V721" s="85"/>
      <c r="X721" s="24"/>
      <c r="Y721" s="24"/>
      <c r="Z721" s="24"/>
      <c r="AA721" s="24"/>
      <c r="AB721" s="24"/>
      <c r="AC721" s="98"/>
      <c r="AD721" s="24"/>
      <c r="AE721" s="24"/>
      <c r="AF721" s="24"/>
      <c r="AG721" s="24"/>
      <c r="AH721" s="24"/>
      <c r="AI721" s="24"/>
      <c r="AJ721" s="24"/>
      <c r="AU721" s="91"/>
      <c r="AV721" s="142"/>
      <c r="AW721" s="123"/>
    </row>
    <row r="722" spans="1:49" s="41" customFormat="1">
      <c r="A722" s="100"/>
      <c r="F722" s="24"/>
      <c r="G722" s="101"/>
      <c r="O722" s="297"/>
      <c r="P722" s="297"/>
      <c r="Q722" s="297"/>
      <c r="V722" s="85"/>
      <c r="X722" s="24"/>
      <c r="Y722" s="24"/>
      <c r="Z722" s="24"/>
      <c r="AA722" s="24"/>
      <c r="AB722" s="24"/>
      <c r="AC722" s="98"/>
      <c r="AD722" s="24"/>
      <c r="AE722" s="24"/>
      <c r="AF722" s="24"/>
      <c r="AG722" s="24"/>
      <c r="AH722" s="24"/>
      <c r="AI722" s="24"/>
      <c r="AJ722" s="24"/>
      <c r="AU722" s="91"/>
      <c r="AV722" s="142"/>
      <c r="AW722" s="123"/>
    </row>
    <row r="723" spans="1:49" s="41" customFormat="1">
      <c r="A723" s="100"/>
      <c r="F723" s="24"/>
      <c r="G723" s="101"/>
      <c r="O723" s="297"/>
      <c r="P723" s="297"/>
      <c r="Q723" s="297"/>
      <c r="V723" s="85"/>
      <c r="X723" s="24"/>
      <c r="Y723" s="24"/>
      <c r="Z723" s="24"/>
      <c r="AA723" s="24"/>
      <c r="AB723" s="24"/>
      <c r="AC723" s="98"/>
      <c r="AD723" s="24"/>
      <c r="AE723" s="24"/>
      <c r="AF723" s="24"/>
      <c r="AG723" s="24"/>
      <c r="AH723" s="24"/>
      <c r="AI723" s="24"/>
      <c r="AJ723" s="24"/>
      <c r="AU723" s="91"/>
      <c r="AV723" s="142"/>
      <c r="AW723" s="123"/>
    </row>
    <row r="724" spans="1:49" s="41" customFormat="1">
      <c r="A724" s="100"/>
      <c r="F724" s="24"/>
      <c r="G724" s="101"/>
      <c r="O724" s="297"/>
      <c r="P724" s="297"/>
      <c r="Q724" s="297"/>
      <c r="V724" s="85"/>
      <c r="X724" s="24"/>
      <c r="Y724" s="24"/>
      <c r="Z724" s="24"/>
      <c r="AA724" s="24"/>
      <c r="AB724" s="24"/>
      <c r="AC724" s="98"/>
      <c r="AD724" s="24"/>
      <c r="AE724" s="24"/>
      <c r="AF724" s="24"/>
      <c r="AG724" s="24"/>
      <c r="AH724" s="24"/>
      <c r="AI724" s="24"/>
      <c r="AJ724" s="24"/>
      <c r="AU724" s="91"/>
      <c r="AV724" s="142"/>
      <c r="AW724" s="123"/>
    </row>
    <row r="725" spans="1:49" s="41" customFormat="1">
      <c r="A725" s="100"/>
      <c r="F725" s="24"/>
      <c r="G725" s="101"/>
      <c r="O725" s="297"/>
      <c r="P725" s="297"/>
      <c r="Q725" s="297"/>
      <c r="V725" s="85"/>
      <c r="X725" s="24"/>
      <c r="Y725" s="24"/>
      <c r="Z725" s="24"/>
      <c r="AA725" s="24"/>
      <c r="AB725" s="24"/>
      <c r="AC725" s="98"/>
      <c r="AD725" s="24"/>
      <c r="AE725" s="24"/>
      <c r="AF725" s="24"/>
      <c r="AG725" s="24"/>
      <c r="AH725" s="24"/>
      <c r="AI725" s="24"/>
      <c r="AJ725" s="24"/>
      <c r="AU725" s="91"/>
      <c r="AV725" s="142"/>
      <c r="AW725" s="123"/>
    </row>
    <row r="726" spans="1:49" s="41" customFormat="1">
      <c r="A726" s="100"/>
      <c r="F726" s="24"/>
      <c r="G726" s="101"/>
      <c r="O726" s="297"/>
      <c r="P726" s="297"/>
      <c r="Q726" s="297"/>
      <c r="V726" s="85"/>
      <c r="X726" s="24"/>
      <c r="Y726" s="24"/>
      <c r="Z726" s="24"/>
      <c r="AA726" s="24"/>
      <c r="AB726" s="24"/>
      <c r="AC726" s="98"/>
      <c r="AD726" s="24"/>
      <c r="AE726" s="24"/>
      <c r="AF726" s="24"/>
      <c r="AG726" s="24"/>
      <c r="AH726" s="24"/>
      <c r="AI726" s="24"/>
      <c r="AJ726" s="24"/>
      <c r="AU726" s="91"/>
      <c r="AV726" s="142"/>
      <c r="AW726" s="123"/>
    </row>
    <row r="727" spans="1:49" s="41" customFormat="1">
      <c r="A727" s="100"/>
      <c r="F727" s="24"/>
      <c r="G727" s="101"/>
      <c r="O727" s="297"/>
      <c r="P727" s="297"/>
      <c r="Q727" s="297"/>
      <c r="V727" s="85"/>
      <c r="X727" s="24"/>
      <c r="Y727" s="24"/>
      <c r="Z727" s="24"/>
      <c r="AA727" s="24"/>
      <c r="AB727" s="24"/>
      <c r="AC727" s="98"/>
      <c r="AD727" s="24"/>
      <c r="AE727" s="24"/>
      <c r="AF727" s="24"/>
      <c r="AG727" s="24"/>
      <c r="AH727" s="24"/>
      <c r="AI727" s="24"/>
      <c r="AJ727" s="24"/>
      <c r="AU727" s="91"/>
      <c r="AV727" s="142"/>
      <c r="AW727" s="123"/>
    </row>
    <row r="728" spans="1:49" s="41" customFormat="1">
      <c r="A728" s="100"/>
      <c r="F728" s="24"/>
      <c r="G728" s="101"/>
      <c r="O728" s="297"/>
      <c r="P728" s="297"/>
      <c r="Q728" s="297"/>
      <c r="V728" s="85"/>
      <c r="X728" s="24"/>
      <c r="Y728" s="24"/>
      <c r="Z728" s="24"/>
      <c r="AA728" s="24"/>
      <c r="AB728" s="24"/>
      <c r="AC728" s="98"/>
      <c r="AD728" s="24"/>
      <c r="AE728" s="24"/>
      <c r="AF728" s="24"/>
      <c r="AG728" s="24"/>
      <c r="AH728" s="24"/>
      <c r="AI728" s="24"/>
      <c r="AJ728" s="24"/>
      <c r="AU728" s="91"/>
      <c r="AV728" s="142"/>
      <c r="AW728" s="123"/>
    </row>
    <row r="729" spans="1:49" s="41" customFormat="1">
      <c r="A729" s="100"/>
      <c r="F729" s="24"/>
      <c r="G729" s="101"/>
      <c r="O729" s="297"/>
      <c r="P729" s="297"/>
      <c r="Q729" s="297"/>
      <c r="V729" s="85"/>
      <c r="X729" s="24"/>
      <c r="Y729" s="24"/>
      <c r="Z729" s="24"/>
      <c r="AA729" s="24"/>
      <c r="AB729" s="24"/>
      <c r="AC729" s="98"/>
      <c r="AD729" s="24"/>
      <c r="AE729" s="24"/>
      <c r="AF729" s="24"/>
      <c r="AG729" s="24"/>
      <c r="AH729" s="24"/>
      <c r="AI729" s="24"/>
      <c r="AJ729" s="24"/>
      <c r="AU729" s="91"/>
      <c r="AV729" s="142"/>
      <c r="AW729" s="123"/>
    </row>
    <row r="730" spans="1:49" s="41" customFormat="1">
      <c r="A730" s="100"/>
      <c r="F730" s="24"/>
      <c r="G730" s="101"/>
      <c r="O730" s="297"/>
      <c r="P730" s="297"/>
      <c r="Q730" s="297"/>
      <c r="V730" s="85"/>
      <c r="X730" s="24"/>
      <c r="Y730" s="24"/>
      <c r="Z730" s="24"/>
      <c r="AA730" s="24"/>
      <c r="AB730" s="24"/>
      <c r="AC730" s="98"/>
      <c r="AD730" s="24"/>
      <c r="AE730" s="24"/>
      <c r="AF730" s="24"/>
      <c r="AG730" s="24"/>
      <c r="AH730" s="24"/>
      <c r="AI730" s="24"/>
      <c r="AJ730" s="24"/>
      <c r="AU730" s="91"/>
      <c r="AV730" s="142"/>
      <c r="AW730" s="123"/>
    </row>
    <row r="731" spans="1:49" s="41" customFormat="1">
      <c r="A731" s="100"/>
      <c r="F731" s="24"/>
      <c r="G731" s="101"/>
      <c r="O731" s="297"/>
      <c r="P731" s="297"/>
      <c r="Q731" s="297"/>
      <c r="V731" s="85"/>
      <c r="X731" s="24"/>
      <c r="Y731" s="24"/>
      <c r="Z731" s="24"/>
      <c r="AA731" s="24"/>
      <c r="AB731" s="24"/>
      <c r="AC731" s="98"/>
      <c r="AD731" s="24"/>
      <c r="AE731" s="24"/>
      <c r="AF731" s="24"/>
      <c r="AG731" s="24"/>
      <c r="AH731" s="24"/>
      <c r="AI731" s="24"/>
      <c r="AJ731" s="24"/>
      <c r="AU731" s="91"/>
      <c r="AV731" s="142"/>
      <c r="AW731" s="123"/>
    </row>
    <row r="732" spans="1:49" s="41" customFormat="1">
      <c r="A732" s="100"/>
      <c r="F732" s="24"/>
      <c r="G732" s="101"/>
      <c r="O732" s="297"/>
      <c r="P732" s="297"/>
      <c r="Q732" s="297"/>
      <c r="V732" s="85"/>
      <c r="X732" s="24"/>
      <c r="Y732" s="24"/>
      <c r="Z732" s="24"/>
      <c r="AA732" s="24"/>
      <c r="AB732" s="24"/>
      <c r="AC732" s="98"/>
      <c r="AD732" s="24"/>
      <c r="AE732" s="24"/>
      <c r="AF732" s="24"/>
      <c r="AG732" s="24"/>
      <c r="AH732" s="24"/>
      <c r="AI732" s="24"/>
      <c r="AJ732" s="24"/>
      <c r="AU732" s="91"/>
      <c r="AV732" s="142"/>
      <c r="AW732" s="123"/>
    </row>
    <row r="733" spans="1:49" s="41" customFormat="1">
      <c r="A733" s="100"/>
      <c r="F733" s="24"/>
      <c r="G733" s="101"/>
      <c r="O733" s="297"/>
      <c r="P733" s="297"/>
      <c r="Q733" s="297"/>
      <c r="V733" s="85"/>
      <c r="X733" s="24"/>
      <c r="Y733" s="24"/>
      <c r="Z733" s="24"/>
      <c r="AA733" s="24"/>
      <c r="AB733" s="24"/>
      <c r="AC733" s="98"/>
      <c r="AD733" s="24"/>
      <c r="AE733" s="24"/>
      <c r="AF733" s="24"/>
      <c r="AG733" s="24"/>
      <c r="AH733" s="24"/>
      <c r="AI733" s="24"/>
      <c r="AJ733" s="24"/>
      <c r="AU733" s="91"/>
      <c r="AV733" s="142"/>
      <c r="AW733" s="123"/>
    </row>
    <row r="734" spans="1:49" s="41" customFormat="1">
      <c r="A734" s="100"/>
      <c r="F734" s="24"/>
      <c r="G734" s="101"/>
      <c r="O734" s="297"/>
      <c r="P734" s="297"/>
      <c r="Q734" s="297"/>
      <c r="V734" s="85"/>
      <c r="X734" s="24"/>
      <c r="Y734" s="24"/>
      <c r="Z734" s="24"/>
      <c r="AA734" s="24"/>
      <c r="AB734" s="24"/>
      <c r="AC734" s="98"/>
      <c r="AD734" s="24"/>
      <c r="AE734" s="24"/>
      <c r="AF734" s="24"/>
      <c r="AG734" s="24"/>
      <c r="AH734" s="24"/>
      <c r="AI734" s="24"/>
      <c r="AJ734" s="24"/>
      <c r="AU734" s="91"/>
      <c r="AV734" s="142"/>
      <c r="AW734" s="123"/>
    </row>
    <row r="735" spans="1:49" s="41" customFormat="1">
      <c r="A735" s="100"/>
      <c r="F735" s="24"/>
      <c r="G735" s="101"/>
      <c r="O735" s="297"/>
      <c r="P735" s="297"/>
      <c r="Q735" s="297"/>
      <c r="V735" s="85"/>
      <c r="X735" s="24"/>
      <c r="Y735" s="24"/>
      <c r="Z735" s="24"/>
      <c r="AA735" s="24"/>
      <c r="AB735" s="24"/>
      <c r="AC735" s="98"/>
      <c r="AD735" s="24"/>
      <c r="AE735" s="24"/>
      <c r="AF735" s="24"/>
      <c r="AG735" s="24"/>
      <c r="AH735" s="24"/>
      <c r="AI735" s="24"/>
      <c r="AJ735" s="24"/>
      <c r="AU735" s="91"/>
      <c r="AV735" s="142"/>
      <c r="AW735" s="123"/>
    </row>
    <row r="736" spans="1:49" s="41" customFormat="1">
      <c r="A736" s="100"/>
      <c r="F736" s="24"/>
      <c r="G736" s="101"/>
      <c r="O736" s="297"/>
      <c r="P736" s="297"/>
      <c r="Q736" s="297"/>
      <c r="V736" s="85"/>
      <c r="X736" s="24"/>
      <c r="Y736" s="24"/>
      <c r="Z736" s="24"/>
      <c r="AA736" s="24"/>
      <c r="AB736" s="24"/>
      <c r="AC736" s="98"/>
      <c r="AD736" s="24"/>
      <c r="AE736" s="24"/>
      <c r="AF736" s="24"/>
      <c r="AG736" s="24"/>
      <c r="AH736" s="24"/>
      <c r="AI736" s="24"/>
      <c r="AJ736" s="24"/>
      <c r="AU736" s="91"/>
      <c r="AV736" s="142"/>
      <c r="AW736" s="123"/>
    </row>
    <row r="737" spans="1:49" s="41" customFormat="1">
      <c r="A737" s="100"/>
      <c r="F737" s="24"/>
      <c r="G737" s="101"/>
      <c r="O737" s="297"/>
      <c r="P737" s="297"/>
      <c r="Q737" s="297"/>
      <c r="V737" s="85"/>
      <c r="X737" s="24"/>
      <c r="Y737" s="24"/>
      <c r="Z737" s="24"/>
      <c r="AA737" s="24"/>
      <c r="AB737" s="24"/>
      <c r="AC737" s="98"/>
      <c r="AD737" s="24"/>
      <c r="AE737" s="24"/>
      <c r="AF737" s="24"/>
      <c r="AG737" s="24"/>
      <c r="AH737" s="24"/>
      <c r="AI737" s="24"/>
      <c r="AJ737" s="24"/>
      <c r="AU737" s="91"/>
      <c r="AV737" s="142"/>
      <c r="AW737" s="123"/>
    </row>
    <row r="738" spans="1:49" s="41" customFormat="1">
      <c r="A738" s="100"/>
      <c r="F738" s="24"/>
      <c r="G738" s="101"/>
      <c r="O738" s="297"/>
      <c r="P738" s="297"/>
      <c r="Q738" s="297"/>
      <c r="V738" s="85"/>
      <c r="X738" s="24"/>
      <c r="Y738" s="24"/>
      <c r="Z738" s="24"/>
      <c r="AA738" s="24"/>
      <c r="AB738" s="24"/>
      <c r="AC738" s="98"/>
      <c r="AD738" s="24"/>
      <c r="AE738" s="24"/>
      <c r="AF738" s="24"/>
      <c r="AG738" s="24"/>
      <c r="AH738" s="24"/>
      <c r="AI738" s="24"/>
      <c r="AJ738" s="24"/>
      <c r="AU738" s="91"/>
      <c r="AV738" s="142"/>
      <c r="AW738" s="123"/>
    </row>
    <row r="739" spans="1:49" s="41" customFormat="1">
      <c r="A739" s="100"/>
      <c r="F739" s="24"/>
      <c r="G739" s="101"/>
      <c r="O739" s="297"/>
      <c r="P739" s="297"/>
      <c r="Q739" s="297"/>
      <c r="V739" s="85"/>
      <c r="X739" s="24"/>
      <c r="Y739" s="24"/>
      <c r="Z739" s="24"/>
      <c r="AA739" s="24"/>
      <c r="AB739" s="24"/>
      <c r="AC739" s="98"/>
      <c r="AD739" s="24"/>
      <c r="AE739" s="24"/>
      <c r="AF739" s="24"/>
      <c r="AG739" s="24"/>
      <c r="AH739" s="24"/>
      <c r="AI739" s="24"/>
      <c r="AJ739" s="24"/>
      <c r="AU739" s="91"/>
      <c r="AV739" s="142"/>
      <c r="AW739" s="123"/>
    </row>
    <row r="740" spans="1:49" s="41" customFormat="1">
      <c r="A740" s="100"/>
      <c r="F740" s="24"/>
      <c r="G740" s="101"/>
      <c r="O740" s="297"/>
      <c r="P740" s="297"/>
      <c r="Q740" s="297"/>
      <c r="V740" s="85"/>
      <c r="X740" s="24"/>
      <c r="Y740" s="24"/>
      <c r="Z740" s="24"/>
      <c r="AA740" s="24"/>
      <c r="AB740" s="24"/>
      <c r="AC740" s="98"/>
      <c r="AD740" s="24"/>
      <c r="AE740" s="24"/>
      <c r="AF740" s="24"/>
      <c r="AG740" s="24"/>
      <c r="AH740" s="24"/>
      <c r="AI740" s="24"/>
      <c r="AJ740" s="24"/>
      <c r="AU740" s="91"/>
      <c r="AV740" s="142"/>
      <c r="AW740" s="123"/>
    </row>
    <row r="741" spans="1:49" s="41" customFormat="1">
      <c r="A741" s="100"/>
      <c r="F741" s="24"/>
      <c r="G741" s="101"/>
      <c r="O741" s="297"/>
      <c r="P741" s="297"/>
      <c r="Q741" s="297"/>
      <c r="V741" s="85"/>
      <c r="X741" s="24"/>
      <c r="Y741" s="24"/>
      <c r="Z741" s="24"/>
      <c r="AA741" s="24"/>
      <c r="AB741" s="24"/>
      <c r="AC741" s="98"/>
      <c r="AD741" s="24"/>
      <c r="AE741" s="24"/>
      <c r="AF741" s="24"/>
      <c r="AG741" s="24"/>
      <c r="AH741" s="24"/>
      <c r="AI741" s="24"/>
      <c r="AJ741" s="24"/>
      <c r="AU741" s="91"/>
      <c r="AV741" s="142"/>
      <c r="AW741" s="123"/>
    </row>
    <row r="742" spans="1:49" s="41" customFormat="1">
      <c r="A742" s="100"/>
      <c r="F742" s="24"/>
      <c r="G742" s="101"/>
      <c r="O742" s="297"/>
      <c r="P742" s="297"/>
      <c r="Q742" s="297"/>
      <c r="V742" s="85"/>
      <c r="X742" s="24"/>
      <c r="Y742" s="24"/>
      <c r="Z742" s="24"/>
      <c r="AA742" s="24"/>
      <c r="AB742" s="24"/>
      <c r="AC742" s="98"/>
      <c r="AD742" s="24"/>
      <c r="AE742" s="24"/>
      <c r="AF742" s="24"/>
      <c r="AG742" s="24"/>
      <c r="AH742" s="24"/>
      <c r="AI742" s="24"/>
      <c r="AJ742" s="24"/>
      <c r="AU742" s="91"/>
      <c r="AV742" s="142"/>
      <c r="AW742" s="123"/>
    </row>
    <row r="743" spans="1:49" s="41" customFormat="1">
      <c r="A743" s="100"/>
      <c r="F743" s="24"/>
      <c r="G743" s="101"/>
      <c r="O743" s="297"/>
      <c r="P743" s="297"/>
      <c r="Q743" s="297"/>
      <c r="V743" s="85"/>
      <c r="X743" s="24"/>
      <c r="Y743" s="24"/>
      <c r="Z743" s="24"/>
      <c r="AA743" s="24"/>
      <c r="AB743" s="24"/>
      <c r="AC743" s="98"/>
      <c r="AD743" s="24"/>
      <c r="AE743" s="24"/>
      <c r="AF743" s="24"/>
      <c r="AG743" s="24"/>
      <c r="AH743" s="24"/>
      <c r="AI743" s="24"/>
      <c r="AJ743" s="24"/>
      <c r="AU743" s="91"/>
      <c r="AV743" s="142"/>
      <c r="AW743" s="123"/>
    </row>
    <row r="744" spans="1:49" s="41" customFormat="1">
      <c r="A744" s="100"/>
      <c r="F744" s="24"/>
      <c r="G744" s="101"/>
      <c r="O744" s="297"/>
      <c r="P744" s="297"/>
      <c r="Q744" s="297"/>
      <c r="V744" s="85"/>
      <c r="X744" s="24"/>
      <c r="Y744" s="24"/>
      <c r="Z744" s="24"/>
      <c r="AA744" s="24"/>
      <c r="AB744" s="24"/>
      <c r="AC744" s="98"/>
      <c r="AD744" s="24"/>
      <c r="AE744" s="24"/>
      <c r="AF744" s="24"/>
      <c r="AG744" s="24"/>
      <c r="AH744" s="24"/>
      <c r="AI744" s="24"/>
      <c r="AJ744" s="24"/>
      <c r="AU744" s="91"/>
      <c r="AV744" s="142"/>
      <c r="AW744" s="123"/>
    </row>
    <row r="745" spans="1:49" s="41" customFormat="1">
      <c r="A745" s="100"/>
      <c r="F745" s="24"/>
      <c r="G745" s="101"/>
      <c r="O745" s="297"/>
      <c r="P745" s="297"/>
      <c r="Q745" s="297"/>
      <c r="V745" s="85"/>
      <c r="X745" s="24"/>
      <c r="Y745" s="24"/>
      <c r="Z745" s="24"/>
      <c r="AA745" s="24"/>
      <c r="AB745" s="24"/>
      <c r="AC745" s="98"/>
      <c r="AD745" s="24"/>
      <c r="AE745" s="24"/>
      <c r="AF745" s="24"/>
      <c r="AG745" s="24"/>
      <c r="AH745" s="24"/>
      <c r="AI745" s="24"/>
      <c r="AJ745" s="24"/>
      <c r="AU745" s="91"/>
      <c r="AV745" s="142"/>
      <c r="AW745" s="123"/>
    </row>
    <row r="746" spans="1:49" s="41" customFormat="1">
      <c r="A746" s="100"/>
      <c r="F746" s="24"/>
      <c r="G746" s="101"/>
      <c r="O746" s="297"/>
      <c r="P746" s="297"/>
      <c r="Q746" s="297"/>
      <c r="V746" s="85"/>
      <c r="X746" s="24"/>
      <c r="Y746" s="24"/>
      <c r="Z746" s="24"/>
      <c r="AA746" s="24"/>
      <c r="AB746" s="24"/>
      <c r="AC746" s="98"/>
      <c r="AD746" s="24"/>
      <c r="AE746" s="24"/>
      <c r="AF746" s="24"/>
      <c r="AG746" s="24"/>
      <c r="AH746" s="24"/>
      <c r="AI746" s="24"/>
      <c r="AJ746" s="24"/>
      <c r="AU746" s="91"/>
      <c r="AV746" s="142"/>
      <c r="AW746" s="123"/>
    </row>
    <row r="747" spans="1:49" s="41" customFormat="1">
      <c r="A747" s="100"/>
      <c r="F747" s="24"/>
      <c r="G747" s="101"/>
      <c r="O747" s="297"/>
      <c r="P747" s="297"/>
      <c r="Q747" s="297"/>
      <c r="V747" s="85"/>
      <c r="X747" s="24"/>
      <c r="Y747" s="24"/>
      <c r="Z747" s="24"/>
      <c r="AA747" s="24"/>
      <c r="AB747" s="24"/>
      <c r="AC747" s="98"/>
      <c r="AD747" s="24"/>
      <c r="AE747" s="24"/>
      <c r="AF747" s="24"/>
      <c r="AG747" s="24"/>
      <c r="AH747" s="24"/>
      <c r="AI747" s="24"/>
      <c r="AJ747" s="24"/>
      <c r="AU747" s="91"/>
      <c r="AV747" s="142"/>
      <c r="AW747" s="123"/>
    </row>
    <row r="748" spans="1:49" s="41" customFormat="1">
      <c r="A748" s="100"/>
      <c r="F748" s="24"/>
      <c r="G748" s="101"/>
      <c r="O748" s="297"/>
      <c r="P748" s="297"/>
      <c r="Q748" s="297"/>
      <c r="V748" s="85"/>
      <c r="X748" s="24"/>
      <c r="Y748" s="24"/>
      <c r="Z748" s="24"/>
      <c r="AA748" s="24"/>
      <c r="AB748" s="24"/>
      <c r="AC748" s="98"/>
      <c r="AD748" s="24"/>
      <c r="AE748" s="24"/>
      <c r="AF748" s="24"/>
      <c r="AG748" s="24"/>
      <c r="AH748" s="24"/>
      <c r="AI748" s="24"/>
      <c r="AJ748" s="24"/>
      <c r="AU748" s="91"/>
      <c r="AV748" s="142"/>
      <c r="AW748" s="123"/>
    </row>
    <row r="749" spans="1:49" s="41" customFormat="1">
      <c r="A749" s="100"/>
      <c r="F749" s="24"/>
      <c r="G749" s="101"/>
      <c r="O749" s="297"/>
      <c r="P749" s="297"/>
      <c r="Q749" s="297"/>
      <c r="V749" s="85"/>
      <c r="X749" s="24"/>
      <c r="Y749" s="24"/>
      <c r="Z749" s="24"/>
      <c r="AA749" s="24"/>
      <c r="AB749" s="24"/>
      <c r="AC749" s="98"/>
      <c r="AD749" s="24"/>
      <c r="AE749" s="24"/>
      <c r="AF749" s="24"/>
      <c r="AG749" s="24"/>
      <c r="AH749" s="24"/>
      <c r="AI749" s="24"/>
      <c r="AJ749" s="24"/>
      <c r="AU749" s="91"/>
      <c r="AV749" s="142"/>
      <c r="AW749" s="123"/>
    </row>
    <row r="750" spans="1:49" s="41" customFormat="1">
      <c r="A750" s="100"/>
      <c r="F750" s="24"/>
      <c r="G750" s="101"/>
      <c r="O750" s="297"/>
      <c r="P750" s="297"/>
      <c r="Q750" s="297"/>
      <c r="V750" s="85"/>
      <c r="X750" s="24"/>
      <c r="Y750" s="24"/>
      <c r="Z750" s="24"/>
      <c r="AA750" s="24"/>
      <c r="AB750" s="24"/>
      <c r="AC750" s="98"/>
      <c r="AD750" s="24"/>
      <c r="AE750" s="24"/>
      <c r="AF750" s="24"/>
      <c r="AG750" s="24"/>
      <c r="AH750" s="24"/>
      <c r="AI750" s="24"/>
      <c r="AJ750" s="24"/>
      <c r="AU750" s="91"/>
      <c r="AV750" s="142"/>
      <c r="AW750" s="123"/>
    </row>
    <row r="751" spans="1:49" s="41" customFormat="1">
      <c r="A751" s="100"/>
      <c r="F751" s="24"/>
      <c r="G751" s="101"/>
      <c r="O751" s="297"/>
      <c r="P751" s="297"/>
      <c r="Q751" s="297"/>
      <c r="V751" s="85"/>
      <c r="X751" s="24"/>
      <c r="Y751" s="24"/>
      <c r="Z751" s="24"/>
      <c r="AA751" s="24"/>
      <c r="AB751" s="24"/>
      <c r="AC751" s="98"/>
      <c r="AD751" s="24"/>
      <c r="AE751" s="24"/>
      <c r="AF751" s="24"/>
      <c r="AG751" s="24"/>
      <c r="AH751" s="24"/>
      <c r="AI751" s="24"/>
      <c r="AJ751" s="24"/>
      <c r="AU751" s="91"/>
      <c r="AV751" s="142"/>
      <c r="AW751" s="123"/>
    </row>
    <row r="752" spans="1:49" s="41" customFormat="1">
      <c r="A752" s="100"/>
      <c r="F752" s="24"/>
      <c r="G752" s="101"/>
      <c r="O752" s="297"/>
      <c r="P752" s="297"/>
      <c r="Q752" s="297"/>
      <c r="V752" s="85"/>
      <c r="X752" s="24"/>
      <c r="Y752" s="24"/>
      <c r="Z752" s="24"/>
      <c r="AA752" s="24"/>
      <c r="AB752" s="24"/>
      <c r="AC752" s="98"/>
      <c r="AD752" s="24"/>
      <c r="AE752" s="24"/>
      <c r="AF752" s="24"/>
      <c r="AG752" s="24"/>
      <c r="AH752" s="24"/>
      <c r="AI752" s="24"/>
      <c r="AJ752" s="24"/>
      <c r="AU752" s="91"/>
      <c r="AV752" s="142"/>
      <c r="AW752" s="123"/>
    </row>
    <row r="753" spans="1:49" s="41" customFormat="1">
      <c r="A753" s="100"/>
      <c r="F753" s="24"/>
      <c r="G753" s="101"/>
      <c r="O753" s="297"/>
      <c r="P753" s="297"/>
      <c r="Q753" s="297"/>
      <c r="V753" s="85"/>
      <c r="X753" s="24"/>
      <c r="Y753" s="24"/>
      <c r="Z753" s="24"/>
      <c r="AA753" s="24"/>
      <c r="AB753" s="24"/>
      <c r="AC753" s="98"/>
      <c r="AD753" s="24"/>
      <c r="AE753" s="24"/>
      <c r="AF753" s="24"/>
      <c r="AG753" s="24"/>
      <c r="AH753" s="24"/>
      <c r="AI753" s="24"/>
      <c r="AJ753" s="24"/>
      <c r="AU753" s="91"/>
      <c r="AV753" s="142"/>
      <c r="AW753" s="123"/>
    </row>
    <row r="754" spans="1:49" s="41" customFormat="1">
      <c r="A754" s="100"/>
      <c r="F754" s="24"/>
      <c r="G754" s="101"/>
      <c r="O754" s="297"/>
      <c r="P754" s="297"/>
      <c r="Q754" s="297"/>
      <c r="V754" s="85"/>
      <c r="X754" s="24"/>
      <c r="Y754" s="24"/>
      <c r="Z754" s="24"/>
      <c r="AA754" s="24"/>
      <c r="AB754" s="24"/>
      <c r="AC754" s="98"/>
      <c r="AD754" s="24"/>
      <c r="AE754" s="24"/>
      <c r="AF754" s="24"/>
      <c r="AG754" s="24"/>
      <c r="AH754" s="24"/>
      <c r="AI754" s="24"/>
      <c r="AJ754" s="24"/>
      <c r="AU754" s="91"/>
      <c r="AV754" s="142"/>
      <c r="AW754" s="123"/>
    </row>
    <row r="755" spans="1:49" s="41" customFormat="1">
      <c r="A755" s="100"/>
      <c r="F755" s="24"/>
      <c r="G755" s="101"/>
      <c r="O755" s="297"/>
      <c r="P755" s="297"/>
      <c r="Q755" s="297"/>
      <c r="V755" s="85"/>
      <c r="X755" s="24"/>
      <c r="Y755" s="24"/>
      <c r="Z755" s="24"/>
      <c r="AA755" s="24"/>
      <c r="AB755" s="24"/>
      <c r="AC755" s="98"/>
      <c r="AD755" s="24"/>
      <c r="AE755" s="24"/>
      <c r="AF755" s="24"/>
      <c r="AG755" s="24"/>
      <c r="AH755" s="24"/>
      <c r="AI755" s="24"/>
      <c r="AJ755" s="24"/>
      <c r="AU755" s="91"/>
      <c r="AV755" s="142"/>
      <c r="AW755" s="123"/>
    </row>
    <row r="756" spans="1:49" s="41" customFormat="1">
      <c r="A756" s="100"/>
      <c r="F756" s="24"/>
      <c r="G756" s="101"/>
      <c r="O756" s="297"/>
      <c r="P756" s="297"/>
      <c r="Q756" s="297"/>
      <c r="V756" s="85"/>
      <c r="X756" s="24"/>
      <c r="Y756" s="24"/>
      <c r="Z756" s="24"/>
      <c r="AA756" s="24"/>
      <c r="AB756" s="24"/>
      <c r="AC756" s="98"/>
      <c r="AD756" s="24"/>
      <c r="AE756" s="24"/>
      <c r="AF756" s="24"/>
      <c r="AG756" s="24"/>
      <c r="AH756" s="24"/>
      <c r="AI756" s="24"/>
      <c r="AJ756" s="24"/>
      <c r="AU756" s="91"/>
      <c r="AV756" s="142"/>
      <c r="AW756" s="123"/>
    </row>
    <row r="757" spans="1:49" s="41" customFormat="1">
      <c r="A757" s="100"/>
      <c r="F757" s="24"/>
      <c r="G757" s="101"/>
      <c r="O757" s="297"/>
      <c r="P757" s="297"/>
      <c r="Q757" s="297"/>
      <c r="V757" s="85"/>
      <c r="X757" s="24"/>
      <c r="Y757" s="24"/>
      <c r="Z757" s="24"/>
      <c r="AA757" s="24"/>
      <c r="AB757" s="24"/>
      <c r="AC757" s="98"/>
      <c r="AD757" s="24"/>
      <c r="AE757" s="24"/>
      <c r="AF757" s="24"/>
      <c r="AG757" s="24"/>
      <c r="AH757" s="24"/>
      <c r="AI757" s="24"/>
      <c r="AJ757" s="24"/>
      <c r="AU757" s="91"/>
      <c r="AV757" s="142"/>
      <c r="AW757" s="123"/>
    </row>
    <row r="758" spans="1:49" s="41" customFormat="1">
      <c r="A758" s="100"/>
      <c r="F758" s="24"/>
      <c r="G758" s="101"/>
      <c r="O758" s="297"/>
      <c r="P758" s="297"/>
      <c r="Q758" s="297"/>
      <c r="V758" s="85"/>
      <c r="X758" s="24"/>
      <c r="Y758" s="24"/>
      <c r="Z758" s="24"/>
      <c r="AA758" s="24"/>
      <c r="AB758" s="24"/>
      <c r="AC758" s="98"/>
      <c r="AD758" s="24"/>
      <c r="AE758" s="24"/>
      <c r="AF758" s="24"/>
      <c r="AG758" s="24"/>
      <c r="AH758" s="24"/>
      <c r="AI758" s="24"/>
      <c r="AJ758" s="24"/>
      <c r="AU758" s="91"/>
      <c r="AV758" s="142"/>
      <c r="AW758" s="123"/>
    </row>
    <row r="759" spans="1:49" s="41" customFormat="1">
      <c r="A759" s="100"/>
      <c r="F759" s="24"/>
      <c r="G759" s="101"/>
      <c r="O759" s="297"/>
      <c r="P759" s="297"/>
      <c r="Q759" s="297"/>
      <c r="V759" s="85"/>
      <c r="X759" s="24"/>
      <c r="Y759" s="24"/>
      <c r="Z759" s="24"/>
      <c r="AA759" s="24"/>
      <c r="AB759" s="24"/>
      <c r="AC759" s="98"/>
      <c r="AD759" s="24"/>
      <c r="AE759" s="24"/>
      <c r="AF759" s="24"/>
      <c r="AG759" s="24"/>
      <c r="AH759" s="24"/>
      <c r="AI759" s="24"/>
      <c r="AJ759" s="24"/>
      <c r="AU759" s="91"/>
      <c r="AV759" s="142"/>
      <c r="AW759" s="123"/>
    </row>
    <row r="760" spans="1:49" s="41" customFormat="1">
      <c r="A760" s="100"/>
      <c r="F760" s="24"/>
      <c r="G760" s="101"/>
      <c r="O760" s="297"/>
      <c r="P760" s="297"/>
      <c r="Q760" s="297"/>
      <c r="V760" s="85"/>
      <c r="X760" s="24"/>
      <c r="Y760" s="24"/>
      <c r="Z760" s="24"/>
      <c r="AA760" s="24"/>
      <c r="AB760" s="24"/>
      <c r="AC760" s="98"/>
      <c r="AD760" s="24"/>
      <c r="AE760" s="24"/>
      <c r="AF760" s="24"/>
      <c r="AG760" s="24"/>
      <c r="AH760" s="24"/>
      <c r="AI760" s="24"/>
      <c r="AJ760" s="24"/>
      <c r="AU760" s="91"/>
      <c r="AV760" s="142"/>
      <c r="AW760" s="123"/>
    </row>
    <row r="761" spans="1:49" s="41" customFormat="1">
      <c r="A761" s="100"/>
      <c r="F761" s="24"/>
      <c r="G761" s="101"/>
      <c r="O761" s="297"/>
      <c r="P761" s="297"/>
      <c r="Q761" s="297"/>
      <c r="V761" s="85"/>
      <c r="X761" s="24"/>
      <c r="Y761" s="24"/>
      <c r="Z761" s="24"/>
      <c r="AA761" s="24"/>
      <c r="AB761" s="24"/>
      <c r="AC761" s="98"/>
      <c r="AD761" s="24"/>
      <c r="AE761" s="24"/>
      <c r="AF761" s="24"/>
      <c r="AG761" s="24"/>
      <c r="AH761" s="24"/>
      <c r="AI761" s="24"/>
      <c r="AJ761" s="24"/>
      <c r="AU761" s="91"/>
      <c r="AV761" s="142"/>
      <c r="AW761" s="123"/>
    </row>
    <row r="762" spans="1:49" s="41" customFormat="1">
      <c r="A762" s="100"/>
      <c r="F762" s="24"/>
      <c r="G762" s="101"/>
      <c r="O762" s="297"/>
      <c r="P762" s="297"/>
      <c r="Q762" s="297"/>
      <c r="V762" s="85"/>
      <c r="X762" s="24"/>
      <c r="Y762" s="24"/>
      <c r="Z762" s="24"/>
      <c r="AA762" s="24"/>
      <c r="AB762" s="24"/>
      <c r="AC762" s="98"/>
      <c r="AD762" s="24"/>
      <c r="AE762" s="24"/>
      <c r="AF762" s="24"/>
      <c r="AG762" s="24"/>
      <c r="AH762" s="24"/>
      <c r="AI762" s="24"/>
      <c r="AJ762" s="24"/>
      <c r="AU762" s="91"/>
      <c r="AV762" s="142"/>
      <c r="AW762" s="123"/>
    </row>
    <row r="763" spans="1:49" s="41" customFormat="1">
      <c r="A763" s="100"/>
      <c r="F763" s="24"/>
      <c r="G763" s="101"/>
      <c r="O763" s="297"/>
      <c r="P763" s="297"/>
      <c r="Q763" s="297"/>
      <c r="V763" s="85"/>
      <c r="X763" s="24"/>
      <c r="Y763" s="24"/>
      <c r="Z763" s="24"/>
      <c r="AA763" s="24"/>
      <c r="AB763" s="24"/>
      <c r="AC763" s="98"/>
      <c r="AD763" s="24"/>
      <c r="AE763" s="24"/>
      <c r="AF763" s="24"/>
      <c r="AG763" s="24"/>
      <c r="AH763" s="24"/>
      <c r="AI763" s="24"/>
      <c r="AJ763" s="24"/>
      <c r="AU763" s="91"/>
      <c r="AV763" s="142"/>
      <c r="AW763" s="123"/>
    </row>
    <row r="764" spans="1:49" s="41" customFormat="1">
      <c r="A764" s="100"/>
      <c r="F764" s="24"/>
      <c r="G764" s="101"/>
      <c r="O764" s="297"/>
      <c r="P764" s="297"/>
      <c r="Q764" s="297"/>
      <c r="V764" s="85"/>
      <c r="X764" s="24"/>
      <c r="Y764" s="24"/>
      <c r="Z764" s="24"/>
      <c r="AA764" s="24"/>
      <c r="AB764" s="24"/>
      <c r="AC764" s="98"/>
      <c r="AD764" s="24"/>
      <c r="AE764" s="24"/>
      <c r="AF764" s="24"/>
      <c r="AG764" s="24"/>
      <c r="AH764" s="24"/>
      <c r="AI764" s="24"/>
      <c r="AJ764" s="24"/>
      <c r="AU764" s="91"/>
      <c r="AV764" s="142"/>
      <c r="AW764" s="123"/>
    </row>
    <row r="765" spans="1:49" s="41" customFormat="1">
      <c r="A765" s="100"/>
      <c r="F765" s="24"/>
      <c r="G765" s="101"/>
      <c r="O765" s="297"/>
      <c r="P765" s="297"/>
      <c r="Q765" s="297"/>
      <c r="V765" s="85"/>
      <c r="X765" s="24"/>
      <c r="Y765" s="24"/>
      <c r="Z765" s="24"/>
      <c r="AA765" s="24"/>
      <c r="AB765" s="24"/>
      <c r="AC765" s="98"/>
      <c r="AD765" s="24"/>
      <c r="AE765" s="24"/>
      <c r="AF765" s="24"/>
      <c r="AG765" s="24"/>
      <c r="AH765" s="24"/>
      <c r="AI765" s="24"/>
      <c r="AJ765" s="24"/>
      <c r="AU765" s="91"/>
      <c r="AV765" s="142"/>
      <c r="AW765" s="123"/>
    </row>
    <row r="766" spans="1:49" s="41" customFormat="1">
      <c r="A766" s="100"/>
      <c r="F766" s="24"/>
      <c r="G766" s="101"/>
      <c r="O766" s="297"/>
      <c r="P766" s="297"/>
      <c r="Q766" s="297"/>
      <c r="V766" s="85"/>
      <c r="X766" s="24"/>
      <c r="Y766" s="24"/>
      <c r="Z766" s="24"/>
      <c r="AA766" s="24"/>
      <c r="AB766" s="24"/>
      <c r="AC766" s="98"/>
      <c r="AD766" s="24"/>
      <c r="AE766" s="24"/>
      <c r="AF766" s="24"/>
      <c r="AG766" s="24"/>
      <c r="AH766" s="24"/>
      <c r="AI766" s="24"/>
      <c r="AJ766" s="24"/>
      <c r="AU766" s="91"/>
      <c r="AV766" s="142"/>
      <c r="AW766" s="123"/>
    </row>
    <row r="767" spans="1:49" s="41" customFormat="1">
      <c r="A767" s="100"/>
      <c r="F767" s="24"/>
      <c r="G767" s="101"/>
      <c r="O767" s="297"/>
      <c r="P767" s="297"/>
      <c r="Q767" s="297"/>
      <c r="V767" s="85"/>
      <c r="X767" s="24"/>
      <c r="Y767" s="24"/>
      <c r="Z767" s="24"/>
      <c r="AA767" s="24"/>
      <c r="AB767" s="24"/>
      <c r="AC767" s="98"/>
      <c r="AD767" s="24"/>
      <c r="AE767" s="24"/>
      <c r="AF767" s="24"/>
      <c r="AG767" s="24"/>
      <c r="AH767" s="24"/>
      <c r="AI767" s="24"/>
      <c r="AJ767" s="24"/>
      <c r="AU767" s="91"/>
      <c r="AV767" s="142"/>
      <c r="AW767" s="123"/>
    </row>
    <row r="768" spans="1:49" s="41" customFormat="1">
      <c r="A768" s="100"/>
      <c r="F768" s="24"/>
      <c r="G768" s="101"/>
      <c r="O768" s="297"/>
      <c r="P768" s="297"/>
      <c r="Q768" s="297"/>
      <c r="V768" s="85"/>
      <c r="X768" s="24"/>
      <c r="Y768" s="24"/>
      <c r="Z768" s="24"/>
      <c r="AA768" s="24"/>
      <c r="AB768" s="24"/>
      <c r="AC768" s="98"/>
      <c r="AD768" s="24"/>
      <c r="AE768" s="24"/>
      <c r="AF768" s="24"/>
      <c r="AG768" s="24"/>
      <c r="AH768" s="24"/>
      <c r="AI768" s="24"/>
      <c r="AJ768" s="24"/>
      <c r="AU768" s="91"/>
      <c r="AV768" s="142"/>
      <c r="AW768" s="123"/>
    </row>
    <row r="769" spans="1:49" s="41" customFormat="1">
      <c r="A769" s="100"/>
      <c r="F769" s="24"/>
      <c r="G769" s="101"/>
      <c r="O769" s="297"/>
      <c r="P769" s="297"/>
      <c r="Q769" s="297"/>
      <c r="V769" s="85"/>
      <c r="X769" s="24"/>
      <c r="Y769" s="24"/>
      <c r="Z769" s="24"/>
      <c r="AA769" s="24"/>
      <c r="AB769" s="24"/>
      <c r="AC769" s="98"/>
      <c r="AD769" s="24"/>
      <c r="AE769" s="24"/>
      <c r="AF769" s="24"/>
      <c r="AG769" s="24"/>
      <c r="AH769" s="24"/>
      <c r="AI769" s="24"/>
      <c r="AJ769" s="24"/>
      <c r="AU769" s="91"/>
      <c r="AV769" s="142"/>
      <c r="AW769" s="123"/>
    </row>
    <row r="770" spans="1:49" s="41" customFormat="1">
      <c r="A770" s="100"/>
      <c r="F770" s="24"/>
      <c r="G770" s="101"/>
      <c r="O770" s="297"/>
      <c r="P770" s="297"/>
      <c r="Q770" s="297"/>
      <c r="V770" s="85"/>
      <c r="X770" s="24"/>
      <c r="Y770" s="24"/>
      <c r="Z770" s="24"/>
      <c r="AA770" s="24"/>
      <c r="AB770" s="24"/>
      <c r="AC770" s="98"/>
      <c r="AD770" s="24"/>
      <c r="AE770" s="24"/>
      <c r="AF770" s="24"/>
      <c r="AG770" s="24"/>
      <c r="AH770" s="24"/>
      <c r="AI770" s="24"/>
      <c r="AJ770" s="24"/>
      <c r="AU770" s="91"/>
      <c r="AV770" s="142"/>
      <c r="AW770" s="123"/>
    </row>
    <row r="771" spans="1:49" s="41" customFormat="1">
      <c r="A771" s="100"/>
      <c r="F771" s="24"/>
      <c r="G771" s="101"/>
      <c r="O771" s="297"/>
      <c r="P771" s="297"/>
      <c r="Q771" s="297"/>
      <c r="V771" s="85"/>
      <c r="X771" s="24"/>
      <c r="Y771" s="24"/>
      <c r="Z771" s="24"/>
      <c r="AA771" s="24"/>
      <c r="AB771" s="24"/>
      <c r="AC771" s="98"/>
      <c r="AD771" s="24"/>
      <c r="AE771" s="24"/>
      <c r="AF771" s="24"/>
      <c r="AG771" s="24"/>
      <c r="AH771" s="24"/>
      <c r="AI771" s="24"/>
      <c r="AJ771" s="24"/>
      <c r="AU771" s="91"/>
      <c r="AV771" s="142"/>
      <c r="AW771" s="123"/>
    </row>
    <row r="772" spans="1:49" s="41" customFormat="1">
      <c r="A772" s="100"/>
      <c r="F772" s="24"/>
      <c r="G772" s="101"/>
      <c r="O772" s="297"/>
      <c r="P772" s="297"/>
      <c r="Q772" s="297"/>
      <c r="V772" s="85"/>
      <c r="X772" s="24"/>
      <c r="Y772" s="24"/>
      <c r="Z772" s="24"/>
      <c r="AA772" s="24"/>
      <c r="AB772" s="24"/>
      <c r="AC772" s="98"/>
      <c r="AD772" s="24"/>
      <c r="AE772" s="24"/>
      <c r="AF772" s="24"/>
      <c r="AG772" s="24"/>
      <c r="AH772" s="24"/>
      <c r="AI772" s="24"/>
      <c r="AJ772" s="24"/>
      <c r="AU772" s="91"/>
      <c r="AV772" s="142"/>
      <c r="AW772" s="123"/>
    </row>
    <row r="773" spans="1:49" s="41" customFormat="1">
      <c r="A773" s="100"/>
      <c r="F773" s="24"/>
      <c r="G773" s="101"/>
      <c r="O773" s="297"/>
      <c r="P773" s="297"/>
      <c r="Q773" s="297"/>
      <c r="V773" s="85"/>
      <c r="X773" s="24"/>
      <c r="Y773" s="24"/>
      <c r="Z773" s="24"/>
      <c r="AA773" s="24"/>
      <c r="AB773" s="24"/>
      <c r="AC773" s="98"/>
      <c r="AD773" s="24"/>
      <c r="AE773" s="24"/>
      <c r="AF773" s="24"/>
      <c r="AG773" s="24"/>
      <c r="AH773" s="24"/>
      <c r="AI773" s="24"/>
      <c r="AJ773" s="24"/>
      <c r="AU773" s="91"/>
      <c r="AV773" s="142"/>
      <c r="AW773" s="123"/>
    </row>
    <row r="774" spans="1:49" s="41" customFormat="1">
      <c r="A774" s="100"/>
      <c r="F774" s="24"/>
      <c r="G774" s="101"/>
      <c r="O774" s="297"/>
      <c r="P774" s="297"/>
      <c r="Q774" s="297"/>
      <c r="V774" s="85"/>
      <c r="X774" s="24"/>
      <c r="Y774" s="24"/>
      <c r="Z774" s="24"/>
      <c r="AA774" s="24"/>
      <c r="AB774" s="24"/>
      <c r="AC774" s="98"/>
      <c r="AD774" s="24"/>
      <c r="AE774" s="24"/>
      <c r="AF774" s="24"/>
      <c r="AG774" s="24"/>
      <c r="AH774" s="24"/>
      <c r="AI774" s="24"/>
      <c r="AJ774" s="24"/>
      <c r="AU774" s="91"/>
      <c r="AV774" s="142"/>
      <c r="AW774" s="123"/>
    </row>
    <row r="775" spans="1:49" s="41" customFormat="1">
      <c r="A775" s="100"/>
      <c r="F775" s="24"/>
      <c r="G775" s="101"/>
      <c r="O775" s="297"/>
      <c r="P775" s="297"/>
      <c r="Q775" s="297"/>
      <c r="V775" s="85"/>
      <c r="X775" s="24"/>
      <c r="Y775" s="24"/>
      <c r="Z775" s="24"/>
      <c r="AA775" s="24"/>
      <c r="AB775" s="24"/>
      <c r="AC775" s="98"/>
      <c r="AD775" s="24"/>
      <c r="AE775" s="24"/>
      <c r="AF775" s="24"/>
      <c r="AG775" s="24"/>
      <c r="AH775" s="24"/>
      <c r="AI775" s="24"/>
      <c r="AJ775" s="24"/>
      <c r="AU775" s="91"/>
      <c r="AV775" s="142"/>
      <c r="AW775" s="123"/>
    </row>
    <row r="776" spans="1:49" s="41" customFormat="1">
      <c r="A776" s="100"/>
      <c r="F776" s="24"/>
      <c r="G776" s="101"/>
      <c r="O776" s="297"/>
      <c r="P776" s="297"/>
      <c r="Q776" s="297"/>
      <c r="V776" s="85"/>
      <c r="X776" s="24"/>
      <c r="Y776" s="24"/>
      <c r="Z776" s="24"/>
      <c r="AA776" s="24"/>
      <c r="AB776" s="24"/>
      <c r="AC776" s="98"/>
      <c r="AD776" s="24"/>
      <c r="AE776" s="24"/>
      <c r="AF776" s="24"/>
      <c r="AG776" s="24"/>
      <c r="AH776" s="24"/>
      <c r="AI776" s="24"/>
      <c r="AJ776" s="24"/>
      <c r="AU776" s="91"/>
      <c r="AV776" s="142"/>
      <c r="AW776" s="123"/>
    </row>
    <row r="777" spans="1:49" s="41" customFormat="1">
      <c r="A777" s="100"/>
      <c r="F777" s="24"/>
      <c r="G777" s="101"/>
      <c r="O777" s="297"/>
      <c r="P777" s="297"/>
      <c r="Q777" s="297"/>
      <c r="V777" s="85"/>
      <c r="X777" s="24"/>
      <c r="Y777" s="24"/>
      <c r="Z777" s="24"/>
      <c r="AA777" s="24"/>
      <c r="AB777" s="24"/>
      <c r="AC777" s="98"/>
      <c r="AD777" s="24"/>
      <c r="AE777" s="24"/>
      <c r="AF777" s="24"/>
      <c r="AG777" s="24"/>
      <c r="AH777" s="24"/>
      <c r="AI777" s="24"/>
      <c r="AJ777" s="24"/>
      <c r="AU777" s="91"/>
      <c r="AV777" s="142"/>
      <c r="AW777" s="123"/>
    </row>
    <row r="778" spans="1:49" s="41" customFormat="1">
      <c r="A778" s="100"/>
      <c r="F778" s="24"/>
      <c r="G778" s="101"/>
      <c r="O778" s="297"/>
      <c r="P778" s="297"/>
      <c r="Q778" s="297"/>
      <c r="V778" s="85"/>
      <c r="X778" s="24"/>
      <c r="Y778" s="24"/>
      <c r="Z778" s="24"/>
      <c r="AA778" s="24"/>
      <c r="AB778" s="24"/>
      <c r="AC778" s="98"/>
      <c r="AD778" s="24"/>
      <c r="AE778" s="24"/>
      <c r="AF778" s="24"/>
      <c r="AG778" s="24"/>
      <c r="AH778" s="24"/>
      <c r="AI778" s="24"/>
      <c r="AJ778" s="24"/>
      <c r="AU778" s="91"/>
      <c r="AV778" s="142"/>
      <c r="AW778" s="123"/>
    </row>
    <row r="779" spans="1:49" s="41" customFormat="1">
      <c r="A779" s="100"/>
      <c r="F779" s="24"/>
      <c r="G779" s="101"/>
      <c r="O779" s="297"/>
      <c r="P779" s="297"/>
      <c r="Q779" s="297"/>
      <c r="V779" s="85"/>
      <c r="X779" s="24"/>
      <c r="Y779" s="24"/>
      <c r="Z779" s="24"/>
      <c r="AA779" s="24"/>
      <c r="AB779" s="24"/>
      <c r="AC779" s="98"/>
      <c r="AD779" s="24"/>
      <c r="AE779" s="24"/>
      <c r="AF779" s="24"/>
      <c r="AG779" s="24"/>
      <c r="AH779" s="24"/>
      <c r="AI779" s="24"/>
      <c r="AJ779" s="24"/>
      <c r="AU779" s="91"/>
      <c r="AV779" s="142"/>
      <c r="AW779" s="123"/>
    </row>
    <row r="780" spans="1:49" s="41" customFormat="1">
      <c r="A780" s="100"/>
      <c r="F780" s="24"/>
      <c r="G780" s="101"/>
      <c r="O780" s="297"/>
      <c r="P780" s="297"/>
      <c r="Q780" s="297"/>
      <c r="V780" s="85"/>
      <c r="X780" s="24"/>
      <c r="Y780" s="24"/>
      <c r="Z780" s="24"/>
      <c r="AA780" s="24"/>
      <c r="AB780" s="24"/>
      <c r="AC780" s="98"/>
      <c r="AD780" s="24"/>
      <c r="AE780" s="24"/>
      <c r="AF780" s="24"/>
      <c r="AG780" s="24"/>
      <c r="AH780" s="24"/>
      <c r="AI780" s="24"/>
      <c r="AJ780" s="24"/>
      <c r="AU780" s="91"/>
      <c r="AV780" s="142"/>
      <c r="AW780" s="123"/>
    </row>
    <row r="781" spans="1:49" s="41" customFormat="1">
      <c r="A781" s="100"/>
      <c r="F781" s="24"/>
      <c r="G781" s="101"/>
      <c r="O781" s="297"/>
      <c r="P781" s="297"/>
      <c r="Q781" s="297"/>
      <c r="V781" s="85"/>
      <c r="X781" s="24"/>
      <c r="Y781" s="24"/>
      <c r="Z781" s="24"/>
      <c r="AA781" s="24"/>
      <c r="AB781" s="24"/>
      <c r="AC781" s="98"/>
      <c r="AD781" s="24"/>
      <c r="AE781" s="24"/>
      <c r="AF781" s="24"/>
      <c r="AG781" s="24"/>
      <c r="AH781" s="24"/>
      <c r="AI781" s="24"/>
      <c r="AJ781" s="24"/>
      <c r="AU781" s="91"/>
      <c r="AV781" s="142"/>
      <c r="AW781" s="123"/>
    </row>
    <row r="782" spans="1:49" s="41" customFormat="1">
      <c r="A782" s="100"/>
      <c r="F782" s="24"/>
      <c r="G782" s="101"/>
      <c r="O782" s="297"/>
      <c r="P782" s="297"/>
      <c r="Q782" s="297"/>
      <c r="V782" s="85"/>
      <c r="X782" s="24"/>
      <c r="Y782" s="24"/>
      <c r="Z782" s="24"/>
      <c r="AA782" s="24"/>
      <c r="AB782" s="24"/>
      <c r="AC782" s="98"/>
      <c r="AD782" s="24"/>
      <c r="AE782" s="24"/>
      <c r="AF782" s="24"/>
      <c r="AG782" s="24"/>
      <c r="AH782" s="24"/>
      <c r="AI782" s="24"/>
      <c r="AJ782" s="24"/>
      <c r="AU782" s="91"/>
      <c r="AV782" s="142"/>
      <c r="AW782" s="123"/>
    </row>
    <row r="783" spans="1:49" s="41" customFormat="1">
      <c r="A783" s="100"/>
      <c r="F783" s="24"/>
      <c r="G783" s="101"/>
      <c r="O783" s="297"/>
      <c r="P783" s="297"/>
      <c r="Q783" s="297"/>
      <c r="V783" s="85"/>
      <c r="X783" s="24"/>
      <c r="Y783" s="24"/>
      <c r="Z783" s="24"/>
      <c r="AA783" s="24"/>
      <c r="AB783" s="24"/>
      <c r="AC783" s="98"/>
      <c r="AD783" s="24"/>
      <c r="AE783" s="24"/>
      <c r="AF783" s="24"/>
      <c r="AG783" s="24"/>
      <c r="AH783" s="24"/>
      <c r="AI783" s="24"/>
      <c r="AJ783" s="24"/>
      <c r="AU783" s="91"/>
      <c r="AV783" s="142"/>
      <c r="AW783" s="123"/>
    </row>
    <row r="784" spans="1:49" s="41" customFormat="1">
      <c r="A784" s="100"/>
      <c r="F784" s="24"/>
      <c r="G784" s="101"/>
      <c r="O784" s="297"/>
      <c r="P784" s="297"/>
      <c r="Q784" s="297"/>
      <c r="V784" s="85"/>
      <c r="X784" s="24"/>
      <c r="Y784" s="24"/>
      <c r="Z784" s="24"/>
      <c r="AA784" s="24"/>
      <c r="AB784" s="24"/>
      <c r="AC784" s="98"/>
      <c r="AD784" s="24"/>
      <c r="AE784" s="24"/>
      <c r="AF784" s="24"/>
      <c r="AG784" s="24"/>
      <c r="AH784" s="24"/>
      <c r="AI784" s="24"/>
      <c r="AJ784" s="24"/>
      <c r="AU784" s="91"/>
      <c r="AV784" s="142"/>
      <c r="AW784" s="123"/>
    </row>
    <row r="785" spans="1:49" s="41" customFormat="1">
      <c r="A785" s="100"/>
      <c r="F785" s="24"/>
      <c r="G785" s="101"/>
      <c r="O785" s="297"/>
      <c r="P785" s="297"/>
      <c r="Q785" s="297"/>
      <c r="V785" s="85"/>
      <c r="X785" s="24"/>
      <c r="Y785" s="24"/>
      <c r="Z785" s="24"/>
      <c r="AA785" s="24"/>
      <c r="AB785" s="24"/>
      <c r="AC785" s="98"/>
      <c r="AD785" s="24"/>
      <c r="AE785" s="24"/>
      <c r="AF785" s="24"/>
      <c r="AG785" s="24"/>
      <c r="AH785" s="24"/>
      <c r="AI785" s="24"/>
      <c r="AJ785" s="24"/>
      <c r="AU785" s="91"/>
      <c r="AV785" s="142"/>
      <c r="AW785" s="123"/>
    </row>
    <row r="786" spans="1:49" s="41" customFormat="1">
      <c r="A786" s="100"/>
      <c r="F786" s="24"/>
      <c r="G786" s="101"/>
      <c r="O786" s="297"/>
      <c r="P786" s="297"/>
      <c r="Q786" s="297"/>
      <c r="V786" s="85"/>
      <c r="X786" s="24"/>
      <c r="Y786" s="24"/>
      <c r="Z786" s="24"/>
      <c r="AA786" s="24"/>
      <c r="AB786" s="24"/>
      <c r="AC786" s="98"/>
      <c r="AD786" s="24"/>
      <c r="AE786" s="24"/>
      <c r="AF786" s="24"/>
      <c r="AG786" s="24"/>
      <c r="AH786" s="24"/>
      <c r="AI786" s="24"/>
      <c r="AJ786" s="24"/>
      <c r="AU786" s="91"/>
      <c r="AV786" s="142"/>
      <c r="AW786" s="123"/>
    </row>
    <row r="787" spans="1:49" s="41" customFormat="1">
      <c r="A787" s="100"/>
      <c r="F787" s="24"/>
      <c r="G787" s="101"/>
      <c r="O787" s="297"/>
      <c r="P787" s="297"/>
      <c r="Q787" s="297"/>
      <c r="V787" s="85"/>
      <c r="X787" s="24"/>
      <c r="Y787" s="24"/>
      <c r="Z787" s="24"/>
      <c r="AA787" s="24"/>
      <c r="AB787" s="24"/>
      <c r="AC787" s="98"/>
      <c r="AD787" s="24"/>
      <c r="AE787" s="24"/>
      <c r="AF787" s="24"/>
      <c r="AG787" s="24"/>
      <c r="AH787" s="24"/>
      <c r="AI787" s="24"/>
      <c r="AJ787" s="24"/>
      <c r="AU787" s="91"/>
      <c r="AV787" s="142"/>
      <c r="AW787" s="123"/>
    </row>
    <row r="788" spans="1:49" s="41" customFormat="1">
      <c r="A788" s="100"/>
      <c r="F788" s="24"/>
      <c r="G788" s="101"/>
      <c r="O788" s="297"/>
      <c r="P788" s="297"/>
      <c r="Q788" s="297"/>
      <c r="V788" s="85"/>
      <c r="X788" s="24"/>
      <c r="Y788" s="24"/>
      <c r="Z788" s="24"/>
      <c r="AA788" s="24"/>
      <c r="AB788" s="24"/>
      <c r="AC788" s="98"/>
      <c r="AD788" s="24"/>
      <c r="AE788" s="24"/>
      <c r="AF788" s="24"/>
      <c r="AG788" s="24"/>
      <c r="AH788" s="24"/>
      <c r="AI788" s="24"/>
      <c r="AJ788" s="24"/>
      <c r="AU788" s="91"/>
      <c r="AV788" s="142"/>
      <c r="AW788" s="123"/>
    </row>
    <row r="789" spans="1:49" s="41" customFormat="1">
      <c r="A789" s="100"/>
      <c r="F789" s="24"/>
      <c r="G789" s="101"/>
      <c r="O789" s="297"/>
      <c r="P789" s="297"/>
      <c r="Q789" s="297"/>
      <c r="V789" s="85"/>
      <c r="X789" s="24"/>
      <c r="Y789" s="24"/>
      <c r="Z789" s="24"/>
      <c r="AA789" s="24"/>
      <c r="AB789" s="24"/>
      <c r="AC789" s="98"/>
      <c r="AD789" s="24"/>
      <c r="AE789" s="24"/>
      <c r="AF789" s="24"/>
      <c r="AG789" s="24"/>
      <c r="AH789" s="24"/>
      <c r="AI789" s="24"/>
      <c r="AJ789" s="24"/>
      <c r="AU789" s="91"/>
      <c r="AV789" s="142"/>
      <c r="AW789" s="123"/>
    </row>
    <row r="790" spans="1:49" s="41" customFormat="1">
      <c r="A790" s="100"/>
      <c r="F790" s="24"/>
      <c r="G790" s="101"/>
      <c r="O790" s="297"/>
      <c r="P790" s="297"/>
      <c r="Q790" s="297"/>
      <c r="V790" s="85"/>
      <c r="X790" s="24"/>
      <c r="Y790" s="24"/>
      <c r="Z790" s="24"/>
      <c r="AA790" s="24"/>
      <c r="AB790" s="24"/>
      <c r="AC790" s="98"/>
      <c r="AD790" s="24"/>
      <c r="AE790" s="24"/>
      <c r="AF790" s="24"/>
      <c r="AG790" s="24"/>
      <c r="AH790" s="24"/>
      <c r="AI790" s="24"/>
      <c r="AJ790" s="24"/>
      <c r="AU790" s="91"/>
      <c r="AV790" s="142"/>
      <c r="AW790" s="123"/>
    </row>
    <row r="791" spans="1:49" s="41" customFormat="1">
      <c r="A791" s="100"/>
      <c r="F791" s="24"/>
      <c r="G791" s="101"/>
      <c r="O791" s="297"/>
      <c r="P791" s="297"/>
      <c r="Q791" s="297"/>
      <c r="V791" s="85"/>
      <c r="X791" s="24"/>
      <c r="Y791" s="24"/>
      <c r="Z791" s="24"/>
      <c r="AA791" s="24"/>
      <c r="AB791" s="24"/>
      <c r="AC791" s="98"/>
      <c r="AD791" s="24"/>
      <c r="AE791" s="24"/>
      <c r="AF791" s="24"/>
      <c r="AG791" s="24"/>
      <c r="AH791" s="24"/>
      <c r="AI791" s="24"/>
      <c r="AJ791" s="24"/>
      <c r="AU791" s="91"/>
      <c r="AV791" s="142"/>
      <c r="AW791" s="123"/>
    </row>
    <row r="792" spans="1:49" s="41" customFormat="1">
      <c r="A792" s="100"/>
      <c r="F792" s="24"/>
      <c r="G792" s="101"/>
      <c r="O792" s="297"/>
      <c r="P792" s="297"/>
      <c r="Q792" s="297"/>
      <c r="V792" s="85"/>
      <c r="X792" s="24"/>
      <c r="Y792" s="24"/>
      <c r="Z792" s="24"/>
      <c r="AA792" s="24"/>
      <c r="AB792" s="24"/>
      <c r="AC792" s="98"/>
      <c r="AD792" s="24"/>
      <c r="AE792" s="24"/>
      <c r="AF792" s="24"/>
      <c r="AG792" s="24"/>
      <c r="AH792" s="24"/>
      <c r="AI792" s="24"/>
      <c r="AJ792" s="24"/>
      <c r="AU792" s="91"/>
      <c r="AV792" s="142"/>
      <c r="AW792" s="123"/>
    </row>
    <row r="793" spans="1:49" s="41" customFormat="1">
      <c r="A793" s="100"/>
      <c r="F793" s="24"/>
      <c r="G793" s="101"/>
      <c r="O793" s="297"/>
      <c r="P793" s="297"/>
      <c r="Q793" s="297"/>
      <c r="V793" s="85"/>
      <c r="X793" s="24"/>
      <c r="Y793" s="24"/>
      <c r="Z793" s="24"/>
      <c r="AA793" s="24"/>
      <c r="AB793" s="24"/>
      <c r="AC793" s="98"/>
      <c r="AD793" s="24"/>
      <c r="AE793" s="24"/>
      <c r="AF793" s="24"/>
      <c r="AG793" s="24"/>
      <c r="AH793" s="24"/>
      <c r="AI793" s="24"/>
      <c r="AJ793" s="24"/>
      <c r="AU793" s="91"/>
      <c r="AV793" s="142"/>
      <c r="AW793" s="123"/>
    </row>
    <row r="794" spans="1:49" s="41" customFormat="1">
      <c r="A794" s="100"/>
      <c r="F794" s="24"/>
      <c r="G794" s="101"/>
      <c r="O794" s="297"/>
      <c r="P794" s="297"/>
      <c r="Q794" s="297"/>
      <c r="V794" s="85"/>
      <c r="X794" s="24"/>
      <c r="Y794" s="24"/>
      <c r="Z794" s="24"/>
      <c r="AA794" s="24"/>
      <c r="AB794" s="24"/>
      <c r="AC794" s="98"/>
      <c r="AD794" s="24"/>
      <c r="AE794" s="24"/>
      <c r="AF794" s="24"/>
      <c r="AG794" s="24"/>
      <c r="AH794" s="24"/>
      <c r="AI794" s="24"/>
      <c r="AJ794" s="24"/>
      <c r="AU794" s="91"/>
      <c r="AV794" s="142"/>
      <c r="AW794" s="123"/>
    </row>
    <row r="795" spans="1:49" s="41" customFormat="1">
      <c r="A795" s="100"/>
      <c r="F795" s="24"/>
      <c r="G795" s="101"/>
      <c r="O795" s="297"/>
      <c r="P795" s="297"/>
      <c r="Q795" s="297"/>
      <c r="V795" s="85"/>
      <c r="X795" s="24"/>
      <c r="Y795" s="24"/>
      <c r="Z795" s="24"/>
      <c r="AA795" s="24"/>
      <c r="AB795" s="24"/>
      <c r="AC795" s="98"/>
      <c r="AD795" s="24"/>
      <c r="AE795" s="24"/>
      <c r="AF795" s="24"/>
      <c r="AG795" s="24"/>
      <c r="AH795" s="24"/>
      <c r="AI795" s="24"/>
      <c r="AJ795" s="24"/>
      <c r="AU795" s="91"/>
      <c r="AV795" s="142"/>
      <c r="AW795" s="123"/>
    </row>
    <row r="796" spans="1:49" s="41" customFormat="1">
      <c r="A796" s="100"/>
      <c r="F796" s="24"/>
      <c r="G796" s="101"/>
      <c r="O796" s="297"/>
      <c r="P796" s="297"/>
      <c r="Q796" s="297"/>
      <c r="V796" s="85"/>
      <c r="X796" s="24"/>
      <c r="Y796" s="24"/>
      <c r="Z796" s="24"/>
      <c r="AA796" s="24"/>
      <c r="AB796" s="24"/>
      <c r="AC796" s="98"/>
      <c r="AD796" s="24"/>
      <c r="AE796" s="24"/>
      <c r="AF796" s="24"/>
      <c r="AG796" s="24"/>
      <c r="AH796" s="24"/>
      <c r="AI796" s="24"/>
      <c r="AJ796" s="24"/>
      <c r="AU796" s="91"/>
      <c r="AV796" s="142"/>
      <c r="AW796" s="123"/>
    </row>
    <row r="797" spans="1:49" s="41" customFormat="1">
      <c r="A797" s="100"/>
      <c r="F797" s="24"/>
      <c r="G797" s="101"/>
      <c r="O797" s="297"/>
      <c r="P797" s="297"/>
      <c r="Q797" s="297"/>
      <c r="V797" s="85"/>
      <c r="X797" s="24"/>
      <c r="Y797" s="24"/>
      <c r="Z797" s="24"/>
      <c r="AA797" s="24"/>
      <c r="AB797" s="24"/>
      <c r="AC797" s="98"/>
      <c r="AD797" s="24"/>
      <c r="AE797" s="24"/>
      <c r="AF797" s="24"/>
      <c r="AG797" s="24"/>
      <c r="AH797" s="24"/>
      <c r="AI797" s="24"/>
      <c r="AJ797" s="24"/>
      <c r="AU797" s="91"/>
      <c r="AV797" s="142"/>
      <c r="AW797" s="123"/>
    </row>
    <row r="798" spans="1:49" s="41" customFormat="1">
      <c r="A798" s="100"/>
      <c r="F798" s="24"/>
      <c r="G798" s="101"/>
      <c r="O798" s="297"/>
      <c r="P798" s="297"/>
      <c r="Q798" s="297"/>
      <c r="V798" s="85"/>
      <c r="X798" s="24"/>
      <c r="Y798" s="24"/>
      <c r="Z798" s="24"/>
      <c r="AA798" s="24"/>
      <c r="AB798" s="24"/>
      <c r="AC798" s="98"/>
      <c r="AD798" s="24"/>
      <c r="AE798" s="24"/>
      <c r="AF798" s="24"/>
      <c r="AG798" s="24"/>
      <c r="AH798" s="24"/>
      <c r="AI798" s="24"/>
      <c r="AJ798" s="24"/>
      <c r="AU798" s="91"/>
      <c r="AV798" s="142"/>
      <c r="AW798" s="123"/>
    </row>
    <row r="799" spans="1:49" s="41" customFormat="1">
      <c r="A799" s="100"/>
      <c r="F799" s="24"/>
      <c r="G799" s="101"/>
      <c r="O799" s="297"/>
      <c r="P799" s="297"/>
      <c r="Q799" s="297"/>
      <c r="V799" s="85"/>
      <c r="X799" s="24"/>
      <c r="Y799" s="24"/>
      <c r="Z799" s="24"/>
      <c r="AA799" s="24"/>
      <c r="AB799" s="24"/>
      <c r="AC799" s="98"/>
      <c r="AD799" s="24"/>
      <c r="AE799" s="24"/>
      <c r="AF799" s="24"/>
      <c r="AG799" s="24"/>
      <c r="AH799" s="24"/>
      <c r="AI799" s="24"/>
      <c r="AJ799" s="24"/>
      <c r="AU799" s="91"/>
      <c r="AV799" s="142"/>
      <c r="AW799" s="123"/>
    </row>
    <row r="800" spans="1:49" s="41" customFormat="1">
      <c r="A800" s="100"/>
      <c r="F800" s="24"/>
      <c r="G800" s="101"/>
      <c r="O800" s="297"/>
      <c r="P800" s="297"/>
      <c r="Q800" s="297"/>
      <c r="V800" s="85"/>
      <c r="X800" s="24"/>
      <c r="Y800" s="24"/>
      <c r="Z800" s="24"/>
      <c r="AA800" s="24"/>
      <c r="AB800" s="24"/>
      <c r="AC800" s="98"/>
      <c r="AD800" s="24"/>
      <c r="AE800" s="24"/>
      <c r="AF800" s="24"/>
      <c r="AG800" s="24"/>
      <c r="AH800" s="24"/>
      <c r="AI800" s="24"/>
      <c r="AJ800" s="24"/>
      <c r="AU800" s="91"/>
      <c r="AV800" s="142"/>
      <c r="AW800" s="123"/>
    </row>
    <row r="801" spans="1:49" s="41" customFormat="1">
      <c r="A801" s="100"/>
      <c r="F801" s="24"/>
      <c r="G801" s="101"/>
      <c r="O801" s="297"/>
      <c r="P801" s="297"/>
      <c r="Q801" s="297"/>
      <c r="V801" s="85"/>
      <c r="X801" s="24"/>
      <c r="Y801" s="24"/>
      <c r="Z801" s="24"/>
      <c r="AA801" s="24"/>
      <c r="AB801" s="24"/>
      <c r="AC801" s="98"/>
      <c r="AD801" s="24"/>
      <c r="AE801" s="24"/>
      <c r="AF801" s="24"/>
      <c r="AG801" s="24"/>
      <c r="AH801" s="24"/>
      <c r="AI801" s="24"/>
      <c r="AJ801" s="24"/>
      <c r="AU801" s="91"/>
      <c r="AV801" s="142"/>
      <c r="AW801" s="123"/>
    </row>
    <row r="802" spans="1:49" s="41" customFormat="1">
      <c r="A802" s="100"/>
      <c r="F802" s="24"/>
      <c r="G802" s="101"/>
      <c r="O802" s="297"/>
      <c r="P802" s="297"/>
      <c r="Q802" s="297"/>
      <c r="V802" s="85"/>
      <c r="X802" s="24"/>
      <c r="Y802" s="24"/>
      <c r="Z802" s="24"/>
      <c r="AA802" s="24"/>
      <c r="AB802" s="24"/>
      <c r="AC802" s="98"/>
      <c r="AD802" s="24"/>
      <c r="AE802" s="24"/>
      <c r="AF802" s="24"/>
      <c r="AG802" s="24"/>
      <c r="AH802" s="24"/>
      <c r="AI802" s="24"/>
      <c r="AJ802" s="24"/>
      <c r="AU802" s="91"/>
      <c r="AV802" s="142"/>
      <c r="AW802" s="123"/>
    </row>
    <row r="803" spans="1:49" s="41" customFormat="1">
      <c r="A803" s="100"/>
      <c r="F803" s="24"/>
      <c r="G803" s="101"/>
      <c r="O803" s="297"/>
      <c r="P803" s="297"/>
      <c r="Q803" s="297"/>
      <c r="V803" s="85"/>
      <c r="X803" s="24"/>
      <c r="Y803" s="24"/>
      <c r="Z803" s="24"/>
      <c r="AA803" s="24"/>
      <c r="AB803" s="24"/>
      <c r="AC803" s="98"/>
      <c r="AD803" s="24"/>
      <c r="AE803" s="24"/>
      <c r="AF803" s="24"/>
      <c r="AG803" s="24"/>
      <c r="AH803" s="24"/>
      <c r="AI803" s="24"/>
      <c r="AJ803" s="24"/>
      <c r="AU803" s="91"/>
      <c r="AV803" s="142"/>
      <c r="AW803" s="123"/>
    </row>
    <row r="804" spans="1:49" s="41" customFormat="1">
      <c r="A804" s="100"/>
      <c r="F804" s="24"/>
      <c r="G804" s="101"/>
      <c r="O804" s="297"/>
      <c r="P804" s="297"/>
      <c r="Q804" s="297"/>
      <c r="V804" s="85"/>
      <c r="X804" s="24"/>
      <c r="Y804" s="24"/>
      <c r="Z804" s="24"/>
      <c r="AA804" s="24"/>
      <c r="AB804" s="24"/>
      <c r="AC804" s="98"/>
      <c r="AD804" s="24"/>
      <c r="AE804" s="24"/>
      <c r="AF804" s="24"/>
      <c r="AG804" s="24"/>
      <c r="AH804" s="24"/>
      <c r="AI804" s="24"/>
      <c r="AJ804" s="24"/>
      <c r="AU804" s="91"/>
      <c r="AV804" s="142"/>
      <c r="AW804" s="123"/>
    </row>
    <row r="805" spans="1:49" s="41" customFormat="1">
      <c r="A805" s="100"/>
      <c r="F805" s="24"/>
      <c r="G805" s="101"/>
      <c r="O805" s="297"/>
      <c r="P805" s="297"/>
      <c r="Q805" s="297"/>
      <c r="V805" s="85"/>
      <c r="X805" s="24"/>
      <c r="Y805" s="24"/>
      <c r="Z805" s="24"/>
      <c r="AA805" s="24"/>
      <c r="AB805" s="24"/>
      <c r="AC805" s="98"/>
      <c r="AD805" s="24"/>
      <c r="AE805" s="24"/>
      <c r="AF805" s="24"/>
      <c r="AG805" s="24"/>
      <c r="AH805" s="24"/>
      <c r="AI805" s="24"/>
      <c r="AJ805" s="24"/>
      <c r="AU805" s="91"/>
      <c r="AV805" s="142"/>
      <c r="AW805" s="123"/>
    </row>
    <row r="806" spans="1:49" s="41" customFormat="1">
      <c r="A806" s="100"/>
      <c r="F806" s="24"/>
      <c r="G806" s="101"/>
      <c r="O806" s="297"/>
      <c r="P806" s="297"/>
      <c r="Q806" s="297"/>
      <c r="V806" s="85"/>
      <c r="X806" s="24"/>
      <c r="Y806" s="24"/>
      <c r="Z806" s="24"/>
      <c r="AA806" s="24"/>
      <c r="AB806" s="24"/>
      <c r="AC806" s="98"/>
      <c r="AD806" s="24"/>
      <c r="AE806" s="24"/>
      <c r="AF806" s="24"/>
      <c r="AG806" s="24"/>
      <c r="AH806" s="24"/>
      <c r="AI806" s="24"/>
      <c r="AJ806" s="24"/>
      <c r="AU806" s="91"/>
      <c r="AV806" s="142"/>
      <c r="AW806" s="123"/>
    </row>
    <row r="807" spans="1:49" s="41" customFormat="1">
      <c r="A807" s="100"/>
      <c r="F807" s="24"/>
      <c r="G807" s="101"/>
      <c r="O807" s="297"/>
      <c r="P807" s="297"/>
      <c r="Q807" s="297"/>
      <c r="V807" s="85"/>
      <c r="X807" s="24"/>
      <c r="Y807" s="24"/>
      <c r="Z807" s="24"/>
      <c r="AA807" s="24"/>
      <c r="AB807" s="24"/>
      <c r="AC807" s="98"/>
      <c r="AD807" s="24"/>
      <c r="AE807" s="24"/>
      <c r="AF807" s="24"/>
      <c r="AG807" s="24"/>
      <c r="AH807" s="24"/>
      <c r="AI807" s="24"/>
      <c r="AJ807" s="24"/>
      <c r="AU807" s="91"/>
      <c r="AV807" s="142"/>
      <c r="AW807" s="123"/>
    </row>
    <row r="808" spans="1:49" s="41" customFormat="1">
      <c r="A808" s="100"/>
      <c r="F808" s="24"/>
      <c r="G808" s="101"/>
      <c r="O808" s="297"/>
      <c r="P808" s="297"/>
      <c r="Q808" s="297"/>
      <c r="V808" s="85"/>
      <c r="X808" s="24"/>
      <c r="Y808" s="24"/>
      <c r="Z808" s="24"/>
      <c r="AA808" s="24"/>
      <c r="AB808" s="24"/>
      <c r="AC808" s="98"/>
      <c r="AD808" s="24"/>
      <c r="AE808" s="24"/>
      <c r="AF808" s="24"/>
      <c r="AG808" s="24"/>
      <c r="AH808" s="24"/>
      <c r="AI808" s="24"/>
      <c r="AJ808" s="24"/>
      <c r="AU808" s="91"/>
      <c r="AV808" s="142"/>
      <c r="AW808" s="123"/>
    </row>
    <row r="809" spans="1:49" s="41" customFormat="1">
      <c r="A809" s="100"/>
      <c r="F809" s="24"/>
      <c r="G809" s="101"/>
      <c r="O809" s="297"/>
      <c r="P809" s="297"/>
      <c r="Q809" s="297"/>
      <c r="V809" s="85"/>
      <c r="X809" s="24"/>
      <c r="Y809" s="24"/>
      <c r="Z809" s="24"/>
      <c r="AA809" s="24"/>
      <c r="AB809" s="24"/>
      <c r="AC809" s="98"/>
      <c r="AD809" s="24"/>
      <c r="AE809" s="24"/>
      <c r="AF809" s="24"/>
      <c r="AG809" s="24"/>
      <c r="AH809" s="24"/>
      <c r="AI809" s="24"/>
      <c r="AJ809" s="24"/>
      <c r="AU809" s="91"/>
      <c r="AV809" s="142"/>
      <c r="AW809" s="123"/>
    </row>
    <row r="810" spans="1:49" s="41" customFormat="1">
      <c r="A810" s="100"/>
      <c r="F810" s="24"/>
      <c r="G810" s="101"/>
      <c r="O810" s="297"/>
      <c r="P810" s="297"/>
      <c r="Q810" s="297"/>
      <c r="V810" s="85"/>
      <c r="X810" s="24"/>
      <c r="Y810" s="24"/>
      <c r="Z810" s="24"/>
      <c r="AA810" s="24"/>
      <c r="AB810" s="24"/>
      <c r="AC810" s="98"/>
      <c r="AD810" s="24"/>
      <c r="AE810" s="24"/>
      <c r="AF810" s="24"/>
      <c r="AG810" s="24"/>
      <c r="AH810" s="24"/>
      <c r="AI810" s="24"/>
      <c r="AJ810" s="24"/>
      <c r="AU810" s="91"/>
      <c r="AV810" s="142"/>
      <c r="AW810" s="123"/>
    </row>
    <row r="811" spans="1:49" s="41" customFormat="1">
      <c r="A811" s="100"/>
      <c r="F811" s="24"/>
      <c r="G811" s="101"/>
      <c r="O811" s="297"/>
      <c r="P811" s="297"/>
      <c r="Q811" s="297"/>
      <c r="V811" s="85"/>
      <c r="X811" s="24"/>
      <c r="Y811" s="24"/>
      <c r="Z811" s="24"/>
      <c r="AA811" s="24"/>
      <c r="AB811" s="24"/>
      <c r="AC811" s="98"/>
      <c r="AD811" s="24"/>
      <c r="AE811" s="24"/>
      <c r="AF811" s="24"/>
      <c r="AG811" s="24"/>
      <c r="AH811" s="24"/>
      <c r="AI811" s="24"/>
      <c r="AJ811" s="24"/>
      <c r="AU811" s="91"/>
      <c r="AV811" s="142"/>
      <c r="AW811" s="123"/>
    </row>
    <row r="812" spans="1:49" s="41" customFormat="1">
      <c r="A812" s="100"/>
      <c r="F812" s="24"/>
      <c r="G812" s="101"/>
      <c r="O812" s="297"/>
      <c r="P812" s="297"/>
      <c r="Q812" s="297"/>
      <c r="V812" s="85"/>
      <c r="X812" s="24"/>
      <c r="Y812" s="24"/>
      <c r="Z812" s="24"/>
      <c r="AA812" s="24"/>
      <c r="AB812" s="24"/>
      <c r="AC812" s="98"/>
      <c r="AD812" s="24"/>
      <c r="AE812" s="24"/>
      <c r="AF812" s="24"/>
      <c r="AG812" s="24"/>
      <c r="AH812" s="24"/>
      <c r="AI812" s="24"/>
      <c r="AJ812" s="24"/>
      <c r="AU812" s="91"/>
      <c r="AV812" s="142"/>
      <c r="AW812" s="123"/>
    </row>
    <row r="813" spans="1:49" s="41" customFormat="1">
      <c r="A813" s="100"/>
      <c r="F813" s="24"/>
      <c r="G813" s="101"/>
      <c r="O813" s="297"/>
      <c r="P813" s="297"/>
      <c r="Q813" s="297"/>
      <c r="V813" s="85"/>
      <c r="X813" s="24"/>
      <c r="Y813" s="24"/>
      <c r="Z813" s="24"/>
      <c r="AA813" s="24"/>
      <c r="AB813" s="24"/>
      <c r="AC813" s="98"/>
      <c r="AD813" s="24"/>
      <c r="AE813" s="24"/>
      <c r="AF813" s="24"/>
      <c r="AG813" s="24"/>
      <c r="AH813" s="24"/>
      <c r="AI813" s="24"/>
      <c r="AJ813" s="24"/>
      <c r="AU813" s="91"/>
      <c r="AV813" s="142"/>
      <c r="AW813" s="123"/>
    </row>
    <row r="814" spans="1:49" s="41" customFormat="1">
      <c r="A814" s="100"/>
      <c r="F814" s="24"/>
      <c r="G814" s="101"/>
      <c r="O814" s="297"/>
      <c r="P814" s="297"/>
      <c r="Q814" s="297"/>
      <c r="V814" s="85"/>
      <c r="X814" s="24"/>
      <c r="Y814" s="24"/>
      <c r="Z814" s="24"/>
      <c r="AA814" s="24"/>
      <c r="AB814" s="24"/>
      <c r="AC814" s="98"/>
      <c r="AD814" s="24"/>
      <c r="AE814" s="24"/>
      <c r="AF814" s="24"/>
      <c r="AG814" s="24"/>
      <c r="AH814" s="24"/>
      <c r="AI814" s="24"/>
      <c r="AJ814" s="24"/>
      <c r="AU814" s="91"/>
      <c r="AV814" s="142"/>
      <c r="AW814" s="123"/>
    </row>
    <row r="815" spans="1:49" s="41" customFormat="1">
      <c r="A815" s="100"/>
      <c r="F815" s="24"/>
      <c r="G815" s="101"/>
      <c r="O815" s="297"/>
      <c r="P815" s="297"/>
      <c r="Q815" s="297"/>
      <c r="V815" s="85"/>
      <c r="X815" s="24"/>
      <c r="Y815" s="24"/>
      <c r="Z815" s="24"/>
      <c r="AA815" s="24"/>
      <c r="AB815" s="24"/>
      <c r="AC815" s="98"/>
      <c r="AD815" s="24"/>
      <c r="AE815" s="24"/>
      <c r="AF815" s="24"/>
      <c r="AG815" s="24"/>
      <c r="AH815" s="24"/>
      <c r="AI815" s="24"/>
      <c r="AJ815" s="24"/>
      <c r="AU815" s="91"/>
      <c r="AV815" s="142"/>
      <c r="AW815" s="123"/>
    </row>
    <row r="816" spans="1:49" s="41" customFormat="1">
      <c r="A816" s="100"/>
      <c r="F816" s="24"/>
      <c r="G816" s="101"/>
      <c r="O816" s="297"/>
      <c r="P816" s="297"/>
      <c r="Q816" s="297"/>
      <c r="V816" s="85"/>
      <c r="X816" s="24"/>
      <c r="Y816" s="24"/>
      <c r="Z816" s="24"/>
      <c r="AA816" s="24"/>
      <c r="AB816" s="24"/>
      <c r="AC816" s="98"/>
      <c r="AD816" s="24"/>
      <c r="AE816" s="24"/>
      <c r="AF816" s="24"/>
      <c r="AG816" s="24"/>
      <c r="AH816" s="24"/>
      <c r="AI816" s="24"/>
      <c r="AJ816" s="24"/>
      <c r="AU816" s="91"/>
      <c r="AV816" s="142"/>
      <c r="AW816" s="123"/>
    </row>
    <row r="817" spans="1:49" s="41" customFormat="1">
      <c r="A817" s="100"/>
      <c r="F817" s="24"/>
      <c r="G817" s="101"/>
      <c r="O817" s="297"/>
      <c r="P817" s="297"/>
      <c r="Q817" s="297"/>
      <c r="V817" s="85"/>
      <c r="X817" s="24"/>
      <c r="Y817" s="24"/>
      <c r="Z817" s="24"/>
      <c r="AA817" s="24"/>
      <c r="AB817" s="24"/>
      <c r="AC817" s="98"/>
      <c r="AD817" s="24"/>
      <c r="AE817" s="24"/>
      <c r="AF817" s="24"/>
      <c r="AG817" s="24"/>
      <c r="AH817" s="24"/>
      <c r="AI817" s="24"/>
      <c r="AJ817" s="24"/>
      <c r="AU817" s="91"/>
      <c r="AV817" s="142"/>
      <c r="AW817" s="123"/>
    </row>
    <row r="818" spans="1:49" s="41" customFormat="1">
      <c r="A818" s="100"/>
      <c r="F818" s="24"/>
      <c r="G818" s="101"/>
      <c r="O818" s="297"/>
      <c r="P818" s="297"/>
      <c r="Q818" s="297"/>
      <c r="V818" s="85"/>
      <c r="X818" s="24"/>
      <c r="Y818" s="24"/>
      <c r="Z818" s="24"/>
      <c r="AA818" s="24"/>
      <c r="AB818" s="24"/>
      <c r="AC818" s="98"/>
      <c r="AD818" s="24"/>
      <c r="AE818" s="24"/>
      <c r="AF818" s="24"/>
      <c r="AG818" s="24"/>
      <c r="AH818" s="24"/>
      <c r="AI818" s="24"/>
      <c r="AJ818" s="24"/>
      <c r="AU818" s="91"/>
      <c r="AV818" s="142"/>
      <c r="AW818" s="123"/>
    </row>
    <row r="819" spans="1:49" s="41" customFormat="1">
      <c r="A819" s="100"/>
      <c r="F819" s="24"/>
      <c r="G819" s="101"/>
      <c r="O819" s="297"/>
      <c r="P819" s="297"/>
      <c r="Q819" s="297"/>
      <c r="V819" s="85"/>
      <c r="X819" s="24"/>
      <c r="Y819" s="24"/>
      <c r="Z819" s="24"/>
      <c r="AA819" s="24"/>
      <c r="AB819" s="24"/>
      <c r="AC819" s="98"/>
      <c r="AD819" s="24"/>
      <c r="AE819" s="24"/>
      <c r="AF819" s="24"/>
      <c r="AG819" s="24"/>
      <c r="AH819" s="24"/>
      <c r="AI819" s="24"/>
      <c r="AJ819" s="24"/>
      <c r="AU819" s="91"/>
      <c r="AV819" s="142"/>
      <c r="AW819" s="123"/>
    </row>
    <row r="820" spans="1:49" s="41" customFormat="1">
      <c r="A820" s="100"/>
      <c r="F820" s="24"/>
      <c r="G820" s="101"/>
      <c r="O820" s="297"/>
      <c r="P820" s="297"/>
      <c r="Q820" s="297"/>
      <c r="V820" s="85"/>
      <c r="X820" s="24"/>
      <c r="Y820" s="24"/>
      <c r="Z820" s="24"/>
      <c r="AA820" s="24"/>
      <c r="AB820" s="24"/>
      <c r="AC820" s="98"/>
      <c r="AD820" s="24"/>
      <c r="AE820" s="24"/>
      <c r="AF820" s="24"/>
      <c r="AG820" s="24"/>
      <c r="AH820" s="24"/>
      <c r="AI820" s="24"/>
      <c r="AJ820" s="24"/>
      <c r="AU820" s="91"/>
      <c r="AV820" s="142"/>
      <c r="AW820" s="123"/>
    </row>
    <row r="821" spans="1:49" s="41" customFormat="1">
      <c r="A821" s="100"/>
      <c r="F821" s="24"/>
      <c r="G821" s="101"/>
      <c r="O821" s="297"/>
      <c r="P821" s="297"/>
      <c r="Q821" s="297"/>
      <c r="V821" s="85"/>
      <c r="X821" s="24"/>
      <c r="Y821" s="24"/>
      <c r="Z821" s="24"/>
      <c r="AA821" s="24"/>
      <c r="AB821" s="24"/>
      <c r="AC821" s="98"/>
      <c r="AD821" s="24"/>
      <c r="AE821" s="24"/>
      <c r="AF821" s="24"/>
      <c r="AG821" s="24"/>
      <c r="AH821" s="24"/>
      <c r="AI821" s="24"/>
      <c r="AJ821" s="24"/>
      <c r="AU821" s="91"/>
      <c r="AV821" s="142"/>
      <c r="AW821" s="123"/>
    </row>
    <row r="822" spans="1:49" s="41" customFormat="1">
      <c r="A822" s="100"/>
      <c r="F822" s="24"/>
      <c r="G822" s="101"/>
      <c r="O822" s="297"/>
      <c r="P822" s="297"/>
      <c r="Q822" s="297"/>
      <c r="V822" s="85"/>
      <c r="X822" s="24"/>
      <c r="Y822" s="24"/>
      <c r="Z822" s="24"/>
      <c r="AA822" s="24"/>
      <c r="AB822" s="24"/>
      <c r="AC822" s="98"/>
      <c r="AD822" s="24"/>
      <c r="AE822" s="24"/>
      <c r="AF822" s="24"/>
      <c r="AG822" s="24"/>
      <c r="AH822" s="24"/>
      <c r="AI822" s="24"/>
      <c r="AJ822" s="24"/>
      <c r="AU822" s="91"/>
      <c r="AV822" s="142"/>
      <c r="AW822" s="123"/>
    </row>
    <row r="823" spans="1:49" s="41" customFormat="1">
      <c r="A823" s="100"/>
      <c r="F823" s="24"/>
      <c r="G823" s="101"/>
      <c r="O823" s="297"/>
      <c r="P823" s="297"/>
      <c r="Q823" s="297"/>
      <c r="V823" s="85"/>
      <c r="X823" s="24"/>
      <c r="Y823" s="24"/>
      <c r="Z823" s="24"/>
      <c r="AA823" s="24"/>
      <c r="AB823" s="24"/>
      <c r="AC823" s="98"/>
      <c r="AD823" s="24"/>
      <c r="AE823" s="24"/>
      <c r="AF823" s="24"/>
      <c r="AG823" s="24"/>
      <c r="AH823" s="24"/>
      <c r="AI823" s="24"/>
      <c r="AJ823" s="24"/>
      <c r="AU823" s="91"/>
      <c r="AV823" s="142"/>
      <c r="AW823" s="123"/>
    </row>
    <row r="824" spans="1:49" s="41" customFormat="1">
      <c r="A824" s="100"/>
      <c r="F824" s="24"/>
      <c r="G824" s="101"/>
      <c r="O824" s="297"/>
      <c r="P824" s="297"/>
      <c r="Q824" s="297"/>
      <c r="V824" s="85"/>
      <c r="X824" s="24"/>
      <c r="Y824" s="24"/>
      <c r="Z824" s="24"/>
      <c r="AA824" s="24"/>
      <c r="AB824" s="24"/>
      <c r="AC824" s="98"/>
      <c r="AD824" s="24"/>
      <c r="AE824" s="24"/>
      <c r="AF824" s="24"/>
      <c r="AG824" s="24"/>
      <c r="AH824" s="24"/>
      <c r="AI824" s="24"/>
      <c r="AJ824" s="24"/>
      <c r="AU824" s="91"/>
      <c r="AV824" s="142"/>
      <c r="AW824" s="123"/>
    </row>
    <row r="825" spans="1:49" s="41" customFormat="1">
      <c r="A825" s="100"/>
      <c r="F825" s="24"/>
      <c r="G825" s="101"/>
      <c r="O825" s="297"/>
      <c r="P825" s="297"/>
      <c r="Q825" s="297"/>
      <c r="V825" s="85"/>
      <c r="X825" s="24"/>
      <c r="Y825" s="24"/>
      <c r="Z825" s="24"/>
      <c r="AA825" s="24"/>
      <c r="AB825" s="24"/>
      <c r="AC825" s="98"/>
      <c r="AD825" s="24"/>
      <c r="AE825" s="24"/>
      <c r="AF825" s="24"/>
      <c r="AG825" s="24"/>
      <c r="AH825" s="24"/>
      <c r="AI825" s="24"/>
      <c r="AJ825" s="24"/>
      <c r="AU825" s="91"/>
      <c r="AV825" s="142"/>
      <c r="AW825" s="123"/>
    </row>
    <row r="826" spans="1:49" s="41" customFormat="1">
      <c r="A826" s="100"/>
      <c r="F826" s="24"/>
      <c r="G826" s="101"/>
      <c r="O826" s="297"/>
      <c r="P826" s="297"/>
      <c r="Q826" s="297"/>
      <c r="V826" s="85"/>
      <c r="X826" s="24"/>
      <c r="Y826" s="24"/>
      <c r="Z826" s="24"/>
      <c r="AA826" s="24"/>
      <c r="AB826" s="24"/>
      <c r="AC826" s="98"/>
      <c r="AD826" s="24"/>
      <c r="AE826" s="24"/>
      <c r="AF826" s="24"/>
      <c r="AG826" s="24"/>
      <c r="AH826" s="24"/>
      <c r="AI826" s="24"/>
      <c r="AJ826" s="24"/>
      <c r="AU826" s="91"/>
      <c r="AV826" s="142"/>
      <c r="AW826" s="123"/>
    </row>
    <row r="827" spans="1:49" s="41" customFormat="1">
      <c r="A827" s="100"/>
      <c r="F827" s="24"/>
      <c r="G827" s="101"/>
      <c r="O827" s="297"/>
      <c r="P827" s="297"/>
      <c r="Q827" s="297"/>
      <c r="V827" s="85"/>
      <c r="X827" s="24"/>
      <c r="Y827" s="24"/>
      <c r="Z827" s="24"/>
      <c r="AA827" s="24"/>
      <c r="AB827" s="24"/>
      <c r="AC827" s="98"/>
      <c r="AD827" s="24"/>
      <c r="AE827" s="24"/>
      <c r="AF827" s="24"/>
      <c r="AG827" s="24"/>
      <c r="AH827" s="24"/>
      <c r="AI827" s="24"/>
      <c r="AJ827" s="24"/>
      <c r="AU827" s="91"/>
      <c r="AV827" s="142"/>
      <c r="AW827" s="123"/>
    </row>
    <row r="828" spans="1:49" s="41" customFormat="1">
      <c r="A828" s="100"/>
      <c r="F828" s="24"/>
      <c r="G828" s="101"/>
      <c r="O828" s="297"/>
      <c r="P828" s="297"/>
      <c r="Q828" s="297"/>
      <c r="V828" s="85"/>
      <c r="X828" s="24"/>
      <c r="Y828" s="24"/>
      <c r="Z828" s="24"/>
      <c r="AA828" s="24"/>
      <c r="AB828" s="24"/>
      <c r="AC828" s="98"/>
      <c r="AD828" s="24"/>
      <c r="AE828" s="24"/>
      <c r="AF828" s="24"/>
      <c r="AG828" s="24"/>
      <c r="AH828" s="24"/>
      <c r="AI828" s="24"/>
      <c r="AJ828" s="24"/>
      <c r="AU828" s="91"/>
      <c r="AV828" s="142"/>
      <c r="AW828" s="123"/>
    </row>
    <row r="829" spans="1:49" s="41" customFormat="1">
      <c r="A829" s="100"/>
      <c r="F829" s="24"/>
      <c r="G829" s="101"/>
      <c r="O829" s="297"/>
      <c r="P829" s="297"/>
      <c r="Q829" s="297"/>
      <c r="V829" s="85"/>
      <c r="X829" s="24"/>
      <c r="Y829" s="24"/>
      <c r="Z829" s="24"/>
      <c r="AA829" s="24"/>
      <c r="AB829" s="24"/>
      <c r="AC829" s="98"/>
      <c r="AD829" s="24"/>
      <c r="AE829" s="24"/>
      <c r="AF829" s="24"/>
      <c r="AG829" s="24"/>
      <c r="AH829" s="24"/>
      <c r="AI829" s="24"/>
      <c r="AJ829" s="24"/>
      <c r="AU829" s="91"/>
      <c r="AV829" s="142"/>
      <c r="AW829" s="123"/>
    </row>
    <row r="830" spans="1:49" s="41" customFormat="1">
      <c r="A830" s="100"/>
      <c r="F830" s="24"/>
      <c r="G830" s="101"/>
      <c r="O830" s="297"/>
      <c r="P830" s="297"/>
      <c r="Q830" s="297"/>
      <c r="V830" s="85"/>
      <c r="X830" s="24"/>
      <c r="Y830" s="24"/>
      <c r="Z830" s="24"/>
      <c r="AA830" s="24"/>
      <c r="AB830" s="24"/>
      <c r="AC830" s="98"/>
      <c r="AD830" s="24"/>
      <c r="AE830" s="24"/>
      <c r="AF830" s="24"/>
      <c r="AG830" s="24"/>
      <c r="AH830" s="24"/>
      <c r="AI830" s="24"/>
      <c r="AJ830" s="24"/>
      <c r="AU830" s="91"/>
      <c r="AV830" s="142"/>
      <c r="AW830" s="123"/>
    </row>
    <row r="831" spans="1:49" s="41" customFormat="1">
      <c r="A831" s="100"/>
      <c r="F831" s="24"/>
      <c r="G831" s="101"/>
      <c r="O831" s="297"/>
      <c r="P831" s="297"/>
      <c r="Q831" s="297"/>
      <c r="V831" s="85"/>
      <c r="X831" s="24"/>
      <c r="Y831" s="24"/>
      <c r="Z831" s="24"/>
      <c r="AA831" s="24"/>
      <c r="AB831" s="24"/>
      <c r="AC831" s="98"/>
      <c r="AD831" s="24"/>
      <c r="AE831" s="24"/>
      <c r="AF831" s="24"/>
      <c r="AG831" s="24"/>
      <c r="AH831" s="24"/>
      <c r="AI831" s="24"/>
      <c r="AJ831" s="24"/>
      <c r="AU831" s="91"/>
      <c r="AV831" s="142"/>
      <c r="AW831" s="123"/>
    </row>
    <row r="832" spans="1:49" s="41" customFormat="1">
      <c r="A832" s="100"/>
      <c r="F832" s="24"/>
      <c r="G832" s="101"/>
      <c r="O832" s="297"/>
      <c r="P832" s="297"/>
      <c r="Q832" s="297"/>
      <c r="V832" s="85"/>
      <c r="X832" s="24"/>
      <c r="Y832" s="24"/>
      <c r="Z832" s="24"/>
      <c r="AA832" s="24"/>
      <c r="AB832" s="24"/>
      <c r="AC832" s="98"/>
      <c r="AD832" s="24"/>
      <c r="AE832" s="24"/>
      <c r="AF832" s="24"/>
      <c r="AG832" s="24"/>
      <c r="AH832" s="24"/>
      <c r="AI832" s="24"/>
      <c r="AJ832" s="24"/>
      <c r="AU832" s="91"/>
      <c r="AV832" s="142"/>
      <c r="AW832" s="123"/>
    </row>
    <row r="833" spans="1:49" s="41" customFormat="1">
      <c r="A833" s="100"/>
      <c r="F833" s="24"/>
      <c r="G833" s="101"/>
      <c r="O833" s="297"/>
      <c r="P833" s="297"/>
      <c r="Q833" s="297"/>
      <c r="V833" s="85"/>
      <c r="X833" s="24"/>
      <c r="Y833" s="24"/>
      <c r="Z833" s="24"/>
      <c r="AA833" s="24"/>
      <c r="AB833" s="24"/>
      <c r="AC833" s="98"/>
      <c r="AD833" s="24"/>
      <c r="AE833" s="24"/>
      <c r="AF833" s="24"/>
      <c r="AG833" s="24"/>
      <c r="AH833" s="24"/>
      <c r="AI833" s="24"/>
      <c r="AJ833" s="24"/>
      <c r="AU833" s="91"/>
      <c r="AV833" s="142"/>
      <c r="AW833" s="123"/>
    </row>
    <row r="834" spans="1:49" s="41" customFormat="1">
      <c r="A834" s="100"/>
      <c r="F834" s="24"/>
      <c r="G834" s="101"/>
      <c r="O834" s="297"/>
      <c r="P834" s="297"/>
      <c r="Q834" s="297"/>
      <c r="V834" s="85"/>
      <c r="X834" s="24"/>
      <c r="Y834" s="24"/>
      <c r="Z834" s="24"/>
      <c r="AA834" s="24"/>
      <c r="AB834" s="24"/>
      <c r="AC834" s="98"/>
      <c r="AD834" s="24"/>
      <c r="AE834" s="24"/>
      <c r="AF834" s="24"/>
      <c r="AG834" s="24"/>
      <c r="AH834" s="24"/>
      <c r="AI834" s="24"/>
      <c r="AJ834" s="24"/>
      <c r="AU834" s="91"/>
      <c r="AV834" s="142"/>
      <c r="AW834" s="123"/>
    </row>
    <row r="835" spans="1:49" s="41" customFormat="1">
      <c r="A835" s="100"/>
      <c r="F835" s="24"/>
      <c r="G835" s="101"/>
      <c r="O835" s="297"/>
      <c r="P835" s="297"/>
      <c r="Q835" s="297"/>
      <c r="V835" s="85"/>
      <c r="X835" s="24"/>
      <c r="Y835" s="24"/>
      <c r="Z835" s="24"/>
      <c r="AA835" s="24"/>
      <c r="AB835" s="24"/>
      <c r="AC835" s="98"/>
      <c r="AD835" s="24"/>
      <c r="AE835" s="24"/>
      <c r="AF835" s="24"/>
      <c r="AG835" s="24"/>
      <c r="AH835" s="24"/>
      <c r="AI835" s="24"/>
      <c r="AJ835" s="24"/>
      <c r="AU835" s="91"/>
      <c r="AV835" s="142"/>
      <c r="AW835" s="123"/>
    </row>
    <row r="836" spans="1:49" s="41" customFormat="1">
      <c r="A836" s="100"/>
      <c r="F836" s="24"/>
      <c r="G836" s="101"/>
      <c r="O836" s="297"/>
      <c r="P836" s="297"/>
      <c r="Q836" s="297"/>
      <c r="V836" s="85"/>
      <c r="X836" s="24"/>
      <c r="Y836" s="24"/>
      <c r="Z836" s="24"/>
      <c r="AA836" s="24"/>
      <c r="AB836" s="24"/>
      <c r="AC836" s="98"/>
      <c r="AD836" s="24"/>
      <c r="AE836" s="24"/>
      <c r="AF836" s="24"/>
      <c r="AG836" s="24"/>
      <c r="AH836" s="24"/>
      <c r="AI836" s="24"/>
      <c r="AJ836" s="24"/>
      <c r="AU836" s="91"/>
      <c r="AV836" s="142"/>
      <c r="AW836" s="123"/>
    </row>
    <row r="837" spans="1:49" s="41" customFormat="1">
      <c r="A837" s="100"/>
      <c r="F837" s="24"/>
      <c r="G837" s="101"/>
      <c r="O837" s="297"/>
      <c r="P837" s="297"/>
      <c r="Q837" s="297"/>
      <c r="V837" s="85"/>
      <c r="X837" s="24"/>
      <c r="Y837" s="24"/>
      <c r="Z837" s="24"/>
      <c r="AA837" s="24"/>
      <c r="AB837" s="24"/>
      <c r="AC837" s="98"/>
      <c r="AD837" s="24"/>
      <c r="AE837" s="24"/>
      <c r="AF837" s="24"/>
      <c r="AG837" s="24"/>
      <c r="AH837" s="24"/>
      <c r="AI837" s="24"/>
      <c r="AJ837" s="24"/>
      <c r="AU837" s="91"/>
      <c r="AV837" s="142"/>
      <c r="AW837" s="123"/>
    </row>
    <row r="838" spans="1:49" s="41" customFormat="1">
      <c r="A838" s="100"/>
      <c r="F838" s="24"/>
      <c r="G838" s="101"/>
      <c r="O838" s="297"/>
      <c r="P838" s="297"/>
      <c r="Q838" s="297"/>
      <c r="V838" s="85"/>
      <c r="X838" s="24"/>
      <c r="Y838" s="24"/>
      <c r="Z838" s="24"/>
      <c r="AA838" s="24"/>
      <c r="AB838" s="24"/>
      <c r="AC838" s="98"/>
      <c r="AD838" s="24"/>
      <c r="AE838" s="24"/>
      <c r="AF838" s="24"/>
      <c r="AG838" s="24"/>
      <c r="AH838" s="24"/>
      <c r="AI838" s="24"/>
      <c r="AJ838" s="24"/>
      <c r="AU838" s="91"/>
      <c r="AV838" s="142"/>
      <c r="AW838" s="123"/>
    </row>
    <row r="839" spans="1:49" s="41" customFormat="1">
      <c r="A839" s="100"/>
      <c r="F839" s="24"/>
      <c r="G839" s="101"/>
      <c r="O839" s="297"/>
      <c r="P839" s="297"/>
      <c r="Q839" s="297"/>
      <c r="V839" s="85"/>
      <c r="X839" s="24"/>
      <c r="Y839" s="24"/>
      <c r="Z839" s="24"/>
      <c r="AA839" s="24"/>
      <c r="AB839" s="24"/>
      <c r="AC839" s="98"/>
      <c r="AD839" s="24"/>
      <c r="AE839" s="24"/>
      <c r="AF839" s="24"/>
      <c r="AG839" s="24"/>
      <c r="AH839" s="24"/>
      <c r="AI839" s="24"/>
      <c r="AJ839" s="24"/>
      <c r="AU839" s="91"/>
      <c r="AV839" s="142"/>
      <c r="AW839" s="123"/>
    </row>
    <row r="840" spans="1:49" s="41" customFormat="1">
      <c r="A840" s="100"/>
      <c r="F840" s="24"/>
      <c r="G840" s="101"/>
      <c r="O840" s="297"/>
      <c r="P840" s="297"/>
      <c r="Q840" s="297"/>
      <c r="V840" s="85"/>
      <c r="X840" s="24"/>
      <c r="Y840" s="24"/>
      <c r="Z840" s="24"/>
      <c r="AA840" s="24"/>
      <c r="AB840" s="24"/>
      <c r="AC840" s="98"/>
      <c r="AD840" s="24"/>
      <c r="AE840" s="24"/>
      <c r="AF840" s="24"/>
      <c r="AG840" s="24"/>
      <c r="AH840" s="24"/>
      <c r="AI840" s="24"/>
      <c r="AJ840" s="24"/>
      <c r="AU840" s="91"/>
      <c r="AV840" s="142"/>
      <c r="AW840" s="123"/>
    </row>
    <row r="841" spans="1:49" s="41" customFormat="1">
      <c r="A841" s="100"/>
      <c r="F841" s="24"/>
      <c r="G841" s="101"/>
      <c r="O841" s="297"/>
      <c r="P841" s="297"/>
      <c r="Q841" s="297"/>
      <c r="V841" s="85"/>
      <c r="X841" s="24"/>
      <c r="Y841" s="24"/>
      <c r="Z841" s="24"/>
      <c r="AA841" s="24"/>
      <c r="AB841" s="24"/>
      <c r="AC841" s="98"/>
      <c r="AD841" s="24"/>
      <c r="AE841" s="24"/>
      <c r="AF841" s="24"/>
      <c r="AG841" s="24"/>
      <c r="AH841" s="24"/>
      <c r="AI841" s="24"/>
      <c r="AJ841" s="24"/>
      <c r="AU841" s="91"/>
      <c r="AV841" s="142"/>
      <c r="AW841" s="123"/>
    </row>
    <row r="842" spans="1:49" s="41" customFormat="1">
      <c r="A842" s="100"/>
      <c r="F842" s="24"/>
      <c r="G842" s="101"/>
      <c r="O842" s="297"/>
      <c r="P842" s="297"/>
      <c r="Q842" s="297"/>
      <c r="V842" s="85"/>
      <c r="X842" s="24"/>
      <c r="Y842" s="24"/>
      <c r="Z842" s="24"/>
      <c r="AA842" s="24"/>
      <c r="AB842" s="24"/>
      <c r="AC842" s="98"/>
      <c r="AD842" s="24"/>
      <c r="AE842" s="24"/>
      <c r="AF842" s="24"/>
      <c r="AG842" s="24"/>
      <c r="AH842" s="24"/>
      <c r="AI842" s="24"/>
      <c r="AJ842" s="24"/>
      <c r="AU842" s="91"/>
      <c r="AV842" s="142"/>
      <c r="AW842" s="123"/>
    </row>
    <row r="843" spans="1:49" s="41" customFormat="1">
      <c r="A843" s="100"/>
      <c r="F843" s="24"/>
      <c r="G843" s="101"/>
      <c r="O843" s="297"/>
      <c r="P843" s="297"/>
      <c r="Q843" s="297"/>
      <c r="V843" s="85"/>
      <c r="X843" s="24"/>
      <c r="Y843" s="24"/>
      <c r="Z843" s="24"/>
      <c r="AA843" s="24"/>
      <c r="AB843" s="24"/>
      <c r="AC843" s="98"/>
      <c r="AD843" s="24"/>
      <c r="AE843" s="24"/>
      <c r="AF843" s="24"/>
      <c r="AG843" s="24"/>
      <c r="AH843" s="24"/>
      <c r="AI843" s="24"/>
      <c r="AJ843" s="24"/>
      <c r="AU843" s="91"/>
      <c r="AV843" s="142"/>
      <c r="AW843" s="123"/>
    </row>
    <row r="844" spans="1:49" s="41" customFormat="1">
      <c r="A844" s="100"/>
      <c r="F844" s="24"/>
      <c r="G844" s="101"/>
      <c r="O844" s="297"/>
      <c r="P844" s="297"/>
      <c r="Q844" s="297"/>
      <c r="V844" s="85"/>
      <c r="X844" s="24"/>
      <c r="Y844" s="24"/>
      <c r="Z844" s="24"/>
      <c r="AA844" s="24"/>
      <c r="AB844" s="24"/>
      <c r="AC844" s="98"/>
      <c r="AD844" s="24"/>
      <c r="AE844" s="24"/>
      <c r="AF844" s="24"/>
      <c r="AG844" s="24"/>
      <c r="AH844" s="24"/>
      <c r="AI844" s="24"/>
      <c r="AJ844" s="24"/>
      <c r="AU844" s="91"/>
      <c r="AV844" s="142"/>
      <c r="AW844" s="123"/>
    </row>
    <row r="845" spans="1:49" s="41" customFormat="1">
      <c r="A845" s="100"/>
      <c r="F845" s="24"/>
      <c r="G845" s="101"/>
      <c r="O845" s="297"/>
      <c r="P845" s="297"/>
      <c r="Q845" s="297"/>
      <c r="V845" s="85"/>
      <c r="X845" s="24"/>
      <c r="Y845" s="24"/>
      <c r="Z845" s="24"/>
      <c r="AA845" s="24"/>
      <c r="AB845" s="24"/>
      <c r="AC845" s="98"/>
      <c r="AD845" s="24"/>
      <c r="AE845" s="24"/>
      <c r="AF845" s="24"/>
      <c r="AG845" s="24"/>
      <c r="AH845" s="24"/>
      <c r="AI845" s="24"/>
      <c r="AJ845" s="24"/>
      <c r="AU845" s="91"/>
      <c r="AV845" s="142"/>
      <c r="AW845" s="123"/>
    </row>
    <row r="846" spans="1:49" s="41" customFormat="1">
      <c r="A846" s="100"/>
      <c r="F846" s="24"/>
      <c r="G846" s="101"/>
      <c r="O846" s="297"/>
      <c r="P846" s="297"/>
      <c r="Q846" s="297"/>
      <c r="V846" s="85"/>
      <c r="X846" s="24"/>
      <c r="Y846" s="24"/>
      <c r="Z846" s="24"/>
      <c r="AA846" s="24"/>
      <c r="AB846" s="24"/>
      <c r="AC846" s="98"/>
      <c r="AD846" s="24"/>
      <c r="AE846" s="24"/>
      <c r="AF846" s="24"/>
      <c r="AG846" s="24"/>
      <c r="AH846" s="24"/>
      <c r="AI846" s="24"/>
      <c r="AJ846" s="24"/>
      <c r="AU846" s="91"/>
      <c r="AV846" s="142"/>
      <c r="AW846" s="123"/>
    </row>
    <row r="847" spans="1:49" s="41" customFormat="1">
      <c r="A847" s="100"/>
      <c r="F847" s="24"/>
      <c r="G847" s="101"/>
      <c r="O847" s="297"/>
      <c r="P847" s="297"/>
      <c r="Q847" s="297"/>
      <c r="V847" s="85"/>
      <c r="X847" s="24"/>
      <c r="Y847" s="24"/>
      <c r="Z847" s="24"/>
      <c r="AA847" s="24"/>
      <c r="AB847" s="24"/>
      <c r="AC847" s="98"/>
      <c r="AD847" s="24"/>
      <c r="AE847" s="24"/>
      <c r="AF847" s="24"/>
      <c r="AG847" s="24"/>
      <c r="AH847" s="24"/>
      <c r="AI847" s="24"/>
      <c r="AJ847" s="24"/>
      <c r="AU847" s="91"/>
      <c r="AV847" s="142"/>
      <c r="AW847" s="123"/>
    </row>
    <row r="848" spans="1:49" s="41" customFormat="1">
      <c r="A848" s="100"/>
      <c r="F848" s="24"/>
      <c r="G848" s="101"/>
      <c r="O848" s="297"/>
      <c r="P848" s="297"/>
      <c r="Q848" s="297"/>
      <c r="V848" s="85"/>
      <c r="X848" s="24"/>
      <c r="Y848" s="24"/>
      <c r="Z848" s="24"/>
      <c r="AA848" s="24"/>
      <c r="AB848" s="24"/>
      <c r="AC848" s="98"/>
      <c r="AD848" s="24"/>
      <c r="AE848" s="24"/>
      <c r="AF848" s="24"/>
      <c r="AG848" s="24"/>
      <c r="AH848" s="24"/>
      <c r="AI848" s="24"/>
      <c r="AJ848" s="24"/>
      <c r="AU848" s="91"/>
      <c r="AV848" s="142"/>
      <c r="AW848" s="123"/>
    </row>
    <row r="849" spans="1:49" s="41" customFormat="1">
      <c r="A849" s="100"/>
      <c r="F849" s="24"/>
      <c r="G849" s="101"/>
      <c r="O849" s="297"/>
      <c r="P849" s="297"/>
      <c r="Q849" s="297"/>
      <c r="V849" s="85"/>
      <c r="X849" s="24"/>
      <c r="Y849" s="24"/>
      <c r="Z849" s="24"/>
      <c r="AA849" s="24"/>
      <c r="AB849" s="24"/>
      <c r="AC849" s="98"/>
      <c r="AD849" s="24"/>
      <c r="AE849" s="24"/>
      <c r="AF849" s="24"/>
      <c r="AG849" s="24"/>
      <c r="AH849" s="24"/>
      <c r="AI849" s="24"/>
      <c r="AJ849" s="24"/>
      <c r="AU849" s="91"/>
      <c r="AV849" s="142"/>
      <c r="AW849" s="123"/>
    </row>
    <row r="850" spans="1:49" s="41" customFormat="1">
      <c r="A850" s="100"/>
      <c r="F850" s="24"/>
      <c r="G850" s="101"/>
      <c r="O850" s="297"/>
      <c r="P850" s="297"/>
      <c r="Q850" s="297"/>
      <c r="V850" s="85"/>
      <c r="X850" s="24"/>
      <c r="Y850" s="24"/>
      <c r="Z850" s="24"/>
      <c r="AA850" s="24"/>
      <c r="AB850" s="24"/>
      <c r="AC850" s="98"/>
      <c r="AD850" s="24"/>
      <c r="AE850" s="24"/>
      <c r="AF850" s="24"/>
      <c r="AG850" s="24"/>
      <c r="AH850" s="24"/>
      <c r="AI850" s="24"/>
      <c r="AJ850" s="24"/>
      <c r="AU850" s="91"/>
      <c r="AV850" s="142"/>
      <c r="AW850" s="123"/>
    </row>
    <row r="851" spans="1:49" s="41" customFormat="1">
      <c r="A851" s="100"/>
      <c r="F851" s="24"/>
      <c r="G851" s="101"/>
      <c r="O851" s="297"/>
      <c r="P851" s="297"/>
      <c r="Q851" s="297"/>
      <c r="V851" s="85"/>
      <c r="X851" s="24"/>
      <c r="Y851" s="24"/>
      <c r="Z851" s="24"/>
      <c r="AA851" s="24"/>
      <c r="AB851" s="24"/>
      <c r="AC851" s="98"/>
      <c r="AD851" s="24"/>
      <c r="AE851" s="24"/>
      <c r="AF851" s="24"/>
      <c r="AG851" s="24"/>
      <c r="AH851" s="24"/>
      <c r="AI851" s="24"/>
      <c r="AJ851" s="24"/>
      <c r="AU851" s="91"/>
      <c r="AV851" s="142"/>
      <c r="AW851" s="123"/>
    </row>
    <row r="852" spans="1:49" s="41" customFormat="1">
      <c r="A852" s="100"/>
      <c r="F852" s="24"/>
      <c r="G852" s="101"/>
      <c r="O852" s="297"/>
      <c r="P852" s="297"/>
      <c r="Q852" s="297"/>
      <c r="V852" s="85"/>
      <c r="X852" s="24"/>
      <c r="Y852" s="24"/>
      <c r="Z852" s="24"/>
      <c r="AA852" s="24"/>
      <c r="AB852" s="24"/>
      <c r="AC852" s="98"/>
      <c r="AD852" s="24"/>
      <c r="AE852" s="24"/>
      <c r="AF852" s="24"/>
      <c r="AG852" s="24"/>
      <c r="AH852" s="24"/>
      <c r="AI852" s="24"/>
      <c r="AJ852" s="24"/>
      <c r="AU852" s="91"/>
      <c r="AV852" s="142"/>
      <c r="AW852" s="123"/>
    </row>
    <row r="853" spans="1:49" s="41" customFormat="1">
      <c r="A853" s="100"/>
      <c r="F853" s="24"/>
      <c r="G853" s="101"/>
      <c r="O853" s="297"/>
      <c r="P853" s="297"/>
      <c r="Q853" s="297"/>
      <c r="V853" s="85"/>
      <c r="X853" s="24"/>
      <c r="Y853" s="24"/>
      <c r="Z853" s="24"/>
      <c r="AA853" s="24"/>
      <c r="AB853" s="24"/>
      <c r="AC853" s="98"/>
      <c r="AD853" s="24"/>
      <c r="AE853" s="24"/>
      <c r="AF853" s="24"/>
      <c r="AG853" s="24"/>
      <c r="AH853" s="24"/>
      <c r="AI853" s="24"/>
      <c r="AJ853" s="24"/>
      <c r="AU853" s="91"/>
      <c r="AV853" s="142"/>
      <c r="AW853" s="123"/>
    </row>
    <row r="854" spans="1:49" s="41" customFormat="1">
      <c r="A854" s="100"/>
      <c r="F854" s="24"/>
      <c r="G854" s="101"/>
      <c r="O854" s="297"/>
      <c r="P854" s="297"/>
      <c r="Q854" s="297"/>
      <c r="V854" s="85"/>
      <c r="X854" s="24"/>
      <c r="Y854" s="24"/>
      <c r="Z854" s="24"/>
      <c r="AA854" s="24"/>
      <c r="AB854" s="24"/>
      <c r="AC854" s="98"/>
      <c r="AD854" s="24"/>
      <c r="AE854" s="24"/>
      <c r="AF854" s="24"/>
      <c r="AG854" s="24"/>
      <c r="AH854" s="24"/>
      <c r="AI854" s="24"/>
      <c r="AJ854" s="24"/>
      <c r="AU854" s="91"/>
      <c r="AV854" s="142"/>
      <c r="AW854" s="123"/>
    </row>
    <row r="855" spans="1:49" s="41" customFormat="1">
      <c r="A855" s="100"/>
      <c r="F855" s="24"/>
      <c r="G855" s="101"/>
      <c r="O855" s="297"/>
      <c r="P855" s="297"/>
      <c r="Q855" s="297"/>
      <c r="V855" s="85"/>
      <c r="X855" s="24"/>
      <c r="Y855" s="24"/>
      <c r="Z855" s="24"/>
      <c r="AA855" s="24"/>
      <c r="AB855" s="24"/>
      <c r="AC855" s="98"/>
      <c r="AD855" s="24"/>
      <c r="AE855" s="24"/>
      <c r="AF855" s="24"/>
      <c r="AG855" s="24"/>
      <c r="AH855" s="24"/>
      <c r="AI855" s="24"/>
      <c r="AJ855" s="24"/>
      <c r="AU855" s="91"/>
      <c r="AV855" s="142"/>
      <c r="AW855" s="123"/>
    </row>
    <row r="856" spans="1:49" s="41" customFormat="1">
      <c r="A856" s="100"/>
      <c r="F856" s="24"/>
      <c r="G856" s="101"/>
      <c r="O856" s="297"/>
      <c r="P856" s="297"/>
      <c r="Q856" s="297"/>
      <c r="V856" s="85"/>
      <c r="X856" s="24"/>
      <c r="Y856" s="24"/>
      <c r="Z856" s="24"/>
      <c r="AA856" s="24"/>
      <c r="AB856" s="24"/>
      <c r="AC856" s="98"/>
      <c r="AD856" s="24"/>
      <c r="AE856" s="24"/>
      <c r="AF856" s="24"/>
      <c r="AG856" s="24"/>
      <c r="AH856" s="24"/>
      <c r="AI856" s="24"/>
      <c r="AJ856" s="24"/>
      <c r="AU856" s="91"/>
      <c r="AV856" s="142"/>
      <c r="AW856" s="123"/>
    </row>
    <row r="857" spans="1:49" s="41" customFormat="1">
      <c r="A857" s="100"/>
      <c r="F857" s="24"/>
      <c r="G857" s="101"/>
      <c r="O857" s="297"/>
      <c r="P857" s="297"/>
      <c r="Q857" s="297"/>
      <c r="V857" s="85"/>
      <c r="X857" s="24"/>
      <c r="Y857" s="24"/>
      <c r="Z857" s="24"/>
      <c r="AA857" s="24"/>
      <c r="AB857" s="24"/>
      <c r="AC857" s="98"/>
      <c r="AD857" s="24"/>
      <c r="AE857" s="24"/>
      <c r="AF857" s="24"/>
      <c r="AG857" s="24"/>
      <c r="AH857" s="24"/>
      <c r="AI857" s="24"/>
      <c r="AJ857" s="24"/>
      <c r="AU857" s="91"/>
      <c r="AV857" s="142"/>
      <c r="AW857" s="123"/>
    </row>
    <row r="858" spans="1:49" s="41" customFormat="1">
      <c r="A858" s="100"/>
      <c r="F858" s="24"/>
      <c r="G858" s="101"/>
      <c r="O858" s="297"/>
      <c r="P858" s="297"/>
      <c r="Q858" s="297"/>
      <c r="V858" s="85"/>
      <c r="X858" s="24"/>
      <c r="Y858" s="24"/>
      <c r="Z858" s="24"/>
      <c r="AA858" s="24"/>
      <c r="AB858" s="24"/>
      <c r="AC858" s="98"/>
      <c r="AD858" s="24"/>
      <c r="AE858" s="24"/>
      <c r="AF858" s="24"/>
      <c r="AG858" s="24"/>
      <c r="AH858" s="24"/>
      <c r="AI858" s="24"/>
      <c r="AJ858" s="24"/>
      <c r="AU858" s="91"/>
      <c r="AV858" s="142"/>
      <c r="AW858" s="123"/>
    </row>
    <row r="859" spans="1:49" s="41" customFormat="1">
      <c r="A859" s="100"/>
      <c r="F859" s="24"/>
      <c r="G859" s="101"/>
      <c r="O859" s="297"/>
      <c r="P859" s="297"/>
      <c r="Q859" s="297"/>
      <c r="V859" s="85"/>
      <c r="X859" s="24"/>
      <c r="Y859" s="24"/>
      <c r="Z859" s="24"/>
      <c r="AA859" s="24"/>
      <c r="AB859" s="24"/>
      <c r="AC859" s="98"/>
      <c r="AD859" s="24"/>
      <c r="AE859" s="24"/>
      <c r="AF859" s="24"/>
      <c r="AG859" s="24"/>
      <c r="AH859" s="24"/>
      <c r="AI859" s="24"/>
      <c r="AJ859" s="24"/>
      <c r="AU859" s="91"/>
      <c r="AV859" s="142"/>
      <c r="AW859" s="123"/>
    </row>
    <row r="860" spans="1:49" s="41" customFormat="1">
      <c r="A860" s="100"/>
      <c r="F860" s="24"/>
      <c r="G860" s="101"/>
      <c r="O860" s="297"/>
      <c r="P860" s="297"/>
      <c r="Q860" s="297"/>
      <c r="V860" s="85"/>
      <c r="X860" s="24"/>
      <c r="Y860" s="24"/>
      <c r="Z860" s="24"/>
      <c r="AA860" s="24"/>
      <c r="AB860" s="24"/>
      <c r="AC860" s="98"/>
      <c r="AD860" s="24"/>
      <c r="AE860" s="24"/>
      <c r="AF860" s="24"/>
      <c r="AG860" s="24"/>
      <c r="AH860" s="24"/>
      <c r="AI860" s="24"/>
      <c r="AJ860" s="24"/>
      <c r="AU860" s="91"/>
      <c r="AV860" s="142"/>
      <c r="AW860" s="123"/>
    </row>
    <row r="861" spans="1:49" s="41" customFormat="1">
      <c r="A861" s="100"/>
      <c r="F861" s="24"/>
      <c r="G861" s="101"/>
      <c r="O861" s="297"/>
      <c r="P861" s="297"/>
      <c r="Q861" s="297"/>
      <c r="V861" s="85"/>
      <c r="X861" s="24"/>
      <c r="Y861" s="24"/>
      <c r="Z861" s="24"/>
      <c r="AA861" s="24"/>
      <c r="AB861" s="24"/>
      <c r="AC861" s="98"/>
      <c r="AD861" s="24"/>
      <c r="AE861" s="24"/>
      <c r="AF861" s="24"/>
      <c r="AG861" s="24"/>
      <c r="AH861" s="24"/>
      <c r="AI861" s="24"/>
      <c r="AJ861" s="24"/>
      <c r="AU861" s="91"/>
      <c r="AV861" s="142"/>
      <c r="AW861" s="123"/>
    </row>
    <row r="862" spans="1:49" s="41" customFormat="1">
      <c r="A862" s="100"/>
      <c r="F862" s="24"/>
      <c r="G862" s="101"/>
      <c r="O862" s="297"/>
      <c r="P862" s="297"/>
      <c r="Q862" s="297"/>
      <c r="V862" s="85"/>
      <c r="X862" s="24"/>
      <c r="Y862" s="24"/>
      <c r="Z862" s="24"/>
      <c r="AA862" s="24"/>
      <c r="AB862" s="24"/>
      <c r="AC862" s="98"/>
      <c r="AD862" s="24"/>
      <c r="AE862" s="24"/>
      <c r="AF862" s="24"/>
      <c r="AG862" s="24"/>
      <c r="AH862" s="24"/>
      <c r="AI862" s="24"/>
      <c r="AJ862" s="24"/>
      <c r="AU862" s="91"/>
      <c r="AV862" s="142"/>
      <c r="AW862" s="123"/>
    </row>
    <row r="863" spans="1:49" s="41" customFormat="1">
      <c r="A863" s="100"/>
      <c r="F863" s="24"/>
      <c r="G863" s="101"/>
      <c r="O863" s="297"/>
      <c r="P863" s="297"/>
      <c r="Q863" s="297"/>
      <c r="V863" s="85"/>
      <c r="X863" s="24"/>
      <c r="Y863" s="24"/>
      <c r="Z863" s="24"/>
      <c r="AA863" s="24"/>
      <c r="AB863" s="24"/>
      <c r="AC863" s="98"/>
      <c r="AD863" s="24"/>
      <c r="AE863" s="24"/>
      <c r="AF863" s="24"/>
      <c r="AG863" s="24"/>
      <c r="AH863" s="24"/>
      <c r="AI863" s="24"/>
      <c r="AJ863" s="24"/>
      <c r="AU863" s="91"/>
      <c r="AV863" s="142"/>
      <c r="AW863" s="123"/>
    </row>
    <row r="864" spans="1:49" s="41" customFormat="1">
      <c r="A864" s="100"/>
      <c r="F864" s="24"/>
      <c r="G864" s="101"/>
      <c r="O864" s="297"/>
      <c r="P864" s="297"/>
      <c r="Q864" s="297"/>
      <c r="V864" s="85"/>
      <c r="X864" s="24"/>
      <c r="Y864" s="24"/>
      <c r="Z864" s="24"/>
      <c r="AA864" s="24"/>
      <c r="AB864" s="24"/>
      <c r="AC864" s="98"/>
      <c r="AD864" s="24"/>
      <c r="AE864" s="24"/>
      <c r="AF864" s="24"/>
      <c r="AG864" s="24"/>
      <c r="AH864" s="24"/>
      <c r="AI864" s="24"/>
      <c r="AJ864" s="24"/>
      <c r="AU864" s="91"/>
      <c r="AV864" s="142"/>
      <c r="AW864" s="123"/>
    </row>
    <row r="865" spans="1:49" s="41" customFormat="1">
      <c r="A865" s="100"/>
      <c r="F865" s="24"/>
      <c r="G865" s="101"/>
      <c r="O865" s="297"/>
      <c r="P865" s="297"/>
      <c r="Q865" s="297"/>
      <c r="V865" s="85"/>
      <c r="X865" s="24"/>
      <c r="Y865" s="24"/>
      <c r="Z865" s="24"/>
      <c r="AA865" s="24"/>
      <c r="AB865" s="24"/>
      <c r="AC865" s="98"/>
      <c r="AD865" s="24"/>
      <c r="AE865" s="24"/>
      <c r="AF865" s="24"/>
      <c r="AG865" s="24"/>
      <c r="AH865" s="24"/>
      <c r="AI865" s="24"/>
      <c r="AJ865" s="24"/>
      <c r="AU865" s="91"/>
      <c r="AV865" s="142"/>
      <c r="AW865" s="123"/>
    </row>
    <row r="866" spans="1:49" s="41" customFormat="1">
      <c r="A866" s="100"/>
      <c r="F866" s="24"/>
      <c r="G866" s="101"/>
      <c r="O866" s="297"/>
      <c r="P866" s="297"/>
      <c r="Q866" s="297"/>
      <c r="V866" s="85"/>
      <c r="X866" s="24"/>
      <c r="Y866" s="24"/>
      <c r="Z866" s="24"/>
      <c r="AA866" s="24"/>
      <c r="AB866" s="24"/>
      <c r="AC866" s="98"/>
      <c r="AD866" s="24"/>
      <c r="AE866" s="24"/>
      <c r="AF866" s="24"/>
      <c r="AG866" s="24"/>
      <c r="AH866" s="24"/>
      <c r="AI866" s="24"/>
      <c r="AJ866" s="24"/>
      <c r="AU866" s="91"/>
      <c r="AV866" s="142"/>
      <c r="AW866" s="123"/>
    </row>
    <row r="867" spans="1:49" s="41" customFormat="1">
      <c r="A867" s="100"/>
      <c r="F867" s="24"/>
      <c r="G867" s="101"/>
      <c r="O867" s="297"/>
      <c r="P867" s="297"/>
      <c r="Q867" s="297"/>
      <c r="V867" s="85"/>
      <c r="X867" s="24"/>
      <c r="Y867" s="24"/>
      <c r="Z867" s="24"/>
      <c r="AA867" s="24"/>
      <c r="AB867" s="24"/>
      <c r="AC867" s="98"/>
      <c r="AD867" s="24"/>
      <c r="AE867" s="24"/>
      <c r="AF867" s="24"/>
      <c r="AG867" s="24"/>
      <c r="AH867" s="24"/>
      <c r="AI867" s="24"/>
      <c r="AJ867" s="24"/>
      <c r="AU867" s="91"/>
      <c r="AV867" s="142"/>
      <c r="AW867" s="123"/>
    </row>
    <row r="868" spans="1:49" s="41" customFormat="1">
      <c r="A868" s="100"/>
      <c r="F868" s="24"/>
      <c r="G868" s="101"/>
      <c r="O868" s="297"/>
      <c r="P868" s="297"/>
      <c r="Q868" s="297"/>
      <c r="V868" s="85"/>
      <c r="X868" s="24"/>
      <c r="Y868" s="24"/>
      <c r="Z868" s="24"/>
      <c r="AA868" s="24"/>
      <c r="AB868" s="24"/>
      <c r="AC868" s="98"/>
      <c r="AD868" s="24"/>
      <c r="AE868" s="24"/>
      <c r="AF868" s="24"/>
      <c r="AG868" s="24"/>
      <c r="AH868" s="24"/>
      <c r="AI868" s="24"/>
      <c r="AJ868" s="24"/>
      <c r="AU868" s="91"/>
      <c r="AV868" s="142"/>
      <c r="AW868" s="123"/>
    </row>
    <row r="869" spans="1:49" s="41" customFormat="1">
      <c r="A869" s="100"/>
      <c r="F869" s="24"/>
      <c r="G869" s="101"/>
      <c r="O869" s="297"/>
      <c r="P869" s="297"/>
      <c r="Q869" s="297"/>
      <c r="V869" s="85"/>
      <c r="X869" s="24"/>
      <c r="Y869" s="24"/>
      <c r="Z869" s="24"/>
      <c r="AA869" s="24"/>
      <c r="AB869" s="24"/>
      <c r="AC869" s="98"/>
      <c r="AD869" s="24"/>
      <c r="AE869" s="24"/>
      <c r="AF869" s="24"/>
      <c r="AG869" s="24"/>
      <c r="AH869" s="24"/>
      <c r="AI869" s="24"/>
      <c r="AJ869" s="24"/>
      <c r="AU869" s="91"/>
      <c r="AV869" s="142"/>
      <c r="AW869" s="123"/>
    </row>
    <row r="870" spans="1:49" s="41" customFormat="1">
      <c r="A870" s="100"/>
      <c r="F870" s="24"/>
      <c r="G870" s="101"/>
      <c r="O870" s="297"/>
      <c r="P870" s="297"/>
      <c r="Q870" s="297"/>
      <c r="V870" s="85"/>
      <c r="X870" s="24"/>
      <c r="Y870" s="24"/>
      <c r="Z870" s="24"/>
      <c r="AA870" s="24"/>
      <c r="AB870" s="24"/>
      <c r="AC870" s="98"/>
      <c r="AD870" s="24"/>
      <c r="AE870" s="24"/>
      <c r="AF870" s="24"/>
      <c r="AG870" s="24"/>
      <c r="AH870" s="24"/>
      <c r="AI870" s="24"/>
      <c r="AJ870" s="24"/>
      <c r="AU870" s="91"/>
      <c r="AV870" s="142"/>
      <c r="AW870" s="123"/>
    </row>
    <row r="871" spans="1:49" s="41" customFormat="1">
      <c r="A871" s="100"/>
      <c r="F871" s="24"/>
      <c r="G871" s="101"/>
      <c r="O871" s="297"/>
      <c r="P871" s="297"/>
      <c r="Q871" s="297"/>
      <c r="V871" s="85"/>
      <c r="X871" s="24"/>
      <c r="Y871" s="24"/>
      <c r="Z871" s="24"/>
      <c r="AA871" s="24"/>
      <c r="AB871" s="24"/>
      <c r="AC871" s="98"/>
      <c r="AD871" s="24"/>
      <c r="AE871" s="24"/>
      <c r="AF871" s="24"/>
      <c r="AG871" s="24"/>
      <c r="AH871" s="24"/>
      <c r="AI871" s="24"/>
      <c r="AJ871" s="24"/>
      <c r="AU871" s="91"/>
      <c r="AV871" s="142"/>
      <c r="AW871" s="123"/>
    </row>
    <row r="872" spans="1:49" s="41" customFormat="1">
      <c r="A872" s="100"/>
      <c r="F872" s="24"/>
      <c r="G872" s="101"/>
      <c r="O872" s="297"/>
      <c r="P872" s="297"/>
      <c r="Q872" s="297"/>
      <c r="V872" s="85"/>
      <c r="X872" s="24"/>
      <c r="Y872" s="24"/>
      <c r="Z872" s="24"/>
      <c r="AA872" s="24"/>
      <c r="AB872" s="24"/>
      <c r="AC872" s="98"/>
      <c r="AD872" s="24"/>
      <c r="AE872" s="24"/>
      <c r="AF872" s="24"/>
      <c r="AG872" s="24"/>
      <c r="AH872" s="24"/>
      <c r="AI872" s="24"/>
      <c r="AJ872" s="24"/>
      <c r="AU872" s="91"/>
      <c r="AV872" s="142"/>
      <c r="AW872" s="123"/>
    </row>
    <row r="873" spans="1:49" s="41" customFormat="1">
      <c r="A873" s="100"/>
      <c r="F873" s="24"/>
      <c r="G873" s="101"/>
      <c r="O873" s="297"/>
      <c r="P873" s="297"/>
      <c r="Q873" s="297"/>
      <c r="V873" s="85"/>
      <c r="X873" s="24"/>
      <c r="Y873" s="24"/>
      <c r="Z873" s="24"/>
      <c r="AA873" s="24"/>
      <c r="AB873" s="24"/>
      <c r="AC873" s="98"/>
      <c r="AD873" s="24"/>
      <c r="AE873" s="24"/>
      <c r="AF873" s="24"/>
      <c r="AG873" s="24"/>
      <c r="AH873" s="24"/>
      <c r="AI873" s="24"/>
      <c r="AJ873" s="24"/>
      <c r="AU873" s="91"/>
      <c r="AV873" s="142"/>
      <c r="AW873" s="123"/>
    </row>
    <row r="874" spans="1:49" s="41" customFormat="1">
      <c r="A874" s="100"/>
      <c r="F874" s="24"/>
      <c r="G874" s="101"/>
      <c r="O874" s="297"/>
      <c r="P874" s="297"/>
      <c r="Q874" s="297"/>
      <c r="V874" s="85"/>
      <c r="X874" s="24"/>
      <c r="Y874" s="24"/>
      <c r="Z874" s="24"/>
      <c r="AA874" s="24"/>
      <c r="AB874" s="24"/>
      <c r="AC874" s="98"/>
      <c r="AD874" s="24"/>
      <c r="AE874" s="24"/>
      <c r="AF874" s="24"/>
      <c r="AG874" s="24"/>
      <c r="AH874" s="24"/>
      <c r="AI874" s="24"/>
      <c r="AJ874" s="24"/>
      <c r="AU874" s="91"/>
      <c r="AV874" s="142"/>
      <c r="AW874" s="123"/>
    </row>
    <row r="875" spans="1:49" s="41" customFormat="1">
      <c r="A875" s="100"/>
      <c r="F875" s="24"/>
      <c r="G875" s="101"/>
      <c r="O875" s="297"/>
      <c r="P875" s="297"/>
      <c r="Q875" s="297"/>
      <c r="V875" s="85"/>
      <c r="X875" s="24"/>
      <c r="Y875" s="24"/>
      <c r="Z875" s="24"/>
      <c r="AA875" s="24"/>
      <c r="AB875" s="24"/>
      <c r="AC875" s="98"/>
      <c r="AD875" s="24"/>
      <c r="AE875" s="24"/>
      <c r="AF875" s="24"/>
      <c r="AG875" s="24"/>
      <c r="AH875" s="24"/>
      <c r="AI875" s="24"/>
      <c r="AJ875" s="24"/>
      <c r="AU875" s="91"/>
      <c r="AV875" s="142"/>
      <c r="AW875" s="123"/>
    </row>
    <row r="876" spans="1:49" s="41" customFormat="1">
      <c r="A876" s="100"/>
      <c r="F876" s="24"/>
      <c r="G876" s="101"/>
      <c r="O876" s="297"/>
      <c r="P876" s="297"/>
      <c r="Q876" s="297"/>
      <c r="V876" s="85"/>
      <c r="X876" s="24"/>
      <c r="Y876" s="24"/>
      <c r="Z876" s="24"/>
      <c r="AA876" s="24"/>
      <c r="AB876" s="24"/>
      <c r="AC876" s="98"/>
      <c r="AD876" s="24"/>
      <c r="AE876" s="24"/>
      <c r="AF876" s="24"/>
      <c r="AG876" s="24"/>
      <c r="AH876" s="24"/>
      <c r="AI876" s="24"/>
      <c r="AJ876" s="24"/>
      <c r="AU876" s="91"/>
      <c r="AV876" s="142"/>
      <c r="AW876" s="123"/>
    </row>
    <row r="877" spans="1:49" s="41" customFormat="1">
      <c r="A877" s="100"/>
      <c r="F877" s="24"/>
      <c r="G877" s="101"/>
      <c r="O877" s="297"/>
      <c r="P877" s="297"/>
      <c r="Q877" s="297"/>
      <c r="V877" s="85"/>
      <c r="X877" s="24"/>
      <c r="Y877" s="24"/>
      <c r="Z877" s="24"/>
      <c r="AA877" s="24"/>
      <c r="AB877" s="24"/>
      <c r="AC877" s="98"/>
      <c r="AD877" s="24"/>
      <c r="AE877" s="24"/>
      <c r="AF877" s="24"/>
      <c r="AG877" s="24"/>
      <c r="AH877" s="24"/>
      <c r="AI877" s="24"/>
      <c r="AJ877" s="24"/>
      <c r="AU877" s="91"/>
      <c r="AV877" s="142"/>
      <c r="AW877" s="123"/>
    </row>
    <row r="878" spans="1:49" s="41" customFormat="1">
      <c r="A878" s="100"/>
      <c r="F878" s="24"/>
      <c r="G878" s="101"/>
      <c r="O878" s="297"/>
      <c r="P878" s="297"/>
      <c r="Q878" s="297"/>
      <c r="V878" s="85"/>
      <c r="X878" s="24"/>
      <c r="Y878" s="24"/>
      <c r="Z878" s="24"/>
      <c r="AA878" s="24"/>
      <c r="AB878" s="24"/>
      <c r="AC878" s="98"/>
      <c r="AD878" s="24"/>
      <c r="AE878" s="24"/>
      <c r="AF878" s="24"/>
      <c r="AG878" s="24"/>
      <c r="AH878" s="24"/>
      <c r="AI878" s="24"/>
      <c r="AJ878" s="24"/>
      <c r="AU878" s="91"/>
      <c r="AV878" s="142"/>
      <c r="AW878" s="123"/>
    </row>
    <row r="879" spans="1:49" s="41" customFormat="1">
      <c r="A879" s="100"/>
      <c r="F879" s="24"/>
      <c r="G879" s="101"/>
      <c r="O879" s="297"/>
      <c r="P879" s="297"/>
      <c r="Q879" s="297"/>
      <c r="V879" s="85"/>
      <c r="X879" s="24"/>
      <c r="Y879" s="24"/>
      <c r="Z879" s="24"/>
      <c r="AA879" s="24"/>
      <c r="AB879" s="24"/>
      <c r="AC879" s="98"/>
      <c r="AD879" s="24"/>
      <c r="AE879" s="24"/>
      <c r="AF879" s="24"/>
      <c r="AG879" s="24"/>
      <c r="AH879" s="24"/>
      <c r="AI879" s="24"/>
      <c r="AJ879" s="24"/>
      <c r="AU879" s="91"/>
      <c r="AV879" s="142"/>
      <c r="AW879" s="123"/>
    </row>
    <row r="880" spans="1:49" s="41" customFormat="1">
      <c r="A880" s="100"/>
      <c r="F880" s="24"/>
      <c r="G880" s="101"/>
      <c r="O880" s="297"/>
      <c r="P880" s="297"/>
      <c r="Q880" s="297"/>
      <c r="V880" s="85"/>
      <c r="X880" s="24"/>
      <c r="Y880" s="24"/>
      <c r="Z880" s="24"/>
      <c r="AA880" s="24"/>
      <c r="AB880" s="24"/>
      <c r="AC880" s="98"/>
      <c r="AD880" s="24"/>
      <c r="AE880" s="24"/>
      <c r="AF880" s="24"/>
      <c r="AG880" s="24"/>
      <c r="AH880" s="24"/>
      <c r="AI880" s="24"/>
      <c r="AJ880" s="24"/>
      <c r="AU880" s="91"/>
      <c r="AV880" s="142"/>
      <c r="AW880" s="123"/>
    </row>
    <row r="881" spans="1:49" s="41" customFormat="1">
      <c r="A881" s="100"/>
      <c r="F881" s="24"/>
      <c r="G881" s="101"/>
      <c r="O881" s="297"/>
      <c r="P881" s="297"/>
      <c r="Q881" s="297"/>
      <c r="V881" s="85"/>
      <c r="X881" s="24"/>
      <c r="Y881" s="24"/>
      <c r="Z881" s="24"/>
      <c r="AA881" s="24"/>
      <c r="AB881" s="24"/>
      <c r="AC881" s="98"/>
      <c r="AD881" s="24"/>
      <c r="AE881" s="24"/>
      <c r="AF881" s="24"/>
      <c r="AG881" s="24"/>
      <c r="AH881" s="24"/>
      <c r="AI881" s="24"/>
      <c r="AJ881" s="24"/>
      <c r="AU881" s="91"/>
      <c r="AV881" s="142"/>
      <c r="AW881" s="123"/>
    </row>
    <row r="882" spans="1:49" s="41" customFormat="1">
      <c r="A882" s="100"/>
      <c r="F882" s="24"/>
      <c r="G882" s="101"/>
      <c r="O882" s="297"/>
      <c r="P882" s="297"/>
      <c r="Q882" s="297"/>
      <c r="V882" s="85"/>
      <c r="X882" s="24"/>
      <c r="Y882" s="24"/>
      <c r="Z882" s="24"/>
      <c r="AA882" s="24"/>
      <c r="AB882" s="24"/>
      <c r="AC882" s="98"/>
      <c r="AD882" s="24"/>
      <c r="AE882" s="24"/>
      <c r="AF882" s="24"/>
      <c r="AG882" s="24"/>
      <c r="AH882" s="24"/>
      <c r="AI882" s="24"/>
      <c r="AJ882" s="24"/>
      <c r="AU882" s="91"/>
      <c r="AV882" s="142"/>
      <c r="AW882" s="123"/>
    </row>
    <row r="883" spans="1:49" s="41" customFormat="1">
      <c r="A883" s="100"/>
      <c r="F883" s="24"/>
      <c r="G883" s="101"/>
      <c r="O883" s="297"/>
      <c r="P883" s="297"/>
      <c r="Q883" s="297"/>
      <c r="V883" s="85"/>
      <c r="X883" s="24"/>
      <c r="Y883" s="24"/>
      <c r="Z883" s="24"/>
      <c r="AA883" s="24"/>
      <c r="AB883" s="24"/>
      <c r="AC883" s="98"/>
      <c r="AD883" s="24"/>
      <c r="AE883" s="24"/>
      <c r="AF883" s="24"/>
      <c r="AG883" s="24"/>
      <c r="AH883" s="24"/>
      <c r="AI883" s="24"/>
      <c r="AJ883" s="24"/>
      <c r="AU883" s="91"/>
      <c r="AV883" s="142"/>
      <c r="AW883" s="123"/>
    </row>
    <row r="884" spans="1:49" s="41" customFormat="1">
      <c r="A884" s="100"/>
      <c r="F884" s="24"/>
      <c r="G884" s="101"/>
      <c r="O884" s="297"/>
      <c r="P884" s="297"/>
      <c r="Q884" s="297"/>
      <c r="V884" s="85"/>
      <c r="X884" s="24"/>
      <c r="Y884" s="24"/>
      <c r="Z884" s="24"/>
      <c r="AA884" s="24"/>
      <c r="AB884" s="24"/>
      <c r="AC884" s="98"/>
      <c r="AD884" s="24"/>
      <c r="AE884" s="24"/>
      <c r="AF884" s="24"/>
      <c r="AG884" s="24"/>
      <c r="AH884" s="24"/>
      <c r="AI884" s="24"/>
      <c r="AJ884" s="24"/>
      <c r="AU884" s="91"/>
      <c r="AV884" s="142"/>
      <c r="AW884" s="123"/>
    </row>
    <row r="885" spans="1:49" s="41" customFormat="1">
      <c r="A885" s="100"/>
      <c r="F885" s="24"/>
      <c r="G885" s="101"/>
      <c r="O885" s="297"/>
      <c r="P885" s="297"/>
      <c r="Q885" s="297"/>
      <c r="V885" s="85"/>
      <c r="X885" s="24"/>
      <c r="Y885" s="24"/>
      <c r="Z885" s="24"/>
      <c r="AA885" s="24"/>
      <c r="AB885" s="24"/>
      <c r="AC885" s="98"/>
      <c r="AD885" s="24"/>
      <c r="AE885" s="24"/>
      <c r="AF885" s="24"/>
      <c r="AG885" s="24"/>
      <c r="AH885" s="24"/>
      <c r="AI885" s="24"/>
      <c r="AJ885" s="24"/>
      <c r="AU885" s="91"/>
      <c r="AV885" s="142"/>
      <c r="AW885" s="123"/>
    </row>
    <row r="886" spans="1:49" s="41" customFormat="1">
      <c r="A886" s="100"/>
      <c r="F886" s="24"/>
      <c r="G886" s="101"/>
      <c r="O886" s="297"/>
      <c r="P886" s="297"/>
      <c r="Q886" s="297"/>
      <c r="V886" s="85"/>
      <c r="X886" s="24"/>
      <c r="Y886" s="24"/>
      <c r="Z886" s="24"/>
      <c r="AA886" s="24"/>
      <c r="AB886" s="24"/>
      <c r="AC886" s="98"/>
      <c r="AD886" s="24"/>
      <c r="AE886" s="24"/>
      <c r="AF886" s="24"/>
      <c r="AG886" s="24"/>
      <c r="AH886" s="24"/>
      <c r="AI886" s="24"/>
      <c r="AJ886" s="24"/>
      <c r="AU886" s="91"/>
      <c r="AV886" s="142"/>
      <c r="AW886" s="123"/>
    </row>
    <row r="887" spans="1:49" s="41" customFormat="1">
      <c r="A887" s="100"/>
      <c r="F887" s="24"/>
      <c r="G887" s="101"/>
      <c r="O887" s="297"/>
      <c r="P887" s="297"/>
      <c r="Q887" s="297"/>
      <c r="V887" s="85"/>
      <c r="X887" s="24"/>
      <c r="Y887" s="24"/>
      <c r="Z887" s="24"/>
      <c r="AA887" s="24"/>
      <c r="AB887" s="24"/>
      <c r="AC887" s="98"/>
      <c r="AD887" s="24"/>
      <c r="AE887" s="24"/>
      <c r="AF887" s="24"/>
      <c r="AG887" s="24"/>
      <c r="AH887" s="24"/>
      <c r="AI887" s="24"/>
      <c r="AJ887" s="24"/>
      <c r="AU887" s="91"/>
      <c r="AV887" s="142"/>
      <c r="AW887" s="123"/>
    </row>
    <row r="888" spans="1:49" s="41" customFormat="1">
      <c r="A888" s="100"/>
      <c r="F888" s="24"/>
      <c r="G888" s="101"/>
      <c r="O888" s="297"/>
      <c r="P888" s="297"/>
      <c r="Q888" s="297"/>
      <c r="V888" s="85"/>
      <c r="X888" s="24"/>
      <c r="Y888" s="24"/>
      <c r="Z888" s="24"/>
      <c r="AA888" s="24"/>
      <c r="AB888" s="24"/>
      <c r="AC888" s="98"/>
      <c r="AD888" s="24"/>
      <c r="AE888" s="24"/>
      <c r="AF888" s="24"/>
      <c r="AG888" s="24"/>
      <c r="AH888" s="24"/>
      <c r="AI888" s="24"/>
      <c r="AJ888" s="24"/>
      <c r="AU888" s="91"/>
      <c r="AV888" s="142"/>
      <c r="AW888" s="123"/>
    </row>
    <row r="889" spans="1:49" s="41" customFormat="1">
      <c r="A889" s="100"/>
      <c r="F889" s="24"/>
      <c r="G889" s="101"/>
      <c r="O889" s="297"/>
      <c r="P889" s="297"/>
      <c r="Q889" s="297"/>
      <c r="V889" s="85"/>
      <c r="X889" s="24"/>
      <c r="Y889" s="24"/>
      <c r="Z889" s="24"/>
      <c r="AA889" s="24"/>
      <c r="AB889" s="24"/>
      <c r="AC889" s="98"/>
      <c r="AD889" s="24"/>
      <c r="AE889" s="24"/>
      <c r="AF889" s="24"/>
      <c r="AG889" s="24"/>
      <c r="AH889" s="24"/>
      <c r="AI889" s="24"/>
      <c r="AJ889" s="24"/>
      <c r="AU889" s="91"/>
      <c r="AV889" s="142"/>
      <c r="AW889" s="123"/>
    </row>
    <row r="890" spans="1:49" s="41" customFormat="1">
      <c r="A890" s="100"/>
      <c r="F890" s="24"/>
      <c r="G890" s="101"/>
      <c r="O890" s="297"/>
      <c r="P890" s="297"/>
      <c r="Q890" s="297"/>
      <c r="V890" s="85"/>
      <c r="X890" s="24"/>
      <c r="Y890" s="24"/>
      <c r="Z890" s="24"/>
      <c r="AA890" s="24"/>
      <c r="AB890" s="24"/>
      <c r="AC890" s="98"/>
      <c r="AD890" s="24"/>
      <c r="AE890" s="24"/>
      <c r="AF890" s="24"/>
      <c r="AG890" s="24"/>
      <c r="AH890" s="24"/>
      <c r="AI890" s="24"/>
      <c r="AJ890" s="24"/>
      <c r="AU890" s="91"/>
      <c r="AV890" s="142"/>
      <c r="AW890" s="123"/>
    </row>
    <row r="891" spans="1:49" s="41" customFormat="1">
      <c r="A891" s="100"/>
      <c r="F891" s="24"/>
      <c r="G891" s="101"/>
      <c r="O891" s="297"/>
      <c r="P891" s="297"/>
      <c r="Q891" s="297"/>
      <c r="V891" s="85"/>
      <c r="X891" s="24"/>
      <c r="Y891" s="24"/>
      <c r="Z891" s="24"/>
      <c r="AA891" s="24"/>
      <c r="AB891" s="24"/>
      <c r="AC891" s="98"/>
      <c r="AD891" s="24"/>
      <c r="AE891" s="24"/>
      <c r="AF891" s="24"/>
      <c r="AG891" s="24"/>
      <c r="AH891" s="24"/>
      <c r="AI891" s="24"/>
      <c r="AJ891" s="24"/>
      <c r="AU891" s="91"/>
      <c r="AV891" s="142"/>
      <c r="AW891" s="123"/>
    </row>
    <row r="892" spans="1:49" s="41" customFormat="1">
      <c r="A892" s="100"/>
      <c r="F892" s="24"/>
      <c r="G892" s="101"/>
      <c r="O892" s="297"/>
      <c r="P892" s="297"/>
      <c r="Q892" s="297"/>
      <c r="V892" s="85"/>
      <c r="X892" s="24"/>
      <c r="Y892" s="24"/>
      <c r="Z892" s="24"/>
      <c r="AA892" s="24"/>
      <c r="AB892" s="24"/>
      <c r="AC892" s="98"/>
      <c r="AD892" s="24"/>
      <c r="AE892" s="24"/>
      <c r="AF892" s="24"/>
      <c r="AG892" s="24"/>
      <c r="AH892" s="24"/>
      <c r="AI892" s="24"/>
      <c r="AJ892" s="24"/>
      <c r="AU892" s="91"/>
      <c r="AV892" s="142"/>
      <c r="AW892" s="123"/>
    </row>
    <row r="893" spans="1:49" s="41" customFormat="1">
      <c r="A893" s="100"/>
      <c r="F893" s="24"/>
      <c r="G893" s="101"/>
      <c r="O893" s="297"/>
      <c r="P893" s="297"/>
      <c r="Q893" s="297"/>
      <c r="V893" s="85"/>
      <c r="X893" s="24"/>
      <c r="Y893" s="24"/>
      <c r="Z893" s="24"/>
      <c r="AA893" s="24"/>
      <c r="AB893" s="24"/>
      <c r="AC893" s="98"/>
      <c r="AD893" s="24"/>
      <c r="AE893" s="24"/>
      <c r="AF893" s="24"/>
      <c r="AG893" s="24"/>
      <c r="AH893" s="24"/>
      <c r="AI893" s="24"/>
      <c r="AJ893" s="24"/>
      <c r="AU893" s="91"/>
      <c r="AV893" s="142"/>
      <c r="AW893" s="123"/>
    </row>
    <row r="894" spans="1:49" s="41" customFormat="1">
      <c r="A894" s="100"/>
      <c r="F894" s="24"/>
      <c r="G894" s="101"/>
      <c r="O894" s="297"/>
      <c r="P894" s="297"/>
      <c r="Q894" s="297"/>
      <c r="V894" s="85"/>
      <c r="X894" s="24"/>
      <c r="Y894" s="24"/>
      <c r="Z894" s="24"/>
      <c r="AA894" s="24"/>
      <c r="AB894" s="24"/>
      <c r="AC894" s="98"/>
      <c r="AD894" s="24"/>
      <c r="AE894" s="24"/>
      <c r="AF894" s="24"/>
      <c r="AG894" s="24"/>
      <c r="AH894" s="24"/>
      <c r="AI894" s="24"/>
      <c r="AJ894" s="24"/>
      <c r="AU894" s="91"/>
      <c r="AV894" s="142"/>
      <c r="AW894" s="123"/>
    </row>
    <row r="895" spans="1:49" s="41" customFormat="1">
      <c r="A895" s="100"/>
      <c r="F895" s="24"/>
      <c r="G895" s="101"/>
      <c r="O895" s="297"/>
      <c r="P895" s="297"/>
      <c r="Q895" s="297"/>
      <c r="V895" s="85"/>
      <c r="X895" s="24"/>
      <c r="Y895" s="24"/>
      <c r="Z895" s="24"/>
      <c r="AA895" s="24"/>
      <c r="AB895" s="24"/>
      <c r="AC895" s="98"/>
      <c r="AD895" s="24"/>
      <c r="AE895" s="24"/>
      <c r="AF895" s="24"/>
      <c r="AG895" s="24"/>
      <c r="AH895" s="24"/>
      <c r="AI895" s="24"/>
      <c r="AJ895" s="24"/>
      <c r="AU895" s="91"/>
      <c r="AV895" s="142"/>
      <c r="AW895" s="123"/>
    </row>
    <row r="896" spans="1:49" s="41" customFormat="1">
      <c r="A896" s="100"/>
      <c r="F896" s="24"/>
      <c r="G896" s="101"/>
      <c r="O896" s="297"/>
      <c r="P896" s="297"/>
      <c r="Q896" s="297"/>
      <c r="V896" s="85"/>
      <c r="X896" s="24"/>
      <c r="Y896" s="24"/>
      <c r="Z896" s="24"/>
      <c r="AA896" s="24"/>
      <c r="AB896" s="24"/>
      <c r="AC896" s="98"/>
      <c r="AD896" s="24"/>
      <c r="AE896" s="24"/>
      <c r="AF896" s="24"/>
      <c r="AG896" s="24"/>
      <c r="AH896" s="24"/>
      <c r="AI896" s="24"/>
      <c r="AJ896" s="24"/>
      <c r="AU896" s="91"/>
      <c r="AV896" s="142"/>
      <c r="AW896" s="123"/>
    </row>
    <row r="897" spans="1:49" s="41" customFormat="1">
      <c r="A897" s="100"/>
      <c r="F897" s="24"/>
      <c r="G897" s="101"/>
      <c r="O897" s="297"/>
      <c r="P897" s="297"/>
      <c r="Q897" s="297"/>
      <c r="V897" s="85"/>
      <c r="X897" s="24"/>
      <c r="Y897" s="24"/>
      <c r="Z897" s="24"/>
      <c r="AA897" s="24"/>
      <c r="AB897" s="24"/>
      <c r="AC897" s="98"/>
      <c r="AD897" s="24"/>
      <c r="AE897" s="24"/>
      <c r="AF897" s="24"/>
      <c r="AG897" s="24"/>
      <c r="AH897" s="24"/>
      <c r="AI897" s="24"/>
      <c r="AJ897" s="24"/>
      <c r="AU897" s="91"/>
      <c r="AV897" s="142"/>
      <c r="AW897" s="123"/>
    </row>
    <row r="898" spans="1:49" s="41" customFormat="1">
      <c r="A898" s="100"/>
      <c r="F898" s="24"/>
      <c r="G898" s="101"/>
      <c r="O898" s="297"/>
      <c r="P898" s="297"/>
      <c r="Q898" s="297"/>
      <c r="V898" s="85"/>
      <c r="X898" s="24"/>
      <c r="Y898" s="24"/>
      <c r="Z898" s="24"/>
      <c r="AA898" s="24"/>
      <c r="AB898" s="24"/>
      <c r="AC898" s="98"/>
      <c r="AD898" s="24"/>
      <c r="AE898" s="24"/>
      <c r="AF898" s="24"/>
      <c r="AG898" s="24"/>
      <c r="AH898" s="24"/>
      <c r="AI898" s="24"/>
      <c r="AJ898" s="24"/>
      <c r="AU898" s="91"/>
      <c r="AV898" s="142"/>
      <c r="AW898" s="123"/>
    </row>
    <row r="899" spans="1:49" s="41" customFormat="1">
      <c r="A899" s="100"/>
      <c r="F899" s="24"/>
      <c r="G899" s="101"/>
      <c r="O899" s="297"/>
      <c r="P899" s="297"/>
      <c r="Q899" s="297"/>
      <c r="V899" s="85"/>
      <c r="X899" s="24"/>
      <c r="Y899" s="24"/>
      <c r="Z899" s="24"/>
      <c r="AA899" s="24"/>
      <c r="AB899" s="24"/>
      <c r="AC899" s="98"/>
      <c r="AD899" s="24"/>
      <c r="AE899" s="24"/>
      <c r="AF899" s="24"/>
      <c r="AG899" s="24"/>
      <c r="AH899" s="24"/>
      <c r="AI899" s="24"/>
      <c r="AJ899" s="24"/>
      <c r="AU899" s="91"/>
      <c r="AV899" s="142"/>
      <c r="AW899" s="123"/>
    </row>
    <row r="900" spans="1:49" s="41" customFormat="1">
      <c r="A900" s="100"/>
      <c r="F900" s="24"/>
      <c r="G900" s="101"/>
      <c r="O900" s="297"/>
      <c r="P900" s="297"/>
      <c r="Q900" s="297"/>
      <c r="V900" s="85"/>
      <c r="X900" s="24"/>
      <c r="Y900" s="24"/>
      <c r="Z900" s="24"/>
      <c r="AA900" s="24"/>
      <c r="AB900" s="24"/>
      <c r="AC900" s="98"/>
      <c r="AD900" s="24"/>
      <c r="AE900" s="24"/>
      <c r="AF900" s="24"/>
      <c r="AG900" s="24"/>
      <c r="AH900" s="24"/>
      <c r="AI900" s="24"/>
      <c r="AJ900" s="24"/>
      <c r="AU900" s="91"/>
      <c r="AV900" s="142"/>
      <c r="AW900" s="123"/>
    </row>
    <row r="901" spans="1:49" s="41" customFormat="1">
      <c r="A901" s="100"/>
      <c r="F901" s="24"/>
      <c r="G901" s="101"/>
      <c r="O901" s="297"/>
      <c r="P901" s="297"/>
      <c r="Q901" s="297"/>
      <c r="V901" s="85"/>
      <c r="X901" s="24"/>
      <c r="Y901" s="24"/>
      <c r="Z901" s="24"/>
      <c r="AA901" s="24"/>
      <c r="AB901" s="24"/>
      <c r="AC901" s="98"/>
      <c r="AD901" s="24"/>
      <c r="AE901" s="24"/>
      <c r="AF901" s="24"/>
      <c r="AG901" s="24"/>
      <c r="AH901" s="24"/>
      <c r="AI901" s="24"/>
      <c r="AJ901" s="24"/>
      <c r="AU901" s="91"/>
      <c r="AV901" s="142"/>
      <c r="AW901" s="123"/>
    </row>
    <row r="902" spans="1:49" s="41" customFormat="1">
      <c r="A902" s="100"/>
      <c r="F902" s="24"/>
      <c r="G902" s="101"/>
      <c r="O902" s="297"/>
      <c r="P902" s="297"/>
      <c r="Q902" s="297"/>
      <c r="V902" s="85"/>
      <c r="X902" s="24"/>
      <c r="Y902" s="24"/>
      <c r="Z902" s="24"/>
      <c r="AA902" s="24"/>
      <c r="AB902" s="24"/>
      <c r="AC902" s="98"/>
      <c r="AD902" s="24"/>
      <c r="AE902" s="24"/>
      <c r="AF902" s="24"/>
      <c r="AG902" s="24"/>
      <c r="AH902" s="24"/>
      <c r="AI902" s="24"/>
      <c r="AJ902" s="24"/>
      <c r="AU902" s="91"/>
      <c r="AV902" s="142"/>
      <c r="AW902" s="123"/>
    </row>
    <row r="903" spans="1:49" s="41" customFormat="1">
      <c r="A903" s="100"/>
      <c r="F903" s="24"/>
      <c r="G903" s="101"/>
      <c r="O903" s="297"/>
      <c r="P903" s="297"/>
      <c r="Q903" s="297"/>
      <c r="V903" s="85"/>
      <c r="X903" s="24"/>
      <c r="Y903" s="24"/>
      <c r="Z903" s="24"/>
      <c r="AA903" s="24"/>
      <c r="AB903" s="24"/>
      <c r="AC903" s="98"/>
      <c r="AD903" s="24"/>
      <c r="AE903" s="24"/>
      <c r="AF903" s="24"/>
      <c r="AG903" s="24"/>
      <c r="AH903" s="24"/>
      <c r="AI903" s="24"/>
      <c r="AJ903" s="24"/>
      <c r="AU903" s="91"/>
      <c r="AV903" s="142"/>
      <c r="AW903" s="123"/>
    </row>
    <row r="904" spans="1:49" s="41" customFormat="1">
      <c r="A904" s="100"/>
      <c r="F904" s="24"/>
      <c r="G904" s="101"/>
      <c r="O904" s="297"/>
      <c r="P904" s="297"/>
      <c r="Q904" s="297"/>
      <c r="V904" s="85"/>
      <c r="X904" s="24"/>
      <c r="Y904" s="24"/>
      <c r="Z904" s="24"/>
      <c r="AA904" s="24"/>
      <c r="AB904" s="24"/>
      <c r="AC904" s="98"/>
      <c r="AD904" s="24"/>
      <c r="AE904" s="24"/>
      <c r="AF904" s="24"/>
      <c r="AG904" s="24"/>
      <c r="AH904" s="24"/>
      <c r="AI904" s="24"/>
      <c r="AJ904" s="24"/>
      <c r="AU904" s="91"/>
      <c r="AV904" s="142"/>
      <c r="AW904" s="123"/>
    </row>
    <row r="905" spans="1:49" s="41" customFormat="1">
      <c r="A905" s="100"/>
      <c r="F905" s="24"/>
      <c r="G905" s="101"/>
      <c r="O905" s="297"/>
      <c r="P905" s="297"/>
      <c r="Q905" s="297"/>
      <c r="V905" s="85"/>
      <c r="X905" s="24"/>
      <c r="Y905" s="24"/>
      <c r="Z905" s="24"/>
      <c r="AA905" s="24"/>
      <c r="AB905" s="24"/>
      <c r="AC905" s="98"/>
      <c r="AD905" s="24"/>
      <c r="AE905" s="24"/>
      <c r="AF905" s="24"/>
      <c r="AG905" s="24"/>
      <c r="AH905" s="24"/>
      <c r="AI905" s="24"/>
      <c r="AJ905" s="24"/>
      <c r="AU905" s="91"/>
      <c r="AV905" s="142"/>
      <c r="AW905" s="123"/>
    </row>
    <row r="906" spans="1:49" s="41" customFormat="1">
      <c r="A906" s="100"/>
      <c r="F906" s="24"/>
      <c r="G906" s="101"/>
      <c r="O906" s="297"/>
      <c r="P906" s="297"/>
      <c r="Q906" s="297"/>
      <c r="V906" s="85"/>
      <c r="X906" s="24"/>
      <c r="Y906" s="24"/>
      <c r="Z906" s="24"/>
      <c r="AA906" s="24"/>
      <c r="AB906" s="24"/>
      <c r="AC906" s="98"/>
      <c r="AD906" s="24"/>
      <c r="AE906" s="24"/>
      <c r="AF906" s="24"/>
      <c r="AG906" s="24"/>
      <c r="AH906" s="24"/>
      <c r="AI906" s="24"/>
      <c r="AJ906" s="24"/>
      <c r="AU906" s="91"/>
      <c r="AV906" s="142"/>
      <c r="AW906" s="123"/>
    </row>
    <row r="907" spans="1:49" s="41" customFormat="1">
      <c r="A907" s="100"/>
      <c r="F907" s="24"/>
      <c r="G907" s="101"/>
      <c r="O907" s="297"/>
      <c r="P907" s="297"/>
      <c r="Q907" s="297"/>
      <c r="V907" s="85"/>
      <c r="X907" s="24"/>
      <c r="Y907" s="24"/>
      <c r="Z907" s="24"/>
      <c r="AA907" s="24"/>
      <c r="AB907" s="24"/>
      <c r="AC907" s="98"/>
      <c r="AD907" s="24"/>
      <c r="AE907" s="24"/>
      <c r="AF907" s="24"/>
      <c r="AG907" s="24"/>
      <c r="AH907" s="24"/>
      <c r="AI907" s="24"/>
      <c r="AJ907" s="24"/>
      <c r="AU907" s="91"/>
      <c r="AV907" s="142"/>
      <c r="AW907" s="123"/>
    </row>
    <row r="908" spans="1:49" s="41" customFormat="1">
      <c r="A908" s="100"/>
      <c r="F908" s="24"/>
      <c r="G908" s="101"/>
      <c r="O908" s="297"/>
      <c r="P908" s="297"/>
      <c r="Q908" s="297"/>
      <c r="V908" s="85"/>
      <c r="X908" s="24"/>
      <c r="Y908" s="24"/>
      <c r="Z908" s="24"/>
      <c r="AA908" s="24"/>
      <c r="AB908" s="24"/>
      <c r="AC908" s="98"/>
      <c r="AD908" s="24"/>
      <c r="AE908" s="24"/>
      <c r="AF908" s="24"/>
      <c r="AG908" s="24"/>
      <c r="AH908" s="24"/>
      <c r="AI908" s="24"/>
      <c r="AJ908" s="24"/>
      <c r="AU908" s="91"/>
      <c r="AV908" s="142"/>
      <c r="AW908" s="123"/>
    </row>
    <row r="909" spans="1:49" s="41" customFormat="1">
      <c r="A909" s="100"/>
      <c r="F909" s="24"/>
      <c r="G909" s="101"/>
      <c r="O909" s="297"/>
      <c r="P909" s="297"/>
      <c r="Q909" s="297"/>
      <c r="V909" s="85"/>
      <c r="X909" s="24"/>
      <c r="Y909" s="24"/>
      <c r="Z909" s="24"/>
      <c r="AA909" s="24"/>
      <c r="AB909" s="24"/>
      <c r="AC909" s="98"/>
      <c r="AD909" s="24"/>
      <c r="AE909" s="24"/>
      <c r="AF909" s="24"/>
      <c r="AG909" s="24"/>
      <c r="AH909" s="24"/>
      <c r="AI909" s="24"/>
      <c r="AJ909" s="24"/>
      <c r="AU909" s="91"/>
      <c r="AV909" s="142"/>
      <c r="AW909" s="123"/>
    </row>
    <row r="910" spans="1:49" s="41" customFormat="1">
      <c r="A910" s="100"/>
      <c r="F910" s="24"/>
      <c r="G910" s="101"/>
      <c r="O910" s="297"/>
      <c r="P910" s="297"/>
      <c r="Q910" s="297"/>
      <c r="V910" s="85"/>
      <c r="X910" s="24"/>
      <c r="Y910" s="24"/>
      <c r="Z910" s="24"/>
      <c r="AA910" s="24"/>
      <c r="AB910" s="24"/>
      <c r="AC910" s="98"/>
      <c r="AD910" s="24"/>
      <c r="AE910" s="24"/>
      <c r="AF910" s="24"/>
      <c r="AG910" s="24"/>
      <c r="AH910" s="24"/>
      <c r="AI910" s="24"/>
      <c r="AJ910" s="24"/>
      <c r="AU910" s="91"/>
      <c r="AV910" s="142"/>
      <c r="AW910" s="123"/>
    </row>
    <row r="911" spans="1:49" s="41" customFormat="1">
      <c r="A911" s="100"/>
      <c r="F911" s="24"/>
      <c r="G911" s="101"/>
      <c r="O911" s="297"/>
      <c r="P911" s="297"/>
      <c r="Q911" s="297"/>
      <c r="V911" s="85"/>
      <c r="X911" s="24"/>
      <c r="Y911" s="24"/>
      <c r="Z911" s="24"/>
      <c r="AA911" s="24"/>
      <c r="AB911" s="24"/>
      <c r="AC911" s="98"/>
      <c r="AD911" s="24"/>
      <c r="AE911" s="24"/>
      <c r="AF911" s="24"/>
      <c r="AG911" s="24"/>
      <c r="AH911" s="24"/>
      <c r="AI911" s="24"/>
      <c r="AJ911" s="24"/>
      <c r="AU911" s="91"/>
      <c r="AV911" s="142"/>
      <c r="AW911" s="123"/>
    </row>
    <row r="912" spans="1:49" s="41" customFormat="1">
      <c r="A912" s="100"/>
      <c r="F912" s="24"/>
      <c r="G912" s="101"/>
      <c r="O912" s="297"/>
      <c r="P912" s="297"/>
      <c r="Q912" s="297"/>
      <c r="V912" s="85"/>
      <c r="X912" s="24"/>
      <c r="Y912" s="24"/>
      <c r="Z912" s="24"/>
      <c r="AA912" s="24"/>
      <c r="AB912" s="24"/>
      <c r="AC912" s="98"/>
      <c r="AD912" s="24"/>
      <c r="AE912" s="24"/>
      <c r="AF912" s="24"/>
      <c r="AG912" s="24"/>
      <c r="AH912" s="24"/>
      <c r="AI912" s="24"/>
      <c r="AJ912" s="24"/>
      <c r="AU912" s="91"/>
      <c r="AV912" s="142"/>
      <c r="AW912" s="123"/>
    </row>
    <row r="913" spans="1:49" s="41" customFormat="1">
      <c r="A913" s="100"/>
      <c r="F913" s="24"/>
      <c r="G913" s="101"/>
      <c r="O913" s="297"/>
      <c r="P913" s="297"/>
      <c r="Q913" s="297"/>
      <c r="V913" s="85"/>
      <c r="X913" s="24"/>
      <c r="Y913" s="24"/>
      <c r="Z913" s="24"/>
      <c r="AA913" s="24"/>
      <c r="AB913" s="24"/>
      <c r="AC913" s="98"/>
      <c r="AD913" s="24"/>
      <c r="AE913" s="24"/>
      <c r="AF913" s="24"/>
      <c r="AG913" s="24"/>
      <c r="AH913" s="24"/>
      <c r="AI913" s="24"/>
      <c r="AJ913" s="24"/>
      <c r="AU913" s="91"/>
      <c r="AV913" s="142"/>
      <c r="AW913" s="123"/>
    </row>
    <row r="914" spans="1:49" s="41" customFormat="1">
      <c r="A914" s="100"/>
      <c r="F914" s="24"/>
      <c r="G914" s="101"/>
      <c r="O914" s="297"/>
      <c r="P914" s="297"/>
      <c r="Q914" s="297"/>
      <c r="V914" s="85"/>
      <c r="X914" s="24"/>
      <c r="Y914" s="24"/>
      <c r="Z914" s="24"/>
      <c r="AA914" s="24"/>
      <c r="AB914" s="24"/>
      <c r="AC914" s="98"/>
      <c r="AD914" s="24"/>
      <c r="AE914" s="24"/>
      <c r="AF914" s="24"/>
      <c r="AG914" s="24"/>
      <c r="AH914" s="24"/>
      <c r="AI914" s="24"/>
      <c r="AJ914" s="24"/>
      <c r="AU914" s="91"/>
      <c r="AV914" s="142"/>
      <c r="AW914" s="123"/>
    </row>
    <row r="915" spans="1:49" s="41" customFormat="1">
      <c r="A915" s="100"/>
      <c r="F915" s="24"/>
      <c r="G915" s="101"/>
      <c r="O915" s="297"/>
      <c r="P915" s="297"/>
      <c r="Q915" s="297"/>
      <c r="V915" s="85"/>
      <c r="X915" s="24"/>
      <c r="Y915" s="24"/>
      <c r="Z915" s="24"/>
      <c r="AA915" s="24"/>
      <c r="AB915" s="24"/>
      <c r="AC915" s="98"/>
      <c r="AD915" s="24"/>
      <c r="AE915" s="24"/>
      <c r="AF915" s="24"/>
      <c r="AG915" s="24"/>
      <c r="AH915" s="24"/>
      <c r="AI915" s="24"/>
      <c r="AJ915" s="24"/>
      <c r="AU915" s="91"/>
      <c r="AV915" s="142"/>
      <c r="AW915" s="123"/>
    </row>
    <row r="916" spans="1:49" s="41" customFormat="1">
      <c r="A916" s="100"/>
      <c r="F916" s="24"/>
      <c r="G916" s="101"/>
      <c r="O916" s="297"/>
      <c r="P916" s="297"/>
      <c r="Q916" s="297"/>
      <c r="V916" s="85"/>
      <c r="X916" s="24"/>
      <c r="Y916" s="24"/>
      <c r="Z916" s="24"/>
      <c r="AA916" s="24"/>
      <c r="AB916" s="24"/>
      <c r="AC916" s="98"/>
      <c r="AD916" s="24"/>
      <c r="AE916" s="24"/>
      <c r="AF916" s="24"/>
      <c r="AG916" s="24"/>
      <c r="AH916" s="24"/>
      <c r="AI916" s="24"/>
      <c r="AJ916" s="24"/>
      <c r="AU916" s="91"/>
      <c r="AV916" s="142"/>
      <c r="AW916" s="123"/>
    </row>
    <row r="917" spans="1:49" s="41" customFormat="1">
      <c r="A917" s="100"/>
      <c r="F917" s="24"/>
      <c r="G917" s="101"/>
      <c r="O917" s="297"/>
      <c r="P917" s="297"/>
      <c r="Q917" s="297"/>
      <c r="V917" s="85"/>
      <c r="X917" s="24"/>
      <c r="Y917" s="24"/>
      <c r="Z917" s="24"/>
      <c r="AA917" s="24"/>
      <c r="AB917" s="24"/>
      <c r="AC917" s="98"/>
      <c r="AD917" s="24"/>
      <c r="AE917" s="24"/>
      <c r="AF917" s="24"/>
      <c r="AG917" s="24"/>
      <c r="AH917" s="24"/>
      <c r="AI917" s="24"/>
      <c r="AJ917" s="24"/>
      <c r="AU917" s="91"/>
      <c r="AV917" s="142"/>
      <c r="AW917" s="123"/>
    </row>
    <row r="918" spans="1:49" s="41" customFormat="1">
      <c r="A918" s="100"/>
      <c r="F918" s="24"/>
      <c r="G918" s="101"/>
      <c r="O918" s="297"/>
      <c r="P918" s="297"/>
      <c r="Q918" s="297"/>
      <c r="V918" s="85"/>
      <c r="X918" s="24"/>
      <c r="Y918" s="24"/>
      <c r="Z918" s="24"/>
      <c r="AA918" s="24"/>
      <c r="AB918" s="24"/>
      <c r="AC918" s="98"/>
      <c r="AD918" s="24"/>
      <c r="AE918" s="24"/>
      <c r="AF918" s="24"/>
      <c r="AG918" s="24"/>
      <c r="AH918" s="24"/>
      <c r="AI918" s="24"/>
      <c r="AJ918" s="24"/>
      <c r="AU918" s="91"/>
      <c r="AV918" s="142"/>
      <c r="AW918" s="123"/>
    </row>
    <row r="919" spans="1:49" s="41" customFormat="1">
      <c r="A919" s="100"/>
      <c r="F919" s="24"/>
      <c r="G919" s="101"/>
      <c r="O919" s="297"/>
      <c r="P919" s="297"/>
      <c r="Q919" s="297"/>
      <c r="V919" s="85"/>
      <c r="X919" s="24"/>
      <c r="Y919" s="24"/>
      <c r="Z919" s="24"/>
      <c r="AA919" s="24"/>
      <c r="AB919" s="24"/>
      <c r="AC919" s="98"/>
      <c r="AD919" s="24"/>
      <c r="AE919" s="24"/>
      <c r="AF919" s="24"/>
      <c r="AG919" s="24"/>
      <c r="AH919" s="24"/>
      <c r="AI919" s="24"/>
      <c r="AJ919" s="24"/>
      <c r="AU919" s="91"/>
      <c r="AV919" s="142"/>
      <c r="AW919" s="123"/>
    </row>
    <row r="920" spans="1:49" s="41" customFormat="1">
      <c r="A920" s="100"/>
      <c r="F920" s="24"/>
      <c r="G920" s="101"/>
      <c r="O920" s="297"/>
      <c r="P920" s="297"/>
      <c r="Q920" s="297"/>
      <c r="V920" s="85"/>
      <c r="X920" s="24"/>
      <c r="Y920" s="24"/>
      <c r="Z920" s="24"/>
      <c r="AA920" s="24"/>
      <c r="AB920" s="24"/>
      <c r="AC920" s="98"/>
      <c r="AD920" s="24"/>
      <c r="AE920" s="24"/>
      <c r="AF920" s="24"/>
      <c r="AG920" s="24"/>
      <c r="AH920" s="24"/>
      <c r="AI920" s="24"/>
      <c r="AJ920" s="24"/>
      <c r="AU920" s="91"/>
      <c r="AV920" s="142"/>
      <c r="AW920" s="123"/>
    </row>
    <row r="921" spans="1:49" s="41" customFormat="1">
      <c r="A921" s="100"/>
      <c r="F921" s="24"/>
      <c r="G921" s="101"/>
      <c r="O921" s="297"/>
      <c r="P921" s="297"/>
      <c r="Q921" s="297"/>
      <c r="V921" s="85"/>
      <c r="X921" s="24"/>
      <c r="Y921" s="24"/>
      <c r="Z921" s="24"/>
      <c r="AA921" s="24"/>
      <c r="AB921" s="24"/>
      <c r="AC921" s="98"/>
      <c r="AD921" s="24"/>
      <c r="AE921" s="24"/>
      <c r="AF921" s="24"/>
      <c r="AG921" s="24"/>
      <c r="AH921" s="24"/>
      <c r="AI921" s="24"/>
      <c r="AJ921" s="24"/>
      <c r="AU921" s="91"/>
      <c r="AV921" s="142"/>
      <c r="AW921" s="123"/>
    </row>
    <row r="922" spans="1:49" s="41" customFormat="1">
      <c r="A922" s="100"/>
      <c r="F922" s="24"/>
      <c r="G922" s="101"/>
      <c r="O922" s="297"/>
      <c r="P922" s="297"/>
      <c r="Q922" s="297"/>
      <c r="V922" s="85"/>
      <c r="X922" s="24"/>
      <c r="Y922" s="24"/>
      <c r="Z922" s="24"/>
      <c r="AA922" s="24"/>
      <c r="AB922" s="24"/>
      <c r="AC922" s="98"/>
      <c r="AD922" s="24"/>
      <c r="AE922" s="24"/>
      <c r="AF922" s="24"/>
      <c r="AG922" s="24"/>
      <c r="AH922" s="24"/>
      <c r="AI922" s="24"/>
      <c r="AJ922" s="24"/>
      <c r="AU922" s="91"/>
      <c r="AV922" s="142"/>
      <c r="AW922" s="123"/>
    </row>
    <row r="923" spans="1:49" s="41" customFormat="1">
      <c r="A923" s="100"/>
      <c r="F923" s="24"/>
      <c r="G923" s="101"/>
      <c r="O923" s="297"/>
      <c r="P923" s="297"/>
      <c r="Q923" s="297"/>
      <c r="V923" s="85"/>
      <c r="X923" s="24"/>
      <c r="Y923" s="24"/>
      <c r="Z923" s="24"/>
      <c r="AA923" s="24"/>
      <c r="AB923" s="24"/>
      <c r="AC923" s="98"/>
      <c r="AD923" s="24"/>
      <c r="AE923" s="24"/>
      <c r="AF923" s="24"/>
      <c r="AG923" s="24"/>
      <c r="AH923" s="24"/>
      <c r="AI923" s="24"/>
      <c r="AJ923" s="24"/>
      <c r="AU923" s="91"/>
      <c r="AV923" s="142"/>
      <c r="AW923" s="123"/>
    </row>
    <row r="924" spans="1:49" s="41" customFormat="1">
      <c r="A924" s="100"/>
      <c r="F924" s="24"/>
      <c r="G924" s="101"/>
      <c r="O924" s="297"/>
      <c r="P924" s="297"/>
      <c r="Q924" s="297"/>
      <c r="V924" s="85"/>
      <c r="X924" s="24"/>
      <c r="Y924" s="24"/>
      <c r="Z924" s="24"/>
      <c r="AA924" s="24"/>
      <c r="AB924" s="24"/>
      <c r="AC924" s="98"/>
      <c r="AD924" s="24"/>
      <c r="AE924" s="24"/>
      <c r="AF924" s="24"/>
      <c r="AG924" s="24"/>
      <c r="AH924" s="24"/>
      <c r="AI924" s="24"/>
      <c r="AJ924" s="24"/>
      <c r="AU924" s="91"/>
      <c r="AV924" s="142"/>
      <c r="AW924" s="123"/>
    </row>
    <row r="925" spans="1:49" s="41" customFormat="1">
      <c r="A925" s="100"/>
      <c r="F925" s="24"/>
      <c r="G925" s="101"/>
      <c r="O925" s="297"/>
      <c r="P925" s="297"/>
      <c r="Q925" s="297"/>
      <c r="V925" s="85"/>
      <c r="X925" s="24"/>
      <c r="Y925" s="24"/>
      <c r="Z925" s="24"/>
      <c r="AA925" s="24"/>
      <c r="AB925" s="24"/>
      <c r="AC925" s="98"/>
      <c r="AD925" s="24"/>
      <c r="AE925" s="24"/>
      <c r="AF925" s="24"/>
      <c r="AG925" s="24"/>
      <c r="AH925" s="24"/>
      <c r="AI925" s="24"/>
      <c r="AJ925" s="24"/>
      <c r="AU925" s="91"/>
      <c r="AV925" s="142"/>
      <c r="AW925" s="123"/>
    </row>
    <row r="926" spans="1:49" s="41" customFormat="1">
      <c r="A926" s="100"/>
      <c r="F926" s="24"/>
      <c r="G926" s="101"/>
      <c r="O926" s="297"/>
      <c r="P926" s="297"/>
      <c r="Q926" s="297"/>
      <c r="V926" s="85"/>
      <c r="X926" s="24"/>
      <c r="Y926" s="24"/>
      <c r="Z926" s="24"/>
      <c r="AA926" s="24"/>
      <c r="AB926" s="24"/>
      <c r="AC926" s="98"/>
      <c r="AD926" s="24"/>
      <c r="AE926" s="24"/>
      <c r="AF926" s="24"/>
      <c r="AG926" s="24"/>
      <c r="AH926" s="24"/>
      <c r="AI926" s="24"/>
      <c r="AJ926" s="24"/>
      <c r="AU926" s="91"/>
      <c r="AV926" s="142"/>
      <c r="AW926" s="123"/>
    </row>
    <row r="927" spans="1:49" s="41" customFormat="1">
      <c r="A927" s="100"/>
      <c r="F927" s="24"/>
      <c r="G927" s="101"/>
      <c r="O927" s="297"/>
      <c r="P927" s="297"/>
      <c r="Q927" s="297"/>
      <c r="V927" s="85"/>
      <c r="X927" s="24"/>
      <c r="Y927" s="24"/>
      <c r="Z927" s="24"/>
      <c r="AA927" s="24"/>
      <c r="AB927" s="24"/>
      <c r="AC927" s="98"/>
      <c r="AD927" s="24"/>
      <c r="AE927" s="24"/>
      <c r="AF927" s="24"/>
      <c r="AG927" s="24"/>
      <c r="AH927" s="24"/>
      <c r="AI927" s="24"/>
      <c r="AJ927" s="24"/>
      <c r="AU927" s="91"/>
      <c r="AV927" s="142"/>
      <c r="AW927" s="123"/>
    </row>
    <row r="928" spans="1:49" s="41" customFormat="1">
      <c r="A928" s="100"/>
      <c r="F928" s="24"/>
      <c r="G928" s="101"/>
      <c r="O928" s="297"/>
      <c r="P928" s="297"/>
      <c r="Q928" s="297"/>
      <c r="V928" s="85"/>
      <c r="X928" s="24"/>
      <c r="Y928" s="24"/>
      <c r="Z928" s="24"/>
      <c r="AA928" s="24"/>
      <c r="AB928" s="24"/>
      <c r="AC928" s="98"/>
      <c r="AD928" s="24"/>
      <c r="AE928" s="24"/>
      <c r="AF928" s="24"/>
      <c r="AG928" s="24"/>
      <c r="AH928" s="24"/>
      <c r="AI928" s="24"/>
      <c r="AJ928" s="24"/>
      <c r="AU928" s="91"/>
      <c r="AV928" s="142"/>
      <c r="AW928" s="123"/>
    </row>
    <row r="929" spans="1:49" s="41" customFormat="1">
      <c r="A929" s="100"/>
      <c r="F929" s="24"/>
      <c r="G929" s="101"/>
      <c r="O929" s="297"/>
      <c r="P929" s="297"/>
      <c r="Q929" s="297"/>
      <c r="V929" s="85"/>
      <c r="X929" s="24"/>
      <c r="Y929" s="24"/>
      <c r="Z929" s="24"/>
      <c r="AA929" s="24"/>
      <c r="AB929" s="24"/>
      <c r="AC929" s="98"/>
      <c r="AD929" s="24"/>
      <c r="AE929" s="24"/>
      <c r="AF929" s="24"/>
      <c r="AG929" s="24"/>
      <c r="AH929" s="24"/>
      <c r="AI929" s="24"/>
      <c r="AJ929" s="24"/>
      <c r="AU929" s="91"/>
      <c r="AV929" s="142"/>
      <c r="AW929" s="123"/>
    </row>
    <row r="930" spans="1:49" s="41" customFormat="1">
      <c r="A930" s="100"/>
      <c r="F930" s="24"/>
      <c r="G930" s="101"/>
      <c r="O930" s="297"/>
      <c r="P930" s="297"/>
      <c r="Q930" s="297"/>
      <c r="V930" s="85"/>
      <c r="X930" s="24"/>
      <c r="Y930" s="24"/>
      <c r="Z930" s="24"/>
      <c r="AA930" s="24"/>
      <c r="AB930" s="24"/>
      <c r="AC930" s="98"/>
      <c r="AD930" s="24"/>
      <c r="AE930" s="24"/>
      <c r="AF930" s="24"/>
      <c r="AG930" s="24"/>
      <c r="AH930" s="24"/>
      <c r="AI930" s="24"/>
      <c r="AJ930" s="24"/>
      <c r="AU930" s="91"/>
      <c r="AV930" s="142"/>
      <c r="AW930" s="123"/>
    </row>
    <row r="931" spans="1:49" s="41" customFormat="1">
      <c r="A931" s="100"/>
      <c r="F931" s="24"/>
      <c r="G931" s="101"/>
      <c r="O931" s="297"/>
      <c r="P931" s="297"/>
      <c r="Q931" s="297"/>
      <c r="V931" s="85"/>
      <c r="X931" s="24"/>
      <c r="Y931" s="24"/>
      <c r="Z931" s="24"/>
      <c r="AA931" s="24"/>
      <c r="AB931" s="24"/>
      <c r="AC931" s="98"/>
      <c r="AD931" s="24"/>
      <c r="AE931" s="24"/>
      <c r="AF931" s="24"/>
      <c r="AG931" s="24"/>
      <c r="AH931" s="24"/>
      <c r="AI931" s="24"/>
      <c r="AJ931" s="24"/>
      <c r="AU931" s="91"/>
      <c r="AV931" s="142"/>
      <c r="AW931" s="123"/>
    </row>
    <row r="932" spans="1:49" s="41" customFormat="1">
      <c r="A932" s="100"/>
      <c r="F932" s="24"/>
      <c r="G932" s="101"/>
      <c r="O932" s="297"/>
      <c r="P932" s="297"/>
      <c r="Q932" s="297"/>
      <c r="V932" s="85"/>
      <c r="X932" s="24"/>
      <c r="Y932" s="24"/>
      <c r="Z932" s="24"/>
      <c r="AA932" s="24"/>
      <c r="AB932" s="24"/>
      <c r="AC932" s="98"/>
      <c r="AD932" s="24"/>
      <c r="AE932" s="24"/>
      <c r="AF932" s="24"/>
      <c r="AG932" s="24"/>
      <c r="AH932" s="24"/>
      <c r="AI932" s="24"/>
      <c r="AJ932" s="24"/>
      <c r="AU932" s="91"/>
      <c r="AV932" s="142"/>
      <c r="AW932" s="123"/>
    </row>
    <row r="933" spans="1:49" s="41" customFormat="1">
      <c r="A933" s="100"/>
      <c r="F933" s="24"/>
      <c r="G933" s="101"/>
      <c r="O933" s="297"/>
      <c r="P933" s="297"/>
      <c r="Q933" s="297"/>
      <c r="V933" s="85"/>
      <c r="X933" s="24"/>
      <c r="Y933" s="24"/>
      <c r="Z933" s="24"/>
      <c r="AA933" s="24"/>
      <c r="AB933" s="24"/>
      <c r="AC933" s="98"/>
      <c r="AD933" s="24"/>
      <c r="AE933" s="24"/>
      <c r="AF933" s="24"/>
      <c r="AG933" s="24"/>
      <c r="AH933" s="24"/>
      <c r="AI933" s="24"/>
      <c r="AJ933" s="24"/>
      <c r="AU933" s="91"/>
      <c r="AV933" s="142"/>
      <c r="AW933" s="123"/>
    </row>
    <row r="934" spans="1:49" s="41" customFormat="1">
      <c r="A934" s="100"/>
      <c r="F934" s="24"/>
      <c r="G934" s="101"/>
      <c r="O934" s="297"/>
      <c r="P934" s="297"/>
      <c r="Q934" s="297"/>
      <c r="V934" s="85"/>
      <c r="X934" s="24"/>
      <c r="Y934" s="24"/>
      <c r="Z934" s="24"/>
      <c r="AA934" s="24"/>
      <c r="AB934" s="24"/>
      <c r="AC934" s="98"/>
      <c r="AD934" s="24"/>
      <c r="AE934" s="24"/>
      <c r="AF934" s="24"/>
      <c r="AG934" s="24"/>
      <c r="AH934" s="24"/>
      <c r="AI934" s="24"/>
      <c r="AJ934" s="24"/>
      <c r="AU934" s="91"/>
      <c r="AV934" s="142"/>
      <c r="AW934" s="123"/>
    </row>
    <row r="935" spans="1:49" s="41" customFormat="1">
      <c r="A935" s="100"/>
      <c r="F935" s="24"/>
      <c r="G935" s="101"/>
      <c r="O935" s="297"/>
      <c r="P935" s="297"/>
      <c r="Q935" s="297"/>
      <c r="V935" s="85"/>
      <c r="X935" s="24"/>
      <c r="Y935" s="24"/>
      <c r="Z935" s="24"/>
      <c r="AA935" s="24"/>
      <c r="AB935" s="24"/>
      <c r="AC935" s="98"/>
      <c r="AD935" s="24"/>
      <c r="AE935" s="24"/>
      <c r="AF935" s="24"/>
      <c r="AG935" s="24"/>
      <c r="AH935" s="24"/>
      <c r="AI935" s="24"/>
      <c r="AJ935" s="24"/>
      <c r="AU935" s="91"/>
      <c r="AV935" s="142"/>
      <c r="AW935" s="123"/>
    </row>
    <row r="936" spans="1:49" s="41" customFormat="1">
      <c r="A936" s="100"/>
      <c r="F936" s="24"/>
      <c r="G936" s="101"/>
      <c r="O936" s="297"/>
      <c r="P936" s="297"/>
      <c r="Q936" s="297"/>
      <c r="V936" s="85"/>
      <c r="X936" s="24"/>
      <c r="Y936" s="24"/>
      <c r="Z936" s="24"/>
      <c r="AA936" s="24"/>
      <c r="AB936" s="24"/>
      <c r="AC936" s="98"/>
      <c r="AD936" s="24"/>
      <c r="AE936" s="24"/>
      <c r="AF936" s="24"/>
      <c r="AG936" s="24"/>
      <c r="AH936" s="24"/>
      <c r="AI936" s="24"/>
      <c r="AJ936" s="24"/>
      <c r="AU936" s="91"/>
      <c r="AV936" s="142"/>
      <c r="AW936" s="123"/>
    </row>
    <row r="937" spans="1:49" s="41" customFormat="1">
      <c r="A937" s="100"/>
      <c r="F937" s="24"/>
      <c r="G937" s="101"/>
      <c r="O937" s="297"/>
      <c r="P937" s="297"/>
      <c r="Q937" s="297"/>
      <c r="V937" s="85"/>
      <c r="X937" s="24"/>
      <c r="Y937" s="24"/>
      <c r="Z937" s="24"/>
      <c r="AA937" s="24"/>
      <c r="AB937" s="24"/>
      <c r="AC937" s="98"/>
      <c r="AD937" s="24"/>
      <c r="AE937" s="24"/>
      <c r="AF937" s="24"/>
      <c r="AG937" s="24"/>
      <c r="AH937" s="24"/>
      <c r="AI937" s="24"/>
      <c r="AJ937" s="24"/>
      <c r="AU937" s="91"/>
      <c r="AV937" s="142"/>
      <c r="AW937" s="123"/>
    </row>
    <row r="938" spans="1:49" s="41" customFormat="1">
      <c r="A938" s="100"/>
      <c r="F938" s="24"/>
      <c r="G938" s="101"/>
      <c r="O938" s="297"/>
      <c r="P938" s="297"/>
      <c r="Q938" s="297"/>
      <c r="V938" s="85"/>
      <c r="X938" s="24"/>
      <c r="Y938" s="24"/>
      <c r="Z938" s="24"/>
      <c r="AA938" s="24"/>
      <c r="AB938" s="24"/>
      <c r="AC938" s="98"/>
      <c r="AD938" s="24"/>
      <c r="AE938" s="24"/>
      <c r="AF938" s="24"/>
      <c r="AG938" s="24"/>
      <c r="AH938" s="24"/>
      <c r="AI938" s="24"/>
      <c r="AJ938" s="24"/>
      <c r="AU938" s="91"/>
      <c r="AV938" s="142"/>
      <c r="AW938" s="123"/>
    </row>
    <row r="939" spans="1:49" s="41" customFormat="1">
      <c r="A939" s="100"/>
      <c r="F939" s="24"/>
      <c r="G939" s="101"/>
      <c r="O939" s="297"/>
      <c r="P939" s="297"/>
      <c r="Q939" s="297"/>
      <c r="V939" s="85"/>
      <c r="X939" s="24"/>
      <c r="Y939" s="24"/>
      <c r="Z939" s="24"/>
      <c r="AA939" s="24"/>
      <c r="AB939" s="24"/>
      <c r="AC939" s="98"/>
      <c r="AD939" s="24"/>
      <c r="AE939" s="24"/>
      <c r="AF939" s="24"/>
      <c r="AG939" s="24"/>
      <c r="AH939" s="24"/>
      <c r="AI939" s="24"/>
      <c r="AJ939" s="24"/>
      <c r="AU939" s="91"/>
      <c r="AV939" s="142"/>
      <c r="AW939" s="123"/>
    </row>
    <row r="940" spans="1:49" s="41" customFormat="1">
      <c r="A940" s="100"/>
      <c r="F940" s="24"/>
      <c r="G940" s="101"/>
      <c r="O940" s="297"/>
      <c r="P940" s="297"/>
      <c r="Q940" s="297"/>
      <c r="V940" s="85"/>
      <c r="X940" s="24"/>
      <c r="Y940" s="24"/>
      <c r="Z940" s="24"/>
      <c r="AA940" s="24"/>
      <c r="AB940" s="24"/>
      <c r="AC940" s="98"/>
      <c r="AD940" s="24"/>
      <c r="AE940" s="24"/>
      <c r="AF940" s="24"/>
      <c r="AG940" s="24"/>
      <c r="AH940" s="24"/>
      <c r="AI940" s="24"/>
      <c r="AJ940" s="24"/>
      <c r="AU940" s="91"/>
      <c r="AV940" s="142"/>
      <c r="AW940" s="123"/>
    </row>
    <row r="941" spans="1:49" s="41" customFormat="1">
      <c r="A941" s="100"/>
      <c r="F941" s="24"/>
      <c r="G941" s="101"/>
      <c r="O941" s="297"/>
      <c r="P941" s="297"/>
      <c r="Q941" s="297"/>
      <c r="V941" s="85"/>
      <c r="X941" s="24"/>
      <c r="Y941" s="24"/>
      <c r="Z941" s="24"/>
      <c r="AA941" s="24"/>
      <c r="AB941" s="24"/>
      <c r="AC941" s="98"/>
      <c r="AD941" s="24"/>
      <c r="AE941" s="24"/>
      <c r="AF941" s="24"/>
      <c r="AG941" s="24"/>
      <c r="AH941" s="24"/>
      <c r="AI941" s="24"/>
      <c r="AJ941" s="24"/>
      <c r="AU941" s="91"/>
      <c r="AV941" s="142"/>
      <c r="AW941" s="123"/>
    </row>
    <row r="942" spans="1:49" s="41" customFormat="1">
      <c r="A942" s="100"/>
      <c r="F942" s="24"/>
      <c r="G942" s="101"/>
      <c r="O942" s="297"/>
      <c r="P942" s="297"/>
      <c r="Q942" s="297"/>
      <c r="V942" s="85"/>
      <c r="X942" s="24"/>
      <c r="Y942" s="24"/>
      <c r="Z942" s="24"/>
      <c r="AA942" s="24"/>
      <c r="AB942" s="24"/>
      <c r="AC942" s="98"/>
      <c r="AD942" s="24"/>
      <c r="AE942" s="24"/>
      <c r="AF942" s="24"/>
      <c r="AG942" s="24"/>
      <c r="AH942" s="24"/>
      <c r="AI942" s="24"/>
      <c r="AJ942" s="24"/>
      <c r="AU942" s="91"/>
      <c r="AV942" s="142"/>
      <c r="AW942" s="123"/>
    </row>
    <row r="943" spans="1:49" s="41" customFormat="1">
      <c r="A943" s="100"/>
      <c r="F943" s="24"/>
      <c r="G943" s="101"/>
      <c r="O943" s="297"/>
      <c r="P943" s="297"/>
      <c r="Q943" s="297"/>
      <c r="V943" s="85"/>
      <c r="X943" s="24"/>
      <c r="Y943" s="24"/>
      <c r="Z943" s="24"/>
      <c r="AA943" s="24"/>
      <c r="AB943" s="24"/>
      <c r="AC943" s="98"/>
      <c r="AD943" s="24"/>
      <c r="AE943" s="24"/>
      <c r="AF943" s="24"/>
      <c r="AG943" s="24"/>
      <c r="AH943" s="24"/>
      <c r="AI943" s="24"/>
      <c r="AJ943" s="24"/>
      <c r="AU943" s="91"/>
      <c r="AV943" s="142"/>
      <c r="AW943" s="123"/>
    </row>
    <row r="944" spans="1:49" s="41" customFormat="1">
      <c r="A944" s="100"/>
      <c r="F944" s="24"/>
      <c r="G944" s="101"/>
      <c r="O944" s="297"/>
      <c r="P944" s="297"/>
      <c r="Q944" s="297"/>
      <c r="V944" s="85"/>
      <c r="X944" s="24"/>
      <c r="Y944" s="24"/>
      <c r="Z944" s="24"/>
      <c r="AA944" s="24"/>
      <c r="AB944" s="24"/>
      <c r="AC944" s="98"/>
      <c r="AD944" s="24"/>
      <c r="AE944" s="24"/>
      <c r="AF944" s="24"/>
      <c r="AG944" s="24"/>
      <c r="AH944" s="24"/>
      <c r="AI944" s="24"/>
      <c r="AJ944" s="24"/>
      <c r="AU944" s="91"/>
      <c r="AV944" s="142"/>
      <c r="AW944" s="123"/>
    </row>
    <row r="945" spans="1:49" s="41" customFormat="1">
      <c r="A945" s="100"/>
      <c r="F945" s="24"/>
      <c r="G945" s="101"/>
      <c r="O945" s="297"/>
      <c r="P945" s="297"/>
      <c r="Q945" s="297"/>
      <c r="V945" s="85"/>
      <c r="X945" s="24"/>
      <c r="Y945" s="24"/>
      <c r="Z945" s="24"/>
      <c r="AA945" s="24"/>
      <c r="AB945" s="24"/>
      <c r="AC945" s="98"/>
      <c r="AD945" s="24"/>
      <c r="AE945" s="24"/>
      <c r="AF945" s="24"/>
      <c r="AG945" s="24"/>
      <c r="AH945" s="24"/>
      <c r="AI945" s="24"/>
      <c r="AJ945" s="24"/>
      <c r="AU945" s="91"/>
      <c r="AV945" s="142"/>
      <c r="AW945" s="123"/>
    </row>
    <row r="946" spans="1:49" s="41" customFormat="1">
      <c r="A946" s="100"/>
      <c r="F946" s="24"/>
      <c r="G946" s="101"/>
      <c r="O946" s="297"/>
      <c r="P946" s="297"/>
      <c r="Q946" s="297"/>
      <c r="V946" s="85"/>
      <c r="X946" s="24"/>
      <c r="Y946" s="24"/>
      <c r="Z946" s="24"/>
      <c r="AA946" s="24"/>
      <c r="AB946" s="24"/>
      <c r="AC946" s="98"/>
      <c r="AD946" s="24"/>
      <c r="AE946" s="24"/>
      <c r="AF946" s="24"/>
      <c r="AG946" s="24"/>
      <c r="AH946" s="24"/>
      <c r="AI946" s="24"/>
      <c r="AJ946" s="24"/>
      <c r="AU946" s="91"/>
      <c r="AV946" s="142"/>
      <c r="AW946" s="123"/>
    </row>
    <row r="947" spans="1:49" s="41" customFormat="1">
      <c r="A947" s="100"/>
      <c r="F947" s="24"/>
      <c r="G947" s="101"/>
      <c r="O947" s="297"/>
      <c r="P947" s="297"/>
      <c r="Q947" s="297"/>
      <c r="V947" s="85"/>
      <c r="X947" s="24"/>
      <c r="Y947" s="24"/>
      <c r="Z947" s="24"/>
      <c r="AA947" s="24"/>
      <c r="AB947" s="24"/>
      <c r="AC947" s="98"/>
      <c r="AD947" s="24"/>
      <c r="AE947" s="24"/>
      <c r="AF947" s="24"/>
      <c r="AG947" s="24"/>
      <c r="AH947" s="24"/>
      <c r="AI947" s="24"/>
      <c r="AJ947" s="24"/>
      <c r="AU947" s="91"/>
      <c r="AV947" s="142"/>
      <c r="AW947" s="123"/>
    </row>
    <row r="948" spans="1:49" s="41" customFormat="1">
      <c r="A948" s="100"/>
      <c r="F948" s="24"/>
      <c r="G948" s="101"/>
      <c r="O948" s="297"/>
      <c r="P948" s="297"/>
      <c r="Q948" s="297"/>
      <c r="V948" s="85"/>
      <c r="X948" s="24"/>
      <c r="Y948" s="24"/>
      <c r="Z948" s="24"/>
      <c r="AA948" s="24"/>
      <c r="AB948" s="24"/>
      <c r="AC948" s="98"/>
      <c r="AD948" s="24"/>
      <c r="AE948" s="24"/>
      <c r="AF948" s="24"/>
      <c r="AG948" s="24"/>
      <c r="AH948" s="24"/>
      <c r="AI948" s="24"/>
      <c r="AJ948" s="24"/>
      <c r="AU948" s="91"/>
      <c r="AV948" s="142"/>
      <c r="AW948" s="123"/>
    </row>
    <row r="949" spans="1:49" s="41" customFormat="1">
      <c r="A949" s="100"/>
      <c r="F949" s="24"/>
      <c r="G949" s="101"/>
      <c r="O949" s="297"/>
      <c r="P949" s="297"/>
      <c r="Q949" s="297"/>
      <c r="V949" s="85"/>
      <c r="X949" s="24"/>
      <c r="Y949" s="24"/>
      <c r="Z949" s="24"/>
      <c r="AA949" s="24"/>
      <c r="AB949" s="24"/>
      <c r="AC949" s="98"/>
      <c r="AD949" s="24"/>
      <c r="AE949" s="24"/>
      <c r="AF949" s="24"/>
      <c r="AG949" s="24"/>
      <c r="AH949" s="24"/>
      <c r="AI949" s="24"/>
      <c r="AJ949" s="24"/>
      <c r="AU949" s="91"/>
      <c r="AV949" s="142"/>
      <c r="AW949" s="123"/>
    </row>
    <row r="950" spans="1:49" s="41" customFormat="1">
      <c r="A950" s="100"/>
      <c r="F950" s="24"/>
      <c r="G950" s="101"/>
      <c r="O950" s="297"/>
      <c r="P950" s="297"/>
      <c r="Q950" s="297"/>
      <c r="V950" s="85"/>
      <c r="X950" s="24"/>
      <c r="Y950" s="24"/>
      <c r="Z950" s="24"/>
      <c r="AA950" s="24"/>
      <c r="AB950" s="24"/>
      <c r="AC950" s="98"/>
      <c r="AD950" s="24"/>
      <c r="AE950" s="24"/>
      <c r="AF950" s="24"/>
      <c r="AG950" s="24"/>
      <c r="AH950" s="24"/>
      <c r="AI950" s="24"/>
      <c r="AJ950" s="24"/>
      <c r="AU950" s="91"/>
      <c r="AV950" s="142"/>
      <c r="AW950" s="123"/>
    </row>
    <row r="951" spans="1:49" s="41" customFormat="1">
      <c r="A951" s="100"/>
      <c r="F951" s="24"/>
      <c r="G951" s="101"/>
      <c r="O951" s="297"/>
      <c r="P951" s="297"/>
      <c r="Q951" s="297"/>
      <c r="V951" s="85"/>
      <c r="X951" s="24"/>
      <c r="Y951" s="24"/>
      <c r="Z951" s="24"/>
      <c r="AA951" s="24"/>
      <c r="AB951" s="24"/>
      <c r="AC951" s="98"/>
      <c r="AD951" s="24"/>
      <c r="AE951" s="24"/>
      <c r="AF951" s="24"/>
      <c r="AG951" s="24"/>
      <c r="AH951" s="24"/>
      <c r="AI951" s="24"/>
      <c r="AJ951" s="24"/>
      <c r="AU951" s="91"/>
      <c r="AV951" s="142"/>
      <c r="AW951" s="123"/>
    </row>
    <row r="952" spans="1:49" s="41" customFormat="1">
      <c r="A952" s="100"/>
      <c r="F952" s="24"/>
      <c r="G952" s="101"/>
      <c r="O952" s="297"/>
      <c r="P952" s="297"/>
      <c r="Q952" s="297"/>
      <c r="V952" s="85"/>
      <c r="X952" s="24"/>
      <c r="Y952" s="24"/>
      <c r="Z952" s="24"/>
      <c r="AA952" s="24"/>
      <c r="AB952" s="24"/>
      <c r="AC952" s="98"/>
      <c r="AD952" s="24"/>
      <c r="AE952" s="24"/>
      <c r="AF952" s="24"/>
      <c r="AG952" s="24"/>
      <c r="AH952" s="24"/>
      <c r="AI952" s="24"/>
      <c r="AJ952" s="24"/>
      <c r="AU952" s="91"/>
      <c r="AV952" s="142"/>
      <c r="AW952" s="123"/>
    </row>
    <row r="953" spans="1:49" s="41" customFormat="1">
      <c r="A953" s="100"/>
      <c r="F953" s="24"/>
      <c r="G953" s="101"/>
      <c r="O953" s="297"/>
      <c r="P953" s="297"/>
      <c r="Q953" s="297"/>
      <c r="V953" s="85"/>
      <c r="X953" s="24"/>
      <c r="Y953" s="24"/>
      <c r="Z953" s="24"/>
      <c r="AA953" s="24"/>
      <c r="AB953" s="24"/>
      <c r="AC953" s="98"/>
      <c r="AD953" s="24"/>
      <c r="AE953" s="24"/>
      <c r="AF953" s="24"/>
      <c r="AG953" s="24"/>
      <c r="AH953" s="24"/>
      <c r="AI953" s="24"/>
      <c r="AJ953" s="24"/>
      <c r="AU953" s="91"/>
      <c r="AV953" s="142"/>
      <c r="AW953" s="123"/>
    </row>
    <row r="954" spans="1:49" s="41" customFormat="1">
      <c r="A954" s="100"/>
      <c r="F954" s="24"/>
      <c r="G954" s="101"/>
      <c r="O954" s="297"/>
      <c r="P954" s="297"/>
      <c r="Q954" s="297"/>
      <c r="V954" s="85"/>
      <c r="X954" s="24"/>
      <c r="Y954" s="24"/>
      <c r="Z954" s="24"/>
      <c r="AA954" s="24"/>
      <c r="AB954" s="24"/>
      <c r="AC954" s="98"/>
      <c r="AD954" s="24"/>
      <c r="AE954" s="24"/>
      <c r="AF954" s="24"/>
      <c r="AG954" s="24"/>
      <c r="AH954" s="24"/>
      <c r="AI954" s="24"/>
      <c r="AJ954" s="24"/>
      <c r="AU954" s="91"/>
      <c r="AV954" s="142"/>
      <c r="AW954" s="123"/>
    </row>
    <row r="955" spans="1:49" s="41" customFormat="1">
      <c r="A955" s="100"/>
      <c r="F955" s="24"/>
      <c r="G955" s="101"/>
      <c r="O955" s="297"/>
      <c r="P955" s="297"/>
      <c r="Q955" s="297"/>
      <c r="V955" s="85"/>
      <c r="X955" s="24"/>
      <c r="Y955" s="24"/>
      <c r="Z955" s="24"/>
      <c r="AA955" s="24"/>
      <c r="AB955" s="24"/>
      <c r="AC955" s="98"/>
      <c r="AD955" s="24"/>
      <c r="AE955" s="24"/>
      <c r="AF955" s="24"/>
      <c r="AG955" s="24"/>
      <c r="AH955" s="24"/>
      <c r="AI955" s="24"/>
      <c r="AJ955" s="24"/>
      <c r="AU955" s="91"/>
      <c r="AV955" s="142"/>
      <c r="AW955" s="123"/>
    </row>
    <row r="956" spans="1:49" s="41" customFormat="1">
      <c r="A956" s="100"/>
      <c r="F956" s="24"/>
      <c r="G956" s="101"/>
      <c r="O956" s="297"/>
      <c r="P956" s="297"/>
      <c r="Q956" s="297"/>
      <c r="V956" s="85"/>
      <c r="X956" s="24"/>
      <c r="Y956" s="24"/>
      <c r="Z956" s="24"/>
      <c r="AA956" s="24"/>
      <c r="AB956" s="24"/>
      <c r="AC956" s="98"/>
      <c r="AD956" s="24"/>
      <c r="AE956" s="24"/>
      <c r="AF956" s="24"/>
      <c r="AG956" s="24"/>
      <c r="AH956" s="24"/>
      <c r="AI956" s="24"/>
      <c r="AJ956" s="24"/>
      <c r="AU956" s="91"/>
      <c r="AV956" s="142"/>
      <c r="AW956" s="123"/>
    </row>
    <row r="957" spans="1:49" s="41" customFormat="1">
      <c r="A957" s="100"/>
      <c r="F957" s="24"/>
      <c r="G957" s="101"/>
      <c r="O957" s="297"/>
      <c r="P957" s="297"/>
      <c r="Q957" s="297"/>
      <c r="V957" s="85"/>
      <c r="X957" s="24"/>
      <c r="Y957" s="24"/>
      <c r="Z957" s="24"/>
      <c r="AA957" s="24"/>
      <c r="AB957" s="24"/>
      <c r="AC957" s="98"/>
      <c r="AD957" s="24"/>
      <c r="AE957" s="24"/>
      <c r="AF957" s="24"/>
      <c r="AG957" s="24"/>
      <c r="AH957" s="24"/>
      <c r="AI957" s="24"/>
      <c r="AJ957" s="24"/>
      <c r="AU957" s="91"/>
      <c r="AV957" s="142"/>
      <c r="AW957" s="123"/>
    </row>
    <row r="958" spans="1:49" s="41" customFormat="1">
      <c r="A958" s="100"/>
      <c r="F958" s="24"/>
      <c r="G958" s="101"/>
      <c r="O958" s="297"/>
      <c r="P958" s="297"/>
      <c r="Q958" s="297"/>
      <c r="V958" s="85"/>
      <c r="X958" s="24"/>
      <c r="Y958" s="24"/>
      <c r="Z958" s="24"/>
      <c r="AA958" s="24"/>
      <c r="AB958" s="24"/>
      <c r="AC958" s="98"/>
      <c r="AD958" s="24"/>
      <c r="AE958" s="24"/>
      <c r="AF958" s="24"/>
      <c r="AG958" s="24"/>
      <c r="AH958" s="24"/>
      <c r="AI958" s="24"/>
      <c r="AJ958" s="24"/>
      <c r="AU958" s="91"/>
      <c r="AV958" s="142"/>
      <c r="AW958" s="123"/>
    </row>
    <row r="959" spans="1:49" s="41" customFormat="1">
      <c r="A959" s="100"/>
      <c r="F959" s="24"/>
      <c r="G959" s="101"/>
      <c r="O959" s="297"/>
      <c r="P959" s="297"/>
      <c r="Q959" s="297"/>
      <c r="V959" s="85"/>
      <c r="X959" s="24"/>
      <c r="Y959" s="24"/>
      <c r="Z959" s="24"/>
      <c r="AA959" s="24"/>
      <c r="AB959" s="24"/>
      <c r="AC959" s="98"/>
      <c r="AD959" s="24"/>
      <c r="AE959" s="24"/>
      <c r="AF959" s="24"/>
      <c r="AG959" s="24"/>
      <c r="AH959" s="24"/>
      <c r="AI959" s="24"/>
      <c r="AJ959" s="24"/>
      <c r="AU959" s="91"/>
      <c r="AV959" s="142"/>
      <c r="AW959" s="123"/>
    </row>
    <row r="960" spans="1:49" s="41" customFormat="1">
      <c r="A960" s="100"/>
      <c r="F960" s="24"/>
      <c r="G960" s="101"/>
      <c r="O960" s="297"/>
      <c r="P960" s="297"/>
      <c r="Q960" s="297"/>
      <c r="V960" s="85"/>
      <c r="X960" s="24"/>
      <c r="Y960" s="24"/>
      <c r="Z960" s="24"/>
      <c r="AA960" s="24"/>
      <c r="AB960" s="24"/>
      <c r="AC960" s="98"/>
      <c r="AD960" s="24"/>
      <c r="AE960" s="24"/>
      <c r="AF960" s="24"/>
      <c r="AG960" s="24"/>
      <c r="AH960" s="24"/>
      <c r="AI960" s="24"/>
      <c r="AJ960" s="24"/>
      <c r="AU960" s="91"/>
      <c r="AV960" s="142"/>
      <c r="AW960" s="123"/>
    </row>
    <row r="961" spans="1:49" s="41" customFormat="1">
      <c r="A961" s="100"/>
      <c r="F961" s="24"/>
      <c r="G961" s="101"/>
      <c r="O961" s="297"/>
      <c r="P961" s="297"/>
      <c r="Q961" s="297"/>
      <c r="V961" s="85"/>
      <c r="X961" s="24"/>
      <c r="Y961" s="24"/>
      <c r="Z961" s="24"/>
      <c r="AA961" s="24"/>
      <c r="AB961" s="24"/>
      <c r="AC961" s="98"/>
      <c r="AD961" s="24"/>
      <c r="AE961" s="24"/>
      <c r="AF961" s="24"/>
      <c r="AG961" s="24"/>
      <c r="AH961" s="24"/>
      <c r="AI961" s="24"/>
      <c r="AJ961" s="24"/>
      <c r="AU961" s="91"/>
      <c r="AV961" s="142"/>
      <c r="AW961" s="123"/>
    </row>
    <row r="962" spans="1:49" s="41" customFormat="1">
      <c r="A962" s="100"/>
      <c r="F962" s="24"/>
      <c r="G962" s="101"/>
      <c r="O962" s="297"/>
      <c r="P962" s="297"/>
      <c r="Q962" s="297"/>
      <c r="V962" s="85"/>
      <c r="X962" s="24"/>
      <c r="Y962" s="24"/>
      <c r="Z962" s="24"/>
      <c r="AA962" s="24"/>
      <c r="AB962" s="24"/>
      <c r="AC962" s="98"/>
      <c r="AD962" s="24"/>
      <c r="AE962" s="24"/>
      <c r="AF962" s="24"/>
      <c r="AG962" s="24"/>
      <c r="AH962" s="24"/>
      <c r="AI962" s="24"/>
      <c r="AJ962" s="24"/>
      <c r="AU962" s="91"/>
      <c r="AV962" s="142"/>
      <c r="AW962" s="123"/>
    </row>
    <row r="963" spans="1:49" s="41" customFormat="1">
      <c r="A963" s="100"/>
      <c r="F963" s="24"/>
      <c r="G963" s="101"/>
      <c r="O963" s="297"/>
      <c r="P963" s="297"/>
      <c r="Q963" s="297"/>
      <c r="V963" s="85"/>
      <c r="X963" s="24"/>
      <c r="Y963" s="24"/>
      <c r="Z963" s="24"/>
      <c r="AA963" s="24"/>
      <c r="AB963" s="24"/>
      <c r="AC963" s="98"/>
      <c r="AD963" s="24"/>
      <c r="AE963" s="24"/>
      <c r="AF963" s="24"/>
      <c r="AG963" s="24"/>
      <c r="AH963" s="24"/>
      <c r="AI963" s="24"/>
      <c r="AJ963" s="24"/>
      <c r="AU963" s="91"/>
      <c r="AV963" s="142"/>
      <c r="AW963" s="123"/>
    </row>
    <row r="964" spans="1:49" s="41" customFormat="1">
      <c r="A964" s="100"/>
      <c r="F964" s="24"/>
      <c r="G964" s="101"/>
      <c r="O964" s="297"/>
      <c r="P964" s="297"/>
      <c r="Q964" s="297"/>
      <c r="V964" s="85"/>
      <c r="X964" s="24"/>
      <c r="Y964" s="24"/>
      <c r="Z964" s="24"/>
      <c r="AA964" s="24"/>
      <c r="AB964" s="24"/>
      <c r="AC964" s="98"/>
      <c r="AD964" s="24"/>
      <c r="AE964" s="24"/>
      <c r="AF964" s="24"/>
      <c r="AG964" s="24"/>
      <c r="AH964" s="24"/>
      <c r="AI964" s="24"/>
      <c r="AJ964" s="24"/>
      <c r="AU964" s="91"/>
      <c r="AV964" s="142"/>
      <c r="AW964" s="123"/>
    </row>
    <row r="965" spans="1:49" s="41" customFormat="1">
      <c r="A965" s="100"/>
      <c r="F965" s="24"/>
      <c r="G965" s="101"/>
      <c r="O965" s="297"/>
      <c r="P965" s="297"/>
      <c r="Q965" s="297"/>
      <c r="V965" s="85"/>
      <c r="X965" s="24"/>
      <c r="Y965" s="24"/>
      <c r="Z965" s="24"/>
      <c r="AA965" s="24"/>
      <c r="AB965" s="24"/>
      <c r="AC965" s="98"/>
      <c r="AD965" s="24"/>
      <c r="AE965" s="24"/>
      <c r="AF965" s="24"/>
      <c r="AG965" s="24"/>
      <c r="AH965" s="24"/>
      <c r="AI965" s="24"/>
      <c r="AJ965" s="24"/>
      <c r="AU965" s="91"/>
      <c r="AV965" s="142"/>
      <c r="AW965" s="123"/>
    </row>
    <row r="966" spans="1:49" s="41" customFormat="1">
      <c r="A966" s="100"/>
      <c r="F966" s="24"/>
      <c r="G966" s="101"/>
      <c r="O966" s="297"/>
      <c r="P966" s="297"/>
      <c r="Q966" s="297"/>
      <c r="V966" s="85"/>
      <c r="X966" s="24"/>
      <c r="Y966" s="24"/>
      <c r="Z966" s="24"/>
      <c r="AA966" s="24"/>
      <c r="AB966" s="24"/>
      <c r="AC966" s="98"/>
      <c r="AD966" s="24"/>
      <c r="AE966" s="24"/>
      <c r="AF966" s="24"/>
      <c r="AG966" s="24"/>
      <c r="AH966" s="24"/>
      <c r="AI966" s="24"/>
      <c r="AJ966" s="24"/>
      <c r="AU966" s="91"/>
      <c r="AV966" s="142"/>
      <c r="AW966" s="123"/>
    </row>
    <row r="967" spans="1:49" s="41" customFormat="1">
      <c r="A967" s="100"/>
      <c r="F967" s="24"/>
      <c r="G967" s="101"/>
      <c r="O967" s="297"/>
      <c r="P967" s="297"/>
      <c r="Q967" s="297"/>
      <c r="V967" s="85"/>
      <c r="X967" s="24"/>
      <c r="Y967" s="24"/>
      <c r="Z967" s="24"/>
      <c r="AA967" s="24"/>
      <c r="AB967" s="24"/>
      <c r="AC967" s="98"/>
      <c r="AD967" s="24"/>
      <c r="AE967" s="24"/>
      <c r="AF967" s="24"/>
      <c r="AG967" s="24"/>
      <c r="AH967" s="24"/>
      <c r="AI967" s="24"/>
      <c r="AJ967" s="24"/>
      <c r="AU967" s="91"/>
      <c r="AV967" s="142"/>
      <c r="AW967" s="123"/>
    </row>
    <row r="968" spans="1:49" s="41" customFormat="1">
      <c r="A968" s="100"/>
      <c r="F968" s="24"/>
      <c r="G968" s="101"/>
      <c r="O968" s="297"/>
      <c r="P968" s="297"/>
      <c r="Q968" s="297"/>
      <c r="V968" s="85"/>
      <c r="X968" s="24"/>
      <c r="Y968" s="24"/>
      <c r="Z968" s="24"/>
      <c r="AA968" s="24"/>
      <c r="AB968" s="24"/>
      <c r="AC968" s="98"/>
      <c r="AD968" s="24"/>
      <c r="AE968" s="24"/>
      <c r="AF968" s="24"/>
      <c r="AG968" s="24"/>
      <c r="AH968" s="24"/>
      <c r="AI968" s="24"/>
      <c r="AJ968" s="24"/>
      <c r="AU968" s="91"/>
      <c r="AV968" s="142"/>
      <c r="AW968" s="123"/>
    </row>
    <row r="969" spans="1:49" s="41" customFormat="1">
      <c r="A969" s="100"/>
      <c r="F969" s="24"/>
      <c r="G969" s="101"/>
      <c r="O969" s="297"/>
      <c r="P969" s="297"/>
      <c r="Q969" s="297"/>
      <c r="V969" s="85"/>
      <c r="X969" s="24"/>
      <c r="Y969" s="24"/>
      <c r="Z969" s="24"/>
      <c r="AA969" s="24"/>
      <c r="AB969" s="24"/>
      <c r="AC969" s="98"/>
      <c r="AD969" s="24"/>
      <c r="AE969" s="24"/>
      <c r="AF969" s="24"/>
      <c r="AG969" s="24"/>
      <c r="AH969" s="24"/>
      <c r="AI969" s="24"/>
      <c r="AJ969" s="24"/>
      <c r="AU969" s="91"/>
      <c r="AV969" s="142"/>
      <c r="AW969" s="123"/>
    </row>
    <row r="970" spans="1:49" s="41" customFormat="1">
      <c r="A970" s="100"/>
      <c r="F970" s="24"/>
      <c r="G970" s="101"/>
      <c r="O970" s="297"/>
      <c r="P970" s="297"/>
      <c r="Q970" s="297"/>
      <c r="V970" s="85"/>
      <c r="X970" s="24"/>
      <c r="Y970" s="24"/>
      <c r="Z970" s="24"/>
      <c r="AA970" s="24"/>
      <c r="AB970" s="24"/>
      <c r="AC970" s="98"/>
      <c r="AD970" s="24"/>
      <c r="AE970" s="24"/>
      <c r="AF970" s="24"/>
      <c r="AG970" s="24"/>
      <c r="AH970" s="24"/>
      <c r="AI970" s="24"/>
      <c r="AJ970" s="24"/>
      <c r="AU970" s="91"/>
      <c r="AV970" s="142"/>
      <c r="AW970" s="123"/>
    </row>
    <row r="971" spans="1:49" s="41" customFormat="1">
      <c r="A971" s="100"/>
      <c r="F971" s="24"/>
      <c r="G971" s="101"/>
      <c r="O971" s="297"/>
      <c r="P971" s="297"/>
      <c r="Q971" s="297"/>
      <c r="V971" s="85"/>
      <c r="X971" s="24"/>
      <c r="Y971" s="24"/>
      <c r="Z971" s="24"/>
      <c r="AA971" s="24"/>
      <c r="AB971" s="24"/>
      <c r="AC971" s="98"/>
      <c r="AD971" s="24"/>
      <c r="AE971" s="24"/>
      <c r="AF971" s="24"/>
      <c r="AG971" s="24"/>
      <c r="AH971" s="24"/>
      <c r="AI971" s="24"/>
      <c r="AJ971" s="24"/>
      <c r="AU971" s="91"/>
      <c r="AV971" s="142"/>
      <c r="AW971" s="123"/>
    </row>
    <row r="972" spans="1:49" s="41" customFormat="1">
      <c r="A972" s="100"/>
      <c r="F972" s="24"/>
      <c r="G972" s="101"/>
      <c r="O972" s="297"/>
      <c r="P972" s="297"/>
      <c r="Q972" s="297"/>
      <c r="V972" s="85"/>
      <c r="X972" s="24"/>
      <c r="Y972" s="24"/>
      <c r="Z972" s="24"/>
      <c r="AA972" s="24"/>
      <c r="AB972" s="24"/>
      <c r="AC972" s="98"/>
      <c r="AD972" s="24"/>
      <c r="AE972" s="24"/>
      <c r="AF972" s="24"/>
      <c r="AG972" s="24"/>
      <c r="AH972" s="24"/>
      <c r="AI972" s="24"/>
      <c r="AJ972" s="24"/>
      <c r="AU972" s="91"/>
      <c r="AV972" s="142"/>
      <c r="AW972" s="123"/>
    </row>
    <row r="973" spans="1:49" s="41" customFormat="1">
      <c r="A973" s="100"/>
      <c r="F973" s="24"/>
      <c r="G973" s="101"/>
      <c r="O973" s="297"/>
      <c r="P973" s="297"/>
      <c r="Q973" s="297"/>
      <c r="V973" s="85"/>
      <c r="X973" s="24"/>
      <c r="Y973" s="24"/>
      <c r="Z973" s="24"/>
      <c r="AA973" s="24"/>
      <c r="AB973" s="24"/>
      <c r="AC973" s="98"/>
      <c r="AD973" s="24"/>
      <c r="AE973" s="24"/>
      <c r="AF973" s="24"/>
      <c r="AG973" s="24"/>
      <c r="AH973" s="24"/>
      <c r="AI973" s="24"/>
      <c r="AJ973" s="24"/>
      <c r="AU973" s="91"/>
      <c r="AV973" s="142"/>
      <c r="AW973" s="123"/>
    </row>
    <row r="974" spans="1:49" s="41" customFormat="1">
      <c r="A974" s="100"/>
      <c r="F974" s="24"/>
      <c r="G974" s="101"/>
      <c r="O974" s="297"/>
      <c r="P974" s="297"/>
      <c r="Q974" s="297"/>
      <c r="V974" s="85"/>
      <c r="X974" s="24"/>
      <c r="Y974" s="24"/>
      <c r="Z974" s="24"/>
      <c r="AA974" s="24"/>
      <c r="AB974" s="24"/>
      <c r="AC974" s="98"/>
      <c r="AD974" s="24"/>
      <c r="AE974" s="24"/>
      <c r="AF974" s="24"/>
      <c r="AG974" s="24"/>
      <c r="AH974" s="24"/>
      <c r="AI974" s="24"/>
      <c r="AJ974" s="24"/>
      <c r="AU974" s="91"/>
      <c r="AV974" s="142"/>
      <c r="AW974" s="123"/>
    </row>
    <row r="975" spans="1:49" s="41" customFormat="1">
      <c r="A975" s="100"/>
      <c r="F975" s="24"/>
      <c r="G975" s="101"/>
      <c r="O975" s="297"/>
      <c r="P975" s="297"/>
      <c r="Q975" s="297"/>
      <c r="V975" s="85"/>
      <c r="X975" s="24"/>
      <c r="Y975" s="24"/>
      <c r="Z975" s="24"/>
      <c r="AA975" s="24"/>
      <c r="AB975" s="24"/>
      <c r="AC975" s="98"/>
      <c r="AD975" s="24"/>
      <c r="AE975" s="24"/>
      <c r="AF975" s="24"/>
      <c r="AG975" s="24"/>
      <c r="AH975" s="24"/>
      <c r="AI975" s="24"/>
      <c r="AJ975" s="24"/>
      <c r="AU975" s="91"/>
      <c r="AV975" s="142"/>
      <c r="AW975" s="123"/>
    </row>
    <row r="976" spans="1:49" s="41" customFormat="1">
      <c r="A976" s="100"/>
      <c r="F976" s="24"/>
      <c r="G976" s="101"/>
      <c r="O976" s="297"/>
      <c r="P976" s="297"/>
      <c r="Q976" s="297"/>
      <c r="V976" s="85"/>
      <c r="X976" s="24"/>
      <c r="Y976" s="24"/>
      <c r="Z976" s="24"/>
      <c r="AA976" s="24"/>
      <c r="AB976" s="24"/>
      <c r="AC976" s="98"/>
      <c r="AD976" s="24"/>
      <c r="AE976" s="24"/>
      <c r="AF976" s="24"/>
      <c r="AG976" s="24"/>
      <c r="AH976" s="24"/>
      <c r="AI976" s="24"/>
      <c r="AJ976" s="24"/>
      <c r="AU976" s="91"/>
      <c r="AV976" s="142"/>
      <c r="AW976" s="123"/>
    </row>
    <row r="977" spans="1:49" s="41" customFormat="1">
      <c r="A977" s="100"/>
      <c r="F977" s="24"/>
      <c r="G977" s="101"/>
      <c r="O977" s="297"/>
      <c r="P977" s="297"/>
      <c r="Q977" s="297"/>
      <c r="V977" s="85"/>
      <c r="X977" s="24"/>
      <c r="Y977" s="24"/>
      <c r="Z977" s="24"/>
      <c r="AA977" s="24"/>
      <c r="AB977" s="24"/>
      <c r="AC977" s="98"/>
      <c r="AD977" s="24"/>
      <c r="AE977" s="24"/>
      <c r="AF977" s="24"/>
      <c r="AG977" s="24"/>
      <c r="AH977" s="24"/>
      <c r="AI977" s="24"/>
      <c r="AJ977" s="24"/>
      <c r="AU977" s="91"/>
      <c r="AV977" s="142"/>
      <c r="AW977" s="123"/>
    </row>
    <row r="978" spans="1:49" s="41" customFormat="1">
      <c r="A978" s="100"/>
      <c r="F978" s="24"/>
      <c r="G978" s="101"/>
      <c r="O978" s="297"/>
      <c r="P978" s="297"/>
      <c r="Q978" s="297"/>
      <c r="V978" s="85"/>
      <c r="X978" s="24"/>
      <c r="Y978" s="24"/>
      <c r="Z978" s="24"/>
      <c r="AA978" s="24"/>
      <c r="AB978" s="24"/>
      <c r="AC978" s="98"/>
      <c r="AD978" s="24"/>
      <c r="AE978" s="24"/>
      <c r="AF978" s="24"/>
      <c r="AG978" s="24"/>
      <c r="AH978" s="24"/>
      <c r="AI978" s="24"/>
      <c r="AJ978" s="24"/>
      <c r="AU978" s="91"/>
      <c r="AV978" s="142"/>
      <c r="AW978" s="123"/>
    </row>
    <row r="979" spans="1:49" s="41" customFormat="1">
      <c r="A979" s="100"/>
      <c r="F979" s="24"/>
      <c r="G979" s="101"/>
      <c r="O979" s="297"/>
      <c r="P979" s="297"/>
      <c r="Q979" s="297"/>
      <c r="V979" s="85"/>
      <c r="X979" s="24"/>
      <c r="Y979" s="24"/>
      <c r="Z979" s="24"/>
      <c r="AA979" s="24"/>
      <c r="AB979" s="24"/>
      <c r="AC979" s="98"/>
      <c r="AD979" s="24"/>
      <c r="AE979" s="24"/>
      <c r="AF979" s="24"/>
      <c r="AG979" s="24"/>
      <c r="AH979" s="24"/>
      <c r="AI979" s="24"/>
      <c r="AJ979" s="24"/>
      <c r="AU979" s="91"/>
      <c r="AV979" s="142"/>
      <c r="AW979" s="123"/>
    </row>
    <row r="980" spans="1:49" s="41" customFormat="1">
      <c r="A980" s="100"/>
      <c r="F980" s="24"/>
      <c r="G980" s="101"/>
      <c r="O980" s="297"/>
      <c r="P980" s="297"/>
      <c r="Q980" s="297"/>
      <c r="V980" s="85"/>
      <c r="X980" s="24"/>
      <c r="Y980" s="24"/>
      <c r="Z980" s="24"/>
      <c r="AA980" s="24"/>
      <c r="AB980" s="24"/>
      <c r="AC980" s="98"/>
      <c r="AD980" s="24"/>
      <c r="AE980" s="24"/>
      <c r="AF980" s="24"/>
      <c r="AG980" s="24"/>
      <c r="AH980" s="24"/>
      <c r="AI980" s="24"/>
      <c r="AJ980" s="24"/>
      <c r="AU980" s="91"/>
      <c r="AV980" s="142"/>
      <c r="AW980" s="123"/>
    </row>
    <row r="981" spans="1:49" s="41" customFormat="1">
      <c r="A981" s="100"/>
      <c r="F981" s="24"/>
      <c r="G981" s="101"/>
      <c r="O981" s="297"/>
      <c r="P981" s="297"/>
      <c r="Q981" s="297"/>
      <c r="V981" s="85"/>
      <c r="X981" s="24"/>
      <c r="Y981" s="24"/>
      <c r="Z981" s="24"/>
      <c r="AA981" s="24"/>
      <c r="AB981" s="24"/>
      <c r="AC981" s="98"/>
      <c r="AD981" s="24"/>
      <c r="AE981" s="24"/>
      <c r="AF981" s="24"/>
      <c r="AG981" s="24"/>
      <c r="AH981" s="24"/>
      <c r="AI981" s="24"/>
      <c r="AJ981" s="24"/>
      <c r="AU981" s="91"/>
      <c r="AV981" s="142"/>
      <c r="AW981" s="123"/>
    </row>
    <row r="982" spans="1:49" s="41" customFormat="1">
      <c r="A982" s="100"/>
      <c r="F982" s="24"/>
      <c r="G982" s="101"/>
      <c r="O982" s="297"/>
      <c r="P982" s="297"/>
      <c r="Q982" s="297"/>
      <c r="V982" s="85"/>
      <c r="X982" s="24"/>
      <c r="Y982" s="24"/>
      <c r="Z982" s="24"/>
      <c r="AA982" s="24"/>
      <c r="AB982" s="24"/>
      <c r="AC982" s="98"/>
      <c r="AD982" s="24"/>
      <c r="AE982" s="24"/>
      <c r="AF982" s="24"/>
      <c r="AG982" s="24"/>
      <c r="AH982" s="24"/>
      <c r="AI982" s="24"/>
      <c r="AJ982" s="24"/>
      <c r="AU982" s="91"/>
      <c r="AV982" s="142"/>
      <c r="AW982" s="123"/>
    </row>
    <row r="983" spans="1:49" s="41" customFormat="1">
      <c r="A983" s="100"/>
      <c r="F983" s="24"/>
      <c r="G983" s="101"/>
      <c r="O983" s="297"/>
      <c r="P983" s="297"/>
      <c r="Q983" s="297"/>
      <c r="V983" s="85"/>
      <c r="X983" s="24"/>
      <c r="Y983" s="24"/>
      <c r="Z983" s="24"/>
      <c r="AA983" s="24"/>
      <c r="AB983" s="24"/>
      <c r="AC983" s="98"/>
      <c r="AD983" s="24"/>
      <c r="AE983" s="24"/>
      <c r="AF983" s="24"/>
      <c r="AG983" s="24"/>
      <c r="AH983" s="24"/>
      <c r="AI983" s="24"/>
      <c r="AJ983" s="24"/>
      <c r="AU983" s="91"/>
      <c r="AV983" s="142"/>
      <c r="AW983" s="123"/>
    </row>
    <row r="984" spans="1:49" s="41" customFormat="1">
      <c r="A984" s="100"/>
      <c r="F984" s="24"/>
      <c r="G984" s="101"/>
      <c r="O984" s="297"/>
      <c r="P984" s="297"/>
      <c r="Q984" s="297"/>
      <c r="V984" s="85"/>
      <c r="X984" s="24"/>
      <c r="Y984" s="24"/>
      <c r="Z984" s="24"/>
      <c r="AA984" s="24"/>
      <c r="AB984" s="24"/>
      <c r="AC984" s="98"/>
      <c r="AD984" s="24"/>
      <c r="AE984" s="24"/>
      <c r="AF984" s="24"/>
      <c r="AG984" s="24"/>
      <c r="AH984" s="24"/>
      <c r="AI984" s="24"/>
      <c r="AJ984" s="24"/>
      <c r="AU984" s="91"/>
      <c r="AV984" s="142"/>
      <c r="AW984" s="123"/>
    </row>
    <row r="985" spans="1:49" s="41" customFormat="1">
      <c r="A985" s="100"/>
      <c r="F985" s="24"/>
      <c r="G985" s="101"/>
      <c r="O985" s="297"/>
      <c r="P985" s="297"/>
      <c r="Q985" s="297"/>
      <c r="V985" s="85"/>
      <c r="X985" s="24"/>
      <c r="Y985" s="24"/>
      <c r="Z985" s="24"/>
      <c r="AA985" s="24"/>
      <c r="AB985" s="24"/>
      <c r="AC985" s="98"/>
      <c r="AD985" s="24"/>
      <c r="AE985" s="24"/>
      <c r="AF985" s="24"/>
      <c r="AG985" s="24"/>
      <c r="AH985" s="24"/>
      <c r="AI985" s="24"/>
      <c r="AJ985" s="24"/>
      <c r="AU985" s="91"/>
      <c r="AV985" s="142"/>
      <c r="AW985" s="123"/>
    </row>
    <row r="986" spans="1:49" s="41" customFormat="1">
      <c r="A986" s="100"/>
      <c r="F986" s="24"/>
      <c r="G986" s="101"/>
      <c r="O986" s="297"/>
      <c r="P986" s="297"/>
      <c r="Q986" s="297"/>
      <c r="V986" s="85"/>
      <c r="X986" s="24"/>
      <c r="Y986" s="24"/>
      <c r="Z986" s="24"/>
      <c r="AA986" s="24"/>
      <c r="AB986" s="24"/>
      <c r="AC986" s="98"/>
      <c r="AD986" s="24"/>
      <c r="AE986" s="24"/>
      <c r="AF986" s="24"/>
      <c r="AG986" s="24"/>
      <c r="AH986" s="24"/>
      <c r="AI986" s="24"/>
      <c r="AJ986" s="24"/>
      <c r="AU986" s="91"/>
      <c r="AV986" s="142"/>
      <c r="AW986" s="123"/>
    </row>
    <row r="987" spans="1:49" s="41" customFormat="1">
      <c r="A987" s="100"/>
      <c r="F987" s="24"/>
      <c r="G987" s="101"/>
      <c r="O987" s="297"/>
      <c r="P987" s="297"/>
      <c r="Q987" s="297"/>
      <c r="V987" s="85"/>
      <c r="X987" s="24"/>
      <c r="Y987" s="24"/>
      <c r="Z987" s="24"/>
      <c r="AA987" s="24"/>
      <c r="AB987" s="24"/>
      <c r="AC987" s="98"/>
      <c r="AD987" s="24"/>
      <c r="AE987" s="24"/>
      <c r="AF987" s="24"/>
      <c r="AG987" s="24"/>
      <c r="AH987" s="24"/>
      <c r="AI987" s="24"/>
      <c r="AJ987" s="24"/>
      <c r="AU987" s="91"/>
      <c r="AV987" s="142"/>
      <c r="AW987" s="123"/>
    </row>
    <row r="988" spans="1:49" s="41" customFormat="1">
      <c r="A988" s="100"/>
      <c r="F988" s="24"/>
      <c r="G988" s="101"/>
      <c r="O988" s="297"/>
      <c r="P988" s="297"/>
      <c r="Q988" s="297"/>
      <c r="V988" s="85"/>
      <c r="X988" s="24"/>
      <c r="Y988" s="24"/>
      <c r="Z988" s="24"/>
      <c r="AA988" s="24"/>
      <c r="AB988" s="24"/>
      <c r="AC988" s="98"/>
      <c r="AD988" s="24"/>
      <c r="AE988" s="24"/>
      <c r="AF988" s="24"/>
      <c r="AG988" s="24"/>
      <c r="AH988" s="24"/>
      <c r="AI988" s="24"/>
      <c r="AJ988" s="24"/>
      <c r="AU988" s="91"/>
      <c r="AV988" s="142"/>
      <c r="AW988" s="123"/>
    </row>
    <row r="989" spans="1:49" s="41" customFormat="1">
      <c r="A989" s="100"/>
      <c r="F989" s="24"/>
      <c r="G989" s="101"/>
      <c r="O989" s="297"/>
      <c r="P989" s="297"/>
      <c r="Q989" s="297"/>
      <c r="V989" s="85"/>
      <c r="X989" s="24"/>
      <c r="Y989" s="24"/>
      <c r="Z989" s="24"/>
      <c r="AA989" s="24"/>
      <c r="AB989" s="24"/>
      <c r="AC989" s="98"/>
      <c r="AD989" s="24"/>
      <c r="AE989" s="24"/>
      <c r="AF989" s="24"/>
      <c r="AG989" s="24"/>
      <c r="AH989" s="24"/>
      <c r="AI989" s="24"/>
      <c r="AJ989" s="24"/>
      <c r="AU989" s="91"/>
      <c r="AV989" s="142"/>
      <c r="AW989" s="123"/>
    </row>
    <row r="990" spans="1:49" s="41" customFormat="1">
      <c r="A990" s="100"/>
      <c r="F990" s="24"/>
      <c r="G990" s="101"/>
      <c r="O990" s="297"/>
      <c r="P990" s="297"/>
      <c r="Q990" s="297"/>
      <c r="V990" s="85"/>
      <c r="X990" s="24"/>
      <c r="Y990" s="24"/>
      <c r="Z990" s="24"/>
      <c r="AA990" s="24"/>
      <c r="AB990" s="24"/>
      <c r="AC990" s="98"/>
      <c r="AD990" s="24"/>
      <c r="AE990" s="24"/>
      <c r="AF990" s="24"/>
      <c r="AG990" s="24"/>
      <c r="AH990" s="24"/>
      <c r="AI990" s="24"/>
      <c r="AJ990" s="24"/>
      <c r="AU990" s="91"/>
      <c r="AV990" s="142"/>
      <c r="AW990" s="123"/>
    </row>
    <row r="991" spans="1:49" s="41" customFormat="1">
      <c r="A991" s="100"/>
      <c r="F991" s="24"/>
      <c r="G991" s="101"/>
      <c r="O991" s="297"/>
      <c r="P991" s="297"/>
      <c r="Q991" s="297"/>
      <c r="V991" s="85"/>
      <c r="X991" s="24"/>
      <c r="Y991" s="24"/>
      <c r="Z991" s="24"/>
      <c r="AA991" s="24"/>
      <c r="AB991" s="24"/>
      <c r="AC991" s="98"/>
      <c r="AD991" s="24"/>
      <c r="AE991" s="24"/>
      <c r="AF991" s="24"/>
      <c r="AG991" s="24"/>
      <c r="AH991" s="24"/>
      <c r="AI991" s="24"/>
      <c r="AJ991" s="24"/>
      <c r="AU991" s="91"/>
      <c r="AV991" s="142"/>
      <c r="AW991" s="123"/>
    </row>
    <row r="992" spans="1:49" s="41" customFormat="1">
      <c r="A992" s="100"/>
      <c r="F992" s="24"/>
      <c r="G992" s="101"/>
      <c r="O992" s="297"/>
      <c r="P992" s="297"/>
      <c r="Q992" s="297"/>
      <c r="V992" s="85"/>
      <c r="X992" s="24"/>
      <c r="Y992" s="24"/>
      <c r="Z992" s="24"/>
      <c r="AA992" s="24"/>
      <c r="AB992" s="24"/>
      <c r="AC992" s="98"/>
      <c r="AD992" s="24"/>
      <c r="AE992" s="24"/>
      <c r="AF992" s="24"/>
      <c r="AG992" s="24"/>
      <c r="AH992" s="24"/>
      <c r="AI992" s="24"/>
      <c r="AJ992" s="24"/>
      <c r="AU992" s="91"/>
      <c r="AV992" s="142"/>
      <c r="AW992" s="123"/>
    </row>
    <row r="993" spans="1:49" s="41" customFormat="1">
      <c r="A993" s="100"/>
      <c r="F993" s="24"/>
      <c r="G993" s="101"/>
      <c r="O993" s="297"/>
      <c r="P993" s="297"/>
      <c r="Q993" s="297"/>
      <c r="V993" s="85"/>
      <c r="X993" s="24"/>
      <c r="Y993" s="24"/>
      <c r="Z993" s="24"/>
      <c r="AA993" s="24"/>
      <c r="AB993" s="24"/>
      <c r="AC993" s="98"/>
      <c r="AD993" s="24"/>
      <c r="AE993" s="24"/>
      <c r="AF993" s="24"/>
      <c r="AG993" s="24"/>
      <c r="AH993" s="24"/>
      <c r="AI993" s="24"/>
      <c r="AJ993" s="24"/>
      <c r="AU993" s="91"/>
      <c r="AV993" s="142"/>
      <c r="AW993" s="123"/>
    </row>
    <row r="994" spans="1:49" s="41" customFormat="1">
      <c r="A994" s="100"/>
      <c r="F994" s="24"/>
      <c r="G994" s="101"/>
      <c r="O994" s="297"/>
      <c r="P994" s="297"/>
      <c r="Q994" s="297"/>
      <c r="V994" s="85"/>
      <c r="X994" s="24"/>
      <c r="Y994" s="24"/>
      <c r="Z994" s="24"/>
      <c r="AA994" s="24"/>
      <c r="AB994" s="24"/>
      <c r="AC994" s="98"/>
      <c r="AD994" s="24"/>
      <c r="AE994" s="24"/>
      <c r="AF994" s="24"/>
      <c r="AG994" s="24"/>
      <c r="AH994" s="24"/>
      <c r="AI994" s="24"/>
      <c r="AJ994" s="24"/>
      <c r="AU994" s="91"/>
      <c r="AV994" s="142"/>
      <c r="AW994" s="123"/>
    </row>
    <row r="995" spans="1:49" s="41" customFormat="1">
      <c r="A995" s="100"/>
      <c r="F995" s="24"/>
      <c r="G995" s="101"/>
      <c r="O995" s="297"/>
      <c r="P995" s="297"/>
      <c r="Q995" s="297"/>
      <c r="V995" s="85"/>
      <c r="X995" s="24"/>
      <c r="Y995" s="24"/>
      <c r="Z995" s="24"/>
      <c r="AA995" s="24"/>
      <c r="AB995" s="24"/>
      <c r="AC995" s="98"/>
      <c r="AD995" s="24"/>
      <c r="AE995" s="24"/>
      <c r="AF995" s="24"/>
      <c r="AG995" s="24"/>
      <c r="AH995" s="24"/>
      <c r="AI995" s="24"/>
      <c r="AJ995" s="24"/>
      <c r="AU995" s="91"/>
      <c r="AV995" s="142"/>
      <c r="AW995" s="123"/>
    </row>
    <row r="996" spans="1:49" s="41" customFormat="1">
      <c r="A996" s="100"/>
      <c r="F996" s="24"/>
      <c r="G996" s="101"/>
      <c r="O996" s="297"/>
      <c r="P996" s="297"/>
      <c r="Q996" s="297"/>
      <c r="V996" s="85"/>
      <c r="X996" s="24"/>
      <c r="Y996" s="24"/>
      <c r="Z996" s="24"/>
      <c r="AA996" s="24"/>
      <c r="AB996" s="24"/>
      <c r="AC996" s="98"/>
      <c r="AD996" s="24"/>
      <c r="AE996" s="24"/>
      <c r="AF996" s="24"/>
      <c r="AG996" s="24"/>
      <c r="AH996" s="24"/>
      <c r="AI996" s="24"/>
      <c r="AJ996" s="24"/>
      <c r="AU996" s="91"/>
      <c r="AV996" s="142"/>
      <c r="AW996" s="123"/>
    </row>
    <row r="997" spans="1:49" s="41" customFormat="1">
      <c r="A997" s="100"/>
      <c r="F997" s="24"/>
      <c r="G997" s="101"/>
      <c r="O997" s="297"/>
      <c r="P997" s="297"/>
      <c r="Q997" s="297"/>
      <c r="V997" s="85"/>
      <c r="X997" s="24"/>
      <c r="Y997" s="24"/>
      <c r="Z997" s="24"/>
      <c r="AA997" s="24"/>
      <c r="AB997" s="24"/>
      <c r="AC997" s="98"/>
      <c r="AD997" s="24"/>
      <c r="AE997" s="24"/>
      <c r="AF997" s="24"/>
      <c r="AG997" s="24"/>
      <c r="AH997" s="24"/>
      <c r="AI997" s="24"/>
      <c r="AJ997" s="24"/>
      <c r="AU997" s="91"/>
      <c r="AV997" s="142"/>
      <c r="AW997" s="123"/>
    </row>
    <row r="998" spans="1:49" s="41" customFormat="1">
      <c r="A998" s="100"/>
      <c r="F998" s="24"/>
      <c r="G998" s="101"/>
      <c r="O998" s="297"/>
      <c r="P998" s="297"/>
      <c r="Q998" s="297"/>
      <c r="V998" s="85"/>
      <c r="X998" s="24"/>
      <c r="Y998" s="24"/>
      <c r="Z998" s="24"/>
      <c r="AA998" s="24"/>
      <c r="AB998" s="24"/>
      <c r="AC998" s="98"/>
      <c r="AD998" s="24"/>
      <c r="AE998" s="24"/>
      <c r="AF998" s="24"/>
      <c r="AG998" s="24"/>
      <c r="AH998" s="24"/>
      <c r="AI998" s="24"/>
      <c r="AJ998" s="24"/>
      <c r="AU998" s="91"/>
      <c r="AV998" s="142"/>
      <c r="AW998" s="123"/>
    </row>
    <row r="999" spans="1:49" s="41" customFormat="1">
      <c r="A999" s="100"/>
      <c r="F999" s="24"/>
      <c r="G999" s="101"/>
      <c r="O999" s="297"/>
      <c r="P999" s="297"/>
      <c r="Q999" s="297"/>
      <c r="V999" s="85"/>
      <c r="X999" s="24"/>
      <c r="Y999" s="24"/>
      <c r="Z999" s="24"/>
      <c r="AA999" s="24"/>
      <c r="AB999" s="24"/>
      <c r="AC999" s="98"/>
      <c r="AD999" s="24"/>
      <c r="AE999" s="24"/>
      <c r="AF999" s="24"/>
      <c r="AG999" s="24"/>
      <c r="AH999" s="24"/>
      <c r="AI999" s="24"/>
      <c r="AJ999" s="24"/>
      <c r="AU999" s="91"/>
      <c r="AV999" s="142"/>
      <c r="AW999" s="123"/>
    </row>
    <row r="1000" spans="1:49" s="41" customFormat="1">
      <c r="A1000" s="100"/>
      <c r="F1000" s="24"/>
      <c r="G1000" s="101"/>
      <c r="O1000" s="297"/>
      <c r="P1000" s="297"/>
      <c r="Q1000" s="297"/>
      <c r="V1000" s="85"/>
      <c r="X1000" s="24"/>
      <c r="Y1000" s="24"/>
      <c r="Z1000" s="24"/>
      <c r="AA1000" s="24"/>
      <c r="AB1000" s="24"/>
      <c r="AC1000" s="98"/>
      <c r="AD1000" s="24"/>
      <c r="AE1000" s="24"/>
      <c r="AF1000" s="24"/>
      <c r="AG1000" s="24"/>
      <c r="AH1000" s="24"/>
      <c r="AI1000" s="24"/>
      <c r="AJ1000" s="24"/>
      <c r="AU1000" s="91"/>
      <c r="AV1000" s="142"/>
      <c r="AW1000" s="123"/>
    </row>
    <row r="1001" spans="1:49" s="41" customFormat="1">
      <c r="A1001" s="100"/>
      <c r="F1001" s="24"/>
      <c r="G1001" s="101"/>
      <c r="O1001" s="297"/>
      <c r="P1001" s="297"/>
      <c r="Q1001" s="297"/>
      <c r="V1001" s="85"/>
      <c r="X1001" s="24"/>
      <c r="Y1001" s="24"/>
      <c r="Z1001" s="24"/>
      <c r="AA1001" s="24"/>
      <c r="AB1001" s="24"/>
      <c r="AC1001" s="98"/>
      <c r="AD1001" s="24"/>
      <c r="AE1001" s="24"/>
      <c r="AF1001" s="24"/>
      <c r="AG1001" s="24"/>
      <c r="AH1001" s="24"/>
      <c r="AI1001" s="24"/>
      <c r="AJ1001" s="24"/>
      <c r="AU1001" s="91"/>
      <c r="AV1001" s="142"/>
      <c r="AW1001" s="123"/>
    </row>
    <row r="1002" spans="1:49" s="41" customFormat="1">
      <c r="A1002" s="100"/>
      <c r="F1002" s="24"/>
      <c r="G1002" s="101"/>
      <c r="O1002" s="297"/>
      <c r="P1002" s="297"/>
      <c r="Q1002" s="297"/>
      <c r="V1002" s="85"/>
      <c r="X1002" s="24"/>
      <c r="Y1002" s="24"/>
      <c r="Z1002" s="24"/>
      <c r="AA1002" s="24"/>
      <c r="AB1002" s="24"/>
      <c r="AC1002" s="98"/>
      <c r="AD1002" s="24"/>
      <c r="AE1002" s="24"/>
      <c r="AF1002" s="24"/>
      <c r="AG1002" s="24"/>
      <c r="AH1002" s="24"/>
      <c r="AI1002" s="24"/>
      <c r="AJ1002" s="24"/>
      <c r="AU1002" s="91"/>
      <c r="AV1002" s="142"/>
      <c r="AW1002" s="123"/>
    </row>
    <row r="1003" spans="1:49" s="41" customFormat="1">
      <c r="A1003" s="100"/>
      <c r="F1003" s="24"/>
      <c r="G1003" s="101"/>
      <c r="O1003" s="297"/>
      <c r="P1003" s="297"/>
      <c r="Q1003" s="297"/>
      <c r="V1003" s="85"/>
      <c r="X1003" s="24"/>
      <c r="Y1003" s="24"/>
      <c r="Z1003" s="24"/>
      <c r="AA1003" s="24"/>
      <c r="AB1003" s="24"/>
      <c r="AC1003" s="98"/>
      <c r="AD1003" s="24"/>
      <c r="AE1003" s="24"/>
      <c r="AF1003" s="24"/>
      <c r="AG1003" s="24"/>
      <c r="AH1003" s="24"/>
      <c r="AI1003" s="24"/>
      <c r="AJ1003" s="24"/>
      <c r="AU1003" s="91"/>
      <c r="AV1003" s="142"/>
      <c r="AW1003" s="123"/>
    </row>
    <row r="1004" spans="1:49" s="41" customFormat="1">
      <c r="A1004" s="100"/>
      <c r="F1004" s="24"/>
      <c r="G1004" s="101"/>
      <c r="O1004" s="297"/>
      <c r="P1004" s="297"/>
      <c r="Q1004" s="297"/>
      <c r="V1004" s="85"/>
      <c r="X1004" s="24"/>
      <c r="Y1004" s="24"/>
      <c r="Z1004" s="24"/>
      <c r="AA1004" s="24"/>
      <c r="AB1004" s="24"/>
      <c r="AC1004" s="98"/>
      <c r="AD1004" s="24"/>
      <c r="AE1004" s="24"/>
      <c r="AF1004" s="24"/>
      <c r="AG1004" s="24"/>
      <c r="AH1004" s="24"/>
      <c r="AI1004" s="24"/>
      <c r="AJ1004" s="24"/>
      <c r="AU1004" s="91"/>
      <c r="AV1004" s="142"/>
      <c r="AW1004" s="123"/>
    </row>
    <row r="1005" spans="1:49" s="41" customFormat="1">
      <c r="A1005" s="100"/>
      <c r="F1005" s="24"/>
      <c r="G1005" s="101"/>
      <c r="O1005" s="297"/>
      <c r="P1005" s="297"/>
      <c r="Q1005" s="297"/>
      <c r="V1005" s="85"/>
      <c r="X1005" s="24"/>
      <c r="Y1005" s="24"/>
      <c r="Z1005" s="24"/>
      <c r="AA1005" s="24"/>
      <c r="AB1005" s="24"/>
      <c r="AC1005" s="98"/>
      <c r="AD1005" s="24"/>
      <c r="AE1005" s="24"/>
      <c r="AF1005" s="24"/>
      <c r="AG1005" s="24"/>
      <c r="AH1005" s="24"/>
      <c r="AI1005" s="24"/>
      <c r="AJ1005" s="24"/>
      <c r="AU1005" s="91"/>
      <c r="AV1005" s="142"/>
      <c r="AW1005" s="123"/>
    </row>
    <row r="1006" spans="1:49" s="41" customFormat="1">
      <c r="A1006" s="100"/>
      <c r="F1006" s="24"/>
      <c r="G1006" s="101"/>
      <c r="O1006" s="297"/>
      <c r="P1006" s="297"/>
      <c r="Q1006" s="297"/>
      <c r="V1006" s="85"/>
      <c r="X1006" s="24"/>
      <c r="Y1006" s="24"/>
      <c r="Z1006" s="24"/>
      <c r="AA1006" s="24"/>
      <c r="AB1006" s="24"/>
      <c r="AC1006" s="98"/>
      <c r="AD1006" s="24"/>
      <c r="AE1006" s="24"/>
      <c r="AF1006" s="24"/>
      <c r="AG1006" s="24"/>
      <c r="AH1006" s="24"/>
      <c r="AI1006" s="24"/>
      <c r="AJ1006" s="24"/>
      <c r="AU1006" s="91"/>
      <c r="AV1006" s="142"/>
      <c r="AW1006" s="123"/>
    </row>
    <row r="1007" spans="1:49" s="41" customFormat="1">
      <c r="A1007" s="100"/>
      <c r="F1007" s="24"/>
      <c r="G1007" s="101"/>
      <c r="O1007" s="297"/>
      <c r="P1007" s="297"/>
      <c r="Q1007" s="297"/>
      <c r="V1007" s="85"/>
      <c r="X1007" s="24"/>
      <c r="Y1007" s="24"/>
      <c r="Z1007" s="24"/>
      <c r="AA1007" s="24"/>
      <c r="AB1007" s="24"/>
      <c r="AC1007" s="98"/>
      <c r="AD1007" s="24"/>
      <c r="AE1007" s="24"/>
      <c r="AF1007" s="24"/>
      <c r="AG1007" s="24"/>
      <c r="AH1007" s="24"/>
      <c r="AI1007" s="24"/>
      <c r="AJ1007" s="24"/>
      <c r="AU1007" s="91"/>
      <c r="AV1007" s="142"/>
      <c r="AW1007" s="123"/>
    </row>
    <row r="1008" spans="1:49" s="41" customFormat="1">
      <c r="A1008" s="100"/>
      <c r="F1008" s="24"/>
      <c r="G1008" s="101"/>
      <c r="O1008" s="297"/>
      <c r="P1008" s="297"/>
      <c r="Q1008" s="297"/>
      <c r="V1008" s="85"/>
      <c r="X1008" s="24"/>
      <c r="Y1008" s="24"/>
      <c r="Z1008" s="24"/>
      <c r="AA1008" s="24"/>
      <c r="AB1008" s="24"/>
      <c r="AC1008" s="98"/>
      <c r="AD1008" s="24"/>
      <c r="AE1008" s="24"/>
      <c r="AF1008" s="24"/>
      <c r="AG1008" s="24"/>
      <c r="AH1008" s="24"/>
      <c r="AI1008" s="24"/>
      <c r="AJ1008" s="24"/>
      <c r="AU1008" s="91"/>
      <c r="AV1008" s="142"/>
      <c r="AW1008" s="123"/>
    </row>
    <row r="1009" spans="1:49" s="41" customFormat="1">
      <c r="A1009" s="100"/>
      <c r="F1009" s="24"/>
      <c r="G1009" s="101"/>
      <c r="O1009" s="297"/>
      <c r="P1009" s="297"/>
      <c r="Q1009" s="297"/>
      <c r="V1009" s="85"/>
      <c r="X1009" s="24"/>
      <c r="Y1009" s="24"/>
      <c r="Z1009" s="24"/>
      <c r="AA1009" s="24"/>
      <c r="AB1009" s="24"/>
      <c r="AC1009" s="98"/>
      <c r="AD1009" s="24"/>
      <c r="AE1009" s="24"/>
      <c r="AF1009" s="24"/>
      <c r="AG1009" s="24"/>
      <c r="AH1009" s="24"/>
      <c r="AI1009" s="24"/>
      <c r="AJ1009" s="24"/>
      <c r="AU1009" s="91"/>
      <c r="AV1009" s="142"/>
      <c r="AW1009" s="123"/>
    </row>
    <row r="1010" spans="1:49" s="41" customFormat="1">
      <c r="A1010" s="100"/>
      <c r="F1010" s="24"/>
      <c r="G1010" s="101"/>
      <c r="O1010" s="297"/>
      <c r="P1010" s="297"/>
      <c r="Q1010" s="297"/>
      <c r="V1010" s="85"/>
      <c r="X1010" s="24"/>
      <c r="Y1010" s="24"/>
      <c r="Z1010" s="24"/>
      <c r="AA1010" s="24"/>
      <c r="AB1010" s="24"/>
      <c r="AC1010" s="98"/>
      <c r="AD1010" s="24"/>
      <c r="AE1010" s="24"/>
      <c r="AF1010" s="24"/>
      <c r="AG1010" s="24"/>
      <c r="AH1010" s="24"/>
      <c r="AI1010" s="24"/>
      <c r="AJ1010" s="24"/>
      <c r="AU1010" s="91"/>
      <c r="AV1010" s="142"/>
      <c r="AW1010" s="123"/>
    </row>
    <row r="1011" spans="1:49" s="41" customFormat="1">
      <c r="A1011" s="100"/>
      <c r="F1011" s="24"/>
      <c r="G1011" s="101"/>
      <c r="O1011" s="297"/>
      <c r="P1011" s="297"/>
      <c r="Q1011" s="297"/>
      <c r="V1011" s="85"/>
      <c r="X1011" s="24"/>
      <c r="Y1011" s="24"/>
      <c r="Z1011" s="24"/>
      <c r="AA1011" s="24"/>
      <c r="AB1011" s="24"/>
      <c r="AC1011" s="98"/>
      <c r="AD1011" s="24"/>
      <c r="AE1011" s="24"/>
      <c r="AF1011" s="24"/>
      <c r="AG1011" s="24"/>
      <c r="AH1011" s="24"/>
      <c r="AI1011" s="24"/>
      <c r="AJ1011" s="24"/>
      <c r="AU1011" s="91"/>
      <c r="AV1011" s="142"/>
      <c r="AW1011" s="123"/>
    </row>
    <row r="1012" spans="1:49" s="41" customFormat="1">
      <c r="A1012" s="100"/>
      <c r="F1012" s="24"/>
      <c r="G1012" s="101"/>
      <c r="O1012" s="297"/>
      <c r="P1012" s="297"/>
      <c r="Q1012" s="297"/>
      <c r="V1012" s="85"/>
      <c r="X1012" s="24"/>
      <c r="Y1012" s="24"/>
      <c r="Z1012" s="24"/>
      <c r="AA1012" s="24"/>
      <c r="AB1012" s="24"/>
      <c r="AC1012" s="98"/>
      <c r="AD1012" s="24"/>
      <c r="AE1012" s="24"/>
      <c r="AF1012" s="24"/>
      <c r="AG1012" s="24"/>
      <c r="AH1012" s="24"/>
      <c r="AI1012" s="24"/>
      <c r="AJ1012" s="24"/>
      <c r="AU1012" s="91"/>
      <c r="AV1012" s="142"/>
      <c r="AW1012" s="123"/>
    </row>
    <row r="1013" spans="1:49" s="41" customFormat="1">
      <c r="A1013" s="100"/>
      <c r="F1013" s="24"/>
      <c r="G1013" s="101"/>
      <c r="O1013" s="297"/>
      <c r="P1013" s="297"/>
      <c r="Q1013" s="297"/>
      <c r="V1013" s="85"/>
      <c r="X1013" s="24"/>
      <c r="Y1013" s="24"/>
      <c r="Z1013" s="24"/>
      <c r="AA1013" s="24"/>
      <c r="AB1013" s="24"/>
      <c r="AC1013" s="98"/>
      <c r="AD1013" s="24"/>
      <c r="AE1013" s="24"/>
      <c r="AF1013" s="24"/>
      <c r="AG1013" s="24"/>
      <c r="AH1013" s="24"/>
      <c r="AI1013" s="24"/>
      <c r="AJ1013" s="24"/>
      <c r="AU1013" s="91"/>
      <c r="AV1013" s="142"/>
      <c r="AW1013" s="123"/>
    </row>
    <row r="1014" spans="1:49" s="41" customFormat="1">
      <c r="A1014" s="100"/>
      <c r="F1014" s="24"/>
      <c r="G1014" s="101"/>
      <c r="O1014" s="297"/>
      <c r="P1014" s="297"/>
      <c r="Q1014" s="297"/>
      <c r="V1014" s="85"/>
      <c r="X1014" s="24"/>
      <c r="Y1014" s="24"/>
      <c r="Z1014" s="24"/>
      <c r="AA1014" s="24"/>
      <c r="AB1014" s="24"/>
      <c r="AC1014" s="98"/>
      <c r="AD1014" s="24"/>
      <c r="AE1014" s="24"/>
      <c r="AF1014" s="24"/>
      <c r="AG1014" s="24"/>
      <c r="AH1014" s="24"/>
      <c r="AI1014" s="24"/>
      <c r="AJ1014" s="24"/>
      <c r="AU1014" s="91"/>
      <c r="AV1014" s="142"/>
      <c r="AW1014" s="123"/>
    </row>
    <row r="1015" spans="1:49" s="41" customFormat="1">
      <c r="A1015" s="100"/>
      <c r="F1015" s="24"/>
      <c r="G1015" s="101"/>
      <c r="O1015" s="297"/>
      <c r="P1015" s="297"/>
      <c r="Q1015" s="297"/>
      <c r="V1015" s="85"/>
      <c r="X1015" s="24"/>
      <c r="Y1015" s="24"/>
      <c r="Z1015" s="24"/>
      <c r="AA1015" s="24"/>
      <c r="AB1015" s="24"/>
      <c r="AC1015" s="98"/>
      <c r="AD1015" s="24"/>
      <c r="AE1015" s="24"/>
      <c r="AF1015" s="24"/>
      <c r="AG1015" s="24"/>
      <c r="AH1015" s="24"/>
      <c r="AI1015" s="24"/>
      <c r="AJ1015" s="24"/>
      <c r="AU1015" s="91"/>
      <c r="AV1015" s="142"/>
      <c r="AW1015" s="123"/>
    </row>
    <row r="1016" spans="1:49" s="41" customFormat="1">
      <c r="A1016" s="100"/>
      <c r="F1016" s="24"/>
      <c r="G1016" s="101"/>
      <c r="O1016" s="297"/>
      <c r="P1016" s="297"/>
      <c r="Q1016" s="297"/>
      <c r="V1016" s="85"/>
      <c r="X1016" s="24"/>
      <c r="Y1016" s="24"/>
      <c r="Z1016" s="24"/>
      <c r="AA1016" s="24"/>
      <c r="AB1016" s="24"/>
      <c r="AC1016" s="98"/>
      <c r="AD1016" s="24"/>
      <c r="AE1016" s="24"/>
      <c r="AF1016" s="24"/>
      <c r="AG1016" s="24"/>
      <c r="AH1016" s="24"/>
      <c r="AI1016" s="24"/>
      <c r="AJ1016" s="24"/>
      <c r="AU1016" s="91"/>
      <c r="AV1016" s="142"/>
      <c r="AW1016" s="123"/>
    </row>
    <row r="1017" spans="1:49" s="41" customFormat="1">
      <c r="A1017" s="100"/>
      <c r="F1017" s="24"/>
      <c r="G1017" s="101"/>
      <c r="O1017" s="297"/>
      <c r="P1017" s="297"/>
      <c r="Q1017" s="297"/>
      <c r="V1017" s="85"/>
      <c r="X1017" s="24"/>
      <c r="Y1017" s="24"/>
      <c r="Z1017" s="24"/>
      <c r="AA1017" s="24"/>
      <c r="AB1017" s="24"/>
      <c r="AC1017" s="98"/>
      <c r="AD1017" s="24"/>
      <c r="AE1017" s="24"/>
      <c r="AF1017" s="24"/>
      <c r="AG1017" s="24"/>
      <c r="AH1017" s="24"/>
      <c r="AI1017" s="24"/>
      <c r="AJ1017" s="24"/>
      <c r="AU1017" s="91"/>
      <c r="AV1017" s="142"/>
      <c r="AW1017" s="123"/>
    </row>
    <row r="1018" spans="1:49" s="41" customFormat="1">
      <c r="A1018" s="100"/>
      <c r="F1018" s="24"/>
      <c r="G1018" s="101"/>
      <c r="O1018" s="297"/>
      <c r="P1018" s="297"/>
      <c r="Q1018" s="297"/>
      <c r="V1018" s="85"/>
      <c r="X1018" s="24"/>
      <c r="Y1018" s="24"/>
      <c r="Z1018" s="24"/>
      <c r="AA1018" s="24"/>
      <c r="AB1018" s="24"/>
      <c r="AC1018" s="98"/>
      <c r="AD1018" s="24"/>
      <c r="AE1018" s="24"/>
      <c r="AF1018" s="24"/>
      <c r="AG1018" s="24"/>
      <c r="AH1018" s="24"/>
      <c r="AI1018" s="24"/>
      <c r="AJ1018" s="24"/>
      <c r="AU1018" s="91"/>
      <c r="AV1018" s="142"/>
      <c r="AW1018" s="123"/>
    </row>
    <row r="1019" spans="1:49" s="41" customFormat="1">
      <c r="A1019" s="100"/>
      <c r="F1019" s="24"/>
      <c r="G1019" s="101"/>
      <c r="O1019" s="297"/>
      <c r="P1019" s="297"/>
      <c r="Q1019" s="297"/>
      <c r="V1019" s="85"/>
      <c r="X1019" s="24"/>
      <c r="Y1019" s="24"/>
      <c r="Z1019" s="24"/>
      <c r="AA1019" s="24"/>
      <c r="AB1019" s="24"/>
      <c r="AC1019" s="98"/>
      <c r="AD1019" s="24"/>
      <c r="AE1019" s="24"/>
      <c r="AF1019" s="24"/>
      <c r="AG1019" s="24"/>
      <c r="AH1019" s="24"/>
      <c r="AI1019" s="24"/>
      <c r="AJ1019" s="24"/>
      <c r="AU1019" s="91"/>
      <c r="AV1019" s="142"/>
      <c r="AW1019" s="123"/>
    </row>
    <row r="1020" spans="1:49" s="41" customFormat="1">
      <c r="A1020" s="100"/>
      <c r="F1020" s="24"/>
      <c r="G1020" s="101"/>
      <c r="O1020" s="297"/>
      <c r="P1020" s="297"/>
      <c r="Q1020" s="297"/>
      <c r="V1020" s="85"/>
      <c r="X1020" s="24"/>
      <c r="Y1020" s="24"/>
      <c r="Z1020" s="24"/>
      <c r="AA1020" s="24"/>
      <c r="AB1020" s="24"/>
      <c r="AC1020" s="98"/>
      <c r="AD1020" s="24"/>
      <c r="AE1020" s="24"/>
      <c r="AF1020" s="24"/>
      <c r="AG1020" s="24"/>
      <c r="AH1020" s="24"/>
      <c r="AI1020" s="24"/>
      <c r="AJ1020" s="24"/>
      <c r="AU1020" s="91"/>
      <c r="AV1020" s="142"/>
      <c r="AW1020" s="123"/>
    </row>
    <row r="1021" spans="1:49" s="41" customFormat="1">
      <c r="A1021" s="100"/>
      <c r="F1021" s="24"/>
      <c r="G1021" s="101"/>
      <c r="O1021" s="297"/>
      <c r="P1021" s="297"/>
      <c r="Q1021" s="297"/>
      <c r="V1021" s="85"/>
      <c r="X1021" s="24"/>
      <c r="Y1021" s="24"/>
      <c r="Z1021" s="24"/>
      <c r="AA1021" s="24"/>
      <c r="AB1021" s="24"/>
      <c r="AC1021" s="98"/>
      <c r="AD1021" s="24"/>
      <c r="AE1021" s="24"/>
      <c r="AF1021" s="24"/>
      <c r="AG1021" s="24"/>
      <c r="AH1021" s="24"/>
      <c r="AI1021" s="24"/>
      <c r="AJ1021" s="24"/>
      <c r="AU1021" s="91"/>
      <c r="AV1021" s="142"/>
      <c r="AW1021" s="123"/>
    </row>
    <row r="1022" spans="1:49" s="41" customFormat="1">
      <c r="A1022" s="100"/>
      <c r="F1022" s="24"/>
      <c r="G1022" s="101"/>
      <c r="O1022" s="297"/>
      <c r="P1022" s="297"/>
      <c r="Q1022" s="297"/>
      <c r="V1022" s="85"/>
      <c r="X1022" s="24"/>
      <c r="Y1022" s="24"/>
      <c r="Z1022" s="24"/>
      <c r="AA1022" s="24"/>
      <c r="AB1022" s="24"/>
      <c r="AC1022" s="98"/>
      <c r="AD1022" s="24"/>
      <c r="AE1022" s="24"/>
      <c r="AF1022" s="24"/>
      <c r="AG1022" s="24"/>
      <c r="AH1022" s="24"/>
      <c r="AI1022" s="24"/>
      <c r="AJ1022" s="24"/>
      <c r="AU1022" s="91"/>
      <c r="AV1022" s="142"/>
      <c r="AW1022" s="123"/>
    </row>
    <row r="1023" spans="1:49" s="41" customFormat="1">
      <c r="A1023" s="100"/>
      <c r="F1023" s="24"/>
      <c r="G1023" s="101"/>
      <c r="O1023" s="297"/>
      <c r="P1023" s="297"/>
      <c r="Q1023" s="297"/>
      <c r="V1023" s="85"/>
      <c r="X1023" s="24"/>
      <c r="Y1023" s="24"/>
      <c r="Z1023" s="24"/>
      <c r="AA1023" s="24"/>
      <c r="AB1023" s="24"/>
      <c r="AC1023" s="98"/>
      <c r="AD1023" s="24"/>
      <c r="AE1023" s="24"/>
      <c r="AF1023" s="24"/>
      <c r="AG1023" s="24"/>
      <c r="AH1023" s="24"/>
      <c r="AI1023" s="24"/>
      <c r="AJ1023" s="24"/>
      <c r="AU1023" s="91"/>
      <c r="AV1023" s="142"/>
      <c r="AW1023" s="123"/>
    </row>
    <row r="1024" spans="1:49" s="41" customFormat="1">
      <c r="A1024" s="100"/>
      <c r="F1024" s="24"/>
      <c r="G1024" s="101"/>
      <c r="O1024" s="297"/>
      <c r="P1024" s="297"/>
      <c r="Q1024" s="297"/>
      <c r="V1024" s="85"/>
      <c r="X1024" s="24"/>
      <c r="Y1024" s="24"/>
      <c r="Z1024" s="24"/>
      <c r="AA1024" s="24"/>
      <c r="AB1024" s="24"/>
      <c r="AC1024" s="98"/>
      <c r="AD1024" s="24"/>
      <c r="AE1024" s="24"/>
      <c r="AF1024" s="24"/>
      <c r="AG1024" s="24"/>
      <c r="AH1024" s="24"/>
      <c r="AI1024" s="24"/>
      <c r="AJ1024" s="24"/>
      <c r="AU1024" s="91"/>
      <c r="AV1024" s="142"/>
      <c r="AW1024" s="123"/>
    </row>
    <row r="1025" spans="1:49" s="41" customFormat="1">
      <c r="A1025" s="100"/>
      <c r="F1025" s="24"/>
      <c r="G1025" s="101"/>
      <c r="O1025" s="297"/>
      <c r="P1025" s="297"/>
      <c r="Q1025" s="297"/>
      <c r="V1025" s="85"/>
      <c r="X1025" s="24"/>
      <c r="Y1025" s="24"/>
      <c r="Z1025" s="24"/>
      <c r="AA1025" s="24"/>
      <c r="AB1025" s="24"/>
      <c r="AC1025" s="98"/>
      <c r="AD1025" s="24"/>
      <c r="AE1025" s="24"/>
      <c r="AF1025" s="24"/>
      <c r="AG1025" s="24"/>
      <c r="AH1025" s="24"/>
      <c r="AI1025" s="24"/>
      <c r="AJ1025" s="24"/>
      <c r="AU1025" s="91"/>
      <c r="AV1025" s="142"/>
      <c r="AW1025" s="123"/>
    </row>
    <row r="1026" spans="1:49" s="41" customFormat="1">
      <c r="A1026" s="100"/>
      <c r="F1026" s="24"/>
      <c r="G1026" s="101"/>
      <c r="O1026" s="297"/>
      <c r="P1026" s="297"/>
      <c r="Q1026" s="297"/>
      <c r="V1026" s="85"/>
      <c r="X1026" s="24"/>
      <c r="Y1026" s="24"/>
      <c r="Z1026" s="24"/>
      <c r="AA1026" s="24"/>
      <c r="AB1026" s="24"/>
      <c r="AC1026" s="98"/>
      <c r="AD1026" s="24"/>
      <c r="AE1026" s="24"/>
      <c r="AF1026" s="24"/>
      <c r="AG1026" s="24"/>
      <c r="AH1026" s="24"/>
      <c r="AI1026" s="24"/>
      <c r="AJ1026" s="24"/>
      <c r="AU1026" s="91"/>
      <c r="AV1026" s="142"/>
      <c r="AW1026" s="123"/>
    </row>
    <row r="1027" spans="1:49" s="41" customFormat="1">
      <c r="A1027" s="100"/>
      <c r="F1027" s="24"/>
      <c r="G1027" s="101"/>
      <c r="O1027" s="297"/>
      <c r="P1027" s="297"/>
      <c r="Q1027" s="297"/>
      <c r="V1027" s="85"/>
      <c r="X1027" s="24"/>
      <c r="Y1027" s="24"/>
      <c r="Z1027" s="24"/>
      <c r="AA1027" s="24"/>
      <c r="AB1027" s="24"/>
      <c r="AC1027" s="98"/>
      <c r="AD1027" s="24"/>
      <c r="AE1027" s="24"/>
      <c r="AF1027" s="24"/>
      <c r="AG1027" s="24"/>
      <c r="AH1027" s="24"/>
      <c r="AI1027" s="24"/>
      <c r="AJ1027" s="24"/>
      <c r="AU1027" s="91"/>
      <c r="AV1027" s="142"/>
      <c r="AW1027" s="123"/>
    </row>
    <row r="1028" spans="1:49" s="41" customFormat="1">
      <c r="A1028" s="100"/>
      <c r="F1028" s="24"/>
      <c r="G1028" s="101"/>
      <c r="O1028" s="297"/>
      <c r="P1028" s="297"/>
      <c r="Q1028" s="297"/>
      <c r="V1028" s="85"/>
      <c r="X1028" s="24"/>
      <c r="Y1028" s="24"/>
      <c r="Z1028" s="24"/>
      <c r="AA1028" s="24"/>
      <c r="AB1028" s="24"/>
      <c r="AC1028" s="98"/>
      <c r="AD1028" s="24"/>
      <c r="AE1028" s="24"/>
      <c r="AF1028" s="24"/>
      <c r="AG1028" s="24"/>
      <c r="AH1028" s="24"/>
      <c r="AI1028" s="24"/>
      <c r="AJ1028" s="24"/>
      <c r="AU1028" s="91"/>
      <c r="AV1028" s="142"/>
      <c r="AW1028" s="123"/>
    </row>
    <row r="1029" spans="1:49" s="41" customFormat="1">
      <c r="A1029" s="100"/>
      <c r="F1029" s="24"/>
      <c r="G1029" s="101"/>
      <c r="O1029" s="297"/>
      <c r="P1029" s="297"/>
      <c r="Q1029" s="297"/>
      <c r="V1029" s="85"/>
      <c r="X1029" s="24"/>
      <c r="Y1029" s="24"/>
      <c r="Z1029" s="24"/>
      <c r="AA1029" s="24"/>
      <c r="AB1029" s="24"/>
      <c r="AC1029" s="98"/>
      <c r="AD1029" s="24"/>
      <c r="AE1029" s="24"/>
      <c r="AF1029" s="24"/>
      <c r="AG1029" s="24"/>
      <c r="AH1029" s="24"/>
      <c r="AI1029" s="24"/>
      <c r="AJ1029" s="24"/>
      <c r="AU1029" s="91"/>
      <c r="AV1029" s="142"/>
      <c r="AW1029" s="123"/>
    </row>
    <row r="1030" spans="1:49" s="41" customFormat="1">
      <c r="A1030" s="100"/>
      <c r="F1030" s="24"/>
      <c r="G1030" s="101"/>
      <c r="O1030" s="297"/>
      <c r="P1030" s="297"/>
      <c r="Q1030" s="297"/>
      <c r="V1030" s="85"/>
      <c r="X1030" s="24"/>
      <c r="Y1030" s="24"/>
      <c r="Z1030" s="24"/>
      <c r="AA1030" s="24"/>
      <c r="AB1030" s="24"/>
      <c r="AC1030" s="98"/>
      <c r="AD1030" s="24"/>
      <c r="AE1030" s="24"/>
      <c r="AF1030" s="24"/>
      <c r="AG1030" s="24"/>
      <c r="AH1030" s="24"/>
      <c r="AI1030" s="24"/>
      <c r="AJ1030" s="24"/>
      <c r="AU1030" s="91"/>
      <c r="AV1030" s="142"/>
      <c r="AW1030" s="123"/>
    </row>
    <row r="1031" spans="1:49" s="41" customFormat="1">
      <c r="A1031" s="100"/>
      <c r="F1031" s="24"/>
      <c r="G1031" s="101"/>
      <c r="O1031" s="297"/>
      <c r="P1031" s="297"/>
      <c r="Q1031" s="297"/>
      <c r="V1031" s="85"/>
      <c r="X1031" s="24"/>
      <c r="Y1031" s="24"/>
      <c r="Z1031" s="24"/>
      <c r="AA1031" s="24"/>
      <c r="AB1031" s="24"/>
      <c r="AC1031" s="98"/>
      <c r="AD1031" s="24"/>
      <c r="AE1031" s="24"/>
      <c r="AF1031" s="24"/>
      <c r="AG1031" s="24"/>
      <c r="AH1031" s="24"/>
      <c r="AI1031" s="24"/>
      <c r="AJ1031" s="24"/>
      <c r="AU1031" s="91"/>
      <c r="AV1031" s="142"/>
      <c r="AW1031" s="123"/>
    </row>
    <row r="1032" spans="1:49" s="41" customFormat="1">
      <c r="A1032" s="100"/>
      <c r="F1032" s="24"/>
      <c r="G1032" s="101"/>
      <c r="O1032" s="297"/>
      <c r="P1032" s="297"/>
      <c r="Q1032" s="297"/>
      <c r="V1032" s="85"/>
      <c r="X1032" s="24"/>
      <c r="Y1032" s="24"/>
      <c r="Z1032" s="24"/>
      <c r="AA1032" s="24"/>
      <c r="AB1032" s="24"/>
      <c r="AC1032" s="98"/>
      <c r="AD1032" s="24"/>
      <c r="AE1032" s="24"/>
      <c r="AF1032" s="24"/>
      <c r="AG1032" s="24"/>
      <c r="AH1032" s="24"/>
      <c r="AI1032" s="24"/>
      <c r="AJ1032" s="24"/>
      <c r="AU1032" s="91"/>
      <c r="AV1032" s="142"/>
      <c r="AW1032" s="123"/>
    </row>
    <row r="1033" spans="1:49" s="41" customFormat="1">
      <c r="A1033" s="100"/>
      <c r="F1033" s="24"/>
      <c r="G1033" s="101"/>
      <c r="O1033" s="297"/>
      <c r="P1033" s="297"/>
      <c r="Q1033" s="297"/>
      <c r="V1033" s="85"/>
      <c r="X1033" s="24"/>
      <c r="Y1033" s="24"/>
      <c r="Z1033" s="24"/>
      <c r="AA1033" s="24"/>
      <c r="AB1033" s="24"/>
      <c r="AC1033" s="98"/>
      <c r="AD1033" s="24"/>
      <c r="AE1033" s="24"/>
      <c r="AF1033" s="24"/>
      <c r="AG1033" s="24"/>
      <c r="AH1033" s="24"/>
      <c r="AI1033" s="24"/>
      <c r="AJ1033" s="24"/>
      <c r="AU1033" s="91"/>
      <c r="AV1033" s="142"/>
      <c r="AW1033" s="123"/>
    </row>
    <row r="1034" spans="1:49" s="41" customFormat="1">
      <c r="A1034" s="100"/>
      <c r="F1034" s="24"/>
      <c r="G1034" s="101"/>
      <c r="O1034" s="297"/>
      <c r="P1034" s="297"/>
      <c r="Q1034" s="297"/>
      <c r="V1034" s="85"/>
      <c r="X1034" s="24"/>
      <c r="Y1034" s="24"/>
      <c r="Z1034" s="24"/>
      <c r="AA1034" s="24"/>
      <c r="AB1034" s="24"/>
      <c r="AC1034" s="98"/>
      <c r="AD1034" s="24"/>
      <c r="AE1034" s="24"/>
      <c r="AF1034" s="24"/>
      <c r="AG1034" s="24"/>
      <c r="AH1034" s="24"/>
      <c r="AI1034" s="24"/>
      <c r="AJ1034" s="24"/>
      <c r="AU1034" s="91"/>
      <c r="AV1034" s="142"/>
      <c r="AW1034" s="123"/>
    </row>
    <row r="1035" spans="1:49" s="41" customFormat="1">
      <c r="A1035" s="100"/>
      <c r="F1035" s="24"/>
      <c r="G1035" s="101"/>
      <c r="O1035" s="297"/>
      <c r="P1035" s="297"/>
      <c r="Q1035" s="297"/>
      <c r="V1035" s="85"/>
      <c r="X1035" s="24"/>
      <c r="Y1035" s="24"/>
      <c r="Z1035" s="24"/>
      <c r="AA1035" s="24"/>
      <c r="AB1035" s="24"/>
      <c r="AC1035" s="98"/>
      <c r="AD1035" s="24"/>
      <c r="AE1035" s="24"/>
      <c r="AF1035" s="24"/>
      <c r="AG1035" s="24"/>
      <c r="AH1035" s="24"/>
      <c r="AI1035" s="24"/>
      <c r="AJ1035" s="24"/>
      <c r="AU1035" s="91"/>
      <c r="AV1035" s="142"/>
      <c r="AW1035" s="123"/>
    </row>
    <row r="1036" spans="1:49" s="41" customFormat="1">
      <c r="A1036" s="100"/>
      <c r="F1036" s="24"/>
      <c r="G1036" s="101"/>
      <c r="O1036" s="297"/>
      <c r="P1036" s="297"/>
      <c r="Q1036" s="297"/>
      <c r="V1036" s="85"/>
      <c r="X1036" s="24"/>
      <c r="Y1036" s="24"/>
      <c r="Z1036" s="24"/>
      <c r="AA1036" s="24"/>
      <c r="AB1036" s="24"/>
      <c r="AC1036" s="98"/>
      <c r="AD1036" s="24"/>
      <c r="AE1036" s="24"/>
      <c r="AF1036" s="24"/>
      <c r="AG1036" s="24"/>
      <c r="AH1036" s="24"/>
      <c r="AI1036" s="24"/>
      <c r="AJ1036" s="24"/>
      <c r="AU1036" s="91"/>
      <c r="AV1036" s="142"/>
      <c r="AW1036" s="123"/>
    </row>
    <row r="1037" spans="1:49" s="41" customFormat="1">
      <c r="A1037" s="100"/>
      <c r="F1037" s="24"/>
      <c r="G1037" s="101"/>
      <c r="O1037" s="297"/>
      <c r="P1037" s="297"/>
      <c r="Q1037" s="297"/>
      <c r="V1037" s="85"/>
      <c r="X1037" s="24"/>
      <c r="Y1037" s="24"/>
      <c r="Z1037" s="24"/>
      <c r="AA1037" s="24"/>
      <c r="AB1037" s="24"/>
      <c r="AC1037" s="98"/>
      <c r="AD1037" s="24"/>
      <c r="AE1037" s="24"/>
      <c r="AF1037" s="24"/>
      <c r="AG1037" s="24"/>
      <c r="AH1037" s="24"/>
      <c r="AI1037" s="24"/>
      <c r="AJ1037" s="24"/>
      <c r="AU1037" s="91"/>
      <c r="AV1037" s="142"/>
      <c r="AW1037" s="123"/>
    </row>
    <row r="1038" spans="1:49" s="41" customFormat="1">
      <c r="A1038" s="100"/>
      <c r="F1038" s="24"/>
      <c r="G1038" s="101"/>
      <c r="O1038" s="297"/>
      <c r="P1038" s="297"/>
      <c r="Q1038" s="297"/>
      <c r="V1038" s="85"/>
      <c r="X1038" s="24"/>
      <c r="Y1038" s="24"/>
      <c r="Z1038" s="24"/>
      <c r="AA1038" s="24"/>
      <c r="AB1038" s="24"/>
      <c r="AC1038" s="98"/>
      <c r="AD1038" s="24"/>
      <c r="AE1038" s="24"/>
      <c r="AF1038" s="24"/>
      <c r="AG1038" s="24"/>
      <c r="AH1038" s="24"/>
      <c r="AI1038" s="24"/>
      <c r="AJ1038" s="24"/>
      <c r="AU1038" s="91"/>
      <c r="AV1038" s="142"/>
      <c r="AW1038" s="123"/>
    </row>
    <row r="1039" spans="1:49" s="41" customFormat="1">
      <c r="A1039" s="100"/>
      <c r="F1039" s="24"/>
      <c r="G1039" s="101"/>
      <c r="O1039" s="297"/>
      <c r="P1039" s="297"/>
      <c r="Q1039" s="297"/>
      <c r="V1039" s="85"/>
      <c r="X1039" s="24"/>
      <c r="Y1039" s="24"/>
      <c r="Z1039" s="24"/>
      <c r="AA1039" s="24"/>
      <c r="AB1039" s="24"/>
      <c r="AC1039" s="98"/>
      <c r="AD1039" s="24"/>
      <c r="AE1039" s="24"/>
      <c r="AF1039" s="24"/>
      <c r="AG1039" s="24"/>
      <c r="AH1039" s="24"/>
      <c r="AI1039" s="24"/>
      <c r="AJ1039" s="24"/>
      <c r="AU1039" s="91"/>
      <c r="AV1039" s="142"/>
      <c r="AW1039" s="123"/>
    </row>
    <row r="1040" spans="1:49" s="41" customFormat="1">
      <c r="A1040" s="100"/>
      <c r="F1040" s="24"/>
      <c r="G1040" s="101"/>
      <c r="O1040" s="297"/>
      <c r="P1040" s="297"/>
      <c r="Q1040" s="297"/>
      <c r="V1040" s="85"/>
      <c r="X1040" s="24"/>
      <c r="Y1040" s="24"/>
      <c r="Z1040" s="24"/>
      <c r="AA1040" s="24"/>
      <c r="AB1040" s="24"/>
      <c r="AC1040" s="98"/>
      <c r="AD1040" s="24"/>
      <c r="AE1040" s="24"/>
      <c r="AF1040" s="24"/>
      <c r="AG1040" s="24"/>
      <c r="AH1040" s="24"/>
      <c r="AI1040" s="24"/>
      <c r="AJ1040" s="24"/>
      <c r="AU1040" s="91"/>
      <c r="AV1040" s="142"/>
      <c r="AW1040" s="123"/>
    </row>
    <row r="1041" spans="1:49" s="41" customFormat="1">
      <c r="A1041" s="100"/>
      <c r="F1041" s="24"/>
      <c r="G1041" s="101"/>
      <c r="O1041" s="297"/>
      <c r="P1041" s="297"/>
      <c r="Q1041" s="297"/>
      <c r="V1041" s="85"/>
      <c r="X1041" s="24"/>
      <c r="Y1041" s="24"/>
      <c r="Z1041" s="24"/>
      <c r="AA1041" s="24"/>
      <c r="AB1041" s="24"/>
      <c r="AC1041" s="98"/>
      <c r="AD1041" s="24"/>
      <c r="AE1041" s="24"/>
      <c r="AF1041" s="24"/>
      <c r="AG1041" s="24"/>
      <c r="AH1041" s="24"/>
      <c r="AI1041" s="24"/>
      <c r="AJ1041" s="24"/>
      <c r="AU1041" s="91"/>
      <c r="AV1041" s="142"/>
      <c r="AW1041" s="123"/>
    </row>
    <row r="1042" spans="1:49" s="41" customFormat="1">
      <c r="A1042" s="100"/>
      <c r="F1042" s="24"/>
      <c r="G1042" s="101"/>
      <c r="O1042" s="297"/>
      <c r="P1042" s="297"/>
      <c r="Q1042" s="297"/>
      <c r="V1042" s="85"/>
      <c r="X1042" s="24"/>
      <c r="Y1042" s="24"/>
      <c r="Z1042" s="24"/>
      <c r="AA1042" s="24"/>
      <c r="AB1042" s="24"/>
      <c r="AC1042" s="98"/>
      <c r="AD1042" s="24"/>
      <c r="AE1042" s="24"/>
      <c r="AF1042" s="24"/>
      <c r="AG1042" s="24"/>
      <c r="AH1042" s="24"/>
      <c r="AI1042" s="24"/>
      <c r="AJ1042" s="24"/>
      <c r="AU1042" s="91"/>
      <c r="AV1042" s="142"/>
      <c r="AW1042" s="123"/>
    </row>
    <row r="1043" spans="1:49" s="41" customFormat="1">
      <c r="A1043" s="100"/>
      <c r="F1043" s="24"/>
      <c r="G1043" s="101"/>
      <c r="O1043" s="297"/>
      <c r="P1043" s="297"/>
      <c r="Q1043" s="297"/>
      <c r="V1043" s="85"/>
      <c r="X1043" s="24"/>
      <c r="Y1043" s="24"/>
      <c r="Z1043" s="24"/>
      <c r="AA1043" s="24"/>
      <c r="AB1043" s="24"/>
      <c r="AC1043" s="98"/>
      <c r="AD1043" s="24"/>
      <c r="AE1043" s="24"/>
      <c r="AF1043" s="24"/>
      <c r="AG1043" s="24"/>
      <c r="AH1043" s="24"/>
      <c r="AI1043" s="24"/>
      <c r="AJ1043" s="24"/>
      <c r="AU1043" s="91"/>
      <c r="AV1043" s="142"/>
      <c r="AW1043" s="123"/>
    </row>
    <row r="1044" spans="1:49" s="41" customFormat="1">
      <c r="A1044" s="100"/>
      <c r="F1044" s="24"/>
      <c r="G1044" s="101"/>
      <c r="O1044" s="297"/>
      <c r="P1044" s="297"/>
      <c r="Q1044" s="297"/>
      <c r="V1044" s="85"/>
      <c r="X1044" s="24"/>
      <c r="Y1044" s="24"/>
      <c r="Z1044" s="24"/>
      <c r="AA1044" s="24"/>
      <c r="AB1044" s="24"/>
      <c r="AC1044" s="98"/>
      <c r="AD1044" s="24"/>
      <c r="AE1044" s="24"/>
      <c r="AF1044" s="24"/>
      <c r="AG1044" s="24"/>
      <c r="AH1044" s="24"/>
      <c r="AI1044" s="24"/>
      <c r="AJ1044" s="24"/>
      <c r="AU1044" s="91"/>
      <c r="AV1044" s="142"/>
      <c r="AW1044" s="123"/>
    </row>
    <row r="1045" spans="1:49" s="41" customFormat="1">
      <c r="A1045" s="100"/>
      <c r="F1045" s="24"/>
      <c r="G1045" s="101"/>
      <c r="O1045" s="297"/>
      <c r="P1045" s="297"/>
      <c r="Q1045" s="297"/>
      <c r="V1045" s="85"/>
      <c r="X1045" s="24"/>
      <c r="Y1045" s="24"/>
      <c r="Z1045" s="24"/>
      <c r="AA1045" s="24"/>
      <c r="AB1045" s="24"/>
      <c r="AC1045" s="98"/>
      <c r="AD1045" s="24"/>
      <c r="AE1045" s="24"/>
      <c r="AF1045" s="24"/>
      <c r="AG1045" s="24"/>
      <c r="AH1045" s="24"/>
      <c r="AI1045" s="24"/>
      <c r="AJ1045" s="24"/>
      <c r="AU1045" s="91"/>
      <c r="AV1045" s="142"/>
      <c r="AW1045" s="123"/>
    </row>
    <row r="1046" spans="1:49" s="41" customFormat="1">
      <c r="A1046" s="100"/>
      <c r="F1046" s="24"/>
      <c r="G1046" s="101"/>
      <c r="O1046" s="297"/>
      <c r="P1046" s="297"/>
      <c r="Q1046" s="297"/>
      <c r="V1046" s="85"/>
      <c r="X1046" s="24"/>
      <c r="Y1046" s="24"/>
      <c r="Z1046" s="24"/>
      <c r="AA1046" s="24"/>
      <c r="AB1046" s="24"/>
      <c r="AC1046" s="98"/>
      <c r="AD1046" s="24"/>
      <c r="AE1046" s="24"/>
      <c r="AF1046" s="24"/>
      <c r="AG1046" s="24"/>
      <c r="AH1046" s="24"/>
      <c r="AI1046" s="24"/>
      <c r="AJ1046" s="24"/>
      <c r="AU1046" s="91"/>
      <c r="AV1046" s="142"/>
      <c r="AW1046" s="123"/>
    </row>
    <row r="1047" spans="1:49" s="41" customFormat="1">
      <c r="A1047" s="100"/>
      <c r="F1047" s="24"/>
      <c r="G1047" s="101"/>
      <c r="O1047" s="297"/>
      <c r="P1047" s="297"/>
      <c r="Q1047" s="297"/>
      <c r="V1047" s="85"/>
      <c r="X1047" s="24"/>
      <c r="Y1047" s="24"/>
      <c r="Z1047" s="24"/>
      <c r="AA1047" s="24"/>
      <c r="AB1047" s="24"/>
      <c r="AC1047" s="98"/>
      <c r="AD1047" s="24"/>
      <c r="AE1047" s="24"/>
      <c r="AF1047" s="24"/>
      <c r="AG1047" s="24"/>
      <c r="AH1047" s="24"/>
      <c r="AI1047" s="24"/>
      <c r="AJ1047" s="24"/>
      <c r="AU1047" s="91"/>
      <c r="AV1047" s="142"/>
      <c r="AW1047" s="123"/>
    </row>
    <row r="1048" spans="1:49" s="41" customFormat="1">
      <c r="A1048" s="100"/>
      <c r="F1048" s="24"/>
      <c r="G1048" s="101"/>
      <c r="O1048" s="297"/>
      <c r="P1048" s="297"/>
      <c r="Q1048" s="297"/>
      <c r="V1048" s="85"/>
      <c r="X1048" s="24"/>
      <c r="Y1048" s="24"/>
      <c r="Z1048" s="24"/>
      <c r="AA1048" s="24"/>
      <c r="AB1048" s="24"/>
      <c r="AC1048" s="98"/>
      <c r="AD1048" s="24"/>
      <c r="AE1048" s="24"/>
      <c r="AF1048" s="24"/>
      <c r="AG1048" s="24"/>
      <c r="AH1048" s="24"/>
      <c r="AI1048" s="24"/>
      <c r="AJ1048" s="24"/>
      <c r="AU1048" s="91"/>
      <c r="AV1048" s="142"/>
      <c r="AW1048" s="123"/>
    </row>
    <row r="1049" spans="1:49" s="41" customFormat="1">
      <c r="A1049" s="100"/>
      <c r="F1049" s="24"/>
      <c r="G1049" s="101"/>
      <c r="O1049" s="297"/>
      <c r="P1049" s="297"/>
      <c r="Q1049" s="297"/>
      <c r="V1049" s="85"/>
      <c r="X1049" s="24"/>
      <c r="Y1049" s="24"/>
      <c r="Z1049" s="24"/>
      <c r="AA1049" s="24"/>
      <c r="AB1049" s="24"/>
      <c r="AC1049" s="98"/>
      <c r="AD1049" s="24"/>
      <c r="AE1049" s="24"/>
      <c r="AF1049" s="24"/>
      <c r="AG1049" s="24"/>
      <c r="AH1049" s="24"/>
      <c r="AI1049" s="24"/>
      <c r="AJ1049" s="24"/>
      <c r="AU1049" s="91"/>
      <c r="AV1049" s="142"/>
      <c r="AW1049" s="123"/>
    </row>
    <row r="1050" spans="1:49" s="41" customFormat="1">
      <c r="A1050" s="100"/>
      <c r="F1050" s="24"/>
      <c r="G1050" s="101"/>
      <c r="O1050" s="297"/>
      <c r="P1050" s="297"/>
      <c r="Q1050" s="297"/>
      <c r="V1050" s="85"/>
      <c r="X1050" s="24"/>
      <c r="Y1050" s="24"/>
      <c r="Z1050" s="24"/>
      <c r="AA1050" s="24"/>
      <c r="AB1050" s="24"/>
      <c r="AC1050" s="98"/>
      <c r="AD1050" s="24"/>
      <c r="AE1050" s="24"/>
      <c r="AF1050" s="24"/>
      <c r="AG1050" s="24"/>
      <c r="AH1050" s="24"/>
      <c r="AI1050" s="24"/>
      <c r="AJ1050" s="24"/>
      <c r="AU1050" s="91"/>
      <c r="AV1050" s="142"/>
      <c r="AW1050" s="123"/>
    </row>
    <row r="1051" spans="1:49" s="41" customFormat="1">
      <c r="A1051" s="100"/>
      <c r="F1051" s="24"/>
      <c r="G1051" s="101"/>
      <c r="O1051" s="297"/>
      <c r="P1051" s="297"/>
      <c r="Q1051" s="297"/>
      <c r="V1051" s="85"/>
      <c r="X1051" s="24"/>
      <c r="Y1051" s="24"/>
      <c r="Z1051" s="24"/>
      <c r="AA1051" s="24"/>
      <c r="AB1051" s="24"/>
      <c r="AC1051" s="98"/>
      <c r="AD1051" s="24"/>
      <c r="AE1051" s="24"/>
      <c r="AF1051" s="24"/>
      <c r="AG1051" s="24"/>
      <c r="AH1051" s="24"/>
      <c r="AI1051" s="24"/>
      <c r="AJ1051" s="24"/>
      <c r="AU1051" s="91"/>
      <c r="AV1051" s="142"/>
      <c r="AW1051" s="123"/>
    </row>
    <row r="1052" spans="1:49" s="41" customFormat="1">
      <c r="A1052" s="100"/>
      <c r="F1052" s="24"/>
      <c r="G1052" s="101"/>
      <c r="O1052" s="297"/>
      <c r="P1052" s="297"/>
      <c r="Q1052" s="297"/>
      <c r="V1052" s="85"/>
      <c r="X1052" s="24"/>
      <c r="Y1052" s="24"/>
      <c r="Z1052" s="24"/>
      <c r="AA1052" s="24"/>
      <c r="AB1052" s="24"/>
      <c r="AC1052" s="98"/>
      <c r="AD1052" s="24"/>
      <c r="AE1052" s="24"/>
      <c r="AF1052" s="24"/>
      <c r="AG1052" s="24"/>
      <c r="AH1052" s="24"/>
      <c r="AI1052" s="24"/>
      <c r="AJ1052" s="24"/>
      <c r="AU1052" s="91"/>
      <c r="AV1052" s="142"/>
      <c r="AW1052" s="123"/>
    </row>
    <row r="1053" spans="1:49" s="41" customFormat="1">
      <c r="A1053" s="100"/>
      <c r="F1053" s="24"/>
      <c r="G1053" s="101"/>
      <c r="O1053" s="297"/>
      <c r="P1053" s="297"/>
      <c r="Q1053" s="297"/>
      <c r="V1053" s="85"/>
      <c r="X1053" s="24"/>
      <c r="Y1053" s="24"/>
      <c r="Z1053" s="24"/>
      <c r="AA1053" s="24"/>
      <c r="AB1053" s="24"/>
      <c r="AC1053" s="98"/>
      <c r="AD1053" s="24"/>
      <c r="AE1053" s="24"/>
      <c r="AF1053" s="24"/>
      <c r="AG1053" s="24"/>
      <c r="AH1053" s="24"/>
      <c r="AI1053" s="24"/>
      <c r="AJ1053" s="24"/>
      <c r="AU1053" s="91"/>
      <c r="AV1053" s="142"/>
      <c r="AW1053" s="123"/>
    </row>
    <row r="1054" spans="1:49" s="41" customFormat="1">
      <c r="A1054" s="100"/>
      <c r="F1054" s="24"/>
      <c r="G1054" s="101"/>
      <c r="O1054" s="297"/>
      <c r="P1054" s="297"/>
      <c r="Q1054" s="297"/>
      <c r="V1054" s="85"/>
      <c r="X1054" s="24"/>
      <c r="Y1054" s="24"/>
      <c r="Z1054" s="24"/>
      <c r="AA1054" s="24"/>
      <c r="AB1054" s="24"/>
      <c r="AC1054" s="98"/>
      <c r="AD1054" s="24"/>
      <c r="AE1054" s="24"/>
      <c r="AF1054" s="24"/>
      <c r="AG1054" s="24"/>
      <c r="AH1054" s="24"/>
      <c r="AI1054" s="24"/>
      <c r="AJ1054" s="24"/>
      <c r="AU1054" s="91"/>
      <c r="AV1054" s="142"/>
      <c r="AW1054" s="123"/>
    </row>
    <row r="1055" spans="1:49" s="41" customFormat="1">
      <c r="A1055" s="100"/>
      <c r="F1055" s="24"/>
      <c r="G1055" s="101"/>
      <c r="O1055" s="297"/>
      <c r="P1055" s="297"/>
      <c r="Q1055" s="297"/>
      <c r="V1055" s="85"/>
      <c r="X1055" s="24"/>
      <c r="Y1055" s="24"/>
      <c r="Z1055" s="24"/>
      <c r="AA1055" s="24"/>
      <c r="AB1055" s="24"/>
      <c r="AC1055" s="98"/>
      <c r="AD1055" s="24"/>
      <c r="AE1055" s="24"/>
      <c r="AF1055" s="24"/>
      <c r="AG1055" s="24"/>
      <c r="AH1055" s="24"/>
      <c r="AI1055" s="24"/>
      <c r="AJ1055" s="24"/>
      <c r="AU1055" s="91"/>
      <c r="AV1055" s="142"/>
      <c r="AW1055" s="123"/>
    </row>
    <row r="1056" spans="1:49" s="41" customFormat="1">
      <c r="A1056" s="100"/>
      <c r="F1056" s="24"/>
      <c r="G1056" s="101"/>
      <c r="O1056" s="297"/>
      <c r="P1056" s="297"/>
      <c r="Q1056" s="297"/>
      <c r="V1056" s="85"/>
      <c r="X1056" s="24"/>
      <c r="Y1056" s="24"/>
      <c r="Z1056" s="24"/>
      <c r="AA1056" s="24"/>
      <c r="AB1056" s="24"/>
      <c r="AC1056" s="98"/>
      <c r="AD1056" s="24"/>
      <c r="AE1056" s="24"/>
      <c r="AF1056" s="24"/>
      <c r="AG1056" s="24"/>
      <c r="AH1056" s="24"/>
      <c r="AI1056" s="24"/>
      <c r="AJ1056" s="24"/>
      <c r="AU1056" s="91"/>
      <c r="AV1056" s="142"/>
      <c r="AW1056" s="123"/>
    </row>
    <row r="1057" spans="1:49" s="41" customFormat="1">
      <c r="A1057" s="100"/>
      <c r="F1057" s="24"/>
      <c r="G1057" s="101"/>
      <c r="O1057" s="297"/>
      <c r="P1057" s="297"/>
      <c r="Q1057" s="297"/>
      <c r="V1057" s="85"/>
      <c r="X1057" s="24"/>
      <c r="Y1057" s="24"/>
      <c r="Z1057" s="24"/>
      <c r="AA1057" s="24"/>
      <c r="AB1057" s="24"/>
      <c r="AC1057" s="98"/>
      <c r="AD1057" s="24"/>
      <c r="AE1057" s="24"/>
      <c r="AF1057" s="24"/>
      <c r="AG1057" s="24"/>
      <c r="AH1057" s="24"/>
      <c r="AI1057" s="24"/>
      <c r="AJ1057" s="24"/>
      <c r="AU1057" s="91"/>
      <c r="AV1057" s="142"/>
      <c r="AW1057" s="123"/>
    </row>
    <row r="1058" spans="1:49" s="41" customFormat="1">
      <c r="A1058" s="100"/>
      <c r="F1058" s="24"/>
      <c r="G1058" s="101"/>
      <c r="O1058" s="297"/>
      <c r="P1058" s="297"/>
      <c r="Q1058" s="297"/>
      <c r="V1058" s="85"/>
      <c r="X1058" s="24"/>
      <c r="Y1058" s="24"/>
      <c r="Z1058" s="24"/>
      <c r="AA1058" s="24"/>
      <c r="AB1058" s="24"/>
      <c r="AC1058" s="98"/>
      <c r="AD1058" s="24"/>
      <c r="AE1058" s="24"/>
      <c r="AF1058" s="24"/>
      <c r="AG1058" s="24"/>
      <c r="AH1058" s="24"/>
      <c r="AI1058" s="24"/>
      <c r="AJ1058" s="24"/>
      <c r="AU1058" s="91"/>
      <c r="AV1058" s="142"/>
      <c r="AW1058" s="123"/>
    </row>
    <row r="1059" spans="1:49" s="41" customFormat="1">
      <c r="A1059" s="100"/>
      <c r="F1059" s="24"/>
      <c r="G1059" s="101"/>
      <c r="O1059" s="297"/>
      <c r="P1059" s="297"/>
      <c r="Q1059" s="297"/>
      <c r="V1059" s="85"/>
      <c r="X1059" s="24"/>
      <c r="Y1059" s="24"/>
      <c r="Z1059" s="24"/>
      <c r="AA1059" s="24"/>
      <c r="AB1059" s="24"/>
      <c r="AC1059" s="98"/>
      <c r="AD1059" s="24"/>
      <c r="AE1059" s="24"/>
      <c r="AF1059" s="24"/>
      <c r="AG1059" s="24"/>
      <c r="AH1059" s="24"/>
      <c r="AI1059" s="24"/>
      <c r="AJ1059" s="24"/>
      <c r="AU1059" s="91"/>
      <c r="AV1059" s="142"/>
      <c r="AW1059" s="123"/>
    </row>
    <row r="1060" spans="1:49" s="41" customFormat="1">
      <c r="A1060" s="100"/>
      <c r="F1060" s="24"/>
      <c r="G1060" s="101"/>
      <c r="O1060" s="297"/>
      <c r="P1060" s="297"/>
      <c r="Q1060" s="297"/>
      <c r="V1060" s="85"/>
      <c r="X1060" s="24"/>
      <c r="Y1060" s="24"/>
      <c r="Z1060" s="24"/>
      <c r="AA1060" s="24"/>
      <c r="AB1060" s="24"/>
      <c r="AC1060" s="98"/>
      <c r="AD1060" s="24"/>
      <c r="AE1060" s="24"/>
      <c r="AF1060" s="24"/>
      <c r="AG1060" s="24"/>
      <c r="AH1060" s="24"/>
      <c r="AI1060" s="24"/>
      <c r="AJ1060" s="24"/>
      <c r="AU1060" s="91"/>
      <c r="AV1060" s="142"/>
      <c r="AW1060" s="123"/>
    </row>
    <row r="1061" spans="1:49" s="41" customFormat="1">
      <c r="A1061" s="100"/>
      <c r="F1061" s="24"/>
      <c r="G1061" s="101"/>
      <c r="O1061" s="297"/>
      <c r="P1061" s="297"/>
      <c r="Q1061" s="297"/>
      <c r="V1061" s="85"/>
      <c r="X1061" s="24"/>
      <c r="Y1061" s="24"/>
      <c r="Z1061" s="24"/>
      <c r="AA1061" s="24"/>
      <c r="AB1061" s="24"/>
      <c r="AC1061" s="98"/>
      <c r="AD1061" s="24"/>
      <c r="AE1061" s="24"/>
      <c r="AF1061" s="24"/>
      <c r="AG1061" s="24"/>
      <c r="AH1061" s="24"/>
      <c r="AI1061" s="24"/>
      <c r="AJ1061" s="24"/>
      <c r="AU1061" s="91"/>
      <c r="AV1061" s="142"/>
      <c r="AW1061" s="123"/>
    </row>
    <row r="1062" spans="1:49" s="41" customFormat="1">
      <c r="A1062" s="100"/>
      <c r="F1062" s="24"/>
      <c r="G1062" s="101"/>
      <c r="O1062" s="297"/>
      <c r="P1062" s="297"/>
      <c r="Q1062" s="297"/>
      <c r="V1062" s="85"/>
      <c r="X1062" s="24"/>
      <c r="Y1062" s="24"/>
      <c r="Z1062" s="24"/>
      <c r="AA1062" s="24"/>
      <c r="AB1062" s="24"/>
      <c r="AC1062" s="98"/>
      <c r="AD1062" s="24"/>
      <c r="AE1062" s="24"/>
      <c r="AF1062" s="24"/>
      <c r="AG1062" s="24"/>
      <c r="AH1062" s="24"/>
      <c r="AI1062" s="24"/>
      <c r="AJ1062" s="24"/>
      <c r="AU1062" s="91"/>
      <c r="AV1062" s="142"/>
      <c r="AW1062" s="123"/>
    </row>
    <row r="1063" spans="1:49" s="41" customFormat="1">
      <c r="A1063" s="100"/>
      <c r="F1063" s="24"/>
      <c r="G1063" s="101"/>
      <c r="O1063" s="297"/>
      <c r="P1063" s="297"/>
      <c r="Q1063" s="297"/>
      <c r="V1063" s="85"/>
      <c r="X1063" s="24"/>
      <c r="Y1063" s="24"/>
      <c r="Z1063" s="24"/>
      <c r="AA1063" s="24"/>
      <c r="AB1063" s="24"/>
      <c r="AC1063" s="98"/>
      <c r="AD1063" s="24"/>
      <c r="AE1063" s="24"/>
      <c r="AF1063" s="24"/>
      <c r="AG1063" s="24"/>
      <c r="AH1063" s="24"/>
      <c r="AI1063" s="24"/>
      <c r="AJ1063" s="24"/>
      <c r="AU1063" s="91"/>
      <c r="AV1063" s="142"/>
      <c r="AW1063" s="123"/>
    </row>
    <row r="1064" spans="1:49" s="41" customFormat="1">
      <c r="A1064" s="100"/>
      <c r="F1064" s="24"/>
      <c r="G1064" s="101"/>
      <c r="O1064" s="297"/>
      <c r="P1064" s="297"/>
      <c r="Q1064" s="297"/>
      <c r="V1064" s="85"/>
      <c r="X1064" s="24"/>
      <c r="Y1064" s="24"/>
      <c r="Z1064" s="24"/>
      <c r="AA1064" s="24"/>
      <c r="AB1064" s="24"/>
      <c r="AC1064" s="98"/>
      <c r="AD1064" s="24"/>
      <c r="AE1064" s="24"/>
      <c r="AF1064" s="24"/>
      <c r="AG1064" s="24"/>
      <c r="AH1064" s="24"/>
      <c r="AI1064" s="24"/>
      <c r="AJ1064" s="24"/>
      <c r="AU1064" s="91"/>
      <c r="AV1064" s="142"/>
      <c r="AW1064" s="123"/>
    </row>
    <row r="1065" spans="1:49" s="41" customFormat="1">
      <c r="A1065" s="100"/>
      <c r="F1065" s="24"/>
      <c r="G1065" s="101"/>
      <c r="O1065" s="297"/>
      <c r="P1065" s="297"/>
      <c r="Q1065" s="297"/>
      <c r="V1065" s="85"/>
      <c r="X1065" s="24"/>
      <c r="Y1065" s="24"/>
      <c r="Z1065" s="24"/>
      <c r="AA1065" s="24"/>
      <c r="AB1065" s="24"/>
      <c r="AC1065" s="98"/>
      <c r="AD1065" s="24"/>
      <c r="AE1065" s="24"/>
      <c r="AF1065" s="24"/>
      <c r="AG1065" s="24"/>
      <c r="AH1065" s="24"/>
      <c r="AI1065" s="24"/>
      <c r="AJ1065" s="24"/>
      <c r="AU1065" s="91"/>
      <c r="AV1065" s="142"/>
      <c r="AW1065" s="123"/>
    </row>
    <row r="1066" spans="1:49" s="41" customFormat="1">
      <c r="A1066" s="100"/>
      <c r="F1066" s="24"/>
      <c r="G1066" s="101"/>
      <c r="O1066" s="297"/>
      <c r="P1066" s="297"/>
      <c r="Q1066" s="297"/>
      <c r="V1066" s="85"/>
      <c r="X1066" s="24"/>
      <c r="Y1066" s="24"/>
      <c r="Z1066" s="24"/>
      <c r="AA1066" s="24"/>
      <c r="AB1066" s="24"/>
      <c r="AC1066" s="98"/>
      <c r="AD1066" s="24"/>
      <c r="AE1066" s="24"/>
      <c r="AF1066" s="24"/>
      <c r="AG1066" s="24"/>
      <c r="AH1066" s="24"/>
      <c r="AI1066" s="24"/>
      <c r="AJ1066" s="24"/>
      <c r="AU1066" s="91"/>
      <c r="AV1066" s="142"/>
      <c r="AW1066" s="123"/>
    </row>
    <row r="1067" spans="1:49" s="41" customFormat="1">
      <c r="A1067" s="100"/>
      <c r="F1067" s="24"/>
      <c r="G1067" s="101"/>
      <c r="O1067" s="297"/>
      <c r="P1067" s="297"/>
      <c r="Q1067" s="297"/>
      <c r="V1067" s="85"/>
      <c r="X1067" s="24"/>
      <c r="Y1067" s="24"/>
      <c r="Z1067" s="24"/>
      <c r="AA1067" s="24"/>
      <c r="AB1067" s="24"/>
      <c r="AC1067" s="98"/>
      <c r="AD1067" s="24"/>
      <c r="AE1067" s="24"/>
      <c r="AF1067" s="24"/>
      <c r="AG1067" s="24"/>
      <c r="AH1067" s="24"/>
      <c r="AI1067" s="24"/>
      <c r="AJ1067" s="24"/>
      <c r="AU1067" s="91"/>
      <c r="AV1067" s="142"/>
      <c r="AW1067" s="123"/>
    </row>
    <row r="1068" spans="1:49" s="41" customFormat="1">
      <c r="A1068" s="100"/>
      <c r="F1068" s="24"/>
      <c r="G1068" s="101"/>
      <c r="O1068" s="297"/>
      <c r="P1068" s="297"/>
      <c r="Q1068" s="297"/>
      <c r="V1068" s="85"/>
      <c r="X1068" s="24"/>
      <c r="Y1068" s="24"/>
      <c r="Z1068" s="24"/>
      <c r="AA1068" s="24"/>
      <c r="AB1068" s="24"/>
      <c r="AC1068" s="98"/>
      <c r="AD1068" s="24"/>
      <c r="AE1068" s="24"/>
      <c r="AF1068" s="24"/>
      <c r="AG1068" s="24"/>
      <c r="AH1068" s="24"/>
      <c r="AI1068" s="24"/>
      <c r="AJ1068" s="24"/>
      <c r="AU1068" s="91"/>
      <c r="AV1068" s="142"/>
      <c r="AW1068" s="123"/>
    </row>
    <row r="1069" spans="1:49" s="41" customFormat="1">
      <c r="A1069" s="100"/>
      <c r="F1069" s="24"/>
      <c r="G1069" s="101"/>
      <c r="O1069" s="297"/>
      <c r="P1069" s="297"/>
      <c r="Q1069" s="297"/>
      <c r="V1069" s="85"/>
      <c r="X1069" s="24"/>
      <c r="Y1069" s="24"/>
      <c r="Z1069" s="24"/>
      <c r="AA1069" s="24"/>
      <c r="AB1069" s="24"/>
      <c r="AC1069" s="98"/>
      <c r="AD1069" s="24"/>
      <c r="AE1069" s="24"/>
      <c r="AF1069" s="24"/>
      <c r="AG1069" s="24"/>
      <c r="AH1069" s="24"/>
      <c r="AI1069" s="24"/>
      <c r="AJ1069" s="24"/>
      <c r="AU1069" s="91"/>
      <c r="AV1069" s="142"/>
      <c r="AW1069" s="123"/>
    </row>
    <row r="1070" spans="1:49" s="41" customFormat="1">
      <c r="A1070" s="100"/>
      <c r="F1070" s="24"/>
      <c r="G1070" s="101"/>
      <c r="O1070" s="297"/>
      <c r="P1070" s="297"/>
      <c r="Q1070" s="297"/>
      <c r="V1070" s="85"/>
      <c r="X1070" s="24"/>
      <c r="Y1070" s="24"/>
      <c r="Z1070" s="24"/>
      <c r="AA1070" s="24"/>
      <c r="AB1070" s="24"/>
      <c r="AC1070" s="98"/>
      <c r="AD1070" s="24"/>
      <c r="AE1070" s="24"/>
      <c r="AF1070" s="24"/>
      <c r="AG1070" s="24"/>
      <c r="AH1070" s="24"/>
      <c r="AI1070" s="24"/>
      <c r="AJ1070" s="24"/>
      <c r="AU1070" s="91"/>
      <c r="AV1070" s="142"/>
      <c r="AW1070" s="123"/>
    </row>
    <row r="1071" spans="1:49" s="41" customFormat="1">
      <c r="A1071" s="100"/>
      <c r="F1071" s="24"/>
      <c r="G1071" s="101"/>
      <c r="O1071" s="297"/>
      <c r="P1071" s="297"/>
      <c r="Q1071" s="297"/>
      <c r="V1071" s="85"/>
      <c r="X1071" s="24"/>
      <c r="Y1071" s="24"/>
      <c r="Z1071" s="24"/>
      <c r="AA1071" s="24"/>
      <c r="AB1071" s="24"/>
      <c r="AC1071" s="98"/>
      <c r="AD1071" s="24"/>
      <c r="AE1071" s="24"/>
      <c r="AF1071" s="24"/>
      <c r="AG1071" s="24"/>
      <c r="AH1071" s="24"/>
      <c r="AI1071" s="24"/>
      <c r="AJ1071" s="24"/>
      <c r="AU1071" s="91"/>
      <c r="AV1071" s="142"/>
      <c r="AW1071" s="123"/>
    </row>
    <row r="1072" spans="1:49" s="41" customFormat="1">
      <c r="A1072" s="100"/>
      <c r="F1072" s="24"/>
      <c r="G1072" s="101"/>
      <c r="O1072" s="297"/>
      <c r="P1072" s="297"/>
      <c r="Q1072" s="297"/>
      <c r="V1072" s="85"/>
      <c r="X1072" s="24"/>
      <c r="Y1072" s="24"/>
      <c r="Z1072" s="24"/>
      <c r="AA1072" s="24"/>
      <c r="AB1072" s="24"/>
      <c r="AC1072" s="98"/>
      <c r="AD1072" s="24"/>
      <c r="AE1072" s="24"/>
      <c r="AF1072" s="24"/>
      <c r="AG1072" s="24"/>
      <c r="AH1072" s="24"/>
      <c r="AI1072" s="24"/>
      <c r="AJ1072" s="24"/>
      <c r="AU1072" s="91"/>
      <c r="AV1072" s="142"/>
      <c r="AW1072" s="123"/>
    </row>
    <row r="1073" spans="1:49" s="41" customFormat="1">
      <c r="A1073" s="100"/>
      <c r="F1073" s="24"/>
      <c r="G1073" s="101"/>
      <c r="O1073" s="297"/>
      <c r="P1073" s="297"/>
      <c r="Q1073" s="297"/>
      <c r="V1073" s="85"/>
      <c r="X1073" s="24"/>
      <c r="Y1073" s="24"/>
      <c r="Z1073" s="24"/>
      <c r="AA1073" s="24"/>
      <c r="AB1073" s="24"/>
      <c r="AC1073" s="98"/>
      <c r="AD1073" s="24"/>
      <c r="AE1073" s="24"/>
      <c r="AF1073" s="24"/>
      <c r="AG1073" s="24"/>
      <c r="AH1073" s="24"/>
      <c r="AI1073" s="24"/>
      <c r="AJ1073" s="24"/>
      <c r="AU1073" s="91"/>
      <c r="AV1073" s="142"/>
      <c r="AW1073" s="123"/>
    </row>
    <row r="1074" spans="1:49" s="41" customFormat="1">
      <c r="A1074" s="100"/>
      <c r="F1074" s="24"/>
      <c r="G1074" s="101"/>
      <c r="O1074" s="297"/>
      <c r="P1074" s="297"/>
      <c r="Q1074" s="297"/>
      <c r="V1074" s="85"/>
      <c r="X1074" s="24"/>
      <c r="Y1074" s="24"/>
      <c r="Z1074" s="24"/>
      <c r="AA1074" s="24"/>
      <c r="AB1074" s="24"/>
      <c r="AC1074" s="98"/>
      <c r="AD1074" s="24"/>
      <c r="AE1074" s="24"/>
      <c r="AF1074" s="24"/>
      <c r="AG1074" s="24"/>
      <c r="AH1074" s="24"/>
      <c r="AI1074" s="24"/>
      <c r="AJ1074" s="24"/>
      <c r="AU1074" s="91"/>
      <c r="AV1074" s="142"/>
      <c r="AW1074" s="123"/>
    </row>
    <row r="1075" spans="1:49" s="41" customFormat="1">
      <c r="A1075" s="100"/>
      <c r="F1075" s="24"/>
      <c r="G1075" s="101"/>
      <c r="O1075" s="297"/>
      <c r="P1075" s="297"/>
      <c r="Q1075" s="297"/>
      <c r="V1075" s="85"/>
      <c r="X1075" s="24"/>
      <c r="Y1075" s="24"/>
      <c r="Z1075" s="24"/>
      <c r="AA1075" s="24"/>
      <c r="AB1075" s="24"/>
      <c r="AC1075" s="98"/>
      <c r="AD1075" s="24"/>
      <c r="AE1075" s="24"/>
      <c r="AF1075" s="24"/>
      <c r="AG1075" s="24"/>
      <c r="AH1075" s="24"/>
      <c r="AI1075" s="24"/>
      <c r="AJ1075" s="24"/>
      <c r="AU1075" s="91"/>
      <c r="AV1075" s="142"/>
      <c r="AW1075" s="123"/>
    </row>
    <row r="1076" spans="1:49" s="41" customFormat="1">
      <c r="A1076" s="100"/>
      <c r="F1076" s="24"/>
      <c r="G1076" s="101"/>
      <c r="O1076" s="297"/>
      <c r="P1076" s="297"/>
      <c r="Q1076" s="297"/>
      <c r="V1076" s="85"/>
      <c r="X1076" s="24"/>
      <c r="Y1076" s="24"/>
      <c r="Z1076" s="24"/>
      <c r="AA1076" s="24"/>
      <c r="AB1076" s="24"/>
      <c r="AC1076" s="98"/>
      <c r="AD1076" s="24"/>
      <c r="AE1076" s="24"/>
      <c r="AF1076" s="24"/>
      <c r="AG1076" s="24"/>
      <c r="AH1076" s="24"/>
      <c r="AI1076" s="24"/>
      <c r="AJ1076" s="24"/>
      <c r="AU1076" s="91"/>
      <c r="AV1076" s="142"/>
      <c r="AW1076" s="123"/>
    </row>
    <row r="1077" spans="1:49" s="41" customFormat="1">
      <c r="A1077" s="100"/>
      <c r="F1077" s="24"/>
      <c r="G1077" s="101"/>
      <c r="O1077" s="297"/>
      <c r="P1077" s="297"/>
      <c r="Q1077" s="297"/>
      <c r="V1077" s="85"/>
      <c r="X1077" s="24"/>
      <c r="Y1077" s="24"/>
      <c r="Z1077" s="24"/>
      <c r="AA1077" s="24"/>
      <c r="AB1077" s="24"/>
      <c r="AC1077" s="98"/>
      <c r="AD1077" s="24"/>
      <c r="AE1077" s="24"/>
      <c r="AF1077" s="24"/>
      <c r="AG1077" s="24"/>
      <c r="AH1077" s="24"/>
      <c r="AI1077" s="24"/>
      <c r="AJ1077" s="24"/>
      <c r="AU1077" s="91"/>
      <c r="AV1077" s="142"/>
      <c r="AW1077" s="123"/>
    </row>
    <row r="1078" spans="1:49" s="41" customFormat="1">
      <c r="A1078" s="100"/>
      <c r="F1078" s="24"/>
      <c r="G1078" s="101"/>
      <c r="O1078" s="297"/>
      <c r="P1078" s="297"/>
      <c r="Q1078" s="297"/>
      <c r="V1078" s="85"/>
      <c r="X1078" s="24"/>
      <c r="Y1078" s="24"/>
      <c r="Z1078" s="24"/>
      <c r="AA1078" s="24"/>
      <c r="AB1078" s="24"/>
      <c r="AC1078" s="98"/>
      <c r="AD1078" s="24"/>
      <c r="AE1078" s="24"/>
      <c r="AF1078" s="24"/>
      <c r="AG1078" s="24"/>
      <c r="AH1078" s="24"/>
      <c r="AI1078" s="24"/>
      <c r="AJ1078" s="24"/>
      <c r="AU1078" s="91"/>
      <c r="AV1078" s="142"/>
      <c r="AW1078" s="123"/>
    </row>
    <row r="1079" spans="1:49" s="41" customFormat="1">
      <c r="A1079" s="100"/>
      <c r="F1079" s="24"/>
      <c r="G1079" s="101"/>
      <c r="O1079" s="297"/>
      <c r="P1079" s="297"/>
      <c r="Q1079" s="297"/>
      <c r="V1079" s="85"/>
      <c r="X1079" s="24"/>
      <c r="Y1079" s="24"/>
      <c r="Z1079" s="24"/>
      <c r="AA1079" s="24"/>
      <c r="AB1079" s="24"/>
      <c r="AC1079" s="98"/>
      <c r="AD1079" s="24"/>
      <c r="AE1079" s="24"/>
      <c r="AF1079" s="24"/>
      <c r="AG1079" s="24"/>
      <c r="AH1079" s="24"/>
      <c r="AI1079" s="24"/>
      <c r="AJ1079" s="24"/>
      <c r="AU1079" s="91"/>
      <c r="AV1079" s="142"/>
      <c r="AW1079" s="123"/>
    </row>
    <row r="1080" spans="1:49" s="41" customFormat="1">
      <c r="A1080" s="100"/>
      <c r="F1080" s="24"/>
      <c r="G1080" s="101"/>
      <c r="O1080" s="297"/>
      <c r="P1080" s="297"/>
      <c r="Q1080" s="297"/>
      <c r="V1080" s="85"/>
      <c r="X1080" s="24"/>
      <c r="Y1080" s="24"/>
      <c r="Z1080" s="24"/>
      <c r="AA1080" s="24"/>
      <c r="AB1080" s="24"/>
      <c r="AC1080" s="98"/>
      <c r="AD1080" s="24"/>
      <c r="AE1080" s="24"/>
      <c r="AF1080" s="24"/>
      <c r="AG1080" s="24"/>
      <c r="AH1080" s="24"/>
      <c r="AI1080" s="24"/>
      <c r="AJ1080" s="24"/>
      <c r="AU1080" s="91"/>
      <c r="AV1080" s="142"/>
      <c r="AW1080" s="123"/>
    </row>
    <row r="1081" spans="1:49" s="41" customFormat="1">
      <c r="A1081" s="100"/>
      <c r="F1081" s="24"/>
      <c r="G1081" s="101"/>
      <c r="O1081" s="297"/>
      <c r="P1081" s="297"/>
      <c r="Q1081" s="297"/>
      <c r="V1081" s="85"/>
      <c r="X1081" s="24"/>
      <c r="Y1081" s="24"/>
      <c r="Z1081" s="24"/>
      <c r="AA1081" s="24"/>
      <c r="AB1081" s="24"/>
      <c r="AC1081" s="98"/>
      <c r="AD1081" s="24"/>
      <c r="AE1081" s="24"/>
      <c r="AF1081" s="24"/>
      <c r="AG1081" s="24"/>
      <c r="AH1081" s="24"/>
      <c r="AI1081" s="24"/>
      <c r="AJ1081" s="24"/>
      <c r="AU1081" s="91"/>
      <c r="AV1081" s="142"/>
      <c r="AW1081" s="123"/>
    </row>
    <row r="1082" spans="1:49" s="41" customFormat="1">
      <c r="A1082" s="100"/>
      <c r="F1082" s="24"/>
      <c r="G1082" s="101"/>
      <c r="O1082" s="297"/>
      <c r="P1082" s="297"/>
      <c r="Q1082" s="297"/>
      <c r="V1082" s="85"/>
      <c r="X1082" s="24"/>
      <c r="Y1082" s="24"/>
      <c r="Z1082" s="24"/>
      <c r="AA1082" s="24"/>
      <c r="AB1082" s="24"/>
      <c r="AC1082" s="98"/>
      <c r="AD1082" s="24"/>
      <c r="AE1082" s="24"/>
      <c r="AF1082" s="24"/>
      <c r="AG1082" s="24"/>
      <c r="AH1082" s="24"/>
      <c r="AI1082" s="24"/>
      <c r="AJ1082" s="24"/>
      <c r="AU1082" s="91"/>
      <c r="AV1082" s="142"/>
      <c r="AW1082" s="123"/>
    </row>
    <row r="1083" spans="1:49" s="41" customFormat="1">
      <c r="A1083" s="100"/>
      <c r="F1083" s="24"/>
      <c r="G1083" s="101"/>
      <c r="O1083" s="297"/>
      <c r="P1083" s="297"/>
      <c r="Q1083" s="297"/>
      <c r="V1083" s="85"/>
      <c r="X1083" s="24"/>
      <c r="Y1083" s="24"/>
      <c r="Z1083" s="24"/>
      <c r="AA1083" s="24"/>
      <c r="AB1083" s="24"/>
      <c r="AC1083" s="98"/>
      <c r="AD1083" s="24"/>
      <c r="AE1083" s="24"/>
      <c r="AF1083" s="24"/>
      <c r="AG1083" s="24"/>
      <c r="AH1083" s="24"/>
      <c r="AI1083" s="24"/>
      <c r="AJ1083" s="24"/>
      <c r="AU1083" s="91"/>
      <c r="AV1083" s="142"/>
      <c r="AW1083" s="123"/>
    </row>
    <row r="1084" spans="1:49" s="41" customFormat="1">
      <c r="A1084" s="100"/>
      <c r="F1084" s="24"/>
      <c r="G1084" s="101"/>
      <c r="O1084" s="297"/>
      <c r="P1084" s="297"/>
      <c r="Q1084" s="297"/>
      <c r="V1084" s="85"/>
      <c r="X1084" s="24"/>
      <c r="Y1084" s="24"/>
      <c r="Z1084" s="24"/>
      <c r="AA1084" s="24"/>
      <c r="AB1084" s="24"/>
      <c r="AC1084" s="98"/>
      <c r="AD1084" s="24"/>
      <c r="AE1084" s="24"/>
      <c r="AF1084" s="24"/>
      <c r="AG1084" s="24"/>
      <c r="AH1084" s="24"/>
      <c r="AI1084" s="24"/>
      <c r="AJ1084" s="24"/>
      <c r="AU1084" s="91"/>
      <c r="AV1084" s="142"/>
      <c r="AW1084" s="123"/>
    </row>
    <row r="1085" spans="1:49" s="41" customFormat="1">
      <c r="A1085" s="100"/>
      <c r="F1085" s="24"/>
      <c r="G1085" s="101"/>
      <c r="O1085" s="297"/>
      <c r="P1085" s="297"/>
      <c r="Q1085" s="297"/>
      <c r="V1085" s="85"/>
      <c r="X1085" s="24"/>
      <c r="Y1085" s="24"/>
      <c r="Z1085" s="24"/>
      <c r="AA1085" s="24"/>
      <c r="AB1085" s="24"/>
      <c r="AC1085" s="98"/>
      <c r="AD1085" s="24"/>
      <c r="AE1085" s="24"/>
      <c r="AF1085" s="24"/>
      <c r="AG1085" s="24"/>
      <c r="AH1085" s="24"/>
      <c r="AI1085" s="24"/>
      <c r="AJ1085" s="24"/>
      <c r="AU1085" s="91"/>
      <c r="AV1085" s="142"/>
      <c r="AW1085" s="123"/>
    </row>
    <row r="1086" spans="1:49" s="41" customFormat="1">
      <c r="A1086" s="100"/>
      <c r="F1086" s="24"/>
      <c r="G1086" s="101"/>
      <c r="O1086" s="297"/>
      <c r="P1086" s="297"/>
      <c r="Q1086" s="297"/>
      <c r="V1086" s="85"/>
      <c r="X1086" s="24"/>
      <c r="Y1086" s="24"/>
      <c r="Z1086" s="24"/>
      <c r="AA1086" s="24"/>
      <c r="AB1086" s="24"/>
      <c r="AC1086" s="98"/>
      <c r="AD1086" s="24"/>
      <c r="AE1086" s="24"/>
      <c r="AF1086" s="24"/>
      <c r="AG1086" s="24"/>
      <c r="AH1086" s="24"/>
      <c r="AI1086" s="24"/>
      <c r="AJ1086" s="24"/>
      <c r="AU1086" s="91"/>
      <c r="AV1086" s="142"/>
      <c r="AW1086" s="123"/>
    </row>
    <row r="1087" spans="1:49" s="41" customFormat="1">
      <c r="A1087" s="100"/>
      <c r="F1087" s="24"/>
      <c r="G1087" s="101"/>
      <c r="O1087" s="297"/>
      <c r="P1087" s="297"/>
      <c r="Q1087" s="297"/>
      <c r="V1087" s="85"/>
      <c r="X1087" s="24"/>
      <c r="Y1087" s="24"/>
      <c r="Z1087" s="24"/>
      <c r="AA1087" s="24"/>
      <c r="AB1087" s="24"/>
      <c r="AC1087" s="98"/>
      <c r="AD1087" s="24"/>
      <c r="AE1087" s="24"/>
      <c r="AF1087" s="24"/>
      <c r="AG1087" s="24"/>
      <c r="AH1087" s="24"/>
      <c r="AI1087" s="24"/>
      <c r="AJ1087" s="24"/>
      <c r="AU1087" s="91"/>
      <c r="AV1087" s="142"/>
      <c r="AW1087" s="123"/>
    </row>
    <row r="1088" spans="1:49" s="41" customFormat="1">
      <c r="A1088" s="100"/>
      <c r="F1088" s="24"/>
      <c r="G1088" s="101"/>
      <c r="O1088" s="297"/>
      <c r="P1088" s="297"/>
      <c r="Q1088" s="297"/>
      <c r="V1088" s="85"/>
      <c r="X1088" s="24"/>
      <c r="Y1088" s="24"/>
      <c r="Z1088" s="24"/>
      <c r="AA1088" s="24"/>
      <c r="AB1088" s="24"/>
      <c r="AC1088" s="98"/>
      <c r="AD1088" s="24"/>
      <c r="AE1088" s="24"/>
      <c r="AF1088" s="24"/>
      <c r="AG1088" s="24"/>
      <c r="AH1088" s="24"/>
      <c r="AI1088" s="24"/>
      <c r="AJ1088" s="24"/>
      <c r="AU1088" s="91"/>
      <c r="AV1088" s="142"/>
      <c r="AW1088" s="123"/>
    </row>
    <row r="1089" spans="1:49" s="41" customFormat="1">
      <c r="A1089" s="100"/>
      <c r="F1089" s="24"/>
      <c r="G1089" s="101"/>
      <c r="O1089" s="297"/>
      <c r="P1089" s="297"/>
      <c r="Q1089" s="297"/>
      <c r="V1089" s="85"/>
      <c r="X1089" s="24"/>
      <c r="Y1089" s="24"/>
      <c r="Z1089" s="24"/>
      <c r="AA1089" s="24"/>
      <c r="AB1089" s="24"/>
      <c r="AC1089" s="98"/>
      <c r="AD1089" s="24"/>
      <c r="AE1089" s="24"/>
      <c r="AF1089" s="24"/>
      <c r="AG1089" s="24"/>
      <c r="AH1089" s="24"/>
      <c r="AI1089" s="24"/>
      <c r="AJ1089" s="24"/>
      <c r="AU1089" s="91"/>
      <c r="AV1089" s="142"/>
      <c r="AW1089" s="123"/>
    </row>
    <row r="1090" spans="1:49" s="41" customFormat="1">
      <c r="A1090" s="100"/>
      <c r="F1090" s="24"/>
      <c r="G1090" s="101"/>
      <c r="O1090" s="297"/>
      <c r="P1090" s="297"/>
      <c r="Q1090" s="297"/>
      <c r="V1090" s="85"/>
      <c r="X1090" s="24"/>
      <c r="Y1090" s="24"/>
      <c r="Z1090" s="24"/>
      <c r="AA1090" s="24"/>
      <c r="AB1090" s="24"/>
      <c r="AC1090" s="98"/>
      <c r="AD1090" s="24"/>
      <c r="AE1090" s="24"/>
      <c r="AF1090" s="24"/>
      <c r="AG1090" s="24"/>
      <c r="AH1090" s="24"/>
      <c r="AI1090" s="24"/>
      <c r="AJ1090" s="24"/>
      <c r="AU1090" s="91"/>
      <c r="AV1090" s="142"/>
      <c r="AW1090" s="123"/>
    </row>
    <row r="1091" spans="1:49" s="41" customFormat="1">
      <c r="A1091" s="100"/>
      <c r="F1091" s="24"/>
      <c r="G1091" s="101"/>
      <c r="O1091" s="297"/>
      <c r="P1091" s="297"/>
      <c r="Q1091" s="297"/>
      <c r="V1091" s="85"/>
      <c r="X1091" s="24"/>
      <c r="Y1091" s="24"/>
      <c r="Z1091" s="24"/>
      <c r="AA1091" s="24"/>
      <c r="AB1091" s="24"/>
      <c r="AC1091" s="98"/>
      <c r="AD1091" s="24"/>
      <c r="AE1091" s="24"/>
      <c r="AF1091" s="24"/>
      <c r="AG1091" s="24"/>
      <c r="AH1091" s="24"/>
      <c r="AI1091" s="24"/>
      <c r="AJ1091" s="24"/>
      <c r="AU1091" s="91"/>
      <c r="AV1091" s="142"/>
      <c r="AW1091" s="123"/>
    </row>
    <row r="1092" spans="1:49" s="41" customFormat="1">
      <c r="A1092" s="100"/>
      <c r="F1092" s="24"/>
      <c r="G1092" s="101"/>
      <c r="O1092" s="297"/>
      <c r="P1092" s="297"/>
      <c r="Q1092" s="297"/>
      <c r="V1092" s="85"/>
      <c r="X1092" s="24"/>
      <c r="Y1092" s="24"/>
      <c r="Z1092" s="24"/>
      <c r="AA1092" s="24"/>
      <c r="AB1092" s="24"/>
      <c r="AC1092" s="98"/>
      <c r="AD1092" s="24"/>
      <c r="AE1092" s="24"/>
      <c r="AF1092" s="24"/>
      <c r="AG1092" s="24"/>
      <c r="AH1092" s="24"/>
      <c r="AI1092" s="24"/>
      <c r="AJ1092" s="24"/>
      <c r="AU1092" s="91"/>
      <c r="AV1092" s="142"/>
      <c r="AW1092" s="123"/>
    </row>
    <row r="1093" spans="1:49" s="41" customFormat="1">
      <c r="A1093" s="100"/>
      <c r="F1093" s="24"/>
      <c r="G1093" s="101"/>
      <c r="O1093" s="297"/>
      <c r="P1093" s="297"/>
      <c r="Q1093" s="297"/>
      <c r="V1093" s="85"/>
      <c r="X1093" s="24"/>
      <c r="Y1093" s="24"/>
      <c r="Z1093" s="24"/>
      <c r="AA1093" s="24"/>
      <c r="AB1093" s="24"/>
      <c r="AC1093" s="98"/>
      <c r="AD1093" s="24"/>
      <c r="AE1093" s="24"/>
      <c r="AF1093" s="24"/>
      <c r="AG1093" s="24"/>
      <c r="AH1093" s="24"/>
      <c r="AI1093" s="24"/>
      <c r="AJ1093" s="24"/>
      <c r="AU1093" s="91"/>
      <c r="AV1093" s="142"/>
      <c r="AW1093" s="123"/>
    </row>
    <row r="1094" spans="1:49" s="41" customFormat="1">
      <c r="A1094" s="100"/>
      <c r="F1094" s="24"/>
      <c r="G1094" s="101"/>
      <c r="O1094" s="297"/>
      <c r="P1094" s="297"/>
      <c r="Q1094" s="297"/>
      <c r="V1094" s="85"/>
      <c r="X1094" s="24"/>
      <c r="Y1094" s="24"/>
      <c r="Z1094" s="24"/>
      <c r="AA1094" s="24"/>
      <c r="AB1094" s="24"/>
      <c r="AC1094" s="98"/>
      <c r="AD1094" s="24"/>
      <c r="AE1094" s="24"/>
      <c r="AF1094" s="24"/>
      <c r="AG1094" s="24"/>
      <c r="AH1094" s="24"/>
      <c r="AI1094" s="24"/>
      <c r="AJ1094" s="24"/>
      <c r="AU1094" s="91"/>
      <c r="AV1094" s="142"/>
      <c r="AW1094" s="123"/>
    </row>
    <row r="1095" spans="1:49" s="41" customFormat="1">
      <c r="A1095" s="100"/>
      <c r="F1095" s="24"/>
      <c r="G1095" s="101"/>
      <c r="O1095" s="297"/>
      <c r="P1095" s="297"/>
      <c r="Q1095" s="297"/>
      <c r="V1095" s="85"/>
      <c r="X1095" s="24"/>
      <c r="Y1095" s="24"/>
      <c r="Z1095" s="24"/>
      <c r="AA1095" s="24"/>
      <c r="AB1095" s="24"/>
      <c r="AC1095" s="98"/>
      <c r="AD1095" s="24"/>
      <c r="AE1095" s="24"/>
      <c r="AF1095" s="24"/>
      <c r="AG1095" s="24"/>
      <c r="AH1095" s="24"/>
      <c r="AI1095" s="24"/>
      <c r="AJ1095" s="24"/>
      <c r="AU1095" s="91"/>
      <c r="AV1095" s="142"/>
      <c r="AW1095" s="123"/>
    </row>
    <row r="1096" spans="1:49" s="41" customFormat="1">
      <c r="A1096" s="100"/>
      <c r="F1096" s="24"/>
      <c r="G1096" s="101"/>
      <c r="O1096" s="297"/>
      <c r="P1096" s="297"/>
      <c r="Q1096" s="297"/>
      <c r="V1096" s="85"/>
      <c r="X1096" s="24"/>
      <c r="Y1096" s="24"/>
      <c r="Z1096" s="24"/>
      <c r="AA1096" s="24"/>
      <c r="AB1096" s="24"/>
      <c r="AC1096" s="98"/>
      <c r="AD1096" s="24"/>
      <c r="AE1096" s="24"/>
      <c r="AF1096" s="24"/>
      <c r="AG1096" s="24"/>
      <c r="AH1096" s="24"/>
      <c r="AI1096" s="24"/>
      <c r="AJ1096" s="24"/>
      <c r="AU1096" s="91"/>
      <c r="AV1096" s="142"/>
      <c r="AW1096" s="123"/>
    </row>
    <row r="1097" spans="1:49" s="41" customFormat="1">
      <c r="A1097" s="100"/>
      <c r="F1097" s="24"/>
      <c r="G1097" s="101"/>
      <c r="O1097" s="297"/>
      <c r="P1097" s="297"/>
      <c r="Q1097" s="297"/>
      <c r="V1097" s="85"/>
      <c r="X1097" s="24"/>
      <c r="Y1097" s="24"/>
      <c r="Z1097" s="24"/>
      <c r="AA1097" s="24"/>
      <c r="AB1097" s="24"/>
      <c r="AC1097" s="98"/>
      <c r="AD1097" s="24"/>
      <c r="AE1097" s="24"/>
      <c r="AF1097" s="24"/>
      <c r="AG1097" s="24"/>
      <c r="AH1097" s="24"/>
      <c r="AI1097" s="24"/>
      <c r="AJ1097" s="24"/>
      <c r="AU1097" s="91"/>
      <c r="AV1097" s="142"/>
      <c r="AW1097" s="123"/>
    </row>
    <row r="1098" spans="1:49" s="41" customFormat="1">
      <c r="A1098" s="100"/>
      <c r="F1098" s="24"/>
      <c r="G1098" s="101"/>
      <c r="O1098" s="297"/>
      <c r="P1098" s="297"/>
      <c r="Q1098" s="297"/>
      <c r="V1098" s="85"/>
      <c r="X1098" s="24"/>
      <c r="Y1098" s="24"/>
      <c r="Z1098" s="24"/>
      <c r="AA1098" s="24"/>
      <c r="AB1098" s="24"/>
      <c r="AC1098" s="98"/>
      <c r="AD1098" s="24"/>
      <c r="AE1098" s="24"/>
      <c r="AF1098" s="24"/>
      <c r="AG1098" s="24"/>
      <c r="AH1098" s="24"/>
      <c r="AI1098" s="24"/>
      <c r="AJ1098" s="24"/>
      <c r="AU1098" s="91"/>
      <c r="AV1098" s="142"/>
      <c r="AW1098" s="123"/>
    </row>
    <row r="1099" spans="1:49" s="41" customFormat="1">
      <c r="A1099" s="100"/>
      <c r="F1099" s="24"/>
      <c r="G1099" s="101"/>
      <c r="O1099" s="297"/>
      <c r="P1099" s="297"/>
      <c r="Q1099" s="297"/>
      <c r="V1099" s="85"/>
      <c r="X1099" s="24"/>
      <c r="Y1099" s="24"/>
      <c r="Z1099" s="24"/>
      <c r="AA1099" s="24"/>
      <c r="AB1099" s="24"/>
      <c r="AC1099" s="98"/>
      <c r="AD1099" s="24"/>
      <c r="AE1099" s="24"/>
      <c r="AF1099" s="24"/>
      <c r="AG1099" s="24"/>
      <c r="AH1099" s="24"/>
      <c r="AI1099" s="24"/>
      <c r="AJ1099" s="24"/>
      <c r="AU1099" s="91"/>
      <c r="AV1099" s="142"/>
      <c r="AW1099" s="123"/>
    </row>
    <row r="1100" spans="1:49" s="41" customFormat="1">
      <c r="A1100" s="100"/>
      <c r="F1100" s="24"/>
      <c r="G1100" s="101"/>
      <c r="O1100" s="297"/>
      <c r="P1100" s="297"/>
      <c r="Q1100" s="297"/>
      <c r="V1100" s="85"/>
      <c r="X1100" s="24"/>
      <c r="Y1100" s="24"/>
      <c r="Z1100" s="24"/>
      <c r="AA1100" s="24"/>
      <c r="AB1100" s="24"/>
      <c r="AC1100" s="98"/>
      <c r="AD1100" s="24"/>
      <c r="AE1100" s="24"/>
      <c r="AF1100" s="24"/>
      <c r="AG1100" s="24"/>
      <c r="AH1100" s="24"/>
      <c r="AI1100" s="24"/>
      <c r="AJ1100" s="24"/>
      <c r="AU1100" s="91"/>
      <c r="AV1100" s="142"/>
      <c r="AW1100" s="123"/>
    </row>
    <row r="1101" spans="1:49" s="41" customFormat="1">
      <c r="A1101" s="100"/>
      <c r="F1101" s="24"/>
      <c r="G1101" s="101"/>
      <c r="O1101" s="297"/>
      <c r="P1101" s="297"/>
      <c r="Q1101" s="297"/>
      <c r="V1101" s="85"/>
      <c r="X1101" s="24"/>
      <c r="Y1101" s="24"/>
      <c r="Z1101" s="24"/>
      <c r="AA1101" s="24"/>
      <c r="AB1101" s="24"/>
      <c r="AC1101" s="98"/>
      <c r="AD1101" s="24"/>
      <c r="AE1101" s="24"/>
      <c r="AF1101" s="24"/>
      <c r="AG1101" s="24"/>
      <c r="AH1101" s="24"/>
      <c r="AI1101" s="24"/>
      <c r="AJ1101" s="24"/>
      <c r="AU1101" s="91"/>
      <c r="AV1101" s="142"/>
      <c r="AW1101" s="123"/>
    </row>
    <row r="1102" spans="1:49" s="41" customFormat="1">
      <c r="A1102" s="100"/>
      <c r="F1102" s="24"/>
      <c r="G1102" s="101"/>
      <c r="O1102" s="297"/>
      <c r="P1102" s="297"/>
      <c r="Q1102" s="297"/>
      <c r="V1102" s="85"/>
      <c r="X1102" s="24"/>
      <c r="Y1102" s="24"/>
      <c r="Z1102" s="24"/>
      <c r="AA1102" s="24"/>
      <c r="AB1102" s="24"/>
      <c r="AC1102" s="98"/>
      <c r="AD1102" s="24"/>
      <c r="AE1102" s="24"/>
      <c r="AF1102" s="24"/>
      <c r="AG1102" s="24"/>
      <c r="AH1102" s="24"/>
      <c r="AI1102" s="24"/>
      <c r="AJ1102" s="24"/>
      <c r="AU1102" s="91"/>
      <c r="AV1102" s="142"/>
      <c r="AW1102" s="123"/>
    </row>
    <row r="1103" spans="1:49" s="41" customFormat="1">
      <c r="A1103" s="100"/>
      <c r="F1103" s="24"/>
      <c r="G1103" s="101"/>
      <c r="O1103" s="297"/>
      <c r="P1103" s="297"/>
      <c r="Q1103" s="297"/>
      <c r="V1103" s="85"/>
      <c r="X1103" s="24"/>
      <c r="Y1103" s="24"/>
      <c r="Z1103" s="24"/>
      <c r="AA1103" s="24"/>
      <c r="AB1103" s="24"/>
      <c r="AC1103" s="98"/>
      <c r="AD1103" s="24"/>
      <c r="AE1103" s="24"/>
      <c r="AF1103" s="24"/>
      <c r="AG1103" s="24"/>
      <c r="AH1103" s="24"/>
      <c r="AI1103" s="24"/>
      <c r="AJ1103" s="24"/>
      <c r="AU1103" s="91"/>
      <c r="AV1103" s="142"/>
      <c r="AW1103" s="123"/>
    </row>
    <row r="1104" spans="1:49" s="41" customFormat="1">
      <c r="A1104" s="100"/>
      <c r="F1104" s="24"/>
      <c r="G1104" s="101"/>
      <c r="O1104" s="297"/>
      <c r="P1104" s="297"/>
      <c r="Q1104" s="297"/>
      <c r="V1104" s="85"/>
      <c r="X1104" s="24"/>
      <c r="Y1104" s="24"/>
      <c r="Z1104" s="24"/>
      <c r="AA1104" s="24"/>
      <c r="AB1104" s="24"/>
      <c r="AC1104" s="98"/>
      <c r="AD1104" s="24"/>
      <c r="AE1104" s="24"/>
      <c r="AF1104" s="24"/>
      <c r="AG1104" s="24"/>
      <c r="AH1104" s="24"/>
      <c r="AI1104" s="24"/>
      <c r="AJ1104" s="24"/>
      <c r="AU1104" s="91"/>
      <c r="AV1104" s="142"/>
      <c r="AW1104" s="123"/>
    </row>
    <row r="1105" spans="1:49" s="41" customFormat="1">
      <c r="A1105" s="100"/>
      <c r="F1105" s="24"/>
      <c r="G1105" s="101"/>
      <c r="O1105" s="297"/>
      <c r="P1105" s="297"/>
      <c r="Q1105" s="297"/>
      <c r="V1105" s="85"/>
      <c r="X1105" s="24"/>
      <c r="Y1105" s="24"/>
      <c r="Z1105" s="24"/>
      <c r="AA1105" s="24"/>
      <c r="AB1105" s="24"/>
      <c r="AC1105" s="98"/>
      <c r="AD1105" s="24"/>
      <c r="AE1105" s="24"/>
      <c r="AF1105" s="24"/>
      <c r="AG1105" s="24"/>
      <c r="AH1105" s="24"/>
      <c r="AI1105" s="24"/>
      <c r="AJ1105" s="24"/>
      <c r="AU1105" s="91"/>
      <c r="AV1105" s="142"/>
      <c r="AW1105" s="123"/>
    </row>
    <row r="1106" spans="1:49" s="41" customFormat="1">
      <c r="A1106" s="100"/>
      <c r="F1106" s="24"/>
      <c r="G1106" s="101"/>
      <c r="O1106" s="297"/>
      <c r="P1106" s="297"/>
      <c r="Q1106" s="297"/>
      <c r="V1106" s="85"/>
      <c r="X1106" s="24"/>
      <c r="Y1106" s="24"/>
      <c r="Z1106" s="24"/>
      <c r="AA1106" s="24"/>
      <c r="AB1106" s="24"/>
      <c r="AC1106" s="98"/>
      <c r="AD1106" s="24"/>
      <c r="AE1106" s="24"/>
      <c r="AF1106" s="24"/>
      <c r="AG1106" s="24"/>
      <c r="AH1106" s="24"/>
      <c r="AI1106" s="24"/>
      <c r="AJ1106" s="24"/>
      <c r="AU1106" s="91"/>
      <c r="AV1106" s="142"/>
      <c r="AW1106" s="123"/>
    </row>
    <row r="1107" spans="1:49" s="41" customFormat="1">
      <c r="A1107" s="100"/>
      <c r="F1107" s="24"/>
      <c r="G1107" s="101"/>
      <c r="O1107" s="297"/>
      <c r="P1107" s="297"/>
      <c r="Q1107" s="297"/>
      <c r="V1107" s="85"/>
      <c r="X1107" s="24"/>
      <c r="Y1107" s="24"/>
      <c r="Z1107" s="24"/>
      <c r="AA1107" s="24"/>
      <c r="AB1107" s="24"/>
      <c r="AC1107" s="98"/>
      <c r="AD1107" s="24"/>
      <c r="AE1107" s="24"/>
      <c r="AF1107" s="24"/>
      <c r="AG1107" s="24"/>
      <c r="AH1107" s="24"/>
      <c r="AI1107" s="24"/>
      <c r="AJ1107" s="24"/>
      <c r="AU1107" s="91"/>
      <c r="AV1107" s="142"/>
      <c r="AW1107" s="123"/>
    </row>
    <row r="1108" spans="1:49" s="41" customFormat="1">
      <c r="A1108" s="100"/>
      <c r="F1108" s="24"/>
      <c r="G1108" s="101"/>
      <c r="O1108" s="297"/>
      <c r="P1108" s="297"/>
      <c r="Q1108" s="297"/>
      <c r="V1108" s="85"/>
      <c r="X1108" s="24"/>
      <c r="Y1108" s="24"/>
      <c r="Z1108" s="24"/>
      <c r="AA1108" s="24"/>
      <c r="AB1108" s="24"/>
      <c r="AC1108" s="98"/>
      <c r="AD1108" s="24"/>
      <c r="AE1108" s="24"/>
      <c r="AF1108" s="24"/>
      <c r="AG1108" s="24"/>
      <c r="AH1108" s="24"/>
      <c r="AI1108" s="24"/>
      <c r="AJ1108" s="24"/>
      <c r="AU1108" s="91"/>
      <c r="AV1108" s="142"/>
      <c r="AW1108" s="123"/>
    </row>
    <row r="1109" spans="1:49" s="41" customFormat="1">
      <c r="A1109" s="100"/>
      <c r="F1109" s="24"/>
      <c r="G1109" s="101"/>
      <c r="O1109" s="297"/>
      <c r="P1109" s="297"/>
      <c r="Q1109" s="297"/>
      <c r="V1109" s="85"/>
      <c r="X1109" s="24"/>
      <c r="Y1109" s="24"/>
      <c r="Z1109" s="24"/>
      <c r="AA1109" s="24"/>
      <c r="AB1109" s="24"/>
      <c r="AC1109" s="98"/>
      <c r="AD1109" s="24"/>
      <c r="AE1109" s="24"/>
      <c r="AF1109" s="24"/>
      <c r="AG1109" s="24"/>
      <c r="AH1109" s="24"/>
      <c r="AI1109" s="24"/>
      <c r="AJ1109" s="24"/>
      <c r="AU1109" s="91"/>
      <c r="AV1109" s="142"/>
      <c r="AW1109" s="123"/>
    </row>
    <row r="1110" spans="1:49" s="41" customFormat="1">
      <c r="A1110" s="100"/>
      <c r="F1110" s="24"/>
      <c r="G1110" s="101"/>
      <c r="O1110" s="297"/>
      <c r="P1110" s="297"/>
      <c r="Q1110" s="297"/>
      <c r="V1110" s="85"/>
      <c r="X1110" s="24"/>
      <c r="Y1110" s="24"/>
      <c r="Z1110" s="24"/>
      <c r="AA1110" s="24"/>
      <c r="AB1110" s="24"/>
      <c r="AC1110" s="98"/>
      <c r="AD1110" s="24"/>
      <c r="AE1110" s="24"/>
      <c r="AF1110" s="24"/>
      <c r="AG1110" s="24"/>
      <c r="AH1110" s="24"/>
      <c r="AI1110" s="24"/>
      <c r="AJ1110" s="24"/>
      <c r="AU1110" s="91"/>
      <c r="AV1110" s="142"/>
      <c r="AW1110" s="123"/>
    </row>
    <row r="1111" spans="1:49" s="41" customFormat="1">
      <c r="A1111" s="100"/>
      <c r="F1111" s="24"/>
      <c r="G1111" s="101"/>
      <c r="O1111" s="297"/>
      <c r="P1111" s="297"/>
      <c r="Q1111" s="297"/>
      <c r="V1111" s="85"/>
      <c r="X1111" s="24"/>
      <c r="Y1111" s="24"/>
      <c r="Z1111" s="24"/>
      <c r="AA1111" s="24"/>
      <c r="AB1111" s="24"/>
      <c r="AC1111" s="98"/>
      <c r="AD1111" s="24"/>
      <c r="AE1111" s="24"/>
      <c r="AF1111" s="24"/>
      <c r="AG1111" s="24"/>
      <c r="AH1111" s="24"/>
      <c r="AI1111" s="24"/>
      <c r="AJ1111" s="24"/>
      <c r="AU1111" s="91"/>
      <c r="AV1111" s="142"/>
      <c r="AW1111" s="123"/>
    </row>
    <row r="1112" spans="1:49" s="41" customFormat="1">
      <c r="A1112" s="100"/>
      <c r="F1112" s="24"/>
      <c r="G1112" s="101"/>
      <c r="O1112" s="297"/>
      <c r="P1112" s="297"/>
      <c r="Q1112" s="297"/>
      <c r="V1112" s="85"/>
      <c r="X1112" s="24"/>
      <c r="Y1112" s="24"/>
      <c r="Z1112" s="24"/>
      <c r="AA1112" s="24"/>
      <c r="AB1112" s="24"/>
      <c r="AC1112" s="98"/>
      <c r="AD1112" s="24"/>
      <c r="AE1112" s="24"/>
      <c r="AF1112" s="24"/>
      <c r="AG1112" s="24"/>
      <c r="AH1112" s="24"/>
      <c r="AI1112" s="24"/>
      <c r="AJ1112" s="24"/>
      <c r="AU1112" s="91"/>
      <c r="AV1112" s="142"/>
      <c r="AW1112" s="123"/>
    </row>
    <row r="1113" spans="1:49" s="41" customFormat="1">
      <c r="A1113" s="100"/>
      <c r="F1113" s="24"/>
      <c r="G1113" s="101"/>
      <c r="O1113" s="297"/>
      <c r="P1113" s="297"/>
      <c r="Q1113" s="297"/>
      <c r="V1113" s="85"/>
      <c r="X1113" s="24"/>
      <c r="Y1113" s="24"/>
      <c r="Z1113" s="24"/>
      <c r="AA1113" s="24"/>
      <c r="AB1113" s="24"/>
      <c r="AC1113" s="98"/>
      <c r="AD1113" s="24"/>
      <c r="AE1113" s="24"/>
      <c r="AF1113" s="24"/>
      <c r="AG1113" s="24"/>
      <c r="AH1113" s="24"/>
      <c r="AI1113" s="24"/>
      <c r="AJ1113" s="24"/>
      <c r="AU1113" s="91"/>
      <c r="AV1113" s="142"/>
      <c r="AW1113" s="123"/>
    </row>
    <row r="1114" spans="1:49" s="41" customFormat="1">
      <c r="A1114" s="100"/>
      <c r="F1114" s="24"/>
      <c r="G1114" s="101"/>
      <c r="O1114" s="297"/>
      <c r="P1114" s="297"/>
      <c r="Q1114" s="297"/>
      <c r="V1114" s="85"/>
      <c r="X1114" s="24"/>
      <c r="Y1114" s="24"/>
      <c r="Z1114" s="24"/>
      <c r="AA1114" s="24"/>
      <c r="AB1114" s="24"/>
      <c r="AC1114" s="98"/>
      <c r="AD1114" s="24"/>
      <c r="AE1114" s="24"/>
      <c r="AF1114" s="24"/>
      <c r="AG1114" s="24"/>
      <c r="AH1114" s="24"/>
      <c r="AI1114" s="24"/>
      <c r="AJ1114" s="24"/>
      <c r="AU1114" s="91"/>
      <c r="AV1114" s="142"/>
      <c r="AW1114" s="123"/>
    </row>
    <row r="1115" spans="1:49" s="41" customFormat="1">
      <c r="A1115" s="100"/>
      <c r="F1115" s="24"/>
      <c r="G1115" s="101"/>
      <c r="O1115" s="297"/>
      <c r="P1115" s="297"/>
      <c r="Q1115" s="297"/>
      <c r="V1115" s="85"/>
      <c r="X1115" s="24"/>
      <c r="Y1115" s="24"/>
      <c r="Z1115" s="24"/>
      <c r="AA1115" s="24"/>
      <c r="AB1115" s="24"/>
      <c r="AC1115" s="98"/>
      <c r="AD1115" s="24"/>
      <c r="AE1115" s="24"/>
      <c r="AF1115" s="24"/>
      <c r="AG1115" s="24"/>
      <c r="AH1115" s="24"/>
      <c r="AI1115" s="24"/>
      <c r="AJ1115" s="24"/>
      <c r="AU1115" s="91"/>
      <c r="AV1115" s="142"/>
      <c r="AW1115" s="123"/>
    </row>
    <row r="1116" spans="1:49" s="41" customFormat="1">
      <c r="A1116" s="100"/>
      <c r="F1116" s="24"/>
      <c r="G1116" s="101"/>
      <c r="O1116" s="297"/>
      <c r="P1116" s="297"/>
      <c r="Q1116" s="297"/>
      <c r="V1116" s="85"/>
      <c r="X1116" s="24"/>
      <c r="Y1116" s="24"/>
      <c r="Z1116" s="24"/>
      <c r="AA1116" s="24"/>
      <c r="AB1116" s="24"/>
      <c r="AC1116" s="98"/>
      <c r="AD1116" s="24"/>
      <c r="AE1116" s="24"/>
      <c r="AF1116" s="24"/>
      <c r="AG1116" s="24"/>
      <c r="AH1116" s="24"/>
      <c r="AI1116" s="24"/>
      <c r="AJ1116" s="24"/>
      <c r="AU1116" s="91"/>
      <c r="AV1116" s="142"/>
      <c r="AW1116" s="123"/>
    </row>
    <row r="1117" spans="1:49" s="41" customFormat="1">
      <c r="A1117" s="100"/>
      <c r="F1117" s="24"/>
      <c r="G1117" s="101"/>
      <c r="O1117" s="297"/>
      <c r="P1117" s="297"/>
      <c r="Q1117" s="297"/>
      <c r="V1117" s="85"/>
      <c r="X1117" s="24"/>
      <c r="Y1117" s="24"/>
      <c r="Z1117" s="24"/>
      <c r="AA1117" s="24"/>
      <c r="AB1117" s="24"/>
      <c r="AC1117" s="98"/>
      <c r="AD1117" s="24"/>
      <c r="AE1117" s="24"/>
      <c r="AF1117" s="24"/>
      <c r="AG1117" s="24"/>
      <c r="AH1117" s="24"/>
      <c r="AI1117" s="24"/>
      <c r="AJ1117" s="24"/>
      <c r="AU1117" s="91"/>
      <c r="AV1117" s="142"/>
      <c r="AW1117" s="123"/>
    </row>
    <row r="1118" spans="1:49" s="41" customFormat="1">
      <c r="A1118" s="100"/>
      <c r="F1118" s="24"/>
      <c r="G1118" s="101"/>
      <c r="O1118" s="297"/>
      <c r="P1118" s="297"/>
      <c r="Q1118" s="297"/>
      <c r="V1118" s="85"/>
      <c r="X1118" s="24"/>
      <c r="Y1118" s="24"/>
      <c r="Z1118" s="24"/>
      <c r="AA1118" s="24"/>
      <c r="AB1118" s="24"/>
      <c r="AC1118" s="98"/>
      <c r="AD1118" s="24"/>
      <c r="AE1118" s="24"/>
      <c r="AF1118" s="24"/>
      <c r="AG1118" s="24"/>
      <c r="AH1118" s="24"/>
      <c r="AI1118" s="24"/>
      <c r="AJ1118" s="24"/>
      <c r="AU1118" s="91"/>
      <c r="AV1118" s="142"/>
      <c r="AW1118" s="123"/>
    </row>
    <row r="1119" spans="1:49" s="41" customFormat="1">
      <c r="A1119" s="100"/>
      <c r="F1119" s="24"/>
      <c r="G1119" s="101"/>
      <c r="O1119" s="297"/>
      <c r="P1119" s="297"/>
      <c r="Q1119" s="297"/>
      <c r="V1119" s="85"/>
      <c r="X1119" s="24"/>
      <c r="Y1119" s="24"/>
      <c r="Z1119" s="24"/>
      <c r="AA1119" s="24"/>
      <c r="AB1119" s="24"/>
      <c r="AC1119" s="98"/>
      <c r="AD1119" s="24"/>
      <c r="AE1119" s="24"/>
      <c r="AF1119" s="24"/>
      <c r="AG1119" s="24"/>
      <c r="AH1119" s="24"/>
      <c r="AI1119" s="24"/>
      <c r="AJ1119" s="24"/>
      <c r="AU1119" s="91"/>
      <c r="AV1119" s="142"/>
      <c r="AW1119" s="123"/>
    </row>
    <row r="1120" spans="1:49" s="41" customFormat="1">
      <c r="A1120" s="100"/>
      <c r="F1120" s="24"/>
      <c r="G1120" s="101"/>
      <c r="O1120" s="297"/>
      <c r="P1120" s="297"/>
      <c r="Q1120" s="297"/>
      <c r="V1120" s="85"/>
      <c r="X1120" s="24"/>
      <c r="Y1120" s="24"/>
      <c r="Z1120" s="24"/>
      <c r="AA1120" s="24"/>
      <c r="AB1120" s="24"/>
      <c r="AC1120" s="98"/>
      <c r="AD1120" s="24"/>
      <c r="AE1120" s="24"/>
      <c r="AF1120" s="24"/>
      <c r="AG1120" s="24"/>
      <c r="AH1120" s="24"/>
      <c r="AI1120" s="24"/>
      <c r="AJ1120" s="24"/>
      <c r="AU1120" s="91"/>
      <c r="AV1120" s="142"/>
      <c r="AW1120" s="123"/>
    </row>
    <row r="1121" spans="1:49" s="41" customFormat="1">
      <c r="A1121" s="100"/>
      <c r="F1121" s="24"/>
      <c r="G1121" s="101"/>
      <c r="O1121" s="297"/>
      <c r="P1121" s="297"/>
      <c r="Q1121" s="297"/>
      <c r="V1121" s="85"/>
      <c r="X1121" s="24"/>
      <c r="Y1121" s="24"/>
      <c r="Z1121" s="24"/>
      <c r="AA1121" s="24"/>
      <c r="AB1121" s="24"/>
      <c r="AC1121" s="98"/>
      <c r="AD1121" s="24"/>
      <c r="AE1121" s="24"/>
      <c r="AF1121" s="24"/>
      <c r="AG1121" s="24"/>
      <c r="AH1121" s="24"/>
      <c r="AI1121" s="24"/>
      <c r="AJ1121" s="24"/>
      <c r="AU1121" s="91"/>
      <c r="AV1121" s="142"/>
      <c r="AW1121" s="123"/>
    </row>
    <row r="1122" spans="1:49" s="41" customFormat="1">
      <c r="A1122" s="100"/>
      <c r="F1122" s="24"/>
      <c r="G1122" s="101"/>
      <c r="O1122" s="297"/>
      <c r="P1122" s="297"/>
      <c r="Q1122" s="297"/>
      <c r="V1122" s="85"/>
      <c r="X1122" s="24"/>
      <c r="Y1122" s="24"/>
      <c r="Z1122" s="24"/>
      <c r="AA1122" s="24"/>
      <c r="AB1122" s="24"/>
      <c r="AC1122" s="98"/>
      <c r="AD1122" s="24"/>
      <c r="AE1122" s="24"/>
      <c r="AF1122" s="24"/>
      <c r="AG1122" s="24"/>
      <c r="AH1122" s="24"/>
      <c r="AI1122" s="24"/>
      <c r="AJ1122" s="24"/>
      <c r="AU1122" s="91"/>
      <c r="AV1122" s="142"/>
      <c r="AW1122" s="123"/>
    </row>
    <row r="1123" spans="1:49" s="41" customFormat="1">
      <c r="A1123" s="100"/>
      <c r="F1123" s="24"/>
      <c r="G1123" s="101"/>
      <c r="O1123" s="297"/>
      <c r="P1123" s="297"/>
      <c r="Q1123" s="297"/>
      <c r="V1123" s="85"/>
      <c r="X1123" s="24"/>
      <c r="Y1123" s="24"/>
      <c r="Z1123" s="24"/>
      <c r="AA1123" s="24"/>
      <c r="AB1123" s="24"/>
      <c r="AC1123" s="98"/>
      <c r="AD1123" s="24"/>
      <c r="AE1123" s="24"/>
      <c r="AF1123" s="24"/>
      <c r="AG1123" s="24"/>
      <c r="AH1123" s="24"/>
      <c r="AI1123" s="24"/>
      <c r="AJ1123" s="24"/>
      <c r="AU1123" s="91"/>
      <c r="AV1123" s="142"/>
      <c r="AW1123" s="123"/>
    </row>
    <row r="1124" spans="1:49" s="41" customFormat="1">
      <c r="A1124" s="100"/>
      <c r="F1124" s="24"/>
      <c r="G1124" s="101"/>
      <c r="O1124" s="297"/>
      <c r="P1124" s="297"/>
      <c r="Q1124" s="297"/>
      <c r="V1124" s="85"/>
      <c r="X1124" s="24"/>
      <c r="Y1124" s="24"/>
      <c r="Z1124" s="24"/>
      <c r="AA1124" s="24"/>
      <c r="AB1124" s="24"/>
      <c r="AC1124" s="98"/>
      <c r="AD1124" s="24"/>
      <c r="AE1124" s="24"/>
      <c r="AF1124" s="24"/>
      <c r="AG1124" s="24"/>
      <c r="AH1124" s="24"/>
      <c r="AI1124" s="24"/>
      <c r="AJ1124" s="24"/>
      <c r="AU1124" s="91"/>
      <c r="AV1124" s="142"/>
      <c r="AW1124" s="123"/>
    </row>
    <row r="1125" spans="1:49" s="41" customFormat="1">
      <c r="A1125" s="100"/>
      <c r="F1125" s="24"/>
      <c r="G1125" s="101"/>
      <c r="O1125" s="297"/>
      <c r="P1125" s="297"/>
      <c r="Q1125" s="297"/>
      <c r="V1125" s="85"/>
      <c r="X1125" s="24"/>
      <c r="Y1125" s="24"/>
      <c r="Z1125" s="24"/>
      <c r="AA1125" s="24"/>
      <c r="AB1125" s="24"/>
      <c r="AC1125" s="98"/>
      <c r="AD1125" s="24"/>
      <c r="AE1125" s="24"/>
      <c r="AF1125" s="24"/>
      <c r="AG1125" s="24"/>
      <c r="AH1125" s="24"/>
      <c r="AI1125" s="24"/>
      <c r="AJ1125" s="24"/>
      <c r="AU1125" s="91"/>
      <c r="AV1125" s="142"/>
      <c r="AW1125" s="123"/>
    </row>
    <row r="1126" spans="1:49" s="41" customFormat="1">
      <c r="A1126" s="100"/>
      <c r="F1126" s="24"/>
      <c r="G1126" s="101"/>
      <c r="O1126" s="297"/>
      <c r="P1126" s="297"/>
      <c r="Q1126" s="297"/>
      <c r="V1126" s="85"/>
      <c r="X1126" s="24"/>
      <c r="Y1126" s="24"/>
      <c r="Z1126" s="24"/>
      <c r="AA1126" s="24"/>
      <c r="AB1126" s="24"/>
      <c r="AC1126" s="98"/>
      <c r="AD1126" s="24"/>
      <c r="AE1126" s="24"/>
      <c r="AF1126" s="24"/>
      <c r="AG1126" s="24"/>
      <c r="AH1126" s="24"/>
      <c r="AI1126" s="24"/>
      <c r="AJ1126" s="24"/>
      <c r="AU1126" s="91"/>
      <c r="AV1126" s="142"/>
      <c r="AW1126" s="123"/>
    </row>
    <row r="1127" spans="1:49" s="41" customFormat="1">
      <c r="A1127" s="100"/>
      <c r="F1127" s="24"/>
      <c r="G1127" s="101"/>
      <c r="O1127" s="297"/>
      <c r="P1127" s="297"/>
      <c r="Q1127" s="297"/>
      <c r="V1127" s="85"/>
      <c r="X1127" s="24"/>
      <c r="Y1127" s="24"/>
      <c r="Z1127" s="24"/>
      <c r="AA1127" s="24"/>
      <c r="AB1127" s="24"/>
      <c r="AC1127" s="98"/>
      <c r="AD1127" s="24"/>
      <c r="AE1127" s="24"/>
      <c r="AF1127" s="24"/>
      <c r="AG1127" s="24"/>
      <c r="AH1127" s="24"/>
      <c r="AI1127" s="24"/>
      <c r="AJ1127" s="24"/>
      <c r="AU1127" s="91"/>
      <c r="AV1127" s="142"/>
      <c r="AW1127" s="123"/>
    </row>
    <row r="1128" spans="1:49" s="41" customFormat="1">
      <c r="A1128" s="100"/>
      <c r="F1128" s="24"/>
      <c r="G1128" s="101"/>
      <c r="O1128" s="297"/>
      <c r="P1128" s="297"/>
      <c r="Q1128" s="297"/>
      <c r="V1128" s="85"/>
      <c r="X1128" s="24"/>
      <c r="Y1128" s="24"/>
      <c r="Z1128" s="24"/>
      <c r="AA1128" s="24"/>
      <c r="AB1128" s="24"/>
      <c r="AC1128" s="98"/>
      <c r="AD1128" s="24"/>
      <c r="AE1128" s="24"/>
      <c r="AF1128" s="24"/>
      <c r="AG1128" s="24"/>
      <c r="AH1128" s="24"/>
      <c r="AI1128" s="24"/>
      <c r="AJ1128" s="24"/>
      <c r="AU1128" s="91"/>
      <c r="AV1128" s="142"/>
      <c r="AW1128" s="123"/>
    </row>
    <row r="1129" spans="1:49" s="41" customFormat="1">
      <c r="A1129" s="100"/>
      <c r="F1129" s="24"/>
      <c r="G1129" s="101"/>
      <c r="O1129" s="297"/>
      <c r="P1129" s="297"/>
      <c r="Q1129" s="297"/>
      <c r="V1129" s="85"/>
      <c r="X1129" s="24"/>
      <c r="Y1129" s="24"/>
      <c r="Z1129" s="24"/>
      <c r="AA1129" s="24"/>
      <c r="AB1129" s="24"/>
      <c r="AC1129" s="98"/>
      <c r="AD1129" s="24"/>
      <c r="AE1129" s="24"/>
      <c r="AF1129" s="24"/>
      <c r="AG1129" s="24"/>
      <c r="AH1129" s="24"/>
      <c r="AI1129" s="24"/>
      <c r="AJ1129" s="24"/>
      <c r="AU1129" s="91"/>
      <c r="AV1129" s="142"/>
      <c r="AW1129" s="123"/>
    </row>
    <row r="1130" spans="1:49" s="41" customFormat="1">
      <c r="A1130" s="100"/>
      <c r="F1130" s="24"/>
      <c r="G1130" s="101"/>
      <c r="O1130" s="297"/>
      <c r="P1130" s="297"/>
      <c r="Q1130" s="297"/>
      <c r="V1130" s="85"/>
      <c r="X1130" s="24"/>
      <c r="Y1130" s="24"/>
      <c r="Z1130" s="24"/>
      <c r="AA1130" s="24"/>
      <c r="AB1130" s="24"/>
      <c r="AC1130" s="98"/>
      <c r="AD1130" s="24"/>
      <c r="AE1130" s="24"/>
      <c r="AF1130" s="24"/>
      <c r="AG1130" s="24"/>
      <c r="AH1130" s="24"/>
      <c r="AI1130" s="24"/>
      <c r="AJ1130" s="24"/>
      <c r="AU1130" s="91"/>
      <c r="AV1130" s="142"/>
      <c r="AW1130" s="123"/>
    </row>
    <row r="1131" spans="1:49" s="41" customFormat="1">
      <c r="A1131" s="100"/>
      <c r="F1131" s="24"/>
      <c r="G1131" s="101"/>
      <c r="O1131" s="297"/>
      <c r="P1131" s="297"/>
      <c r="Q1131" s="297"/>
      <c r="V1131" s="85"/>
      <c r="X1131" s="24"/>
      <c r="Y1131" s="24"/>
      <c r="Z1131" s="24"/>
      <c r="AA1131" s="24"/>
      <c r="AB1131" s="24"/>
      <c r="AC1131" s="98"/>
      <c r="AD1131" s="24"/>
      <c r="AE1131" s="24"/>
      <c r="AF1131" s="24"/>
      <c r="AG1131" s="24"/>
      <c r="AH1131" s="24"/>
      <c r="AI1131" s="24"/>
      <c r="AJ1131" s="24"/>
      <c r="AU1131" s="91"/>
      <c r="AV1131" s="142"/>
      <c r="AW1131" s="123"/>
    </row>
    <row r="1132" spans="1:49" s="41" customFormat="1">
      <c r="A1132" s="100"/>
      <c r="F1132" s="24"/>
      <c r="G1132" s="101"/>
      <c r="O1132" s="297"/>
      <c r="P1132" s="297"/>
      <c r="Q1132" s="297"/>
      <c r="V1132" s="85"/>
      <c r="X1132" s="24"/>
      <c r="Y1132" s="24"/>
      <c r="Z1132" s="24"/>
      <c r="AA1132" s="24"/>
      <c r="AB1132" s="24"/>
      <c r="AC1132" s="98"/>
      <c r="AD1132" s="24"/>
      <c r="AE1132" s="24"/>
      <c r="AF1132" s="24"/>
      <c r="AG1132" s="24"/>
      <c r="AH1132" s="24"/>
      <c r="AI1132" s="24"/>
      <c r="AJ1132" s="24"/>
      <c r="AU1132" s="91"/>
      <c r="AV1132" s="142"/>
      <c r="AW1132" s="123"/>
    </row>
    <row r="1133" spans="1:49" s="41" customFormat="1">
      <c r="A1133" s="100"/>
      <c r="F1133" s="24"/>
      <c r="G1133" s="101"/>
      <c r="O1133" s="297"/>
      <c r="P1133" s="297"/>
      <c r="Q1133" s="297"/>
      <c r="V1133" s="85"/>
      <c r="X1133" s="24"/>
      <c r="Y1133" s="24"/>
      <c r="Z1133" s="24"/>
      <c r="AA1133" s="24"/>
      <c r="AB1133" s="24"/>
      <c r="AC1133" s="98"/>
      <c r="AD1133" s="24"/>
      <c r="AE1133" s="24"/>
      <c r="AF1133" s="24"/>
      <c r="AG1133" s="24"/>
      <c r="AH1133" s="24"/>
      <c r="AI1133" s="24"/>
      <c r="AJ1133" s="24"/>
      <c r="AU1133" s="91"/>
      <c r="AV1133" s="142"/>
      <c r="AW1133" s="123"/>
    </row>
    <row r="1134" spans="1:49" s="41" customFormat="1">
      <c r="A1134" s="100"/>
      <c r="F1134" s="24"/>
      <c r="G1134" s="101"/>
      <c r="O1134" s="297"/>
      <c r="P1134" s="297"/>
      <c r="Q1134" s="297"/>
      <c r="V1134" s="85"/>
      <c r="X1134" s="24"/>
      <c r="Y1134" s="24"/>
      <c r="Z1134" s="24"/>
      <c r="AA1134" s="24"/>
      <c r="AB1134" s="24"/>
      <c r="AC1134" s="98"/>
      <c r="AD1134" s="24"/>
      <c r="AE1134" s="24"/>
      <c r="AF1134" s="24"/>
      <c r="AG1134" s="24"/>
      <c r="AH1134" s="24"/>
      <c r="AI1134" s="24"/>
      <c r="AJ1134" s="24"/>
      <c r="AU1134" s="91"/>
      <c r="AV1134" s="142"/>
      <c r="AW1134" s="123"/>
    </row>
    <row r="1135" spans="1:49" s="41" customFormat="1">
      <c r="A1135" s="100"/>
      <c r="F1135" s="24"/>
      <c r="G1135" s="101"/>
      <c r="O1135" s="297"/>
      <c r="P1135" s="297"/>
      <c r="Q1135" s="297"/>
      <c r="V1135" s="85"/>
      <c r="X1135" s="24"/>
      <c r="Y1135" s="24"/>
      <c r="Z1135" s="24"/>
      <c r="AA1135" s="24"/>
      <c r="AB1135" s="24"/>
      <c r="AC1135" s="98"/>
      <c r="AD1135" s="24"/>
      <c r="AE1135" s="24"/>
      <c r="AF1135" s="24"/>
      <c r="AG1135" s="24"/>
      <c r="AH1135" s="24"/>
      <c r="AI1135" s="24"/>
      <c r="AJ1135" s="24"/>
      <c r="AU1135" s="91"/>
      <c r="AV1135" s="142"/>
      <c r="AW1135" s="123"/>
    </row>
    <row r="1136" spans="1:49" s="41" customFormat="1">
      <c r="A1136" s="100"/>
      <c r="F1136" s="24"/>
      <c r="G1136" s="101"/>
      <c r="O1136" s="297"/>
      <c r="P1136" s="297"/>
      <c r="Q1136" s="297"/>
      <c r="V1136" s="85"/>
      <c r="X1136" s="24"/>
      <c r="Y1136" s="24"/>
      <c r="Z1136" s="24"/>
      <c r="AA1136" s="24"/>
      <c r="AB1136" s="24"/>
      <c r="AC1136" s="98"/>
      <c r="AD1136" s="24"/>
      <c r="AE1136" s="24"/>
      <c r="AF1136" s="24"/>
      <c r="AG1136" s="24"/>
      <c r="AH1136" s="24"/>
      <c r="AI1136" s="24"/>
      <c r="AJ1136" s="24"/>
      <c r="AU1136" s="91"/>
      <c r="AV1136" s="142"/>
      <c r="AW1136" s="123"/>
    </row>
    <row r="1137" spans="1:49" s="41" customFormat="1">
      <c r="A1137" s="100"/>
      <c r="F1137" s="24"/>
      <c r="G1137" s="101"/>
      <c r="O1137" s="297"/>
      <c r="P1137" s="297"/>
      <c r="Q1137" s="297"/>
      <c r="V1137" s="85"/>
      <c r="X1137" s="24"/>
      <c r="Y1137" s="24"/>
      <c r="Z1137" s="24"/>
      <c r="AA1137" s="24"/>
      <c r="AB1137" s="24"/>
      <c r="AC1137" s="98"/>
      <c r="AD1137" s="24"/>
      <c r="AE1137" s="24"/>
      <c r="AF1137" s="24"/>
      <c r="AG1137" s="24"/>
      <c r="AH1137" s="24"/>
      <c r="AI1137" s="24"/>
      <c r="AJ1137" s="24"/>
      <c r="AU1137" s="91"/>
      <c r="AV1137" s="142"/>
      <c r="AW1137" s="123"/>
    </row>
    <row r="1138" spans="1:49" s="41" customFormat="1">
      <c r="A1138" s="100"/>
      <c r="F1138" s="24"/>
      <c r="G1138" s="101"/>
      <c r="O1138" s="297"/>
      <c r="P1138" s="297"/>
      <c r="Q1138" s="297"/>
      <c r="V1138" s="85"/>
      <c r="X1138" s="24"/>
      <c r="Y1138" s="24"/>
      <c r="Z1138" s="24"/>
      <c r="AA1138" s="24"/>
      <c r="AB1138" s="24"/>
      <c r="AC1138" s="98"/>
      <c r="AD1138" s="24"/>
      <c r="AE1138" s="24"/>
      <c r="AF1138" s="24"/>
      <c r="AG1138" s="24"/>
      <c r="AH1138" s="24"/>
      <c r="AI1138" s="24"/>
      <c r="AJ1138" s="24"/>
      <c r="AU1138" s="91"/>
      <c r="AV1138" s="142"/>
      <c r="AW1138" s="123"/>
    </row>
    <row r="1139" spans="1:49" s="41" customFormat="1">
      <c r="A1139" s="100"/>
      <c r="F1139" s="24"/>
      <c r="G1139" s="101"/>
      <c r="O1139" s="297"/>
      <c r="P1139" s="297"/>
      <c r="Q1139" s="297"/>
      <c r="V1139" s="85"/>
      <c r="X1139" s="24"/>
      <c r="Y1139" s="24"/>
      <c r="Z1139" s="24"/>
      <c r="AA1139" s="24"/>
      <c r="AB1139" s="24"/>
      <c r="AC1139" s="98"/>
      <c r="AD1139" s="24"/>
      <c r="AE1139" s="24"/>
      <c r="AF1139" s="24"/>
      <c r="AG1139" s="24"/>
      <c r="AH1139" s="24"/>
      <c r="AI1139" s="24"/>
      <c r="AJ1139" s="24"/>
      <c r="AU1139" s="91"/>
      <c r="AV1139" s="142"/>
      <c r="AW1139" s="123"/>
    </row>
    <row r="1140" spans="1:49" s="41" customFormat="1">
      <c r="A1140" s="100"/>
      <c r="F1140" s="24"/>
      <c r="G1140" s="101"/>
      <c r="O1140" s="297"/>
      <c r="P1140" s="297"/>
      <c r="Q1140" s="297"/>
      <c r="V1140" s="85"/>
      <c r="X1140" s="24"/>
      <c r="Y1140" s="24"/>
      <c r="Z1140" s="24"/>
      <c r="AA1140" s="24"/>
      <c r="AB1140" s="24"/>
      <c r="AC1140" s="98"/>
      <c r="AD1140" s="24"/>
      <c r="AE1140" s="24"/>
      <c r="AF1140" s="24"/>
      <c r="AG1140" s="24"/>
      <c r="AH1140" s="24"/>
      <c r="AI1140" s="24"/>
      <c r="AJ1140" s="24"/>
      <c r="AU1140" s="91"/>
      <c r="AV1140" s="142"/>
      <c r="AW1140" s="123"/>
    </row>
    <row r="1141" spans="1:49" s="41" customFormat="1">
      <c r="A1141" s="100"/>
      <c r="F1141" s="24"/>
      <c r="G1141" s="101"/>
      <c r="O1141" s="297"/>
      <c r="P1141" s="297"/>
      <c r="Q1141" s="297"/>
      <c r="V1141" s="85"/>
      <c r="X1141" s="24"/>
      <c r="Y1141" s="24"/>
      <c r="Z1141" s="24"/>
      <c r="AA1141" s="24"/>
      <c r="AB1141" s="24"/>
      <c r="AC1141" s="98"/>
      <c r="AD1141" s="24"/>
      <c r="AE1141" s="24"/>
      <c r="AF1141" s="24"/>
      <c r="AG1141" s="24"/>
      <c r="AH1141" s="24"/>
      <c r="AI1141" s="24"/>
      <c r="AJ1141" s="24"/>
      <c r="AU1141" s="91"/>
      <c r="AV1141" s="142"/>
      <c r="AW1141" s="123"/>
    </row>
    <row r="1142" spans="1:49" s="41" customFormat="1">
      <c r="A1142" s="100"/>
      <c r="F1142" s="24"/>
      <c r="G1142" s="101"/>
      <c r="O1142" s="297"/>
      <c r="P1142" s="297"/>
      <c r="Q1142" s="297"/>
      <c r="V1142" s="85"/>
      <c r="X1142" s="24"/>
      <c r="Y1142" s="24"/>
      <c r="Z1142" s="24"/>
      <c r="AA1142" s="24"/>
      <c r="AB1142" s="24"/>
      <c r="AC1142" s="98"/>
      <c r="AD1142" s="24"/>
      <c r="AE1142" s="24"/>
      <c r="AF1142" s="24"/>
      <c r="AG1142" s="24"/>
      <c r="AH1142" s="24"/>
      <c r="AI1142" s="24"/>
      <c r="AJ1142" s="24"/>
      <c r="AU1142" s="91"/>
      <c r="AV1142" s="142"/>
      <c r="AW1142" s="123"/>
    </row>
    <row r="1143" spans="1:49" s="41" customFormat="1">
      <c r="A1143" s="100"/>
      <c r="F1143" s="24"/>
      <c r="G1143" s="101"/>
      <c r="O1143" s="297"/>
      <c r="P1143" s="297"/>
      <c r="Q1143" s="297"/>
      <c r="V1143" s="85"/>
      <c r="X1143" s="24"/>
      <c r="Y1143" s="24"/>
      <c r="Z1143" s="24"/>
      <c r="AA1143" s="24"/>
      <c r="AB1143" s="24"/>
      <c r="AC1143" s="98"/>
      <c r="AD1143" s="24"/>
      <c r="AE1143" s="24"/>
      <c r="AF1143" s="24"/>
      <c r="AG1143" s="24"/>
      <c r="AH1143" s="24"/>
      <c r="AI1143" s="24"/>
      <c r="AJ1143" s="24"/>
      <c r="AU1143" s="91"/>
      <c r="AV1143" s="142"/>
      <c r="AW1143" s="123"/>
    </row>
    <row r="1144" spans="1:49" s="41" customFormat="1">
      <c r="A1144" s="100"/>
      <c r="F1144" s="24"/>
      <c r="G1144" s="101"/>
      <c r="O1144" s="297"/>
      <c r="P1144" s="297"/>
      <c r="Q1144" s="297"/>
      <c r="V1144" s="85"/>
      <c r="X1144" s="24"/>
      <c r="Y1144" s="24"/>
      <c r="Z1144" s="24"/>
      <c r="AA1144" s="24"/>
      <c r="AB1144" s="24"/>
      <c r="AC1144" s="98"/>
      <c r="AD1144" s="24"/>
      <c r="AE1144" s="24"/>
      <c r="AF1144" s="24"/>
      <c r="AG1144" s="24"/>
      <c r="AH1144" s="24"/>
      <c r="AI1144" s="24"/>
      <c r="AJ1144" s="24"/>
      <c r="AU1144" s="91"/>
      <c r="AV1144" s="142"/>
      <c r="AW1144" s="123"/>
    </row>
    <row r="1145" spans="1:49" s="41" customFormat="1">
      <c r="A1145" s="100"/>
      <c r="F1145" s="24"/>
      <c r="G1145" s="101"/>
      <c r="O1145" s="297"/>
      <c r="P1145" s="297"/>
      <c r="Q1145" s="297"/>
      <c r="V1145" s="85"/>
      <c r="X1145" s="24"/>
      <c r="Y1145" s="24"/>
      <c r="Z1145" s="24"/>
      <c r="AA1145" s="24"/>
      <c r="AB1145" s="24"/>
      <c r="AC1145" s="98"/>
      <c r="AD1145" s="24"/>
      <c r="AE1145" s="24"/>
      <c r="AF1145" s="24"/>
      <c r="AG1145" s="24"/>
      <c r="AH1145" s="24"/>
      <c r="AI1145" s="24"/>
      <c r="AJ1145" s="24"/>
      <c r="AU1145" s="91"/>
      <c r="AV1145" s="142"/>
      <c r="AW1145" s="123"/>
    </row>
    <row r="1146" spans="1:49" s="41" customFormat="1">
      <c r="A1146" s="100"/>
      <c r="F1146" s="24"/>
      <c r="G1146" s="101"/>
      <c r="O1146" s="297"/>
      <c r="P1146" s="297"/>
      <c r="Q1146" s="297"/>
      <c r="V1146" s="85"/>
      <c r="X1146" s="24"/>
      <c r="Y1146" s="24"/>
      <c r="Z1146" s="24"/>
      <c r="AA1146" s="24"/>
      <c r="AB1146" s="24"/>
      <c r="AC1146" s="98"/>
      <c r="AD1146" s="24"/>
      <c r="AE1146" s="24"/>
      <c r="AF1146" s="24"/>
      <c r="AG1146" s="24"/>
      <c r="AH1146" s="24"/>
      <c r="AI1146" s="24"/>
      <c r="AJ1146" s="24"/>
      <c r="AU1146" s="91"/>
      <c r="AV1146" s="142"/>
      <c r="AW1146" s="123"/>
    </row>
    <row r="1147" spans="1:49" s="41" customFormat="1">
      <c r="A1147" s="100"/>
      <c r="F1147" s="24"/>
      <c r="G1147" s="101"/>
      <c r="O1147" s="297"/>
      <c r="P1147" s="297"/>
      <c r="Q1147" s="297"/>
      <c r="V1147" s="85"/>
      <c r="X1147" s="24"/>
      <c r="Y1147" s="24"/>
      <c r="Z1147" s="24"/>
      <c r="AA1147" s="24"/>
      <c r="AB1147" s="24"/>
      <c r="AC1147" s="98"/>
      <c r="AD1147" s="24"/>
      <c r="AE1147" s="24"/>
      <c r="AF1147" s="24"/>
      <c r="AG1147" s="24"/>
      <c r="AH1147" s="24"/>
      <c r="AI1147" s="24"/>
      <c r="AJ1147" s="24"/>
      <c r="AU1147" s="91"/>
      <c r="AV1147" s="142"/>
      <c r="AW1147" s="123"/>
    </row>
    <row r="1148" spans="1:49" s="41" customFormat="1">
      <c r="A1148" s="100"/>
      <c r="F1148" s="24"/>
      <c r="G1148" s="101"/>
      <c r="O1148" s="297"/>
      <c r="P1148" s="297"/>
      <c r="Q1148" s="297"/>
      <c r="V1148" s="85"/>
      <c r="X1148" s="24"/>
      <c r="Y1148" s="24"/>
      <c r="Z1148" s="24"/>
      <c r="AA1148" s="24"/>
      <c r="AB1148" s="24"/>
      <c r="AC1148" s="98"/>
      <c r="AD1148" s="24"/>
      <c r="AE1148" s="24"/>
      <c r="AF1148" s="24"/>
      <c r="AG1148" s="24"/>
      <c r="AH1148" s="24"/>
      <c r="AI1148" s="24"/>
      <c r="AJ1148" s="24"/>
      <c r="AU1148" s="91"/>
      <c r="AV1148" s="142"/>
      <c r="AW1148" s="123"/>
    </row>
    <row r="1149" spans="1:49" s="41" customFormat="1">
      <c r="A1149" s="100"/>
      <c r="F1149" s="24"/>
      <c r="G1149" s="101"/>
      <c r="O1149" s="297"/>
      <c r="P1149" s="297"/>
      <c r="Q1149" s="297"/>
      <c r="V1149" s="85"/>
      <c r="X1149" s="24"/>
      <c r="Y1149" s="24"/>
      <c r="Z1149" s="24"/>
      <c r="AA1149" s="24"/>
      <c r="AB1149" s="24"/>
      <c r="AC1149" s="98"/>
      <c r="AD1149" s="24"/>
      <c r="AE1149" s="24"/>
      <c r="AF1149" s="24"/>
      <c r="AG1149" s="24"/>
      <c r="AH1149" s="24"/>
      <c r="AI1149" s="24"/>
      <c r="AJ1149" s="24"/>
      <c r="AU1149" s="91"/>
      <c r="AV1149" s="142"/>
      <c r="AW1149" s="123"/>
    </row>
    <row r="1150" spans="1:49" s="41" customFormat="1">
      <c r="A1150" s="100"/>
      <c r="F1150" s="24"/>
      <c r="G1150" s="101"/>
      <c r="O1150" s="297"/>
      <c r="P1150" s="297"/>
      <c r="Q1150" s="297"/>
      <c r="V1150" s="85"/>
      <c r="X1150" s="24"/>
      <c r="Y1150" s="24"/>
      <c r="Z1150" s="24"/>
      <c r="AA1150" s="24"/>
      <c r="AB1150" s="24"/>
      <c r="AC1150" s="98"/>
      <c r="AD1150" s="24"/>
      <c r="AE1150" s="24"/>
      <c r="AF1150" s="24"/>
      <c r="AG1150" s="24"/>
      <c r="AH1150" s="24"/>
      <c r="AI1150" s="24"/>
      <c r="AJ1150" s="24"/>
      <c r="AU1150" s="91"/>
      <c r="AV1150" s="142"/>
      <c r="AW1150" s="123"/>
    </row>
    <row r="1151" spans="1:49" s="41" customFormat="1">
      <c r="A1151" s="100"/>
      <c r="F1151" s="24"/>
      <c r="G1151" s="101"/>
      <c r="O1151" s="297"/>
      <c r="P1151" s="297"/>
      <c r="Q1151" s="297"/>
      <c r="V1151" s="85"/>
      <c r="X1151" s="24"/>
      <c r="Y1151" s="24"/>
      <c r="Z1151" s="24"/>
      <c r="AA1151" s="24"/>
      <c r="AB1151" s="24"/>
      <c r="AC1151" s="98"/>
      <c r="AD1151" s="24"/>
      <c r="AE1151" s="24"/>
      <c r="AF1151" s="24"/>
      <c r="AG1151" s="24"/>
      <c r="AH1151" s="24"/>
      <c r="AI1151" s="24"/>
      <c r="AJ1151" s="24"/>
      <c r="AU1151" s="91"/>
      <c r="AV1151" s="142"/>
      <c r="AW1151" s="123"/>
    </row>
    <row r="1152" spans="1:49" s="41" customFormat="1">
      <c r="A1152" s="100"/>
      <c r="F1152" s="24"/>
      <c r="G1152" s="101"/>
      <c r="O1152" s="297"/>
      <c r="P1152" s="297"/>
      <c r="Q1152" s="297"/>
      <c r="V1152" s="85"/>
      <c r="X1152" s="24"/>
      <c r="Y1152" s="24"/>
      <c r="Z1152" s="24"/>
      <c r="AA1152" s="24"/>
      <c r="AB1152" s="24"/>
      <c r="AC1152" s="98"/>
      <c r="AD1152" s="24"/>
      <c r="AE1152" s="24"/>
      <c r="AF1152" s="24"/>
      <c r="AG1152" s="24"/>
      <c r="AH1152" s="24"/>
      <c r="AI1152" s="24"/>
      <c r="AJ1152" s="24"/>
      <c r="AU1152" s="91"/>
      <c r="AV1152" s="142"/>
      <c r="AW1152" s="123"/>
    </row>
    <row r="1153" spans="1:49" s="41" customFormat="1">
      <c r="A1153" s="100"/>
      <c r="F1153" s="24"/>
      <c r="G1153" s="101"/>
      <c r="O1153" s="297"/>
      <c r="P1153" s="297"/>
      <c r="Q1153" s="297"/>
      <c r="V1153" s="85"/>
      <c r="X1153" s="24"/>
      <c r="Y1153" s="24"/>
      <c r="Z1153" s="24"/>
      <c r="AA1153" s="24"/>
      <c r="AB1153" s="24"/>
      <c r="AC1153" s="98"/>
      <c r="AD1153" s="24"/>
      <c r="AE1153" s="24"/>
      <c r="AF1153" s="24"/>
      <c r="AG1153" s="24"/>
      <c r="AH1153" s="24"/>
      <c r="AI1153" s="24"/>
      <c r="AJ1153" s="24"/>
      <c r="AU1153" s="91"/>
      <c r="AV1153" s="142"/>
      <c r="AW1153" s="123"/>
    </row>
    <row r="1154" spans="1:49" s="41" customFormat="1">
      <c r="A1154" s="100"/>
      <c r="F1154" s="24"/>
      <c r="G1154" s="101"/>
      <c r="O1154" s="297"/>
      <c r="P1154" s="297"/>
      <c r="Q1154" s="297"/>
      <c r="V1154" s="85"/>
      <c r="X1154" s="24"/>
      <c r="Y1154" s="24"/>
      <c r="Z1154" s="24"/>
      <c r="AA1154" s="24"/>
      <c r="AB1154" s="24"/>
      <c r="AC1154" s="98"/>
      <c r="AD1154" s="24"/>
      <c r="AE1154" s="24"/>
      <c r="AF1154" s="24"/>
      <c r="AG1154" s="24"/>
      <c r="AH1154" s="24"/>
      <c r="AI1154" s="24"/>
      <c r="AJ1154" s="24"/>
      <c r="AU1154" s="91"/>
      <c r="AV1154" s="142"/>
      <c r="AW1154" s="123"/>
    </row>
    <row r="1155" spans="1:49" s="41" customFormat="1">
      <c r="A1155" s="100"/>
      <c r="F1155" s="24"/>
      <c r="G1155" s="101"/>
      <c r="O1155" s="297"/>
      <c r="P1155" s="297"/>
      <c r="Q1155" s="297"/>
      <c r="V1155" s="85"/>
      <c r="X1155" s="24"/>
      <c r="Y1155" s="24"/>
      <c r="Z1155" s="24"/>
      <c r="AA1155" s="24"/>
      <c r="AB1155" s="24"/>
      <c r="AC1155" s="98"/>
      <c r="AD1155" s="24"/>
      <c r="AE1155" s="24"/>
      <c r="AF1155" s="24"/>
      <c r="AG1155" s="24"/>
      <c r="AH1155" s="24"/>
      <c r="AI1155" s="24"/>
      <c r="AJ1155" s="24"/>
      <c r="AU1155" s="91"/>
      <c r="AV1155" s="142"/>
      <c r="AW1155" s="123"/>
    </row>
    <row r="1156" spans="1:49" s="41" customFormat="1">
      <c r="A1156" s="100"/>
      <c r="F1156" s="24"/>
      <c r="G1156" s="101"/>
      <c r="O1156" s="297"/>
      <c r="P1156" s="297"/>
      <c r="Q1156" s="297"/>
      <c r="V1156" s="85"/>
      <c r="X1156" s="24"/>
      <c r="Y1156" s="24"/>
      <c r="Z1156" s="24"/>
      <c r="AA1156" s="24"/>
      <c r="AB1156" s="24"/>
      <c r="AC1156" s="98"/>
      <c r="AD1156" s="24"/>
      <c r="AE1156" s="24"/>
      <c r="AF1156" s="24"/>
      <c r="AG1156" s="24"/>
      <c r="AH1156" s="24"/>
      <c r="AI1156" s="24"/>
      <c r="AJ1156" s="24"/>
      <c r="AU1156" s="91"/>
      <c r="AV1156" s="142"/>
      <c r="AW1156" s="123"/>
    </row>
    <row r="1157" spans="1:49" s="41" customFormat="1">
      <c r="A1157" s="100"/>
      <c r="F1157" s="24"/>
      <c r="G1157" s="101"/>
      <c r="O1157" s="297"/>
      <c r="P1157" s="297"/>
      <c r="Q1157" s="297"/>
      <c r="V1157" s="85"/>
      <c r="X1157" s="24"/>
      <c r="Y1157" s="24"/>
      <c r="Z1157" s="24"/>
      <c r="AA1157" s="24"/>
      <c r="AB1157" s="24"/>
      <c r="AC1157" s="98"/>
      <c r="AD1157" s="24"/>
      <c r="AE1157" s="24"/>
      <c r="AF1157" s="24"/>
      <c r="AG1157" s="24"/>
      <c r="AH1157" s="24"/>
      <c r="AI1157" s="24"/>
      <c r="AJ1157" s="24"/>
      <c r="AU1157" s="91"/>
      <c r="AV1157" s="142"/>
      <c r="AW1157" s="123"/>
    </row>
    <row r="1158" spans="1:49" s="41" customFormat="1">
      <c r="A1158" s="100"/>
      <c r="F1158" s="24"/>
      <c r="G1158" s="101"/>
      <c r="O1158" s="297"/>
      <c r="P1158" s="297"/>
      <c r="Q1158" s="297"/>
      <c r="V1158" s="85"/>
      <c r="X1158" s="24"/>
      <c r="Y1158" s="24"/>
      <c r="Z1158" s="24"/>
      <c r="AA1158" s="24"/>
      <c r="AB1158" s="24"/>
      <c r="AC1158" s="98"/>
      <c r="AD1158" s="24"/>
      <c r="AE1158" s="24"/>
      <c r="AF1158" s="24"/>
      <c r="AG1158" s="24"/>
      <c r="AH1158" s="24"/>
      <c r="AI1158" s="24"/>
      <c r="AJ1158" s="24"/>
      <c r="AU1158" s="91"/>
      <c r="AV1158" s="142"/>
      <c r="AW1158" s="123"/>
    </row>
    <row r="1159" spans="1:49" s="41" customFormat="1">
      <c r="A1159" s="100"/>
      <c r="F1159" s="24"/>
      <c r="G1159" s="101"/>
      <c r="O1159" s="297"/>
      <c r="P1159" s="297"/>
      <c r="Q1159" s="297"/>
      <c r="V1159" s="85"/>
      <c r="X1159" s="24"/>
      <c r="Y1159" s="24"/>
      <c r="Z1159" s="24"/>
      <c r="AA1159" s="24"/>
      <c r="AB1159" s="24"/>
      <c r="AC1159" s="98"/>
      <c r="AD1159" s="24"/>
      <c r="AE1159" s="24"/>
      <c r="AF1159" s="24"/>
      <c r="AG1159" s="24"/>
      <c r="AH1159" s="24"/>
      <c r="AI1159" s="24"/>
      <c r="AJ1159" s="24"/>
      <c r="AU1159" s="91"/>
      <c r="AV1159" s="142"/>
      <c r="AW1159" s="123"/>
    </row>
    <row r="1160" spans="1:49" s="41" customFormat="1">
      <c r="A1160" s="100"/>
      <c r="F1160" s="24"/>
      <c r="G1160" s="101"/>
      <c r="O1160" s="297"/>
      <c r="P1160" s="297"/>
      <c r="Q1160" s="297"/>
      <c r="V1160" s="85"/>
      <c r="X1160" s="24"/>
      <c r="Y1160" s="24"/>
      <c r="Z1160" s="24"/>
      <c r="AA1160" s="24"/>
      <c r="AB1160" s="24"/>
      <c r="AC1160" s="98"/>
      <c r="AD1160" s="24"/>
      <c r="AE1160" s="24"/>
      <c r="AF1160" s="24"/>
      <c r="AG1160" s="24"/>
      <c r="AH1160" s="24"/>
      <c r="AI1160" s="24"/>
      <c r="AJ1160" s="24"/>
      <c r="AU1160" s="91"/>
      <c r="AV1160" s="142"/>
      <c r="AW1160" s="123"/>
    </row>
    <row r="1161" spans="1:49" s="41" customFormat="1">
      <c r="A1161" s="100"/>
      <c r="F1161" s="24"/>
      <c r="G1161" s="101"/>
      <c r="O1161" s="297"/>
      <c r="P1161" s="297"/>
      <c r="Q1161" s="297"/>
      <c r="V1161" s="85"/>
      <c r="X1161" s="24"/>
      <c r="Y1161" s="24"/>
      <c r="Z1161" s="24"/>
      <c r="AA1161" s="24"/>
      <c r="AB1161" s="24"/>
      <c r="AC1161" s="98"/>
      <c r="AD1161" s="24"/>
      <c r="AE1161" s="24"/>
      <c r="AF1161" s="24"/>
      <c r="AG1161" s="24"/>
      <c r="AH1161" s="24"/>
      <c r="AI1161" s="24"/>
      <c r="AJ1161" s="24"/>
      <c r="AU1161" s="91"/>
      <c r="AV1161" s="142"/>
      <c r="AW1161" s="123"/>
    </row>
    <row r="1162" spans="1:49" s="41" customFormat="1">
      <c r="A1162" s="100"/>
      <c r="F1162" s="24"/>
      <c r="G1162" s="101"/>
      <c r="O1162" s="297"/>
      <c r="P1162" s="297"/>
      <c r="Q1162" s="297"/>
      <c r="V1162" s="85"/>
      <c r="X1162" s="24"/>
      <c r="Y1162" s="24"/>
      <c r="Z1162" s="24"/>
      <c r="AA1162" s="24"/>
      <c r="AB1162" s="24"/>
      <c r="AC1162" s="98"/>
      <c r="AD1162" s="24"/>
      <c r="AE1162" s="24"/>
      <c r="AF1162" s="24"/>
      <c r="AG1162" s="24"/>
      <c r="AH1162" s="24"/>
      <c r="AI1162" s="24"/>
      <c r="AJ1162" s="24"/>
      <c r="AU1162" s="91"/>
      <c r="AV1162" s="142"/>
      <c r="AW1162" s="123"/>
    </row>
    <row r="1163" spans="1:49" s="41" customFormat="1">
      <c r="A1163" s="100"/>
      <c r="F1163" s="24"/>
      <c r="G1163" s="101"/>
      <c r="O1163" s="297"/>
      <c r="P1163" s="297"/>
      <c r="Q1163" s="297"/>
      <c r="V1163" s="85"/>
      <c r="X1163" s="24"/>
      <c r="Y1163" s="24"/>
      <c r="Z1163" s="24"/>
      <c r="AA1163" s="24"/>
      <c r="AB1163" s="24"/>
      <c r="AC1163" s="98"/>
      <c r="AD1163" s="24"/>
      <c r="AE1163" s="24"/>
      <c r="AF1163" s="24"/>
      <c r="AG1163" s="24"/>
      <c r="AH1163" s="24"/>
      <c r="AI1163" s="24"/>
      <c r="AJ1163" s="24"/>
      <c r="AU1163" s="91"/>
      <c r="AV1163" s="142"/>
      <c r="AW1163" s="123"/>
    </row>
    <row r="1164" spans="1:49" s="41" customFormat="1">
      <c r="A1164" s="100"/>
      <c r="F1164" s="24"/>
      <c r="G1164" s="101"/>
      <c r="O1164" s="297"/>
      <c r="P1164" s="297"/>
      <c r="Q1164" s="297"/>
      <c r="V1164" s="85"/>
      <c r="X1164" s="24"/>
      <c r="Y1164" s="24"/>
      <c r="Z1164" s="24"/>
      <c r="AA1164" s="24"/>
      <c r="AB1164" s="24"/>
      <c r="AC1164" s="98"/>
      <c r="AD1164" s="24"/>
      <c r="AE1164" s="24"/>
      <c r="AF1164" s="24"/>
      <c r="AG1164" s="24"/>
      <c r="AH1164" s="24"/>
      <c r="AI1164" s="24"/>
      <c r="AJ1164" s="24"/>
      <c r="AU1164" s="91"/>
      <c r="AV1164" s="142"/>
      <c r="AW1164" s="123"/>
    </row>
    <row r="1165" spans="1:49" s="41" customFormat="1">
      <c r="A1165" s="100"/>
      <c r="F1165" s="24"/>
      <c r="G1165" s="101"/>
      <c r="O1165" s="297"/>
      <c r="P1165" s="297"/>
      <c r="Q1165" s="297"/>
      <c r="V1165" s="85"/>
      <c r="X1165" s="24"/>
      <c r="Y1165" s="24"/>
      <c r="Z1165" s="24"/>
      <c r="AA1165" s="24"/>
      <c r="AB1165" s="24"/>
      <c r="AC1165" s="98"/>
      <c r="AD1165" s="24"/>
      <c r="AE1165" s="24"/>
      <c r="AF1165" s="24"/>
      <c r="AG1165" s="24"/>
      <c r="AH1165" s="24"/>
      <c r="AI1165" s="24"/>
      <c r="AJ1165" s="24"/>
      <c r="AU1165" s="91"/>
      <c r="AV1165" s="142"/>
      <c r="AW1165" s="123"/>
    </row>
    <row r="1166" spans="1:49" s="41" customFormat="1">
      <c r="A1166" s="100"/>
      <c r="F1166" s="24"/>
      <c r="G1166" s="101"/>
      <c r="O1166" s="297"/>
      <c r="P1166" s="297"/>
      <c r="Q1166" s="297"/>
      <c r="V1166" s="85"/>
      <c r="X1166" s="24"/>
      <c r="Y1166" s="24"/>
      <c r="Z1166" s="24"/>
      <c r="AA1166" s="24"/>
      <c r="AB1166" s="24"/>
      <c r="AC1166" s="98"/>
      <c r="AD1166" s="24"/>
      <c r="AE1166" s="24"/>
      <c r="AF1166" s="24"/>
      <c r="AG1166" s="24"/>
      <c r="AH1166" s="24"/>
      <c r="AI1166" s="24"/>
      <c r="AJ1166" s="24"/>
      <c r="AU1166" s="91"/>
      <c r="AV1166" s="142"/>
      <c r="AW1166" s="123"/>
    </row>
    <row r="1167" spans="1:49" s="41" customFormat="1">
      <c r="A1167" s="100"/>
      <c r="F1167" s="24"/>
      <c r="G1167" s="101"/>
      <c r="O1167" s="297"/>
      <c r="P1167" s="297"/>
      <c r="Q1167" s="297"/>
      <c r="V1167" s="85"/>
      <c r="X1167" s="24"/>
      <c r="Y1167" s="24"/>
      <c r="Z1167" s="24"/>
      <c r="AA1167" s="24"/>
      <c r="AB1167" s="24"/>
      <c r="AC1167" s="98"/>
      <c r="AD1167" s="24"/>
      <c r="AE1167" s="24"/>
      <c r="AF1167" s="24"/>
      <c r="AG1167" s="24"/>
      <c r="AH1167" s="24"/>
      <c r="AI1167" s="24"/>
      <c r="AJ1167" s="24"/>
      <c r="AU1167" s="91"/>
      <c r="AV1167" s="142"/>
      <c r="AW1167" s="123"/>
    </row>
    <row r="1168" spans="1:49" s="41" customFormat="1">
      <c r="A1168" s="100"/>
      <c r="F1168" s="24"/>
      <c r="G1168" s="101"/>
      <c r="O1168" s="297"/>
      <c r="P1168" s="297"/>
      <c r="Q1168" s="297"/>
      <c r="V1168" s="85"/>
      <c r="X1168" s="24"/>
      <c r="Y1168" s="24"/>
      <c r="Z1168" s="24"/>
      <c r="AA1168" s="24"/>
      <c r="AB1168" s="24"/>
      <c r="AC1168" s="98"/>
      <c r="AD1168" s="24"/>
      <c r="AE1168" s="24"/>
      <c r="AF1168" s="24"/>
      <c r="AG1168" s="24"/>
      <c r="AH1168" s="24"/>
      <c r="AI1168" s="24"/>
      <c r="AJ1168" s="24"/>
      <c r="AU1168" s="91"/>
      <c r="AV1168" s="142"/>
      <c r="AW1168" s="123"/>
    </row>
    <row r="1169" spans="1:49" s="41" customFormat="1">
      <c r="A1169" s="100"/>
      <c r="F1169" s="24"/>
      <c r="G1169" s="101"/>
      <c r="O1169" s="297"/>
      <c r="P1169" s="297"/>
      <c r="Q1169" s="297"/>
      <c r="V1169" s="85"/>
      <c r="X1169" s="24"/>
      <c r="Y1169" s="24"/>
      <c r="Z1169" s="24"/>
      <c r="AA1169" s="24"/>
      <c r="AB1169" s="24"/>
      <c r="AC1169" s="98"/>
      <c r="AD1169" s="24"/>
      <c r="AE1169" s="24"/>
      <c r="AF1169" s="24"/>
      <c r="AG1169" s="24"/>
      <c r="AH1169" s="24"/>
      <c r="AI1169" s="24"/>
      <c r="AJ1169" s="24"/>
      <c r="AU1169" s="91"/>
      <c r="AV1169" s="142"/>
      <c r="AW1169" s="123"/>
    </row>
    <row r="1170" spans="1:49" s="41" customFormat="1">
      <c r="A1170" s="100"/>
      <c r="F1170" s="24"/>
      <c r="G1170" s="101"/>
      <c r="O1170" s="297"/>
      <c r="P1170" s="297"/>
      <c r="Q1170" s="297"/>
      <c r="V1170" s="85"/>
      <c r="X1170" s="24"/>
      <c r="Y1170" s="24"/>
      <c r="Z1170" s="24"/>
      <c r="AA1170" s="24"/>
      <c r="AB1170" s="24"/>
      <c r="AC1170" s="98"/>
      <c r="AD1170" s="24"/>
      <c r="AE1170" s="24"/>
      <c r="AF1170" s="24"/>
      <c r="AG1170" s="24"/>
      <c r="AH1170" s="24"/>
      <c r="AI1170" s="24"/>
      <c r="AJ1170" s="24"/>
      <c r="AU1170" s="91"/>
      <c r="AV1170" s="142"/>
      <c r="AW1170" s="123"/>
    </row>
    <row r="1171" spans="1:49" s="41" customFormat="1">
      <c r="A1171" s="100"/>
      <c r="F1171" s="24"/>
      <c r="G1171" s="101"/>
      <c r="O1171" s="297"/>
      <c r="P1171" s="297"/>
      <c r="Q1171" s="297"/>
      <c r="V1171" s="85"/>
      <c r="X1171" s="24"/>
      <c r="Y1171" s="24"/>
      <c r="Z1171" s="24"/>
      <c r="AA1171" s="24"/>
      <c r="AB1171" s="24"/>
      <c r="AC1171" s="98"/>
      <c r="AD1171" s="24"/>
      <c r="AE1171" s="24"/>
      <c r="AF1171" s="24"/>
      <c r="AG1171" s="24"/>
      <c r="AH1171" s="24"/>
      <c r="AI1171" s="24"/>
      <c r="AJ1171" s="24"/>
      <c r="AU1171" s="91"/>
      <c r="AV1171" s="142"/>
      <c r="AW1171" s="123"/>
    </row>
    <row r="1172" spans="1:49" s="41" customFormat="1">
      <c r="A1172" s="100"/>
      <c r="F1172" s="24"/>
      <c r="G1172" s="101"/>
      <c r="O1172" s="297"/>
      <c r="P1172" s="297"/>
      <c r="Q1172" s="297"/>
      <c r="V1172" s="85"/>
      <c r="X1172" s="24"/>
      <c r="Y1172" s="24"/>
      <c r="Z1172" s="24"/>
      <c r="AA1172" s="24"/>
      <c r="AB1172" s="24"/>
      <c r="AC1172" s="98"/>
      <c r="AD1172" s="24"/>
      <c r="AE1172" s="24"/>
      <c r="AF1172" s="24"/>
      <c r="AG1172" s="24"/>
      <c r="AH1172" s="24"/>
      <c r="AI1172" s="24"/>
      <c r="AJ1172" s="24"/>
      <c r="AU1172" s="91"/>
      <c r="AV1172" s="142"/>
      <c r="AW1172" s="123"/>
    </row>
    <row r="1173" spans="1:49" s="41" customFormat="1">
      <c r="A1173" s="100"/>
      <c r="F1173" s="24"/>
      <c r="G1173" s="101"/>
      <c r="O1173" s="297"/>
      <c r="P1173" s="297"/>
      <c r="Q1173" s="297"/>
      <c r="V1173" s="85"/>
      <c r="X1173" s="24"/>
      <c r="Y1173" s="24"/>
      <c r="Z1173" s="24"/>
      <c r="AA1173" s="24"/>
      <c r="AB1173" s="24"/>
      <c r="AC1173" s="98"/>
      <c r="AD1173" s="24"/>
      <c r="AE1173" s="24"/>
      <c r="AF1173" s="24"/>
      <c r="AG1173" s="24"/>
      <c r="AH1173" s="24"/>
      <c r="AI1173" s="24"/>
      <c r="AJ1173" s="24"/>
      <c r="AU1173" s="91"/>
      <c r="AV1173" s="142"/>
      <c r="AW1173" s="123"/>
    </row>
    <row r="1174" spans="1:49" s="41" customFormat="1">
      <c r="A1174" s="100"/>
      <c r="F1174" s="24"/>
      <c r="G1174" s="101"/>
      <c r="O1174" s="297"/>
      <c r="P1174" s="297"/>
      <c r="Q1174" s="297"/>
      <c r="V1174" s="85"/>
      <c r="X1174" s="24"/>
      <c r="Y1174" s="24"/>
      <c r="Z1174" s="24"/>
      <c r="AA1174" s="24"/>
      <c r="AB1174" s="24"/>
      <c r="AC1174" s="98"/>
      <c r="AD1174" s="24"/>
      <c r="AE1174" s="24"/>
      <c r="AF1174" s="24"/>
      <c r="AG1174" s="24"/>
      <c r="AH1174" s="24"/>
      <c r="AI1174" s="24"/>
      <c r="AJ1174" s="24"/>
      <c r="AU1174" s="91"/>
      <c r="AV1174" s="142"/>
      <c r="AW1174" s="123"/>
    </row>
    <row r="1175" spans="1:49" s="41" customFormat="1">
      <c r="A1175" s="100"/>
      <c r="F1175" s="24"/>
      <c r="G1175" s="101"/>
      <c r="O1175" s="297"/>
      <c r="P1175" s="297"/>
      <c r="Q1175" s="297"/>
      <c r="V1175" s="85"/>
      <c r="X1175" s="24"/>
      <c r="Y1175" s="24"/>
      <c r="Z1175" s="24"/>
      <c r="AA1175" s="24"/>
      <c r="AB1175" s="24"/>
      <c r="AC1175" s="98"/>
      <c r="AD1175" s="24"/>
      <c r="AE1175" s="24"/>
      <c r="AF1175" s="24"/>
      <c r="AG1175" s="24"/>
      <c r="AH1175" s="24"/>
      <c r="AI1175" s="24"/>
      <c r="AJ1175" s="24"/>
      <c r="AU1175" s="91"/>
      <c r="AV1175" s="142"/>
      <c r="AW1175" s="123"/>
    </row>
    <row r="1176" spans="1:49" s="41" customFormat="1">
      <c r="A1176" s="100"/>
      <c r="F1176" s="24"/>
      <c r="G1176" s="101"/>
      <c r="O1176" s="297"/>
      <c r="P1176" s="297"/>
      <c r="Q1176" s="297"/>
      <c r="V1176" s="85"/>
      <c r="X1176" s="24"/>
      <c r="Y1176" s="24"/>
      <c r="Z1176" s="24"/>
      <c r="AA1176" s="24"/>
      <c r="AB1176" s="24"/>
      <c r="AC1176" s="98"/>
      <c r="AD1176" s="24"/>
      <c r="AE1176" s="24"/>
      <c r="AF1176" s="24"/>
      <c r="AG1176" s="24"/>
      <c r="AH1176" s="24"/>
      <c r="AI1176" s="24"/>
      <c r="AJ1176" s="24"/>
      <c r="AU1176" s="91"/>
      <c r="AV1176" s="142"/>
      <c r="AW1176" s="123"/>
    </row>
    <row r="1177" spans="1:49" s="41" customFormat="1">
      <c r="A1177" s="100"/>
      <c r="F1177" s="24"/>
      <c r="G1177" s="101"/>
      <c r="O1177" s="297"/>
      <c r="P1177" s="297"/>
      <c r="Q1177" s="297"/>
      <c r="V1177" s="85"/>
      <c r="X1177" s="24"/>
      <c r="Y1177" s="24"/>
      <c r="Z1177" s="24"/>
      <c r="AA1177" s="24"/>
      <c r="AB1177" s="24"/>
      <c r="AC1177" s="98"/>
      <c r="AD1177" s="24"/>
      <c r="AE1177" s="24"/>
      <c r="AF1177" s="24"/>
      <c r="AG1177" s="24"/>
      <c r="AH1177" s="24"/>
      <c r="AI1177" s="24"/>
      <c r="AJ1177" s="24"/>
      <c r="AU1177" s="91"/>
      <c r="AV1177" s="142"/>
      <c r="AW1177" s="123"/>
    </row>
    <row r="1178" spans="1:49" s="41" customFormat="1">
      <c r="A1178" s="100"/>
      <c r="F1178" s="24"/>
      <c r="G1178" s="101"/>
      <c r="O1178" s="297"/>
      <c r="P1178" s="297"/>
      <c r="Q1178" s="297"/>
      <c r="V1178" s="85"/>
      <c r="X1178" s="24"/>
      <c r="Y1178" s="24"/>
      <c r="Z1178" s="24"/>
      <c r="AA1178" s="24"/>
      <c r="AB1178" s="24"/>
      <c r="AC1178" s="98"/>
      <c r="AD1178" s="24"/>
      <c r="AE1178" s="24"/>
      <c r="AF1178" s="24"/>
      <c r="AG1178" s="24"/>
      <c r="AH1178" s="24"/>
      <c r="AI1178" s="24"/>
      <c r="AJ1178" s="24"/>
      <c r="AU1178" s="91"/>
      <c r="AV1178" s="142"/>
      <c r="AW1178" s="123"/>
    </row>
    <row r="1179" spans="1:49" s="41" customFormat="1">
      <c r="A1179" s="100"/>
      <c r="F1179" s="24"/>
      <c r="G1179" s="101"/>
      <c r="O1179" s="297"/>
      <c r="P1179" s="297"/>
      <c r="Q1179" s="297"/>
      <c r="V1179" s="85"/>
      <c r="X1179" s="24"/>
      <c r="Y1179" s="24"/>
      <c r="Z1179" s="24"/>
      <c r="AA1179" s="24"/>
      <c r="AB1179" s="24"/>
      <c r="AC1179" s="98"/>
      <c r="AD1179" s="24"/>
      <c r="AE1179" s="24"/>
      <c r="AF1179" s="24"/>
      <c r="AG1179" s="24"/>
      <c r="AH1179" s="24"/>
      <c r="AI1179" s="24"/>
      <c r="AJ1179" s="24"/>
      <c r="AU1179" s="91"/>
      <c r="AV1179" s="142"/>
      <c r="AW1179" s="123"/>
    </row>
    <row r="1180" spans="1:49" s="41" customFormat="1">
      <c r="A1180" s="100"/>
      <c r="F1180" s="24"/>
      <c r="G1180" s="101"/>
      <c r="O1180" s="297"/>
      <c r="P1180" s="297"/>
      <c r="Q1180" s="297"/>
      <c r="V1180" s="85"/>
      <c r="X1180" s="24"/>
      <c r="Y1180" s="24"/>
      <c r="Z1180" s="24"/>
      <c r="AA1180" s="24"/>
      <c r="AB1180" s="24"/>
      <c r="AC1180" s="98"/>
      <c r="AD1180" s="24"/>
      <c r="AE1180" s="24"/>
      <c r="AF1180" s="24"/>
      <c r="AG1180" s="24"/>
      <c r="AH1180" s="24"/>
      <c r="AI1180" s="24"/>
      <c r="AJ1180" s="24"/>
      <c r="AU1180" s="91"/>
      <c r="AV1180" s="142"/>
      <c r="AW1180" s="123"/>
    </row>
    <row r="1181" spans="1:49" s="41" customFormat="1">
      <c r="A1181" s="100"/>
      <c r="F1181" s="24"/>
      <c r="G1181" s="101"/>
      <c r="O1181" s="297"/>
      <c r="P1181" s="297"/>
      <c r="Q1181" s="297"/>
      <c r="V1181" s="85"/>
      <c r="X1181" s="24"/>
      <c r="Y1181" s="24"/>
      <c r="Z1181" s="24"/>
      <c r="AA1181" s="24"/>
      <c r="AB1181" s="24"/>
      <c r="AC1181" s="98"/>
      <c r="AD1181" s="24"/>
      <c r="AE1181" s="24"/>
      <c r="AF1181" s="24"/>
      <c r="AG1181" s="24"/>
      <c r="AH1181" s="24"/>
      <c r="AI1181" s="24"/>
      <c r="AJ1181" s="24"/>
      <c r="AU1181" s="91"/>
      <c r="AV1181" s="142"/>
      <c r="AW1181" s="123"/>
    </row>
    <row r="1182" spans="1:49" s="41" customFormat="1">
      <c r="A1182" s="100"/>
      <c r="F1182" s="24"/>
      <c r="G1182" s="101"/>
      <c r="O1182" s="297"/>
      <c r="P1182" s="297"/>
      <c r="Q1182" s="297"/>
      <c r="V1182" s="85"/>
      <c r="X1182" s="24"/>
      <c r="Y1182" s="24"/>
      <c r="Z1182" s="24"/>
      <c r="AA1182" s="24"/>
      <c r="AB1182" s="24"/>
      <c r="AC1182" s="98"/>
      <c r="AD1182" s="24"/>
      <c r="AE1182" s="24"/>
      <c r="AF1182" s="24"/>
      <c r="AG1182" s="24"/>
      <c r="AH1182" s="24"/>
      <c r="AI1182" s="24"/>
      <c r="AJ1182" s="24"/>
      <c r="AU1182" s="91"/>
      <c r="AV1182" s="142"/>
      <c r="AW1182" s="123"/>
    </row>
    <row r="1183" spans="1:49" s="41" customFormat="1">
      <c r="A1183" s="100"/>
      <c r="F1183" s="24"/>
      <c r="G1183" s="101"/>
      <c r="O1183" s="297"/>
      <c r="P1183" s="297"/>
      <c r="Q1183" s="297"/>
      <c r="V1183" s="85"/>
      <c r="X1183" s="24"/>
      <c r="Y1183" s="24"/>
      <c r="Z1183" s="24"/>
      <c r="AA1183" s="24"/>
      <c r="AB1183" s="24"/>
      <c r="AC1183" s="98"/>
      <c r="AD1183" s="24"/>
      <c r="AE1183" s="24"/>
      <c r="AF1183" s="24"/>
      <c r="AG1183" s="24"/>
      <c r="AH1183" s="24"/>
      <c r="AI1183" s="24"/>
      <c r="AJ1183" s="24"/>
      <c r="AU1183" s="91"/>
      <c r="AV1183" s="142"/>
      <c r="AW1183" s="123"/>
    </row>
    <row r="1184" spans="1:49" s="41" customFormat="1">
      <c r="A1184" s="100"/>
      <c r="F1184" s="24"/>
      <c r="G1184" s="101"/>
      <c r="O1184" s="297"/>
      <c r="P1184" s="297"/>
      <c r="Q1184" s="297"/>
      <c r="V1184" s="85"/>
      <c r="X1184" s="24"/>
      <c r="Y1184" s="24"/>
      <c r="Z1184" s="24"/>
      <c r="AA1184" s="24"/>
      <c r="AB1184" s="24"/>
      <c r="AC1184" s="98"/>
      <c r="AD1184" s="24"/>
      <c r="AE1184" s="24"/>
      <c r="AF1184" s="24"/>
      <c r="AG1184" s="24"/>
      <c r="AH1184" s="24"/>
      <c r="AI1184" s="24"/>
      <c r="AJ1184" s="24"/>
      <c r="AU1184" s="91"/>
      <c r="AV1184" s="142"/>
      <c r="AW1184" s="123"/>
    </row>
    <row r="1185" spans="1:49" s="41" customFormat="1">
      <c r="A1185" s="100"/>
      <c r="F1185" s="24"/>
      <c r="G1185" s="101"/>
      <c r="O1185" s="297"/>
      <c r="P1185" s="297"/>
      <c r="Q1185" s="297"/>
      <c r="V1185" s="85"/>
      <c r="X1185" s="24"/>
      <c r="Y1185" s="24"/>
      <c r="Z1185" s="24"/>
      <c r="AA1185" s="24"/>
      <c r="AB1185" s="24"/>
      <c r="AC1185" s="98"/>
      <c r="AD1185" s="24"/>
      <c r="AE1185" s="24"/>
      <c r="AF1185" s="24"/>
      <c r="AG1185" s="24"/>
      <c r="AH1185" s="24"/>
      <c r="AI1185" s="24"/>
      <c r="AJ1185" s="24"/>
      <c r="AU1185" s="91"/>
      <c r="AV1185" s="142"/>
      <c r="AW1185" s="123"/>
    </row>
    <row r="1186" spans="1:49" s="41" customFormat="1">
      <c r="A1186" s="100"/>
      <c r="F1186" s="24"/>
      <c r="G1186" s="101"/>
      <c r="O1186" s="297"/>
      <c r="P1186" s="297"/>
      <c r="Q1186" s="297"/>
      <c r="V1186" s="85"/>
      <c r="X1186" s="24"/>
      <c r="Y1186" s="24"/>
      <c r="Z1186" s="24"/>
      <c r="AA1186" s="24"/>
      <c r="AB1186" s="24"/>
      <c r="AC1186" s="98"/>
      <c r="AD1186" s="24"/>
      <c r="AE1186" s="24"/>
      <c r="AF1186" s="24"/>
      <c r="AG1186" s="24"/>
      <c r="AH1186" s="24"/>
      <c r="AI1186" s="24"/>
      <c r="AJ1186" s="24"/>
      <c r="AU1186" s="91"/>
      <c r="AV1186" s="142"/>
      <c r="AW1186" s="123"/>
    </row>
    <row r="1187" spans="1:49" s="41" customFormat="1">
      <c r="A1187" s="100"/>
      <c r="F1187" s="24"/>
      <c r="G1187" s="101"/>
      <c r="O1187" s="297"/>
      <c r="P1187" s="297"/>
      <c r="Q1187" s="297"/>
      <c r="V1187" s="85"/>
      <c r="X1187" s="24"/>
      <c r="Y1187" s="24"/>
      <c r="Z1187" s="24"/>
      <c r="AA1187" s="24"/>
      <c r="AB1187" s="24"/>
      <c r="AC1187" s="98"/>
      <c r="AD1187" s="24"/>
      <c r="AE1187" s="24"/>
      <c r="AF1187" s="24"/>
      <c r="AG1187" s="24"/>
      <c r="AH1187" s="24"/>
      <c r="AI1187" s="24"/>
      <c r="AJ1187" s="24"/>
      <c r="AU1187" s="91"/>
      <c r="AV1187" s="142"/>
      <c r="AW1187" s="123"/>
    </row>
    <row r="1188" spans="1:49" s="41" customFormat="1">
      <c r="A1188" s="100"/>
      <c r="F1188" s="24"/>
      <c r="G1188" s="101"/>
      <c r="O1188" s="297"/>
      <c r="P1188" s="297"/>
      <c r="Q1188" s="297"/>
      <c r="V1188" s="85"/>
      <c r="X1188" s="24"/>
      <c r="Y1188" s="24"/>
      <c r="Z1188" s="24"/>
      <c r="AA1188" s="24"/>
      <c r="AB1188" s="24"/>
      <c r="AC1188" s="98"/>
      <c r="AD1188" s="24"/>
      <c r="AE1188" s="24"/>
      <c r="AF1188" s="24"/>
      <c r="AG1188" s="24"/>
      <c r="AH1188" s="24"/>
      <c r="AI1188" s="24"/>
      <c r="AJ1188" s="24"/>
      <c r="AU1188" s="91"/>
      <c r="AV1188" s="142"/>
      <c r="AW1188" s="123"/>
    </row>
    <row r="1189" spans="1:49" s="41" customFormat="1">
      <c r="A1189" s="100"/>
      <c r="F1189" s="24"/>
      <c r="G1189" s="101"/>
      <c r="O1189" s="297"/>
      <c r="P1189" s="297"/>
      <c r="Q1189" s="297"/>
      <c r="V1189" s="85"/>
      <c r="X1189" s="24"/>
      <c r="Y1189" s="24"/>
      <c r="Z1189" s="24"/>
      <c r="AA1189" s="24"/>
      <c r="AB1189" s="24"/>
      <c r="AC1189" s="98"/>
      <c r="AD1189" s="24"/>
      <c r="AE1189" s="24"/>
      <c r="AF1189" s="24"/>
      <c r="AG1189" s="24"/>
      <c r="AH1189" s="24"/>
      <c r="AI1189" s="24"/>
      <c r="AJ1189" s="24"/>
      <c r="AU1189" s="91"/>
      <c r="AV1189" s="142"/>
      <c r="AW1189" s="123"/>
    </row>
    <row r="1190" spans="1:49" s="41" customFormat="1">
      <c r="A1190" s="100"/>
      <c r="F1190" s="24"/>
      <c r="G1190" s="101"/>
      <c r="O1190" s="297"/>
      <c r="P1190" s="297"/>
      <c r="Q1190" s="297"/>
      <c r="V1190" s="85"/>
      <c r="X1190" s="24"/>
      <c r="Y1190" s="24"/>
      <c r="Z1190" s="24"/>
      <c r="AA1190" s="24"/>
      <c r="AB1190" s="24"/>
      <c r="AC1190" s="98"/>
      <c r="AD1190" s="24"/>
      <c r="AE1190" s="24"/>
      <c r="AF1190" s="24"/>
      <c r="AG1190" s="24"/>
      <c r="AH1190" s="24"/>
      <c r="AI1190" s="24"/>
      <c r="AJ1190" s="24"/>
      <c r="AU1190" s="91"/>
      <c r="AV1190" s="142"/>
      <c r="AW1190" s="123"/>
    </row>
    <row r="1191" spans="1:49" s="41" customFormat="1">
      <c r="A1191" s="100"/>
      <c r="F1191" s="24"/>
      <c r="G1191" s="101"/>
      <c r="O1191" s="297"/>
      <c r="P1191" s="297"/>
      <c r="Q1191" s="297"/>
      <c r="V1191" s="85"/>
      <c r="X1191" s="24"/>
      <c r="Y1191" s="24"/>
      <c r="Z1191" s="24"/>
      <c r="AA1191" s="24"/>
      <c r="AB1191" s="24"/>
      <c r="AC1191" s="98"/>
      <c r="AD1191" s="24"/>
      <c r="AE1191" s="24"/>
      <c r="AF1191" s="24"/>
      <c r="AG1191" s="24"/>
      <c r="AH1191" s="24"/>
      <c r="AI1191" s="24"/>
      <c r="AJ1191" s="24"/>
      <c r="AU1191" s="91"/>
      <c r="AV1191" s="142"/>
      <c r="AW1191" s="123"/>
    </row>
    <row r="1192" spans="1:49" s="41" customFormat="1">
      <c r="A1192" s="100"/>
      <c r="F1192" s="24"/>
      <c r="G1192" s="101"/>
      <c r="O1192" s="297"/>
      <c r="P1192" s="297"/>
      <c r="Q1192" s="297"/>
      <c r="V1192" s="85"/>
      <c r="X1192" s="24"/>
      <c r="Y1192" s="24"/>
      <c r="Z1192" s="24"/>
      <c r="AA1192" s="24"/>
      <c r="AB1192" s="24"/>
      <c r="AC1192" s="98"/>
      <c r="AD1192" s="24"/>
      <c r="AE1192" s="24"/>
      <c r="AF1192" s="24"/>
      <c r="AG1192" s="24"/>
      <c r="AH1192" s="24"/>
      <c r="AI1192" s="24"/>
      <c r="AJ1192" s="24"/>
      <c r="AU1192" s="91"/>
      <c r="AV1192" s="142"/>
      <c r="AW1192" s="123"/>
    </row>
    <row r="1193" spans="1:49" s="41" customFormat="1">
      <c r="A1193" s="100"/>
      <c r="F1193" s="24"/>
      <c r="G1193" s="101"/>
      <c r="O1193" s="297"/>
      <c r="P1193" s="297"/>
      <c r="Q1193" s="297"/>
      <c r="V1193" s="85"/>
      <c r="X1193" s="24"/>
      <c r="Y1193" s="24"/>
      <c r="Z1193" s="24"/>
      <c r="AA1193" s="24"/>
      <c r="AB1193" s="24"/>
      <c r="AC1193" s="98"/>
      <c r="AD1193" s="24"/>
      <c r="AE1193" s="24"/>
      <c r="AF1193" s="24"/>
      <c r="AG1193" s="24"/>
      <c r="AH1193" s="24"/>
      <c r="AI1193" s="24"/>
      <c r="AJ1193" s="24"/>
      <c r="AU1193" s="91"/>
      <c r="AV1193" s="142"/>
      <c r="AW1193" s="123"/>
    </row>
    <row r="1194" spans="1:49" s="41" customFormat="1">
      <c r="A1194" s="100"/>
      <c r="F1194" s="24"/>
      <c r="G1194" s="101"/>
      <c r="O1194" s="297"/>
      <c r="P1194" s="297"/>
      <c r="Q1194" s="297"/>
      <c r="V1194" s="85"/>
      <c r="X1194" s="24"/>
      <c r="Y1194" s="24"/>
      <c r="Z1194" s="24"/>
      <c r="AA1194" s="24"/>
      <c r="AB1194" s="24"/>
      <c r="AC1194" s="98"/>
      <c r="AD1194" s="24"/>
      <c r="AE1194" s="24"/>
      <c r="AF1194" s="24"/>
      <c r="AG1194" s="24"/>
      <c r="AH1194" s="24"/>
      <c r="AI1194" s="24"/>
      <c r="AJ1194" s="24"/>
      <c r="AU1194" s="91"/>
      <c r="AV1194" s="142"/>
      <c r="AW1194" s="123"/>
    </row>
    <row r="1195" spans="1:49" s="41" customFormat="1">
      <c r="A1195" s="100"/>
      <c r="F1195" s="24"/>
      <c r="G1195" s="101"/>
      <c r="O1195" s="297"/>
      <c r="P1195" s="297"/>
      <c r="Q1195" s="297"/>
      <c r="V1195" s="85"/>
      <c r="X1195" s="24"/>
      <c r="Y1195" s="24"/>
      <c r="Z1195" s="24"/>
      <c r="AA1195" s="24"/>
      <c r="AB1195" s="24"/>
      <c r="AC1195" s="98"/>
      <c r="AD1195" s="24"/>
      <c r="AE1195" s="24"/>
      <c r="AF1195" s="24"/>
      <c r="AG1195" s="24"/>
      <c r="AH1195" s="24"/>
      <c r="AI1195" s="24"/>
      <c r="AJ1195" s="24"/>
      <c r="AU1195" s="91"/>
      <c r="AV1195" s="142"/>
      <c r="AW1195" s="123"/>
    </row>
    <row r="1196" spans="1:49" s="41" customFormat="1">
      <c r="A1196" s="100"/>
      <c r="F1196" s="24"/>
      <c r="G1196" s="101"/>
      <c r="O1196" s="297"/>
      <c r="P1196" s="297"/>
      <c r="Q1196" s="297"/>
      <c r="V1196" s="85"/>
      <c r="X1196" s="24"/>
      <c r="Y1196" s="24"/>
      <c r="Z1196" s="24"/>
      <c r="AA1196" s="24"/>
      <c r="AB1196" s="24"/>
      <c r="AC1196" s="98"/>
      <c r="AD1196" s="24"/>
      <c r="AE1196" s="24"/>
      <c r="AF1196" s="24"/>
      <c r="AG1196" s="24"/>
      <c r="AH1196" s="24"/>
      <c r="AI1196" s="24"/>
      <c r="AJ1196" s="24"/>
      <c r="AU1196" s="91"/>
      <c r="AV1196" s="142"/>
      <c r="AW1196" s="123"/>
    </row>
    <row r="1197" spans="1:49" s="41" customFormat="1">
      <c r="A1197" s="100"/>
      <c r="F1197" s="24"/>
      <c r="G1197" s="101"/>
      <c r="O1197" s="297"/>
      <c r="P1197" s="297"/>
      <c r="Q1197" s="297"/>
      <c r="V1197" s="85"/>
      <c r="X1197" s="24"/>
      <c r="Y1197" s="24"/>
      <c r="Z1197" s="24"/>
      <c r="AA1197" s="24"/>
      <c r="AB1197" s="24"/>
      <c r="AC1197" s="98"/>
      <c r="AD1197" s="24"/>
      <c r="AE1197" s="24"/>
      <c r="AF1197" s="24"/>
      <c r="AG1197" s="24"/>
      <c r="AH1197" s="24"/>
      <c r="AI1197" s="24"/>
      <c r="AJ1197" s="24"/>
      <c r="AU1197" s="91"/>
      <c r="AV1197" s="142"/>
      <c r="AW1197" s="123"/>
    </row>
    <row r="1198" spans="1:49" s="41" customFormat="1">
      <c r="A1198" s="100"/>
      <c r="F1198" s="24"/>
      <c r="G1198" s="101"/>
      <c r="O1198" s="297"/>
      <c r="P1198" s="297"/>
      <c r="Q1198" s="297"/>
      <c r="V1198" s="85"/>
      <c r="X1198" s="24"/>
      <c r="Y1198" s="24"/>
      <c r="Z1198" s="24"/>
      <c r="AA1198" s="24"/>
      <c r="AB1198" s="24"/>
      <c r="AC1198" s="98"/>
      <c r="AD1198" s="24"/>
      <c r="AE1198" s="24"/>
      <c r="AF1198" s="24"/>
      <c r="AG1198" s="24"/>
      <c r="AH1198" s="24"/>
      <c r="AI1198" s="24"/>
      <c r="AJ1198" s="24"/>
      <c r="AU1198" s="91"/>
      <c r="AV1198" s="142"/>
      <c r="AW1198" s="123"/>
    </row>
    <row r="1199" spans="1:49" s="41" customFormat="1">
      <c r="A1199" s="100"/>
      <c r="F1199" s="24"/>
      <c r="G1199" s="101"/>
      <c r="O1199" s="297"/>
      <c r="P1199" s="297"/>
      <c r="Q1199" s="297"/>
      <c r="V1199" s="85"/>
      <c r="X1199" s="24"/>
      <c r="Y1199" s="24"/>
      <c r="Z1199" s="24"/>
      <c r="AA1199" s="24"/>
      <c r="AB1199" s="24"/>
      <c r="AC1199" s="98"/>
      <c r="AD1199" s="24"/>
      <c r="AE1199" s="24"/>
      <c r="AF1199" s="24"/>
      <c r="AG1199" s="24"/>
      <c r="AH1199" s="24"/>
      <c r="AI1199" s="24"/>
      <c r="AJ1199" s="24"/>
      <c r="AU1199" s="91"/>
      <c r="AV1199" s="142"/>
      <c r="AW1199" s="123"/>
    </row>
    <row r="1200" spans="1:49" s="41" customFormat="1">
      <c r="A1200" s="100"/>
      <c r="F1200" s="24"/>
      <c r="G1200" s="101"/>
      <c r="O1200" s="297"/>
      <c r="P1200" s="297"/>
      <c r="Q1200" s="297"/>
      <c r="V1200" s="85"/>
      <c r="X1200" s="24"/>
      <c r="Y1200" s="24"/>
      <c r="Z1200" s="24"/>
      <c r="AA1200" s="24"/>
      <c r="AB1200" s="24"/>
      <c r="AC1200" s="98"/>
      <c r="AD1200" s="24"/>
      <c r="AE1200" s="24"/>
      <c r="AF1200" s="24"/>
      <c r="AG1200" s="24"/>
      <c r="AH1200" s="24"/>
      <c r="AI1200" s="24"/>
      <c r="AJ1200" s="24"/>
      <c r="AU1200" s="91"/>
      <c r="AV1200" s="142"/>
      <c r="AW1200" s="123"/>
    </row>
    <row r="1201" spans="1:49" s="41" customFormat="1">
      <c r="A1201" s="100"/>
      <c r="F1201" s="24"/>
      <c r="G1201" s="101"/>
      <c r="O1201" s="297"/>
      <c r="P1201" s="297"/>
      <c r="Q1201" s="297"/>
      <c r="V1201" s="85"/>
      <c r="X1201" s="24"/>
      <c r="Y1201" s="24"/>
      <c r="Z1201" s="24"/>
      <c r="AA1201" s="24"/>
      <c r="AB1201" s="24"/>
      <c r="AC1201" s="98"/>
      <c r="AD1201" s="24"/>
      <c r="AE1201" s="24"/>
      <c r="AF1201" s="24"/>
      <c r="AG1201" s="24"/>
      <c r="AH1201" s="24"/>
      <c r="AI1201" s="24"/>
      <c r="AJ1201" s="24"/>
      <c r="AU1201" s="91"/>
      <c r="AV1201" s="142"/>
      <c r="AW1201" s="123"/>
    </row>
  </sheetData>
  <mergeCells count="272">
    <mergeCell ref="AB68:AB69"/>
    <mergeCell ref="AB70:AB71"/>
    <mergeCell ref="AB16:AB17"/>
    <mergeCell ref="AB18:AB19"/>
    <mergeCell ref="AB20:AB27"/>
    <mergeCell ref="AB28:AB31"/>
    <mergeCell ref="AB32:AB34"/>
    <mergeCell ref="AB35:AB40"/>
    <mergeCell ref="AB47:AB58"/>
    <mergeCell ref="AB59:AB60"/>
    <mergeCell ref="AB61:AB67"/>
    <mergeCell ref="AV13:AV15"/>
    <mergeCell ref="AV11:AV12"/>
    <mergeCell ref="AV8:AV10"/>
    <mergeCell ref="Y13:Y15"/>
    <mergeCell ref="AB2:AB10"/>
    <mergeCell ref="AB11:AB15"/>
    <mergeCell ref="AV2:AV3"/>
    <mergeCell ref="AV4:AV5"/>
    <mergeCell ref="AV6:AV7"/>
    <mergeCell ref="AW2:AW3"/>
    <mergeCell ref="AW4:AW5"/>
    <mergeCell ref="AW6:AW7"/>
    <mergeCell ref="AW8:AW10"/>
    <mergeCell ref="AW11:AW12"/>
    <mergeCell ref="AW13:AW15"/>
    <mergeCell ref="F43:F46"/>
    <mergeCell ref="AQ43:AQ46"/>
    <mergeCell ref="AS43:AS46"/>
    <mergeCell ref="AW21:AW22"/>
    <mergeCell ref="Y21:Y22"/>
    <mergeCell ref="Y23:Y26"/>
    <mergeCell ref="R32:R33"/>
    <mergeCell ref="AW35:AW37"/>
    <mergeCell ref="AW38:AW39"/>
    <mergeCell ref="AV33:AV34"/>
    <mergeCell ref="AO41:AO46"/>
    <mergeCell ref="AP41:AP46"/>
    <mergeCell ref="AW32:AW34"/>
    <mergeCell ref="AW25:AW26"/>
    <mergeCell ref="AV25:AV26"/>
    <mergeCell ref="AU23:AU24"/>
    <mergeCell ref="AU25:AU26"/>
    <mergeCell ref="AO11:AO12"/>
    <mergeCell ref="AT20:AT26"/>
    <mergeCell ref="T4:T6"/>
    <mergeCell ref="AU2:AU3"/>
    <mergeCell ref="AU4:AU7"/>
    <mergeCell ref="AQ4:AQ6"/>
    <mergeCell ref="AP4:AP6"/>
    <mergeCell ref="AS4:AS6"/>
    <mergeCell ref="AR4:AR6"/>
    <mergeCell ref="W21:W22"/>
    <mergeCell ref="AQ21:AQ22"/>
    <mergeCell ref="AR21:AR22"/>
    <mergeCell ref="AS21:AS22"/>
    <mergeCell ref="W23:W26"/>
    <mergeCell ref="AP23:AP26"/>
    <mergeCell ref="AQ23:AQ26"/>
    <mergeCell ref="AR23:AR26"/>
    <mergeCell ref="AS23:AS26"/>
    <mergeCell ref="T2:T3"/>
    <mergeCell ref="AT2:AT7"/>
    <mergeCell ref="AP11:AP12"/>
    <mergeCell ref="AQ11:AQ12"/>
    <mergeCell ref="AR11:AR12"/>
    <mergeCell ref="AT8:AT10"/>
    <mergeCell ref="AU8:AU10"/>
    <mergeCell ref="A70:A71"/>
    <mergeCell ref="B70:B71"/>
    <mergeCell ref="C70:C71"/>
    <mergeCell ref="D70:D71"/>
    <mergeCell ref="E70:E71"/>
    <mergeCell ref="F70:F71"/>
    <mergeCell ref="R70:R71"/>
    <mergeCell ref="A53:A58"/>
    <mergeCell ref="B53:B58"/>
    <mergeCell ref="C53:C58"/>
    <mergeCell ref="D53:D58"/>
    <mergeCell ref="E53:E58"/>
    <mergeCell ref="F53:F58"/>
    <mergeCell ref="G53:G58"/>
    <mergeCell ref="H53:H58"/>
    <mergeCell ref="I53:I58"/>
    <mergeCell ref="P68:P69"/>
    <mergeCell ref="S70:S71"/>
    <mergeCell ref="T70:T71"/>
    <mergeCell ref="AO35:AO40"/>
    <mergeCell ref="AP35:AP40"/>
    <mergeCell ref="AU35:AU40"/>
    <mergeCell ref="U70:U71"/>
    <mergeCell ref="V70:V71"/>
    <mergeCell ref="AK70:AK71"/>
    <mergeCell ref="AL70:AL71"/>
    <mergeCell ref="AM70:AM71"/>
    <mergeCell ref="AO70:AO71"/>
    <mergeCell ref="AQ67:AQ69"/>
    <mergeCell ref="V49:V50"/>
    <mergeCell ref="AN47:AN52"/>
    <mergeCell ref="W49:W50"/>
    <mergeCell ref="AO47:AO52"/>
    <mergeCell ref="AP47:AP52"/>
    <mergeCell ref="AQ47:AQ52"/>
    <mergeCell ref="AR47:AR52"/>
    <mergeCell ref="AN70:AN71"/>
    <mergeCell ref="V59:V60"/>
    <mergeCell ref="AM49:AM50"/>
    <mergeCell ref="X59:X60"/>
    <mergeCell ref="U59:U60"/>
    <mergeCell ref="B20:B22"/>
    <mergeCell ref="B23:B27"/>
    <mergeCell ref="C20:C27"/>
    <mergeCell ref="D20:D27"/>
    <mergeCell ref="E20:E27"/>
    <mergeCell ref="F20:F27"/>
    <mergeCell ref="R20:R27"/>
    <mergeCell ref="S20:S27"/>
    <mergeCell ref="T20:T27"/>
    <mergeCell ref="G21:G22"/>
    <mergeCell ref="H21:H22"/>
    <mergeCell ref="I21:I22"/>
    <mergeCell ref="G23:G26"/>
    <mergeCell ref="H23:H26"/>
    <mergeCell ref="I23:I26"/>
    <mergeCell ref="S35:S40"/>
    <mergeCell ref="D35:D39"/>
    <mergeCell ref="G35:G39"/>
    <mergeCell ref="H35:H39"/>
    <mergeCell ref="I35:I39"/>
    <mergeCell ref="R2:R3"/>
    <mergeCell ref="S2:S3"/>
    <mergeCell ref="R35:R40"/>
    <mergeCell ref="C8:C10"/>
    <mergeCell ref="D8:D10"/>
    <mergeCell ref="E8:E10"/>
    <mergeCell ref="F8:F10"/>
    <mergeCell ref="G8:G10"/>
    <mergeCell ref="P11:P15"/>
    <mergeCell ref="G4:G6"/>
    <mergeCell ref="H4:H6"/>
    <mergeCell ref="H2:H3"/>
    <mergeCell ref="I2:I3"/>
    <mergeCell ref="H8:H10"/>
    <mergeCell ref="I8:I10"/>
    <mergeCell ref="R8:R10"/>
    <mergeCell ref="S8:S10"/>
    <mergeCell ref="I4:I6"/>
    <mergeCell ref="R4:R6"/>
    <mergeCell ref="S4:S6"/>
    <mergeCell ref="T13:T15"/>
    <mergeCell ref="C11:C15"/>
    <mergeCell ref="D11:D15"/>
    <mergeCell ref="E11:E15"/>
    <mergeCell ref="F11:F15"/>
    <mergeCell ref="G11:G15"/>
    <mergeCell ref="H11:H15"/>
    <mergeCell ref="I11:I15"/>
    <mergeCell ref="T8:T10"/>
    <mergeCell ref="R13:R15"/>
    <mergeCell ref="R11:R12"/>
    <mergeCell ref="C2:C7"/>
    <mergeCell ref="D2:D7"/>
    <mergeCell ref="E2:E7"/>
    <mergeCell ref="F2:F7"/>
    <mergeCell ref="G2:G3"/>
    <mergeCell ref="C16:C17"/>
    <mergeCell ref="D16:D17"/>
    <mergeCell ref="E16:E17"/>
    <mergeCell ref="F16:F17"/>
    <mergeCell ref="G16:G17"/>
    <mergeCell ref="C18:C19"/>
    <mergeCell ref="D18:D19"/>
    <mergeCell ref="E18:E19"/>
    <mergeCell ref="F18:F19"/>
    <mergeCell ref="G18:G19"/>
    <mergeCell ref="H16:H17"/>
    <mergeCell ref="I16:I17"/>
    <mergeCell ref="G47:G52"/>
    <mergeCell ref="H47:H52"/>
    <mergeCell ref="H18:H19"/>
    <mergeCell ref="I18:I19"/>
    <mergeCell ref="P18:P19"/>
    <mergeCell ref="R18:R19"/>
    <mergeCell ref="R41:R46"/>
    <mergeCell ref="R16:R17"/>
    <mergeCell ref="R47:R52"/>
    <mergeCell ref="I47:I52"/>
    <mergeCell ref="S18:S19"/>
    <mergeCell ref="T18:T19"/>
    <mergeCell ref="S32:S33"/>
    <mergeCell ref="T32:T33"/>
    <mergeCell ref="W59:W60"/>
    <mergeCell ref="AM59:AM60"/>
    <mergeCell ref="AU59:AU60"/>
    <mergeCell ref="R59:R60"/>
    <mergeCell ref="S59:S60"/>
    <mergeCell ref="T59:T60"/>
    <mergeCell ref="AU32:AU34"/>
    <mergeCell ref="AQ32:AQ33"/>
    <mergeCell ref="AR32:AR33"/>
    <mergeCell ref="AS32:AS33"/>
    <mergeCell ref="Y59:Y60"/>
    <mergeCell ref="T53:T58"/>
    <mergeCell ref="S53:S58"/>
    <mergeCell ref="R53:R58"/>
    <mergeCell ref="AU49:AU50"/>
    <mergeCell ref="S47:S52"/>
    <mergeCell ref="T47:T52"/>
    <mergeCell ref="AS47:AS52"/>
    <mergeCell ref="T35:T40"/>
    <mergeCell ref="AN36:AN40"/>
    <mergeCell ref="S41:S46"/>
    <mergeCell ref="T41:T46"/>
    <mergeCell ref="U41:U46"/>
    <mergeCell ref="X49:X50"/>
    <mergeCell ref="X21:X22"/>
    <mergeCell ref="X23:X26"/>
    <mergeCell ref="AV21:AV22"/>
    <mergeCell ref="AV35:AV40"/>
    <mergeCell ref="AS11:AS12"/>
    <mergeCell ref="AT11:AT12"/>
    <mergeCell ref="AU11:AU12"/>
    <mergeCell ref="AU20:AU22"/>
    <mergeCell ref="AK11:AK12"/>
    <mergeCell ref="AL11:AL12"/>
    <mergeCell ref="X13:X15"/>
    <mergeCell ref="AT13:AT15"/>
    <mergeCell ref="AU13:AU15"/>
    <mergeCell ref="AM11:AM12"/>
    <mergeCell ref="AN11:AN12"/>
    <mergeCell ref="S16:S17"/>
    <mergeCell ref="T16:T17"/>
    <mergeCell ref="S11:S12"/>
    <mergeCell ref="T11:T12"/>
    <mergeCell ref="S13:S15"/>
    <mergeCell ref="AW59:AW60"/>
    <mergeCell ref="AK53:AK58"/>
    <mergeCell ref="AL53:AL58"/>
    <mergeCell ref="AM53:AM58"/>
    <mergeCell ref="AN53:AN58"/>
    <mergeCell ref="AO53:AO58"/>
    <mergeCell ref="AP53:AP58"/>
    <mergeCell ref="AQ53:AQ58"/>
    <mergeCell ref="AR53:AR58"/>
    <mergeCell ref="AS53:AS58"/>
    <mergeCell ref="AU53:AU58"/>
    <mergeCell ref="AT53:AT58"/>
    <mergeCell ref="AV59:AV60"/>
    <mergeCell ref="AO59:AO60"/>
    <mergeCell ref="AN59:AN60"/>
    <mergeCell ref="AP59:AP60"/>
    <mergeCell ref="AQ59:AQ60"/>
    <mergeCell ref="AR59:AR60"/>
    <mergeCell ref="AS59:AS60"/>
    <mergeCell ref="AT59:AT60"/>
    <mergeCell ref="P43:P46"/>
    <mergeCell ref="P47:P58"/>
    <mergeCell ref="P59:P60"/>
    <mergeCell ref="P61:P67"/>
    <mergeCell ref="P16:P17"/>
    <mergeCell ref="Q2:Q3"/>
    <mergeCell ref="Q4:Q5"/>
    <mergeCell ref="Q6:Q7"/>
    <mergeCell ref="Q8:Q9"/>
    <mergeCell ref="Q12:Q15"/>
    <mergeCell ref="Q24:Q27"/>
    <mergeCell ref="Q36:Q39"/>
    <mergeCell ref="P2:P10"/>
    <mergeCell ref="P20:P27"/>
    <mergeCell ref="P28:P31"/>
    <mergeCell ref="P32:P34"/>
    <mergeCell ref="P35:P40"/>
  </mergeCells>
  <phoneticPr fontId="11" type="noConversion"/>
  <pageMargins left="0.7" right="0.7" top="0.75" bottom="0.75" header="0.3" footer="0.3"/>
  <pageSetup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2020-07-31T15:55:26Z</dcterms:created>
  <dcterms:modified xsi:type="dcterms:W3CDTF">2021-01-30T00:07:54Z</dcterms:modified>
</cp:coreProperties>
</file>