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B67586B6-20C3-4EFB-9845-5BD645E87AEF}" xr6:coauthVersionLast="46" xr6:coauthVersionMax="46" xr10:uidLastSave="{00000000-0000-0000-0000-000000000000}"/>
  <bookViews>
    <workbookView xWindow="-110" yWindow="-110" windowWidth="19420" windowHeight="10420" xr2:uid="{00000000-000D-0000-FFFF-FFFF00000000}"/>
  </bookViews>
  <sheets>
    <sheet name="seguimiento Diciembre 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2" l="1"/>
  <c r="O6" i="2"/>
  <c r="AA42" i="2"/>
  <c r="AA37" i="2"/>
  <c r="AA36" i="2"/>
  <c r="AA35" i="2"/>
  <c r="AA34" i="2"/>
  <c r="AA33" i="2"/>
  <c r="AA32" i="2"/>
  <c r="AA31" i="2"/>
  <c r="AA30" i="2"/>
  <c r="AA29" i="2"/>
  <c r="AA28" i="2"/>
  <c r="AA25" i="2"/>
  <c r="AA24" i="2"/>
  <c r="AA23" i="2"/>
  <c r="AA22" i="2"/>
  <c r="AA21" i="2"/>
  <c r="AA20" i="2"/>
  <c r="AA18" i="2"/>
  <c r="AA17" i="2"/>
  <c r="AB17" i="2"/>
  <c r="AA16" i="2"/>
  <c r="AA15" i="2"/>
  <c r="AA14" i="2"/>
  <c r="AA13" i="2"/>
  <c r="AA12" i="2"/>
  <c r="AA11" i="2"/>
  <c r="AA10" i="2"/>
  <c r="AA9" i="2"/>
  <c r="AA8" i="2"/>
  <c r="AA7" i="2"/>
  <c r="AA6" i="2"/>
  <c r="O34" i="2"/>
  <c r="O28" i="2"/>
  <c r="O24" i="2"/>
  <c r="O20" i="2"/>
  <c r="O17" i="2"/>
  <c r="O15" i="2"/>
  <c r="O14" i="2"/>
  <c r="O13" i="2"/>
  <c r="O12" i="2"/>
  <c r="O11" i="2"/>
  <c r="O10" i="2"/>
  <c r="P17" i="2"/>
  <c r="P24" i="2"/>
  <c r="P45" i="2"/>
  <c r="Q34" i="2"/>
  <c r="R28" i="2"/>
  <c r="Q17" i="2"/>
  <c r="Q20" i="2"/>
  <c r="Q24" i="2"/>
  <c r="R17" i="2"/>
  <c r="Q10" i="2"/>
  <c r="R6" i="2"/>
  <c r="R45" i="2"/>
  <c r="B53" i="2"/>
  <c r="AN28" i="2"/>
  <c r="AN45" i="2"/>
  <c r="B52" i="2"/>
  <c r="AB45" i="2"/>
  <c r="B51" i="2"/>
  <c r="Q45" i="2"/>
  <c r="B50" i="2"/>
  <c r="B49" i="2"/>
</calcChain>
</file>

<file path=xl/sharedStrings.xml><?xml version="1.0" encoding="utf-8"?>
<sst xmlns="http://schemas.openxmlformats.org/spreadsheetml/2006/main" count="580" uniqueCount="283">
  <si>
    <t>Indicador de Bienestar</t>
  </si>
  <si>
    <t>Línea Base 2019</t>
  </si>
  <si>
    <t>Meta de Bienestar 2020-2023</t>
  </si>
  <si>
    <t>Indicador de Producto</t>
  </si>
  <si>
    <t>Descripción de la Meta Producto 2020-2023</t>
  </si>
  <si>
    <t>Valor Absoluto de la Meta Producto 2020-2023</t>
  </si>
  <si>
    <t>Código de proyecto BPIM</t>
  </si>
  <si>
    <t>Objetivo del proyecto</t>
  </si>
  <si>
    <t xml:space="preserve">Fecha de inicio </t>
  </si>
  <si>
    <t xml:space="preserve">Fecha de Terminación </t>
  </si>
  <si>
    <t>Porcentaje de avance</t>
  </si>
  <si>
    <t>Fuente de Financiación</t>
  </si>
  <si>
    <t>Rubro Presupuestal</t>
  </si>
  <si>
    <t>Código Presupuestal</t>
  </si>
  <si>
    <t>Apropiación Definitiva
(en pesos)</t>
  </si>
  <si>
    <t>PILAR # 1 CARTAGENA RESILIENTE</t>
  </si>
  <si>
    <t>ESPACIO PUBLICO, MOVILIDAD Y TRANSPORTE RESILIENTE</t>
  </si>
  <si>
    <t xml:space="preserve">Actores viales capacitados en educación y cultura para la seguridad vial </t>
  </si>
  <si>
    <t>Campañas educativas en seguridad vial realizadas por diferentes medios</t>
  </si>
  <si>
    <t>Señales verticales instaladas</t>
  </si>
  <si>
    <t xml:space="preserve">Metros lineales en marcas 
longitudinales demarcados 
</t>
  </si>
  <si>
    <t>Pasos peatonales demarcados o mantenidos</t>
  </si>
  <si>
    <t>Zonas escolares demarcadas o mantenidas</t>
  </si>
  <si>
    <t>Líneas reductores de velocidad instalados tipo bandas sonoras o resaltos o estoperoles</t>
  </si>
  <si>
    <t xml:space="preserve">Plan local de seguridad vial formulado </t>
  </si>
  <si>
    <t xml:space="preserve">192.438 Actores viales 
Fuente DATT
</t>
  </si>
  <si>
    <t xml:space="preserve">79 Campañas Educativas 
Fuente DATT
</t>
  </si>
  <si>
    <t xml:space="preserve">6685 Señales verticales 
Fuente DATT
</t>
  </si>
  <si>
    <t xml:space="preserve">555.217 Metros lineales 
Fuente DATT 
</t>
  </si>
  <si>
    <t>ND</t>
  </si>
  <si>
    <t>Capacitar 60.000 actores viales  en educación y cultura para la seguridad vial</t>
  </si>
  <si>
    <t>Realizar 9 campañas educativas  en seguridad vial por diferentes medios para sensibilizar a 200.000  personas</t>
  </si>
  <si>
    <t xml:space="preserve">Instalar 1.000 señales verticales </t>
  </si>
  <si>
    <t xml:space="preserve">Demarcar 150.000 metros lineales en marcas longitudinales  </t>
  </si>
  <si>
    <t>Demarcar o mantener 400 pasos peatonales.</t>
  </si>
  <si>
    <t>Demarcar o mantener 80 zonas escolares</t>
  </si>
  <si>
    <t xml:space="preserve">Instalar 1.000 líneas de reductores de velocidad tipo bandas sonoras o resaltos o estoperoles. </t>
  </si>
  <si>
    <t xml:space="preserve">Formular el Plan local de seguridad vial para la ciudad </t>
  </si>
  <si>
    <t>FORTALECIMIENTO DE LA EDUCACION, CULTURA Y SEGURIDAD VIAL EN EL DISTRITO DE CARTAGENA</t>
  </si>
  <si>
    <t>AMPLIACION Y MANTENIMIENTO DE LA SEÑALIZACION VIAL EN EL DISTRITO DE CARTAGENA</t>
  </si>
  <si>
    <t xml:space="preserve">FORMULACION   Y ADOPCION DEL PLAN LOCAL DE SEGURIDAD VIAL EN EL DISTRITO DE CARTAGENA </t>
  </si>
  <si>
    <t>REDUCCION DE LA SINIESTRALIDAD VIAL</t>
  </si>
  <si>
    <t xml:space="preserve">FORTALECIMIENTO DE LA CAPACIDAD DE RESPUESTA DEL DEPARTAMENTO ADMINISTRATIVO DE TRANSITO TRANSPORTE </t>
  </si>
  <si>
    <t xml:space="preserve">Capacitar a 201 funcionarios en competencias laborales </t>
  </si>
  <si>
    <t xml:space="preserve">Renovar el 70 % (80 vehículos) del parque automotor </t>
  </si>
  <si>
    <t xml:space="preserve">Recuperar $ 44.082.931.686,oo
(8%) de la cartera morosa 
</t>
  </si>
  <si>
    <t>100% (19 requisitos del SGC) promedio de cumplimiento de los requisitos del Sistema de Gestión de Calidad</t>
  </si>
  <si>
    <t xml:space="preserve">Funcionarios capacitados en competencias laborales </t>
  </si>
  <si>
    <t xml:space="preserve">% de renovación del parque automotor </t>
  </si>
  <si>
    <t>% promedio de cumplimiento de los requisitos del Sistema de Gestión de Calidad</t>
  </si>
  <si>
    <t xml:space="preserve">% Cartera morosa recuperada </t>
  </si>
  <si>
    <t>REINGENIERIA INSTITUCIONAL Y FORTALECIMIENTO FINANCIERO DEL DATT</t>
  </si>
  <si>
    <t xml:space="preserve">100 funcionarios 
Fuente DATT
</t>
  </si>
  <si>
    <t xml:space="preserve">96% (110 vehículos) con 5 o más años de vida útil 
Fuente DATT
</t>
  </si>
  <si>
    <t xml:space="preserve">$ 551.036.646.077,oo
(100%)
Fuente DATT
</t>
  </si>
  <si>
    <t>77% (19 requisitos del SGC) Fuente DATT</t>
  </si>
  <si>
    <t>PLATAFORMA TECNOLOGICA VIRTUAL PARA LA INFORMACION Y GESTION DE TRAMITES EN EL DATT</t>
  </si>
  <si>
    <t xml:space="preserve">SISTEMA DE FISCALIZACION ELECTRONICA PARA LA REGULACION Y CONTROL DEL TRANSITO EN EL DISTRITO DE CARTAGENA </t>
  </si>
  <si>
    <t>Plataforma tecnológica virtual para la información y gestión de trámites diseñada  e implementada</t>
  </si>
  <si>
    <t xml:space="preserve">Diseñar e implementar una plataforma tecnológica virtual para la información y gestión de trámites </t>
  </si>
  <si>
    <t xml:space="preserve">Estudios e  implementación del sistema de fiscalización electrónica en la ciudad elaborados </t>
  </si>
  <si>
    <t>Elaborar los estudios e implementar el sistema de fiscalización electrónica en 10 puntos de la ciudad.</t>
  </si>
  <si>
    <t>MOVILIDAD SOSTENIBLE EN EL DISTRITO DE CARTAGENA</t>
  </si>
  <si>
    <t>GESTION DEL TRANSPORTE PUBLICO MASIVO, COLECTIVO E INDIVIDUAL EN EL DISTRITO DE  CARTAGENA</t>
  </si>
  <si>
    <t>Realizar 9 campañas pedagógicas por diferentes medios  para el uso de Transporte Público Masivo, Colectivo e Individual para sensibilizar a 200.000 usuarios</t>
  </si>
  <si>
    <t xml:space="preserve">Elaborar un estudio técnico para actualización y normalización  de los 16  recorridos del TPC  </t>
  </si>
  <si>
    <t>Erradicar 3 terminales satélites de transporte ilegal</t>
  </si>
  <si>
    <t xml:space="preserve">Realizar los estudios para implementación de taxímetro para servicio de Transporte Público Individual </t>
  </si>
  <si>
    <t>Campañas pedagógicas realizadas  por diferentes medios para el uso de Transporte Público Masivo, Colectivo e Individual</t>
  </si>
  <si>
    <t xml:space="preserve">Estudio técnico elaborado para actualización y normalización  de los recorridos del TPC  </t>
  </si>
  <si>
    <t>Terminales satélites de transporte ilegal erradicadas</t>
  </si>
  <si>
    <t>Estudios realizados  para implementación de taxímetro para servicio de Transporte Público Individual</t>
  </si>
  <si>
    <t xml:space="preserve">16 Recorridos del TPC
Fuente DATT
</t>
  </si>
  <si>
    <t xml:space="preserve">3 Terminales Satélites
Fuente DATT
</t>
  </si>
  <si>
    <t>SISTEMA DE MOVILIDAD SOSTENIBLE PARA EL DISTRITO DE CARTAGENA</t>
  </si>
  <si>
    <t>Peatonalizar 3 tramos viales en el centro histórico</t>
  </si>
  <si>
    <t xml:space="preserve">Diseñar, demarcar e implementar 10 kilómetros de bicicarril </t>
  </si>
  <si>
    <t xml:space="preserve">Diseñar e implementar un sistema de información para gestión de tránsito en tiempo real </t>
  </si>
  <si>
    <t xml:space="preserve">Intervenir y mejorar en su operación 5 intersecciones viales </t>
  </si>
  <si>
    <t xml:space="preserve">Realizar los estudios de estructuración técnica, legal y financiera del sistema de estacionamientos públicos en vía y fuera de vía </t>
  </si>
  <si>
    <t>Tramos viales peatonalizados en el centro histórico</t>
  </si>
  <si>
    <t>Kilómetros de bicicarril  diseñados, demarcados e implementados</t>
  </si>
  <si>
    <t>Sistema de información para gestión de tránsito en tiempo real diseñado e implementado.</t>
  </si>
  <si>
    <t>Intersecciones viales intervenidas y mejoradas en su operación</t>
  </si>
  <si>
    <t>Estudios de estructuración técnica, legal y financiera del sistema de estacionamientos públicos en vía y fuera de vía realizados</t>
  </si>
  <si>
    <t xml:space="preserve">17 km entre Ciclorrutas y bicicarril
Fuentes GEPM
</t>
  </si>
  <si>
    <t xml:space="preserve">17 Intersecciones Viales 
Fuente DATT
</t>
  </si>
  <si>
    <t>SUSTITUCION DE  VEHICULOS DE TRACCION ANIMAL DEDICADOS AL TRANSPORTE DE CARGA LIVIANA EXISTENTES EN EL DISTRITO DE CARTAGENA</t>
  </si>
  <si>
    <t>Sustituir EL 100% del censo de Vehículos de Tracción Animal (274 VTA)</t>
  </si>
  <si>
    <t xml:space="preserve">274 Vehículos de Tracción Animal 
Fuente Umata 2019
</t>
  </si>
  <si>
    <t xml:space="preserve">Vehículos de Tracción Animal sustituidos </t>
  </si>
  <si>
    <t>02-022-06-20-01-02-06-01</t>
  </si>
  <si>
    <t>Impuesto de vehículo Automotor</t>
  </si>
  <si>
    <t>SUBDIRECCION OPERATIVA Y TECNICA DATT/ OFICINA DE EDUCACION VIAL</t>
  </si>
  <si>
    <t>SUBDIRECCION OPERATIVA Y TECNICA DATT/ SEÑALIZACION VIAL</t>
  </si>
  <si>
    <t>SUBDIRECCION OPERATIVA Y TECNICA DATT/PLANEACION VIAL</t>
  </si>
  <si>
    <t>SUBDIRECCION ADMINISTRATIVA Y FINANCIERA/ BIENESTAR SOCIAL</t>
  </si>
  <si>
    <t>SUBDIRECCION OPERATIVA Y TECNICA</t>
  </si>
  <si>
    <t xml:space="preserve">SUBDIRECCION JURIDICA </t>
  </si>
  <si>
    <t>SUBDIRECCION ADMINISTRATIVA Y FINANCIERA / MATRICULA Y SERVICIOS</t>
  </si>
  <si>
    <t>SUBDIRECCION OPERATIVA Y TECNICA /OFICINA DE EDUCACION VIAL</t>
  </si>
  <si>
    <t>SUBDIRECCION OPERATIVA Y TECNICA /TRANSPORTE PUBLICO</t>
  </si>
  <si>
    <t xml:space="preserve">SUBDIRECCION OPERATIVA Y TECNICA </t>
  </si>
  <si>
    <t>SUBDIRECCION OPERATIVA Y TECNICA / PLANEACION Y SEÑALIZACION VIAL</t>
  </si>
  <si>
    <t>Patricio Arnedo</t>
  </si>
  <si>
    <t>Julio Padilla Ramos</t>
  </si>
  <si>
    <t>karen Velasquez</t>
  </si>
  <si>
    <t>Mirta Hernandez</t>
  </si>
  <si>
    <t>Janer Galvan Carbono</t>
  </si>
  <si>
    <t>Julio Mario Duque</t>
  </si>
  <si>
    <t>SUBDIRECCION ADMINISTRATIVA Y FINANCIERA</t>
  </si>
  <si>
    <t>Katty Jurado Visbal</t>
  </si>
  <si>
    <t>SUBDIRECCION OPERATIVA Y TECNICA / PLANEACION VIAL</t>
  </si>
  <si>
    <t>Aureliano Rico</t>
  </si>
  <si>
    <t>Jorge Gonzalez</t>
  </si>
  <si>
    <t>Karen Velasquez / Julio Padilla Ramos</t>
  </si>
  <si>
    <t>Karen Velasquez/ Julio Padilla Ramos</t>
  </si>
  <si>
    <t>Mirian Solorzano</t>
  </si>
  <si>
    <t>Valor Absoluto de la Actividad del  Proyecto 2020</t>
  </si>
  <si>
    <t>SUBDIRECCION OPERATIVA Y TECNICA DATT</t>
  </si>
  <si>
    <t>Contratar los servicios de mantenimiento preventivo, correctivo y calibración de alcohosensores y radares de velocidad.</t>
  </si>
  <si>
    <t>No programada</t>
  </si>
  <si>
    <t>1 de sept de 2020</t>
  </si>
  <si>
    <t>31 de Dic de 2020</t>
  </si>
  <si>
    <t>1 de nov</t>
  </si>
  <si>
    <t>1 de Nov 2020</t>
  </si>
  <si>
    <t>SUBDIRECCION ADMINISTRATIVA Y FINANCIERA/ Cobro Coactivo</t>
  </si>
  <si>
    <t>Capacitar a 600 contraventores en normas de tránsito, educación y cultura para la seguridad vial</t>
  </si>
  <si>
    <t>Realizar de 10 jornadas pedagógicas  en normas de tránsito, educación y cultura para la seguridad vial</t>
  </si>
  <si>
    <t xml:space="preserve">Realizar 1 Campaña Educativa en Seguridad Vial
</t>
  </si>
  <si>
    <t>Instalar 50 señales verticales  en puntos de alto flujo vehicular y peatonal</t>
  </si>
  <si>
    <t>Demarcar o mantener 1.500 metros lineales en señales de piso o marcas longitudinales en puntos de alto flujo vehicular y peatonal</t>
  </si>
  <si>
    <t xml:space="preserve">Demarcar o mantener 20 pasos peotonales  en puntos de alto flujo vehicular y peatonal </t>
  </si>
  <si>
    <t>Demarcar o mantener 20 zonas escolares  en puntos de alto flujo vehicular y peatonal</t>
  </si>
  <si>
    <t>Realizar 3 de talleres y jornadas de capacitación en competencias laborales  a funcionarios del DATT.</t>
  </si>
  <si>
    <t>-</t>
  </si>
  <si>
    <t>Celebrar  1 convenio interadministrativo con institución educativa calificada  para la capacitación de los funcionarios DATT</t>
  </si>
  <si>
    <t>Realizar 2 campañas de sensibilización a deudores para el pago de multas y derechos de tránsito.</t>
  </si>
  <si>
    <t>Proferir 8.000 mandamientos de pagos</t>
  </si>
  <si>
    <t>Realizar 1.500 convenios de pagos y financiaciones de deudas.</t>
  </si>
  <si>
    <t>Implementar  una herramienta tecnológica que permita la masificación de mandamientos de pago</t>
  </si>
  <si>
    <t>90 terminales portatiles
10 cargadores multiples para baterias de radios
90 baterias adicionales de carga
1 software de estación de despacho
1 servidor de red</t>
  </si>
  <si>
    <t>Realizar 2 campañas pedagógicas  de sensibilización para el uso del transporte público legal en todas sus formas.</t>
  </si>
  <si>
    <t>Realizar 8 operativos para controlar y regular los despachos, turnos y recorridos de la rutas urbanas</t>
  </si>
  <si>
    <t xml:space="preserve">Realizar 10  operativos de control  en puntos estratégicos y sobre rutas críticas que más afectan la demanda del transporte público </t>
  </si>
  <si>
    <t xml:space="preserve">Realizar 10 operativos de Control a taxis colectivos. </t>
  </si>
  <si>
    <t>02-022-06-20-01-02-07-01</t>
  </si>
  <si>
    <t>574,806,762</t>
  </si>
  <si>
    <t>Impuesto de vehículo Automotor
Rendimientos Financieros DATT</t>
  </si>
  <si>
    <t>02-022-06-20-01-02-06-02
02-079-06-20-01-02-06-01</t>
  </si>
  <si>
    <t>239.403.049,24
13.830.540,oo</t>
  </si>
  <si>
    <t>Impuesto de vehículo automotor</t>
  </si>
  <si>
    <t>134.208.499
148.063.499</t>
  </si>
  <si>
    <t>02-022-06-20-01-02-08-01
02-022-06-20-01-02-08-03</t>
  </si>
  <si>
    <t>02-022-06-20-01-02-08-02</t>
  </si>
  <si>
    <t>1,127,185,998</t>
  </si>
  <si>
    <t>Disminuir en 0,5 punto la tasa de mortalidad en accidentes de tránsito en niñas, niños, adolescentes, jóvenes y adultos 
Disminuir en 10 puntos la tasa de morbilidad en accidentes de tránsito</t>
  </si>
  <si>
    <t xml:space="preserve">6,22 víctimas fatales por cada 100 mil habitantes
Fuente Datt 2019
255 lesionados por cada 100 mil habitantes
Fuente Datt 2019
</t>
  </si>
  <si>
    <t>Tasa de Mortalidad en  accidentes de tránsito en niños, niñas, adolescentes, jóvenes y adultos disminuida
Tasa de morbilidad en accidentes  de tránsito disminuida</t>
  </si>
  <si>
    <t>ALCALDIA MAYOR DE CARTAGENA DE INDIAS</t>
  </si>
  <si>
    <t>DEPARTAMENTO ADMINISTRATIVO DE TRANSITO Y TRANSPORTE DATT</t>
  </si>
  <si>
    <t>SALVEMOS JUNTOS A CARTAGENA - POR UNA CARTAGENA LIBRE Y RESILIENTE</t>
  </si>
  <si>
    <t>Elaborado por: Carlos Fuentes Alvarez-Asesor Externo SAF-DATT</t>
  </si>
  <si>
    <t>Pilar</t>
  </si>
  <si>
    <t>Línea Estratégica</t>
  </si>
  <si>
    <t>Programa</t>
  </si>
  <si>
    <t>Programación Meta 2020</t>
  </si>
  <si>
    <t>Proyecto</t>
  </si>
  <si>
    <t>Actividades de Proyecto</t>
  </si>
  <si>
    <t>Dependencia Responsable</t>
  </si>
  <si>
    <t>Nombre del Responsable</t>
  </si>
  <si>
    <t xml:space="preserve">Adquirir elementos,radios, equipos y sistema de comunicación con destino a los directivos y cuerpo de agente de transito </t>
  </si>
  <si>
    <t>Formar 600  patrulleros escolares en convenio con instituciones educativas</t>
  </si>
  <si>
    <t>Capacitar a 50 conductores de servicio público colectivo  en cultura ciudadana, educación vial y atención al usuario</t>
  </si>
  <si>
    <t>1 decreto de medidas de movilidad para vehículos particulares
1 decreto de medidas para motocicletas</t>
  </si>
  <si>
    <t>Janner Galvan Carbonó</t>
  </si>
  <si>
    <t>Implementar Restricciones y políticas para incentivar el uso del transporte público legal en todas sus formas (pico y placa – día sin carro, día sin moto, sectores con prohibición de parrillero)</t>
  </si>
  <si>
    <t>Realizar 40 Operativos de control de alcoholemia</t>
  </si>
  <si>
    <t xml:space="preserve">Instalar 50  líneas reductoras de velocidad en puntos críticos de la ciudad </t>
  </si>
  <si>
    <t>Elaborar el documento técnico de soporte para el plan local de seguridad vial en el Distrito de Cartagena</t>
  </si>
  <si>
    <t xml:space="preserve">Revisar y definir los recorridos de   4 rutas urbanas existentes en la ciudad. </t>
  </si>
  <si>
    <t xml:space="preserve">Revisar y actualizar las capacidades transportadoras de 4  rutas del TPC </t>
  </si>
  <si>
    <t>Realizar 10  operativos de control  y seguimiento a conductores y peatones sobre el uso de paraderos</t>
  </si>
  <si>
    <t>Realizar 20 operativos de control contra la prestación de servicio ilegal de transporte de pasajeros en vehículos particulares</t>
  </si>
  <si>
    <t>Realizar estudio técnico para formular medidas de mejora operacional de 1 intersección vial</t>
  </si>
  <si>
    <t xml:space="preserve"> SEGUIMIENTO PLAN DE ACCION 2020</t>
  </si>
  <si>
    <t>Reporte Meta producto jul-sept 2020</t>
  </si>
  <si>
    <t xml:space="preserve">Reporte asiganción presupuestal </t>
  </si>
  <si>
    <t>Reporte ejecución presupuestal</t>
  </si>
  <si>
    <t>EN FORMULACION</t>
  </si>
  <si>
    <t>POR DEFINIR</t>
  </si>
  <si>
    <t>APOYO DE LA GESTION DEL TRANSPORTE PUBLICO MASIVO, COLECTIVO E INDIVIDUAL EN EL DISTRITO DE  CARTAGENA</t>
  </si>
  <si>
    <t>IMPLEMENTACION SISTEMA DE MOVILIDAD SOSTENIBLE EN EL DISTRITO DE CARTAGENA DE INDIAS</t>
  </si>
  <si>
    <t>FORTALECIMIENTO DE LA EDUCACION, CULTURA Y SEGURIDAD VIAL EN EL DISTRITO DE CARTAGENA DE INDIAS</t>
  </si>
  <si>
    <t>AMPLIACION Y MANTENIMIENTO DE LA SEÑALIZACION VIAL EN EL DISTRITO DE CARTAGENA DE INDIAS</t>
  </si>
  <si>
    <t>IMPLEMENTACION REINGENIERIA INSTITUCIONAL Y FORTALECIMIENTO FINANCIERO DEL DEPARTAMENTO ADMINISTRATIVO DE TRANSITO Y TRANSPORTE  DE CARTAGEN DE INDIAS</t>
  </si>
  <si>
    <t>Reducir las tasas de la accidentalidad vial en el Distrito de Cartagena</t>
  </si>
  <si>
    <t>Ampliar y mantener la señalización vial en el Distrito de Cartagena</t>
  </si>
  <si>
    <t>Aumentar la capacidad administrativa, financiera y operativa del DATT para atender los nuevos retos que imponen la movilidad de la ciudad.</t>
  </si>
  <si>
    <t>Mejorar el sistema de movilidad en el Distrito de Cartagena</t>
  </si>
  <si>
    <t xml:space="preserve">El DATT, es el Organismo de Trànsito del Distrito de Cartagena de Indias, en cada anualidad- acorde con sus recursos financieros-, previo estudio de necesidades, proyecta, programa y ejecuta, mediante proceso de Contrataciòn estatal, las Obras de Señalizaciòn Vial-vertical y horizonta- en su jurisdicciòn. No obstante, dada la difìcil situaciòn econòmica por la que atravieza la entidad, a partir del año 2018 hasta la fecha; NO HA CELEBRADO CONTRATO ALGUNO para la EJECUCIÒN DE OBRAS DE SEÑALIZACIÒN VIAL. El suscrito en calidad de Coordinador de Señalizaciòn Vial, viene atendiendo las diferentes PQRS, y las visitas de campo correspondientes, y demàs funciones asignadas por la Subdirecciòn Tècnica y Operativa del DATT.    </t>
  </si>
  <si>
    <t>Por inconvenientes y demoras  en el proceso de contratación,  no fue posible el desarrollo de la actividad, en la fecha programada.</t>
  </si>
  <si>
    <t>Junto con el area de educación vial el dia  26 de septiembre se llevaron a cabo actividades de socializacion de los descuentos otorgados por el Decreto 678 de 2020 y la Ley 2027 de 2020, que otorgan descuentos por multas, derechos de tránsito y acuerdos de pagos, celebrados de 31 de mayo de 2020 y anteriores.</t>
  </si>
  <si>
    <t xml:space="preserve"> Una vez depurada la cartera de comparendos sancionados, se procedio a prorefir mandamientos de pago por multas por el monto de 138.873.702</t>
  </si>
  <si>
    <t>La reversiòn de la conceciòn circulemos permitio a la entidad ser beneficiaria del desarrollo tecnologico CIRCULEMOS., no obstante el mismo se encuentra parametrizado para expedicion masiva de mandamientos de pago por multas, actualemente se encuentra en desarrollo la posibilidad de generar masivamente por Derechos de Transito y multas de Transporte publico.</t>
  </si>
  <si>
    <t>La adquisicón de estos equipos , sistema y elementos de comunicación están programados para el 4to trimestre de 2020, una vez quede en firme el proyecto de inversión mediante el cual se realizará esta actividad</t>
  </si>
  <si>
    <t>La contratación de estos servicios estan programados para el 4to trimestre de 2020, una vez quede en firme el proyecto de inversión mediante el cual se realizará esta actividad</t>
  </si>
  <si>
    <t>Se realizaron  actividades de sensibilizacion y concientizacion en normas de transito para un total de intervenidos 1.300.Se realizaron 2 capacitaciones en empresas, 1 en univerdad, 1 aula movil para ciclista, 1 ciclopaseo.</t>
  </si>
  <si>
    <t>Servicio social en seguridad vial (Programa Patrulleros Escolares) Tiene vinculado 5 Instituciones Educativas (secundaria) en los cuales se han sensibilizados 624 estudientes.A través de clases virtuales, se ha logrado intervenir a los estudientes en Buenas practicas para una Movilidad Segura</t>
  </si>
  <si>
    <t xml:space="preserve">Se capacitaron contraventores en Normas de Transito y Seguridad Vial.Reeducación del ciudadano infractor en lo referente al conocimiento de dichas normas, con el fin no sólo de que las conozca, sino también que las aplique y respete en pro de su seguridad  y la de los demás usuarios que interactúan con éste en las vías. </t>
  </si>
  <si>
    <t>Esta actividad esta programada para realizarse los meses de oct-nov-dic de 2020</t>
  </si>
  <si>
    <t xml:space="preserve">Acciones pedagógicas enmarcadas en la campaña por el buen uso del SITM TRANSCARIBE, incentivando a los usuarios al buen uso del sistema y respetando los protocolos de bioseguridad.Estas actividades se realizaron en el PATIO PORTAL abarcando una población indirecta de 200 usuarios en el horario de 07:00 am a 08:30 am
</t>
  </si>
  <si>
    <t xml:space="preserve">Operativos realizados en diferentes
sectores de la ciudad. Resultados positivos 30,  102 negativos, 
27 vehículo sin movilizados </t>
  </si>
  <si>
    <t xml:space="preserve">Estos operativos solo se están realizando en la terminal de transportes, realizando 16
comparendo </t>
  </si>
  <si>
    <t xml:space="preserve">No hay operativos ni puntos específicos, ya que las unidades las van ubicando en sus recorridos </t>
  </si>
  <si>
    <t>Puntos críticos identificados:
Basurto Interno,Basurto externo,CAI San Pedro,Calle 30, TEXACO No. 3 con cra 22 ,India Catalina 
CAI Ceballos,Crespo,San Andresito,Los Cuatro vientos,Bocagrande,Y de Olaya
See impusieron un total de 200 comparendos</t>
  </si>
  <si>
    <t xml:space="preserve">Se le realizan comparendos a los infractores del servicio informal en los diferentes puntos por prestar servicios no
autorizados: Servicio ilegal moto (3). No portar alguno de los documentos requeridos ( 24).No portar tarjeta de Operaciones( 4). </t>
  </si>
  <si>
    <t xml:space="preserve">Inmovilizados: Taxis (1) Buseta (1)          
Infracciones:
Dejar o recoger pasajeros (26)
Exceder cupo (13)
LUGAR DE LOS OPERATIVOS 
CLLE 32 OLAYA SECTOR RICAURTE, 13
/07/2020
DIAG. 22 TRANS 25 CAI MZ MARTELO,
10/08/2020
Ambos por prestar servicios no autorizados </t>
  </si>
  <si>
    <t>En este periodo se encuentran suspendidos el decretos 017 y 018 del 3 de enero de 2020 y Por medio del cual se adoptan medidas de restricción de circulación de vehículos particulares y  motocicletas  en el Distrito de Cartagena, y se dictan otras disposiciones., sin embargo se analiza la posibilidad de reanudarlo y complementarlo una vez se levanten las medidas de restricción establecidas con ocasión de la emergencia salitaria COVD -19. Se realizó el estudio técnico y borrador de decreto  para implementar medida a partir del mes de octubre de 2020.</t>
  </si>
  <si>
    <t xml:space="preserve">La ANSV realizó Contrato de Consultoría No. 045 de 2020. Asistir técnicamente a las entidades territoriales . En este período se trabajó en la fase Il
Diagnóstico participativo, en el cual  se gestionaron los formatos de movilidad, educación, infraestructura y salud
Fase III. Presentación y Socialización del diagnóstico participativo a las entidades territoriales. Para lo cual se realizó la convocatoria al comité local de seguridad vial para el 6 de octubre de 2020
</t>
  </si>
  <si>
    <t>Se realizaron las visitas tecnicas en interseccion priorizadas 2020, para determinar las necesidades para realizar los estudios y propuestas.</t>
  </si>
  <si>
    <t>AVANCE META PRODUCTO EN EL AÑO</t>
  </si>
  <si>
    <t>AVANCE META PRODUCTO EN EL CUATRIENENIO</t>
  </si>
  <si>
    <t>NA</t>
  </si>
  <si>
    <t>AVANCE PROMEDIO ACTIVIDADES</t>
  </si>
  <si>
    <t>AVANCE PROMEDIO EJECUCION PRESUPUESTAL</t>
  </si>
  <si>
    <t>AVANCE METAS PRODUCTO EN EL AÑO</t>
  </si>
  <si>
    <t>AVANCE METAS PRODUCTO EN EL CUATRIENIO</t>
  </si>
  <si>
    <t>AVANCE PROMEDIO ACTIVIDADES EN EL AÑO</t>
  </si>
  <si>
    <t>AVANCE PROMEDIO DE LA EJECUCION PRESUPUESTAL</t>
  </si>
  <si>
    <t>AVANCE PROMEDIO POR PROGRAMA AL AÑO</t>
  </si>
  <si>
    <t>Reporte Meta producto oct- nov  2020</t>
  </si>
  <si>
    <t>Reporte Meta producto  nov-dic  2020</t>
  </si>
  <si>
    <t>AVANCE PROMEDIO POR PROGRAMA EN EL AÑO</t>
  </si>
  <si>
    <t>Reprotes Actividades de proyectos oct- nov 2020</t>
  </si>
  <si>
    <t>Observaciones relación de evidencias jul-sept 2020</t>
  </si>
  <si>
    <t>Observaciones relación de evidencias oct-nov 2020</t>
  </si>
  <si>
    <t>Se realizaron 13 actividades de sensibilizacion y concientizacion en normas de transito para un total de intervenidos 892, entre las que se destacan  2 capacitaciones en empresas 8 aulas móviles para MOTOCICLISTAS.</t>
  </si>
  <si>
    <t>Esta actividad ya se cumplió en un 100%</t>
  </si>
  <si>
    <t>Se capacitaron  652 Contraventores en Normas de Transito y Seguridad Vial.</t>
  </si>
  <si>
    <t xml:space="preserve"> En los operativos de alcoholemia realizado se practicaron durante este periodo 429 ensayos, de los cuales 54  resultaron positivo.</t>
  </si>
  <si>
    <t>Se realizaron 2 campañas: "Por tu vida, rueda con responsabilidad"y  "Tirale Cabeza el casco Salva"en varios puntos de mayor indice de accidentalidad se ha instalado el Aula Movil Salvavida, llevando a cabo dichas campañas</t>
  </si>
  <si>
    <t xml:space="preserve">Es de aclarar que, la ejecución de Obras de Señalización Vial, vertical y horizontal, hacen parte del proceso de gestión de la Subdirección Técnica y Operativa del DATT. Estas obras se ejecutan siempre mediante el sistema de Contratación pública, previo estudio de necesidades.
Que el DATT, como Organismo de Tránsito del Distrito de Cartagena de Indias, dada la difícil situación económica por la que viene atravesando en las últimas anualidades; no ha celebrado Contrato alguno para la ejecución de Obras de Señalización Vial, a partir del año 2018.
</t>
  </si>
  <si>
    <t xml:space="preserve">Se realizo Comité local de seguridad vial el 6 de octubre, en el que se hizo la  Presentación y Socialización del diagnostico participativo, por parte del  consultor de la ANSV consorcio Movilidad Segura 2020  encargado de ASISTIR TÉCNICAMENTE A LAS ENTIDADES TERRITORIALES DEFINIDAS POR LA AGENCIA NACIONAL DE SEGURIDAD VIAL, EN LA ELABORACIÓN DEL DOCUMENTO TÉCNICO DE SOPORTE PARA EL PLAN LOCAL DE SEGURIDAD VIAL. Se programo reunion para revisal  el el 2 de diciembre de 2020.
</t>
  </si>
  <si>
    <t>La realización  de los talleres bajo el abordaje del tema de competencias laborales, por cuestiones climáticas debió ser programada para la fecha noviembre 27 de 2020</t>
  </si>
  <si>
    <t>Se logro la notificación de 2.012 mandamientos de pago por cobros coactivos de multas.Se libraron un total de  5,556 mandamientos de pagos por multas</t>
  </si>
  <si>
    <t xml:space="preserve">See realizaron 881 convenios de pagos con deudores </t>
  </si>
  <si>
    <t>Se encuentra en proceso de contratación</t>
  </si>
  <si>
    <t>Acciones pedagógicas enmarcadas en la campaña por el buen uso del SITM TRANSCARIBE, incentivando a los usuarios al buen uso del sistema y respetando los protocolos de bioseguridad.Estas actividades se realizaron en el PATIO PORTAL abarcando una población indirecta de 200 usuarios.</t>
  </si>
  <si>
    <t xml:space="preserve"> En los operativos B15 y C19,  se realizaron  9 operativos, realizando  en ellos  12 comparendos</t>
  </si>
  <si>
    <t xml:space="preserve">52 operativos realizados ,no hay  puntos específicos, ya que las unidades las van ubicando en sus recorridos </t>
  </si>
  <si>
    <t xml:space="preserve">12 operativos realizados ,Puntos críticos identificados: Terminal de Transporte 
Basurto  calle 31 cra 30
CL 31 DG 22 ALMACENTRO
GLORIETA EL POZON
AV. PEDRO HEREDIA, BAZURTO, SALIBON
KM 4 VIKINGOS
MANGA CALLE 29, CRA 17
DG 22 TR 25 Y 35 BARRIO MARTINEZ MARTELO
TR 54, GLORIETA EL POZON
TRANS 54, Y DE OLAYA
CALLE 32, OLAYA
TR 54 COLEGIO INEM
En ellos se realizaron en total 54 comparendo
</t>
  </si>
  <si>
    <t>Se expidieron 4 decretos, por medio del cual se reanudan las medidas de restriccion de circulacion para vehiculos particulares y motocicletas en el Distrito de Cartagena.</t>
  </si>
  <si>
    <t>Se superanlas metas establecidas, ya que en los operativos de controles de las motos,  se realizaron a la  fecha en los diferentes operativos,  1.024 comparendo por diferentes infracciones, de los cuales se inmovilizaron 1.083 motos, el saldo de este operativo, fue el resultado  de  aquellos casos en el que los conductores dejaron sus vehículos sin que se le hiciera su comparendo.  Además de esto, por falta de medio, se dejaron de inmovilizar 141 motocicletas.  A las motos  es poco lo que se hace de D12, porque  se altera el orden público.</t>
  </si>
  <si>
    <t>En los operativos de control a taxis colectivos , se realizaron 9 comparendo a taxis y 9 a buses y busetas en 16  operativos.</t>
  </si>
  <si>
    <t xml:space="preserve">Se realizaron las visitas tecnicas en interseccion priorizadas 2020, para determinar las necesidades para realizar los estudios y propuestas. Interseccion  troncal de occidente con carrera 85 Ternera - San Fernando. </t>
  </si>
  <si>
    <t>META ACUMULADA A DICIEMBRE 2020</t>
  </si>
  <si>
    <t>REPORTE ACTIVIDADES DE PROYECTO JULIO A SEPT.2020</t>
  </si>
  <si>
    <t>ACTIVIDADES ACUMULADA  DICIEMBRE 2020</t>
  </si>
  <si>
    <t>Reprotes Actividades de proyectos nov-dic  2020</t>
  </si>
  <si>
    <t>fecha de corte: 30 de Dic de 2020</t>
  </si>
  <si>
    <t>Observaciones relación de evidencias nov-dic 2020</t>
  </si>
  <si>
    <t>Se capacitaron  432 Contraventores en Normas de Transito y Seguridad Vial</t>
  </si>
  <si>
    <t>Esta actividad ya se cumplió en un 100%.Se realizaron Talleres  de actualización en manejo  de alcosensores y conocimiento de la norma que regula esta actividad (Resolución 1844). Además de los operativos y charlas permanenrtes en general , para un mejor procedimiento en los respectivos operativos.  El objetivo de este taller se basó en la búsqueda de un mejoramiento  en la realización de los comparendos en el tema de la alcoholemia.</t>
  </si>
  <si>
    <t>Se continuó con el desarrollo de las  campañas: "Por tu vida, rueda con responsabilidad" 490 catores viales sensibilizados,  "Tirale Cabeza ,el casco Salva" 880 actores viales sensibilizados ,  "En la vía, voy a lo seguro" 800 actores viale sensibilizados .Estas camapañas se derraolloron en varios puntos de mayor indice de accidentalidad, a través del  Aula Movil Salvavida.</t>
  </si>
  <si>
    <t xml:space="preserve">Se realizo Comité local de seguridad vial el 2 de diciembre, en el que se hizo  Seguimiento al Convenio interadministrativo No. 040-2019.programa pequeñas Grandes Obras 3. Apoyo a Planes Locales de Seguridad Vial. Formulación del Plan Local de Seguridad Vial. Consorcio Movilidad Segura 2020  encargado de ASISTIR TÉCNICAMENTE A LAS ENTIDADES TERRITORIALES DEFINIDAS POR LA AGENCIA NACIONAL DE SEGURIDAD VIAL, EN LA ELABORACIÓN DEL DOCUMENTO TÉCNICO DE SOPORTE PARA EL PLAN LOCAL DE SEGURIDAD VIAL. La proxima reunion se programará para los primeros meses de 2021.
</t>
  </si>
  <si>
    <t>En cumplimento de la meta propuesta para este año , fueron desarrollados ( 2) espacios de formación en abordaje del tema en competencias laborales, dirigidos a funcionarios del DATT, contando con la participación de un total de 35 funcionarios.</t>
  </si>
  <si>
    <t>El valor recaudado es de $ 2.699.277.483,oo, equivalente al 0,48% compardo con la línea base ($ 551.036.646.077,oo).Este recaudo se logró por las gestiones adelantada por la oficina de cobro coactivo, por concepto de Financiaciones, derechos de transito y comparendos. 797 infractores pagaron multas, 1.497 propietarios pagaron derechos de transito, fueron emitidos 15.467 mandamientos de pago y se realizaron 1.216 financiaciones.</t>
  </si>
  <si>
    <t>15467 mandamiento de pagos proferidos.Esta gestión fue realizada desde la oficina de cobro coactivo, en cumplimiento al plan estratégico para el recuado de catera morosa</t>
  </si>
  <si>
    <t>1216 convenios de pagos realizados.Esta gestión fue realizada desde la oficina de cobro coactivo, con el fin de darle a los deudores morosos facilidades de pago y ponerse a paz y salvo con la entidad</t>
  </si>
  <si>
    <t>Ya fue implementada  la herramienta tecnológica para  la masificación de mandamientos de pago</t>
  </si>
  <si>
    <t>Se incio el proceso de contratación pero los tiempos de entrega de los equipos  no alcanzaban para su ejecución en el 2020, quedando reprogramada para el 1er trimestre de 2021</t>
  </si>
  <si>
    <t>Se realizaron 2 acciones pedagógicas enmarcadas por el buen uso del sistema Masivo de Transporte publico en los cuales se sensibilizaron 1.025 usuarios.Se realizaron campañas  conjuntas con Transcaribe ,como "Usuarios al 100 "y sensibilizacion a los peatones y/o pasajeros.</t>
  </si>
  <si>
    <t>Operativos realizados en (D-15) Cambio del recorrido o trazado de la ruta para vehículo de servicio de transporte público de pasajeros, autorizado por el organismo de transito correspondiente</t>
  </si>
  <si>
    <t>Esta actividad ya se cumplió en un 100%, para este perído no se llevaron a cabo los operativos como tal, se hcieron  socializaciones sobre el uso adecuado de los los paraderos, como tambi.én el uso de las cebras, las cuales se realizan conjuntamente con Transcaribe y con los servicios de transportes individuales autorizados por el Distrito, para hasta 3 vehículos</t>
  </si>
  <si>
    <t>Se capacitaron a 75 conductores de transporte público Induvidual en lo referente a las buenas prácticas en la prestación de servicio. Sensibilización  a conductores en las difrentes estaciones de taxi</t>
  </si>
  <si>
    <t>OPERATIVOS REALIZADOS, DURANTE  EL PERIODO DEL 21 DE NOV AL 31 DE  DIC DEL  2020, EN LOS SIGUIENTES LUGARES:  BOCAGRANDE, AV. PEDRO HEREDIA, AV. PEDRO. ROMERO,  AV. DANIEL LEMAITRE, AV. EL LAGO,  AV. LUIS CARLOS LOPEZ, BASURTO, CAI SAN PEDRO,  CENTRO, MANGA,  MAR DEL NORTE, SOCORRO, CAMPESTRE, EL LAGUITO .  TOTAL DE COMPARENDOS REALIZADOS:  52</t>
  </si>
  <si>
    <t>Esta actividad se cumplió en un 100% en el trimestre anterior, con el decreto de pico y placa para motocicletas y carros particulares</t>
  </si>
  <si>
    <t>OPERATIVOS REALIZADOS, DURANTE  EL PERIODO DEL 21 DE NOV AL 31 DE  DIC DEL  2020, EN LOS SIGUIENTES LUGARES:   AV. PEDRO HEREDIA, AV. PEDRO ROMERO,  AV. DANIEL LEMAITRE, AV. EL LAGO,  AV. LUIS CARLOS LOPEZ, BASURTO, CAI SAN PEDRO,  CENTRO, MANGA,  MAR DEL NORTE, SOCORRO, CAMPESTRE, EL LAGUITO, CAI ARROCERA, SALIDA MAMONAL, RONDA REAL.  TOTAL DE COMPARENDOS REALIZADOS:  45</t>
  </si>
  <si>
    <t>Esta actividad ya se cumplió en un 100%,Operativos especificos para este control no se realizaron en este periodo ,las infracciones fueron  tomadas en el recorrido diario por los agentes en los diversos retenes montados o por circunstancias  propia del oficio. TOTAL DE COMPARENDOS REALIZADOS:  7</t>
  </si>
  <si>
    <t xml:space="preserve">Se realizaron las visitas tecnicas en interseccion priorizadas 2020, para determinar las necesidades para realizar los estudios y propuestas. Diseño señalizacion y propuestas de reordenamiento vial puntos críticos   Barrios Castillo, Laguito y Bocagrande </t>
  </si>
  <si>
    <t xml:space="preserve">Las actividades y metas programadas para esta vigencia, no tuvieron avances , por las razones expuestas en los trimestres anteriores </t>
  </si>
  <si>
    <t>Se realizaron 15 actividades de sensibilización y concientización en normas de tránsito para un total de intervenidos 3.417.Como complemento se realizaron capacitaciones en  empresas,  aulas móviles salvavidas y campaña para el uso del Transporte Masivo e individual. En el semestre de 2020 fueron capacitados 8.087 actores viales y en e segundo semestre 7.941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</si>
</sst>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6" x14ac:knownFonts="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0"/>
      <name val="Calibri"/>
      <family val="2"/>
      <scheme val="minor"/>
    </font>
    <font>
      <b/>
      <sz val="12"/>
      <color theme="0"/>
      <name val="Calibri"/>
      <family val="2"/>
      <scheme val="minor"/>
    </font>
    <font>
      <b/>
      <sz val="12"/>
      <name val="Calibri"/>
      <family val="2"/>
      <scheme val="minor"/>
    </font>
    <font>
      <sz val="11"/>
      <color theme="1"/>
      <name val="Calibri"/>
      <family val="2"/>
      <scheme val="minor"/>
    </font>
    <font>
      <sz val="12"/>
      <name val="Calibri"/>
      <family val="2"/>
      <scheme val="minor"/>
    </font>
    <font>
      <sz val="10"/>
      <name val="Calibri"/>
      <family val="2"/>
    </font>
    <font>
      <sz val="10"/>
      <color theme="1"/>
      <name val="Calibri"/>
      <family val="2"/>
      <scheme val="minor"/>
    </font>
    <font>
      <sz val="11"/>
      <color rgb="FFFF0000"/>
      <name val="Calibri"/>
      <family val="2"/>
      <scheme val="minor"/>
    </font>
    <font>
      <sz val="10"/>
      <color theme="1"/>
      <name val="Arial"/>
      <family val="2"/>
    </font>
    <font>
      <sz val="10"/>
      <color rgb="FFFF0000"/>
      <name val="Calibri"/>
      <family val="2"/>
      <scheme val="minor"/>
    </font>
    <font>
      <sz val="10"/>
      <color rgb="FFFF0000"/>
      <name val="Calibri"/>
      <family val="2"/>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7" fillId="0" borderId="0" applyFont="0" applyFill="0" applyBorder="0" applyAlignment="0" applyProtection="0"/>
    <xf numFmtId="164" fontId="7" fillId="0" borderId="0" applyFont="0" applyFill="0" applyBorder="0" applyAlignment="0" applyProtection="0"/>
  </cellStyleXfs>
  <cellXfs count="104">
    <xf numFmtId="0" fontId="0" fillId="0" borderId="0" xfId="0"/>
    <xf numFmtId="0" fontId="1" fillId="0" borderId="1" xfId="0" applyFont="1" applyFill="1" applyBorder="1" applyAlignment="1">
      <alignment horizontal="center" vertical="center" wrapText="1"/>
    </xf>
    <xf numFmtId="0" fontId="1" fillId="0" borderId="1" xfId="0" applyFont="1" applyFill="1" applyBorder="1"/>
    <xf numFmtId="4" fontId="1" fillId="0" borderId="1" xfId="0" applyNumberFormat="1" applyFont="1" applyFill="1" applyBorder="1" applyAlignment="1">
      <alignment horizontal="center" vertical="center" wrapText="1"/>
    </xf>
    <xf numFmtId="0" fontId="1" fillId="0" borderId="0" xfId="0" applyFont="1" applyFill="1"/>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textRotation="90" wrapText="1"/>
    </xf>
    <xf numFmtId="0" fontId="4" fillId="0" borderId="0" xfId="0" applyFont="1" applyFill="1"/>
    <xf numFmtId="1"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9" fontId="1" fillId="0" borderId="0" xfId="0" applyNumberFormat="1" applyFont="1" applyFill="1"/>
    <xf numFmtId="10" fontId="1" fillId="0" borderId="0" xfId="0" applyNumberFormat="1" applyFont="1" applyFill="1"/>
    <xf numFmtId="0" fontId="1" fillId="0" borderId="1" xfId="0" applyFont="1" applyFill="1" applyBorder="1" applyAlignment="1">
      <alignment wrapText="1"/>
    </xf>
    <xf numFmtId="10" fontId="1" fillId="0" borderId="1" xfId="0" applyNumberFormat="1" applyFont="1" applyFill="1" applyBorder="1"/>
    <xf numFmtId="9" fontId="1" fillId="0" borderId="1" xfId="0" applyNumberFormat="1" applyFont="1" applyFill="1" applyBorder="1"/>
    <xf numFmtId="0" fontId="6" fillId="0" borderId="1"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4" xfId="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 fillId="0" borderId="1" xfId="0" applyFont="1" applyFill="1" applyBorder="1" applyAlignment="1">
      <alignment vertical="center"/>
    </xf>
    <xf numFmtId="0" fontId="11" fillId="0" borderId="1" xfId="0" applyFont="1" applyFill="1" applyBorder="1" applyAlignment="1">
      <alignment vertical="center"/>
    </xf>
    <xf numFmtId="0" fontId="1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6" fillId="0" borderId="2" xfId="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1" fontId="1" fillId="0" borderId="2"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164" fontId="8" fillId="0" borderId="2" xfId="2" applyFont="1" applyFill="1" applyBorder="1" applyAlignment="1">
      <alignment horizontal="center" vertical="center" wrapText="1"/>
    </xf>
    <xf numFmtId="164" fontId="8" fillId="0" borderId="3" xfId="2" applyFont="1" applyFill="1" applyBorder="1" applyAlignment="1">
      <alignment horizontal="center" vertical="center" wrapText="1"/>
    </xf>
    <xf numFmtId="164" fontId="8" fillId="0" borderId="4" xfId="2" applyFont="1" applyFill="1" applyBorder="1" applyAlignment="1">
      <alignment horizontal="center" vertical="center" wrapText="1"/>
    </xf>
    <xf numFmtId="9" fontId="8" fillId="0" borderId="2" xfId="1" applyFont="1" applyFill="1" applyBorder="1" applyAlignment="1">
      <alignment horizontal="center" vertical="center" wrapText="1"/>
    </xf>
    <xf numFmtId="9" fontId="8" fillId="0" borderId="3" xfId="1" applyFont="1" applyFill="1" applyBorder="1" applyAlignment="1">
      <alignment horizontal="center" vertical="center" wrapText="1"/>
    </xf>
    <xf numFmtId="9" fontId="8" fillId="0" borderId="4" xfId="1" applyFont="1" applyFill="1" applyBorder="1" applyAlignment="1">
      <alignment horizontal="center" vertical="center" wrapText="1"/>
    </xf>
    <xf numFmtId="0" fontId="3" fillId="0" borderId="0" xfId="0" applyFont="1" applyFill="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44</xdr:row>
      <xdr:rowOff>19051</xdr:rowOff>
    </xdr:from>
    <xdr:to>
      <xdr:col>2</xdr:col>
      <xdr:colOff>1466851</xdr:colOff>
      <xdr:row>45</xdr:row>
      <xdr:rowOff>38099</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60178951"/>
          <a:ext cx="542926" cy="2095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zoomScale="69" zoomScaleNormal="69" workbookViewId="0">
      <selection activeCell="A5" sqref="A5"/>
    </sheetView>
  </sheetViews>
  <sheetFormatPr baseColWidth="10" defaultColWidth="11.453125" defaultRowHeight="14.5" x14ac:dyDescent="0.35"/>
  <cols>
    <col min="1" max="1" width="26.453125" style="4" customWidth="1"/>
    <col min="2" max="2" width="28" style="4" customWidth="1"/>
    <col min="3" max="3" width="22.81640625" style="4" customWidth="1"/>
    <col min="4" max="4" width="18.81640625" style="4" customWidth="1"/>
    <col min="5" max="5" width="18.54296875" style="4" customWidth="1"/>
    <col min="6" max="6" width="19.81640625" style="4" customWidth="1"/>
    <col min="7" max="7" width="16" style="4" customWidth="1"/>
    <col min="8" max="8" width="20.453125" style="4" customWidth="1"/>
    <col min="9" max="9" width="21.26953125" style="4" customWidth="1"/>
    <col min="10" max="10" width="17.453125" style="4" customWidth="1"/>
    <col min="11" max="18" width="18.1796875" style="4" customWidth="1"/>
    <col min="19" max="19" width="27.7265625" style="4" customWidth="1"/>
    <col min="20" max="20" width="20.54296875" style="4" customWidth="1"/>
    <col min="21" max="21" width="17.453125" style="4" customWidth="1"/>
    <col min="22" max="22" width="19" style="4" customWidth="1"/>
    <col min="23" max="28" width="21.1796875" style="4" customWidth="1"/>
    <col min="29" max="29" width="17.26953125" style="4" customWidth="1"/>
    <col min="30" max="30" width="20" style="4" customWidth="1"/>
    <col min="31" max="31" width="23.81640625" style="4" customWidth="1"/>
    <col min="32" max="33" width="18.81640625" style="4" customWidth="1"/>
    <col min="34" max="34" width="22" style="4" customWidth="1"/>
    <col min="35" max="35" width="23.1796875" style="7" customWidth="1"/>
    <col min="36" max="36" width="27.54296875" style="4" customWidth="1"/>
    <col min="37" max="37" width="35.81640625" style="4" customWidth="1"/>
    <col min="38" max="40" width="27.7265625" style="4" customWidth="1"/>
    <col min="41" max="41" width="40.7265625" style="4" customWidth="1"/>
    <col min="42" max="42" width="39.7265625" style="4" customWidth="1"/>
    <col min="43" max="43" width="50.7265625" style="4" customWidth="1"/>
    <col min="44" max="16384" width="11.453125" style="4"/>
  </cols>
  <sheetData>
    <row r="1" spans="1:43" ht="18.5" x14ac:dyDescent="0.45">
      <c r="A1" s="94" t="s">
        <v>159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row>
    <row r="2" spans="1:43" ht="18.5" x14ac:dyDescent="0.45">
      <c r="A2" s="94" t="s">
        <v>161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row>
    <row r="3" spans="1:43" ht="18.5" x14ac:dyDescent="0.45">
      <c r="A3" s="94" t="s">
        <v>160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row>
    <row r="4" spans="1:43" ht="18.5" x14ac:dyDescent="0.45">
      <c r="A4" s="94" t="s">
        <v>185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row>
    <row r="5" spans="1:43" ht="78.75" customHeight="1" x14ac:dyDescent="0.35">
      <c r="A5" s="21" t="s">
        <v>163</v>
      </c>
      <c r="B5" s="21" t="s">
        <v>164</v>
      </c>
      <c r="C5" s="21" t="s">
        <v>0</v>
      </c>
      <c r="D5" s="21" t="s">
        <v>1</v>
      </c>
      <c r="E5" s="21" t="s">
        <v>2</v>
      </c>
      <c r="F5" s="21" t="s">
        <v>165</v>
      </c>
      <c r="G5" s="21" t="s">
        <v>3</v>
      </c>
      <c r="H5" s="21" t="s">
        <v>1</v>
      </c>
      <c r="I5" s="21" t="s">
        <v>4</v>
      </c>
      <c r="J5" s="21" t="s">
        <v>5</v>
      </c>
      <c r="K5" s="21" t="s">
        <v>166</v>
      </c>
      <c r="L5" s="21" t="s">
        <v>186</v>
      </c>
      <c r="M5" s="21" t="s">
        <v>231</v>
      </c>
      <c r="N5" s="21" t="s">
        <v>232</v>
      </c>
      <c r="O5" s="29" t="s">
        <v>256</v>
      </c>
      <c r="P5" s="21" t="s">
        <v>221</v>
      </c>
      <c r="Q5" s="21" t="s">
        <v>222</v>
      </c>
      <c r="R5" s="21" t="s">
        <v>233</v>
      </c>
      <c r="S5" s="28" t="s">
        <v>167</v>
      </c>
      <c r="T5" s="28" t="s">
        <v>6</v>
      </c>
      <c r="U5" s="28" t="s">
        <v>7</v>
      </c>
      <c r="V5" s="28" t="s">
        <v>168</v>
      </c>
      <c r="W5" s="28" t="s">
        <v>118</v>
      </c>
      <c r="X5" s="29" t="s">
        <v>257</v>
      </c>
      <c r="Y5" s="21" t="s">
        <v>234</v>
      </c>
      <c r="Z5" s="29" t="s">
        <v>259</v>
      </c>
      <c r="AA5" s="29" t="s">
        <v>258</v>
      </c>
      <c r="AB5" s="21" t="s">
        <v>228</v>
      </c>
      <c r="AC5" s="28" t="s">
        <v>8</v>
      </c>
      <c r="AD5" s="28" t="s">
        <v>9</v>
      </c>
      <c r="AE5" s="28" t="s">
        <v>10</v>
      </c>
      <c r="AF5" s="28" t="s">
        <v>169</v>
      </c>
      <c r="AG5" s="28" t="s">
        <v>170</v>
      </c>
      <c r="AH5" s="28" t="s">
        <v>11</v>
      </c>
      <c r="AI5" s="28" t="s">
        <v>14</v>
      </c>
      <c r="AJ5" s="28" t="s">
        <v>12</v>
      </c>
      <c r="AK5" s="28" t="s">
        <v>13</v>
      </c>
      <c r="AL5" s="21" t="s">
        <v>187</v>
      </c>
      <c r="AM5" s="21" t="s">
        <v>188</v>
      </c>
      <c r="AN5" s="21" t="s">
        <v>229</v>
      </c>
      <c r="AO5" s="21" t="s">
        <v>235</v>
      </c>
      <c r="AP5" s="21" t="s">
        <v>236</v>
      </c>
      <c r="AQ5" s="30" t="s">
        <v>261</v>
      </c>
    </row>
    <row r="6" spans="1:43" ht="132.75" customHeight="1" x14ac:dyDescent="0.35">
      <c r="A6" s="78" t="s">
        <v>15</v>
      </c>
      <c r="B6" s="78" t="s">
        <v>16</v>
      </c>
      <c r="C6" s="95" t="s">
        <v>158</v>
      </c>
      <c r="D6" s="95" t="s">
        <v>157</v>
      </c>
      <c r="E6" s="95" t="s">
        <v>156</v>
      </c>
      <c r="F6" s="78" t="s">
        <v>41</v>
      </c>
      <c r="G6" s="49" t="s">
        <v>17</v>
      </c>
      <c r="H6" s="49" t="s">
        <v>25</v>
      </c>
      <c r="I6" s="49" t="s">
        <v>30</v>
      </c>
      <c r="J6" s="49">
        <v>60000</v>
      </c>
      <c r="K6" s="49">
        <v>10000</v>
      </c>
      <c r="L6" s="48">
        <f>1300+8087</f>
        <v>9387</v>
      </c>
      <c r="M6" s="55">
        <v>2168</v>
      </c>
      <c r="N6" s="58">
        <v>4473</v>
      </c>
      <c r="O6" s="58">
        <f>SUM(L6:N9)</f>
        <v>16028</v>
      </c>
      <c r="P6" s="77">
        <v>1</v>
      </c>
      <c r="Q6" s="77">
        <v>0.27</v>
      </c>
      <c r="R6" s="87">
        <f>AVERAGE(Q6:Q15)</f>
        <v>8.6190476190476178E-2</v>
      </c>
      <c r="S6" s="81" t="s">
        <v>193</v>
      </c>
      <c r="T6" s="84">
        <v>2020130010236</v>
      </c>
      <c r="U6" s="49" t="s">
        <v>196</v>
      </c>
      <c r="V6" s="1" t="s">
        <v>128</v>
      </c>
      <c r="W6" s="1">
        <v>10</v>
      </c>
      <c r="X6" s="21">
        <v>5</v>
      </c>
      <c r="Y6" s="21">
        <v>13</v>
      </c>
      <c r="Z6" s="21">
        <v>15</v>
      </c>
      <c r="AA6" s="21">
        <f t="shared" ref="AA6:AA18" si="0">SUM(X6:Z6)</f>
        <v>33</v>
      </c>
      <c r="AB6" s="27">
        <v>1</v>
      </c>
      <c r="AC6" s="1" t="s">
        <v>122</v>
      </c>
      <c r="AD6" s="1" t="s">
        <v>123</v>
      </c>
      <c r="AE6" s="27">
        <v>0.5</v>
      </c>
      <c r="AF6" s="1" t="s">
        <v>93</v>
      </c>
      <c r="AG6" s="1" t="s">
        <v>104</v>
      </c>
      <c r="AH6" s="49" t="s">
        <v>92</v>
      </c>
      <c r="AI6" s="52">
        <v>239403049.22999999</v>
      </c>
      <c r="AJ6" s="49" t="s">
        <v>38</v>
      </c>
      <c r="AK6" s="49" t="s">
        <v>91</v>
      </c>
      <c r="AL6" s="88">
        <v>492636638.47000003</v>
      </c>
      <c r="AM6" s="88">
        <v>0</v>
      </c>
      <c r="AN6" s="91">
        <v>0</v>
      </c>
      <c r="AO6" s="14" t="s">
        <v>207</v>
      </c>
      <c r="AP6" s="14" t="s">
        <v>237</v>
      </c>
      <c r="AQ6" s="13" t="s">
        <v>282</v>
      </c>
    </row>
    <row r="7" spans="1:43" ht="115.5" customHeight="1" x14ac:dyDescent="0.35">
      <c r="A7" s="79"/>
      <c r="B7" s="79"/>
      <c r="C7" s="96"/>
      <c r="D7" s="96"/>
      <c r="E7" s="96"/>
      <c r="F7" s="79"/>
      <c r="G7" s="50"/>
      <c r="H7" s="50"/>
      <c r="I7" s="50"/>
      <c r="J7" s="50"/>
      <c r="K7" s="50"/>
      <c r="L7" s="48"/>
      <c r="M7" s="56"/>
      <c r="N7" s="58"/>
      <c r="O7" s="58"/>
      <c r="P7" s="77"/>
      <c r="Q7" s="77"/>
      <c r="R7" s="64"/>
      <c r="S7" s="82"/>
      <c r="T7" s="85"/>
      <c r="U7" s="50"/>
      <c r="V7" s="1" t="s">
        <v>172</v>
      </c>
      <c r="W7" s="1">
        <v>600</v>
      </c>
      <c r="X7" s="21">
        <v>624</v>
      </c>
      <c r="Y7" s="21">
        <v>0</v>
      </c>
      <c r="Z7" s="21">
        <v>0</v>
      </c>
      <c r="AA7" s="21">
        <f t="shared" si="0"/>
        <v>624</v>
      </c>
      <c r="AB7" s="26">
        <v>1</v>
      </c>
      <c r="AC7" s="1" t="s">
        <v>122</v>
      </c>
      <c r="AD7" s="1" t="s">
        <v>123</v>
      </c>
      <c r="AE7" s="27">
        <v>1</v>
      </c>
      <c r="AF7" s="1" t="s">
        <v>93</v>
      </c>
      <c r="AG7" s="1" t="s">
        <v>104</v>
      </c>
      <c r="AH7" s="50"/>
      <c r="AI7" s="53"/>
      <c r="AJ7" s="50"/>
      <c r="AK7" s="50"/>
      <c r="AL7" s="89"/>
      <c r="AM7" s="89"/>
      <c r="AN7" s="92"/>
      <c r="AO7" s="14" t="s">
        <v>208</v>
      </c>
      <c r="AP7" s="14" t="s">
        <v>238</v>
      </c>
      <c r="AQ7" s="14" t="s">
        <v>238</v>
      </c>
    </row>
    <row r="8" spans="1:43" ht="115.5" customHeight="1" x14ac:dyDescent="0.35">
      <c r="A8" s="79"/>
      <c r="B8" s="79"/>
      <c r="C8" s="96"/>
      <c r="D8" s="96"/>
      <c r="E8" s="96"/>
      <c r="F8" s="79"/>
      <c r="G8" s="50"/>
      <c r="H8" s="50"/>
      <c r="I8" s="50"/>
      <c r="J8" s="50"/>
      <c r="K8" s="50"/>
      <c r="L8" s="48"/>
      <c r="M8" s="56"/>
      <c r="N8" s="58"/>
      <c r="O8" s="58"/>
      <c r="P8" s="77"/>
      <c r="Q8" s="77"/>
      <c r="R8" s="64"/>
      <c r="S8" s="82"/>
      <c r="T8" s="85"/>
      <c r="U8" s="50"/>
      <c r="V8" s="1" t="s">
        <v>127</v>
      </c>
      <c r="W8" s="1">
        <v>600</v>
      </c>
      <c r="X8" s="21">
        <v>514</v>
      </c>
      <c r="Y8" s="21">
        <v>652</v>
      </c>
      <c r="Z8" s="21">
        <v>432</v>
      </c>
      <c r="AA8" s="21">
        <f t="shared" si="0"/>
        <v>1598</v>
      </c>
      <c r="AB8" s="27">
        <v>1</v>
      </c>
      <c r="AC8" s="1" t="s">
        <v>122</v>
      </c>
      <c r="AD8" s="1" t="s">
        <v>123</v>
      </c>
      <c r="AE8" s="27">
        <v>0.86</v>
      </c>
      <c r="AF8" s="1" t="s">
        <v>93</v>
      </c>
      <c r="AG8" s="1" t="s">
        <v>104</v>
      </c>
      <c r="AH8" s="50"/>
      <c r="AI8" s="53"/>
      <c r="AJ8" s="50"/>
      <c r="AK8" s="50"/>
      <c r="AL8" s="89"/>
      <c r="AM8" s="89"/>
      <c r="AN8" s="92"/>
      <c r="AO8" s="14" t="s">
        <v>209</v>
      </c>
      <c r="AP8" s="14" t="s">
        <v>239</v>
      </c>
      <c r="AQ8" s="14" t="s">
        <v>262</v>
      </c>
    </row>
    <row r="9" spans="1:43" ht="115.5" customHeight="1" x14ac:dyDescent="0.35">
      <c r="A9" s="79"/>
      <c r="B9" s="79"/>
      <c r="C9" s="96"/>
      <c r="D9" s="96"/>
      <c r="E9" s="96"/>
      <c r="F9" s="79"/>
      <c r="G9" s="51"/>
      <c r="H9" s="51"/>
      <c r="I9" s="51"/>
      <c r="J9" s="51"/>
      <c r="K9" s="51"/>
      <c r="L9" s="48"/>
      <c r="M9" s="57"/>
      <c r="N9" s="58"/>
      <c r="O9" s="58"/>
      <c r="P9" s="77"/>
      <c r="Q9" s="77"/>
      <c r="R9" s="64"/>
      <c r="S9" s="82"/>
      <c r="T9" s="85"/>
      <c r="U9" s="50"/>
      <c r="V9" s="1" t="s">
        <v>177</v>
      </c>
      <c r="W9" s="1">
        <v>40</v>
      </c>
      <c r="X9" s="21">
        <v>132</v>
      </c>
      <c r="Y9" s="21">
        <v>429</v>
      </c>
      <c r="Z9" s="21">
        <v>14</v>
      </c>
      <c r="AA9" s="21">
        <f t="shared" si="0"/>
        <v>575</v>
      </c>
      <c r="AB9" s="26">
        <v>1</v>
      </c>
      <c r="AC9" s="1" t="s">
        <v>122</v>
      </c>
      <c r="AD9" s="1" t="s">
        <v>123</v>
      </c>
      <c r="AE9" s="27">
        <v>1</v>
      </c>
      <c r="AF9" s="1" t="s">
        <v>119</v>
      </c>
      <c r="AG9" s="1" t="s">
        <v>114</v>
      </c>
      <c r="AH9" s="50"/>
      <c r="AI9" s="53"/>
      <c r="AJ9" s="50"/>
      <c r="AK9" s="50"/>
      <c r="AL9" s="89"/>
      <c r="AM9" s="89"/>
      <c r="AN9" s="92"/>
      <c r="AO9" s="14" t="s">
        <v>212</v>
      </c>
      <c r="AP9" s="31" t="s">
        <v>240</v>
      </c>
      <c r="AQ9" s="13" t="s">
        <v>263</v>
      </c>
    </row>
    <row r="10" spans="1:43" ht="139.5" customHeight="1" x14ac:dyDescent="0.35">
      <c r="A10" s="79"/>
      <c r="B10" s="79"/>
      <c r="C10" s="96"/>
      <c r="D10" s="96"/>
      <c r="E10" s="96"/>
      <c r="F10" s="79"/>
      <c r="G10" s="1" t="s">
        <v>18</v>
      </c>
      <c r="H10" s="1" t="s">
        <v>26</v>
      </c>
      <c r="I10" s="1" t="s">
        <v>31</v>
      </c>
      <c r="J10" s="1">
        <v>9</v>
      </c>
      <c r="K10" s="1">
        <v>1</v>
      </c>
      <c r="L10" s="25">
        <v>0</v>
      </c>
      <c r="M10" s="32">
        <v>2</v>
      </c>
      <c r="N10" s="33">
        <v>1</v>
      </c>
      <c r="O10" s="32">
        <f t="shared" ref="O10:O15" si="1">SUM(L10:N10)</f>
        <v>3</v>
      </c>
      <c r="P10" s="23">
        <v>1</v>
      </c>
      <c r="Q10" s="24">
        <f>3/9</f>
        <v>0.33333333333333331</v>
      </c>
      <c r="R10" s="64"/>
      <c r="S10" s="83"/>
      <c r="T10" s="86"/>
      <c r="U10" s="51"/>
      <c r="V10" s="1" t="s">
        <v>129</v>
      </c>
      <c r="W10" s="1">
        <v>1</v>
      </c>
      <c r="X10" s="21">
        <v>0</v>
      </c>
      <c r="Y10" s="21">
        <v>2</v>
      </c>
      <c r="Z10" s="21">
        <v>1</v>
      </c>
      <c r="AA10" s="21">
        <f t="shared" si="0"/>
        <v>3</v>
      </c>
      <c r="AB10" s="26">
        <v>1</v>
      </c>
      <c r="AC10" s="1" t="s">
        <v>122</v>
      </c>
      <c r="AD10" s="1" t="s">
        <v>123</v>
      </c>
      <c r="AE10" s="27">
        <v>0</v>
      </c>
      <c r="AF10" s="1" t="s">
        <v>93</v>
      </c>
      <c r="AG10" s="1" t="s">
        <v>104</v>
      </c>
      <c r="AH10" s="51"/>
      <c r="AI10" s="54"/>
      <c r="AJ10" s="51"/>
      <c r="AK10" s="51"/>
      <c r="AL10" s="89"/>
      <c r="AM10" s="89"/>
      <c r="AN10" s="92"/>
      <c r="AO10" s="1" t="s">
        <v>210</v>
      </c>
      <c r="AP10" s="14" t="s">
        <v>241</v>
      </c>
      <c r="AQ10" s="14" t="s">
        <v>264</v>
      </c>
    </row>
    <row r="11" spans="1:43" ht="70.5" customHeight="1" x14ac:dyDescent="0.35">
      <c r="A11" s="79"/>
      <c r="B11" s="79"/>
      <c r="C11" s="96"/>
      <c r="D11" s="96"/>
      <c r="E11" s="96"/>
      <c r="F11" s="79"/>
      <c r="G11" s="1" t="s">
        <v>19</v>
      </c>
      <c r="H11" s="1" t="s">
        <v>27</v>
      </c>
      <c r="I11" s="1" t="s">
        <v>32</v>
      </c>
      <c r="J11" s="1">
        <v>1000</v>
      </c>
      <c r="K11" s="1">
        <v>50</v>
      </c>
      <c r="L11" s="21">
        <v>0</v>
      </c>
      <c r="M11" s="32">
        <v>0</v>
      </c>
      <c r="N11" s="33">
        <v>0</v>
      </c>
      <c r="O11" s="32">
        <f t="shared" si="1"/>
        <v>0</v>
      </c>
      <c r="P11" s="23">
        <v>0</v>
      </c>
      <c r="Q11" s="23">
        <v>0</v>
      </c>
      <c r="R11" s="64"/>
      <c r="S11" s="81" t="s">
        <v>194</v>
      </c>
      <c r="T11" s="84">
        <v>2020130010235</v>
      </c>
      <c r="U11" s="49" t="s">
        <v>197</v>
      </c>
      <c r="V11" s="1" t="s">
        <v>130</v>
      </c>
      <c r="W11" s="1">
        <v>50</v>
      </c>
      <c r="X11" s="21">
        <v>0</v>
      </c>
      <c r="Y11" s="21">
        <v>0</v>
      </c>
      <c r="Z11" s="21">
        <v>0</v>
      </c>
      <c r="AA11" s="21">
        <f t="shared" si="0"/>
        <v>0</v>
      </c>
      <c r="AB11" s="26">
        <v>0</v>
      </c>
      <c r="AC11" s="1" t="s">
        <v>124</v>
      </c>
      <c r="AD11" s="1" t="s">
        <v>123</v>
      </c>
      <c r="AE11" s="27">
        <v>0</v>
      </c>
      <c r="AF11" s="1" t="s">
        <v>94</v>
      </c>
      <c r="AG11" s="1" t="s">
        <v>105</v>
      </c>
      <c r="AH11" s="49" t="s">
        <v>148</v>
      </c>
      <c r="AI11" s="52" t="s">
        <v>150</v>
      </c>
      <c r="AJ11" s="49" t="s">
        <v>39</v>
      </c>
      <c r="AK11" s="49" t="s">
        <v>149</v>
      </c>
      <c r="AL11" s="89"/>
      <c r="AM11" s="89">
        <v>0</v>
      </c>
      <c r="AN11" s="92"/>
      <c r="AO11" s="98" t="s">
        <v>200</v>
      </c>
      <c r="AP11" s="101" t="s">
        <v>242</v>
      </c>
      <c r="AQ11" s="45" t="s">
        <v>281</v>
      </c>
    </row>
    <row r="12" spans="1:43" ht="140.25" customHeight="1" x14ac:dyDescent="0.35">
      <c r="A12" s="79"/>
      <c r="B12" s="79"/>
      <c r="C12" s="96"/>
      <c r="D12" s="96"/>
      <c r="E12" s="96"/>
      <c r="F12" s="79"/>
      <c r="G12" s="1" t="s">
        <v>20</v>
      </c>
      <c r="H12" s="1" t="s">
        <v>28</v>
      </c>
      <c r="I12" s="1" t="s">
        <v>33</v>
      </c>
      <c r="J12" s="1">
        <v>150000</v>
      </c>
      <c r="K12" s="1">
        <v>1500</v>
      </c>
      <c r="L12" s="21">
        <v>0</v>
      </c>
      <c r="M12" s="32">
        <v>0</v>
      </c>
      <c r="N12" s="33">
        <v>0</v>
      </c>
      <c r="O12" s="32">
        <f t="shared" si="1"/>
        <v>0</v>
      </c>
      <c r="P12" s="23">
        <v>0</v>
      </c>
      <c r="Q12" s="23">
        <v>0</v>
      </c>
      <c r="R12" s="64"/>
      <c r="S12" s="82"/>
      <c r="T12" s="85"/>
      <c r="U12" s="50"/>
      <c r="V12" s="1" t="s">
        <v>131</v>
      </c>
      <c r="W12" s="1">
        <v>1500</v>
      </c>
      <c r="X12" s="21">
        <v>0</v>
      </c>
      <c r="Y12" s="21">
        <v>0</v>
      </c>
      <c r="Z12" s="21">
        <v>0</v>
      </c>
      <c r="AA12" s="21">
        <f t="shared" si="0"/>
        <v>0</v>
      </c>
      <c r="AB12" s="26">
        <v>0</v>
      </c>
      <c r="AC12" s="1" t="s">
        <v>125</v>
      </c>
      <c r="AD12" s="1" t="s">
        <v>123</v>
      </c>
      <c r="AE12" s="27">
        <v>0</v>
      </c>
      <c r="AF12" s="1" t="s">
        <v>94</v>
      </c>
      <c r="AG12" s="1" t="s">
        <v>105</v>
      </c>
      <c r="AH12" s="50"/>
      <c r="AI12" s="53"/>
      <c r="AJ12" s="50"/>
      <c r="AK12" s="50"/>
      <c r="AL12" s="89"/>
      <c r="AM12" s="89"/>
      <c r="AN12" s="92"/>
      <c r="AO12" s="99"/>
      <c r="AP12" s="102"/>
      <c r="AQ12" s="46"/>
    </row>
    <row r="13" spans="1:43" ht="86.25" customHeight="1" x14ac:dyDescent="0.35">
      <c r="A13" s="79"/>
      <c r="B13" s="79"/>
      <c r="C13" s="96"/>
      <c r="D13" s="96"/>
      <c r="E13" s="96"/>
      <c r="F13" s="79"/>
      <c r="G13" s="1" t="s">
        <v>21</v>
      </c>
      <c r="H13" s="1" t="s">
        <v>29</v>
      </c>
      <c r="I13" s="1" t="s">
        <v>34</v>
      </c>
      <c r="J13" s="1">
        <v>400</v>
      </c>
      <c r="K13" s="1">
        <v>20</v>
      </c>
      <c r="L13" s="21">
        <v>0</v>
      </c>
      <c r="M13" s="32">
        <v>0</v>
      </c>
      <c r="N13" s="33">
        <v>0</v>
      </c>
      <c r="O13" s="32">
        <f t="shared" si="1"/>
        <v>0</v>
      </c>
      <c r="P13" s="23">
        <v>0</v>
      </c>
      <c r="Q13" s="23">
        <v>0</v>
      </c>
      <c r="R13" s="64"/>
      <c r="S13" s="82"/>
      <c r="T13" s="85"/>
      <c r="U13" s="50"/>
      <c r="V13" s="1" t="s">
        <v>132</v>
      </c>
      <c r="W13" s="1">
        <v>20</v>
      </c>
      <c r="X13" s="21">
        <v>0</v>
      </c>
      <c r="Y13" s="21">
        <v>0</v>
      </c>
      <c r="Z13" s="21">
        <v>0</v>
      </c>
      <c r="AA13" s="21">
        <f t="shared" si="0"/>
        <v>0</v>
      </c>
      <c r="AB13" s="26">
        <v>0</v>
      </c>
      <c r="AC13" s="1" t="s">
        <v>125</v>
      </c>
      <c r="AD13" s="1" t="s">
        <v>123</v>
      </c>
      <c r="AE13" s="27">
        <v>0</v>
      </c>
      <c r="AF13" s="1" t="s">
        <v>94</v>
      </c>
      <c r="AG13" s="1" t="s">
        <v>105</v>
      </c>
      <c r="AH13" s="50"/>
      <c r="AI13" s="53"/>
      <c r="AJ13" s="50"/>
      <c r="AK13" s="50"/>
      <c r="AL13" s="89"/>
      <c r="AM13" s="89"/>
      <c r="AN13" s="92"/>
      <c r="AO13" s="99"/>
      <c r="AP13" s="102"/>
      <c r="AQ13" s="46"/>
    </row>
    <row r="14" spans="1:43" ht="83.25" customHeight="1" x14ac:dyDescent="0.35">
      <c r="A14" s="79"/>
      <c r="B14" s="79"/>
      <c r="C14" s="96"/>
      <c r="D14" s="96"/>
      <c r="E14" s="96"/>
      <c r="F14" s="79"/>
      <c r="G14" s="1" t="s">
        <v>22</v>
      </c>
      <c r="H14" s="1" t="s">
        <v>29</v>
      </c>
      <c r="I14" s="1" t="s">
        <v>35</v>
      </c>
      <c r="J14" s="1">
        <v>80</v>
      </c>
      <c r="K14" s="1">
        <v>20</v>
      </c>
      <c r="L14" s="21">
        <v>0</v>
      </c>
      <c r="M14" s="32">
        <v>0</v>
      </c>
      <c r="N14" s="33">
        <v>0</v>
      </c>
      <c r="O14" s="32">
        <f t="shared" si="1"/>
        <v>0</v>
      </c>
      <c r="P14" s="23">
        <v>0</v>
      </c>
      <c r="Q14" s="23">
        <v>0</v>
      </c>
      <c r="R14" s="64"/>
      <c r="S14" s="82"/>
      <c r="T14" s="85"/>
      <c r="U14" s="50"/>
      <c r="V14" s="1" t="s">
        <v>133</v>
      </c>
      <c r="W14" s="1">
        <v>20</v>
      </c>
      <c r="X14" s="21">
        <v>0</v>
      </c>
      <c r="Y14" s="21">
        <v>0</v>
      </c>
      <c r="Z14" s="21">
        <v>0</v>
      </c>
      <c r="AA14" s="21">
        <f t="shared" si="0"/>
        <v>0</v>
      </c>
      <c r="AB14" s="26">
        <v>0</v>
      </c>
      <c r="AC14" s="1" t="s">
        <v>125</v>
      </c>
      <c r="AD14" s="1" t="s">
        <v>123</v>
      </c>
      <c r="AE14" s="27">
        <v>0</v>
      </c>
      <c r="AF14" s="1" t="s">
        <v>94</v>
      </c>
      <c r="AG14" s="1" t="s">
        <v>105</v>
      </c>
      <c r="AH14" s="50"/>
      <c r="AI14" s="53"/>
      <c r="AJ14" s="50"/>
      <c r="AK14" s="50"/>
      <c r="AL14" s="89"/>
      <c r="AM14" s="89"/>
      <c r="AN14" s="92"/>
      <c r="AO14" s="99"/>
      <c r="AP14" s="102"/>
      <c r="AQ14" s="46"/>
    </row>
    <row r="15" spans="1:43" ht="131.25" customHeight="1" x14ac:dyDescent="0.35">
      <c r="A15" s="79"/>
      <c r="B15" s="79"/>
      <c r="C15" s="96"/>
      <c r="D15" s="96"/>
      <c r="E15" s="96"/>
      <c r="F15" s="79"/>
      <c r="G15" s="1" t="s">
        <v>23</v>
      </c>
      <c r="H15" s="1" t="s">
        <v>29</v>
      </c>
      <c r="I15" s="1" t="s">
        <v>36</v>
      </c>
      <c r="J15" s="1">
        <v>1000</v>
      </c>
      <c r="K15" s="1">
        <v>100</v>
      </c>
      <c r="L15" s="21">
        <v>0</v>
      </c>
      <c r="M15" s="32">
        <v>0</v>
      </c>
      <c r="N15" s="33">
        <v>0</v>
      </c>
      <c r="O15" s="32">
        <f t="shared" si="1"/>
        <v>0</v>
      </c>
      <c r="P15" s="23">
        <v>0</v>
      </c>
      <c r="Q15" s="23">
        <v>0</v>
      </c>
      <c r="R15" s="64"/>
      <c r="S15" s="83"/>
      <c r="T15" s="86"/>
      <c r="U15" s="51"/>
      <c r="V15" s="1" t="s">
        <v>178</v>
      </c>
      <c r="W15" s="1">
        <v>50</v>
      </c>
      <c r="X15" s="21">
        <v>0</v>
      </c>
      <c r="Y15" s="21">
        <v>0</v>
      </c>
      <c r="Z15" s="21">
        <v>0</v>
      </c>
      <c r="AA15" s="21">
        <f t="shared" si="0"/>
        <v>0</v>
      </c>
      <c r="AB15" s="26">
        <v>0</v>
      </c>
      <c r="AC15" s="1" t="s">
        <v>125</v>
      </c>
      <c r="AD15" s="1" t="s">
        <v>123</v>
      </c>
      <c r="AE15" s="27">
        <v>0</v>
      </c>
      <c r="AF15" s="1" t="s">
        <v>94</v>
      </c>
      <c r="AG15" s="1" t="s">
        <v>105</v>
      </c>
      <c r="AH15" s="51"/>
      <c r="AI15" s="54"/>
      <c r="AJ15" s="51"/>
      <c r="AK15" s="51"/>
      <c r="AL15" s="89"/>
      <c r="AM15" s="89"/>
      <c r="AN15" s="92"/>
      <c r="AO15" s="100"/>
      <c r="AP15" s="103"/>
      <c r="AQ15" s="47"/>
    </row>
    <row r="16" spans="1:43" ht="309" customHeight="1" x14ac:dyDescent="0.35">
      <c r="A16" s="79"/>
      <c r="B16" s="79"/>
      <c r="C16" s="96"/>
      <c r="D16" s="96"/>
      <c r="E16" s="96"/>
      <c r="F16" s="80"/>
      <c r="G16" s="1" t="s">
        <v>24</v>
      </c>
      <c r="H16" s="1">
        <v>0</v>
      </c>
      <c r="I16" s="1" t="s">
        <v>37</v>
      </c>
      <c r="J16" s="1">
        <v>1</v>
      </c>
      <c r="K16" s="1" t="s">
        <v>121</v>
      </c>
      <c r="L16" s="21" t="s">
        <v>121</v>
      </c>
      <c r="M16" s="33" t="s">
        <v>121</v>
      </c>
      <c r="N16" s="33" t="s">
        <v>121</v>
      </c>
      <c r="O16" s="33" t="s">
        <v>121</v>
      </c>
      <c r="P16" s="21" t="s">
        <v>223</v>
      </c>
      <c r="Q16" s="21" t="s">
        <v>223</v>
      </c>
      <c r="R16" s="65"/>
      <c r="S16" s="8" t="s">
        <v>40</v>
      </c>
      <c r="T16" s="10" t="s">
        <v>189</v>
      </c>
      <c r="U16" s="1" t="s">
        <v>190</v>
      </c>
      <c r="V16" s="1" t="s">
        <v>179</v>
      </c>
      <c r="W16" s="1">
        <v>1</v>
      </c>
      <c r="X16" s="21">
        <v>0</v>
      </c>
      <c r="Y16" s="21">
        <v>0</v>
      </c>
      <c r="Z16" s="21">
        <v>0</v>
      </c>
      <c r="AA16" s="21">
        <f t="shared" si="0"/>
        <v>0</v>
      </c>
      <c r="AB16" s="26">
        <v>0</v>
      </c>
      <c r="AC16" s="1" t="s">
        <v>122</v>
      </c>
      <c r="AD16" s="1" t="s">
        <v>123</v>
      </c>
      <c r="AE16" s="27">
        <v>0</v>
      </c>
      <c r="AF16" s="1" t="s">
        <v>95</v>
      </c>
      <c r="AG16" s="1" t="s">
        <v>106</v>
      </c>
      <c r="AH16" s="1" t="s">
        <v>92</v>
      </c>
      <c r="AI16" s="3">
        <v>0</v>
      </c>
      <c r="AJ16" s="1" t="s">
        <v>40</v>
      </c>
      <c r="AK16" s="1" t="s">
        <v>135</v>
      </c>
      <c r="AL16" s="90"/>
      <c r="AM16" s="90">
        <v>0</v>
      </c>
      <c r="AN16" s="93"/>
      <c r="AO16" s="14" t="s">
        <v>219</v>
      </c>
      <c r="AP16" s="14" t="s">
        <v>243</v>
      </c>
      <c r="AQ16" s="14" t="s">
        <v>265</v>
      </c>
    </row>
    <row r="17" spans="1:43" ht="171" customHeight="1" x14ac:dyDescent="0.35">
      <c r="A17" s="79"/>
      <c r="B17" s="79"/>
      <c r="C17" s="96"/>
      <c r="D17" s="96"/>
      <c r="E17" s="96"/>
      <c r="F17" s="78" t="s">
        <v>42</v>
      </c>
      <c r="G17" s="49" t="s">
        <v>47</v>
      </c>
      <c r="H17" s="49" t="s">
        <v>52</v>
      </c>
      <c r="I17" s="52" t="s">
        <v>43</v>
      </c>
      <c r="J17" s="49">
        <v>201</v>
      </c>
      <c r="K17" s="49">
        <v>50</v>
      </c>
      <c r="L17" s="48">
        <v>0</v>
      </c>
      <c r="M17" s="55">
        <v>0</v>
      </c>
      <c r="N17" s="55">
        <v>35</v>
      </c>
      <c r="O17" s="55">
        <f>SUM(L17:N17)</f>
        <v>35</v>
      </c>
      <c r="P17" s="76">
        <f>+N17/50</f>
        <v>0.7</v>
      </c>
      <c r="Q17" s="77">
        <f>35/201</f>
        <v>0.17412935323383086</v>
      </c>
      <c r="R17" s="87">
        <f>AVERAGE(Q17,Q20,Q24)</f>
        <v>0.12387645107794361</v>
      </c>
      <c r="S17" s="81" t="s">
        <v>195</v>
      </c>
      <c r="T17" s="73">
        <v>2020130010234</v>
      </c>
      <c r="U17" s="49" t="s">
        <v>198</v>
      </c>
      <c r="V17" s="1" t="s">
        <v>134</v>
      </c>
      <c r="W17" s="1">
        <v>3</v>
      </c>
      <c r="X17" s="21">
        <v>0</v>
      </c>
      <c r="Y17" s="21">
        <v>0</v>
      </c>
      <c r="Z17" s="21">
        <v>2</v>
      </c>
      <c r="AA17" s="21">
        <f t="shared" si="0"/>
        <v>2</v>
      </c>
      <c r="AB17" s="26">
        <f>+AA17/3</f>
        <v>0.66666666666666663</v>
      </c>
      <c r="AC17" s="1" t="s">
        <v>122</v>
      </c>
      <c r="AD17" s="1" t="s">
        <v>123</v>
      </c>
      <c r="AE17" s="27">
        <v>0</v>
      </c>
      <c r="AF17" s="1" t="s">
        <v>96</v>
      </c>
      <c r="AG17" s="1" t="s">
        <v>107</v>
      </c>
      <c r="AH17" s="49" t="s">
        <v>92</v>
      </c>
      <c r="AI17" s="52" t="s">
        <v>147</v>
      </c>
      <c r="AJ17" s="49" t="s">
        <v>51</v>
      </c>
      <c r="AK17" s="49" t="s">
        <v>146</v>
      </c>
      <c r="AL17" s="88">
        <v>574806761.62</v>
      </c>
      <c r="AM17" s="88">
        <v>0</v>
      </c>
      <c r="AN17" s="91">
        <v>0</v>
      </c>
      <c r="AO17" s="13" t="s">
        <v>201</v>
      </c>
      <c r="AP17" s="13" t="s">
        <v>244</v>
      </c>
      <c r="AQ17" s="13" t="s">
        <v>266</v>
      </c>
    </row>
    <row r="18" spans="1:43" ht="111" customHeight="1" x14ac:dyDescent="0.35">
      <c r="A18" s="79"/>
      <c r="B18" s="79"/>
      <c r="C18" s="96"/>
      <c r="D18" s="96"/>
      <c r="E18" s="96"/>
      <c r="F18" s="79"/>
      <c r="G18" s="51"/>
      <c r="H18" s="51"/>
      <c r="I18" s="54"/>
      <c r="J18" s="51"/>
      <c r="K18" s="51"/>
      <c r="L18" s="48"/>
      <c r="M18" s="57"/>
      <c r="N18" s="57"/>
      <c r="O18" s="57"/>
      <c r="P18" s="48"/>
      <c r="Q18" s="77"/>
      <c r="R18" s="64"/>
      <c r="S18" s="82"/>
      <c r="T18" s="74"/>
      <c r="U18" s="50"/>
      <c r="V18" s="1" t="s">
        <v>136</v>
      </c>
      <c r="W18" s="1">
        <v>1</v>
      </c>
      <c r="X18" s="21">
        <v>0</v>
      </c>
      <c r="Y18" s="21">
        <v>0</v>
      </c>
      <c r="Z18" s="21">
        <v>0</v>
      </c>
      <c r="AA18" s="21">
        <f t="shared" si="0"/>
        <v>0</v>
      </c>
      <c r="AB18" s="26">
        <v>0</v>
      </c>
      <c r="AC18" s="1" t="s">
        <v>122</v>
      </c>
      <c r="AD18" s="1" t="s">
        <v>123</v>
      </c>
      <c r="AE18" s="27">
        <v>0</v>
      </c>
      <c r="AF18" s="1" t="s">
        <v>110</v>
      </c>
      <c r="AG18" s="1" t="s">
        <v>109</v>
      </c>
      <c r="AH18" s="50"/>
      <c r="AI18" s="53"/>
      <c r="AJ18" s="50"/>
      <c r="AK18" s="50"/>
      <c r="AL18" s="89"/>
      <c r="AM18" s="89"/>
      <c r="AN18" s="92"/>
      <c r="AO18" s="13" t="s">
        <v>201</v>
      </c>
      <c r="AP18" s="34"/>
      <c r="AQ18" s="2"/>
    </row>
    <row r="19" spans="1:43" ht="112.5" customHeight="1" x14ac:dyDescent="0.35">
      <c r="A19" s="79"/>
      <c r="B19" s="79"/>
      <c r="C19" s="96"/>
      <c r="D19" s="96"/>
      <c r="E19" s="96"/>
      <c r="F19" s="79"/>
      <c r="G19" s="1" t="s">
        <v>48</v>
      </c>
      <c r="H19" s="1" t="s">
        <v>53</v>
      </c>
      <c r="I19" s="3" t="s">
        <v>44</v>
      </c>
      <c r="J19" s="5">
        <v>70</v>
      </c>
      <c r="K19" s="1" t="s">
        <v>121</v>
      </c>
      <c r="L19" s="12" t="s">
        <v>121</v>
      </c>
      <c r="M19" s="35" t="s">
        <v>121</v>
      </c>
      <c r="N19" s="33" t="s">
        <v>121</v>
      </c>
      <c r="O19" s="33" t="s">
        <v>121</v>
      </c>
      <c r="P19" s="21" t="s">
        <v>223</v>
      </c>
      <c r="Q19" s="21" t="s">
        <v>223</v>
      </c>
      <c r="R19" s="64"/>
      <c r="S19" s="82"/>
      <c r="T19" s="74"/>
      <c r="U19" s="50"/>
      <c r="V19" s="1" t="s">
        <v>121</v>
      </c>
      <c r="W19" s="1" t="s">
        <v>121</v>
      </c>
      <c r="X19" s="1" t="s">
        <v>121</v>
      </c>
      <c r="Y19" s="36" t="s">
        <v>121</v>
      </c>
      <c r="Z19" s="36" t="s">
        <v>121</v>
      </c>
      <c r="AA19" s="36" t="s">
        <v>121</v>
      </c>
      <c r="AB19" s="1" t="s">
        <v>223</v>
      </c>
      <c r="AC19" s="1" t="s">
        <v>135</v>
      </c>
      <c r="AD19" s="1" t="s">
        <v>135</v>
      </c>
      <c r="AE19" s="1" t="s">
        <v>135</v>
      </c>
      <c r="AF19" s="1" t="s">
        <v>97</v>
      </c>
      <c r="AG19" s="1" t="s">
        <v>108</v>
      </c>
      <c r="AH19" s="50"/>
      <c r="AI19" s="53"/>
      <c r="AJ19" s="50"/>
      <c r="AK19" s="50"/>
      <c r="AL19" s="89"/>
      <c r="AM19" s="89"/>
      <c r="AN19" s="92"/>
      <c r="AO19" s="2"/>
      <c r="AP19" s="37"/>
      <c r="AQ19" s="2"/>
    </row>
    <row r="20" spans="1:43" ht="168.75" customHeight="1" x14ac:dyDescent="0.35">
      <c r="A20" s="79"/>
      <c r="B20" s="79"/>
      <c r="C20" s="96"/>
      <c r="D20" s="96"/>
      <c r="E20" s="96"/>
      <c r="F20" s="79"/>
      <c r="G20" s="49" t="s">
        <v>50</v>
      </c>
      <c r="H20" s="49" t="s">
        <v>54</v>
      </c>
      <c r="I20" s="52" t="s">
        <v>45</v>
      </c>
      <c r="J20" s="49">
        <v>8</v>
      </c>
      <c r="K20" s="49">
        <v>0.5</v>
      </c>
      <c r="L20" s="48">
        <v>0.69</v>
      </c>
      <c r="M20" s="59">
        <v>1.6999999999999999E-3</v>
      </c>
      <c r="N20" s="60">
        <v>4.7999999999999996E-3</v>
      </c>
      <c r="O20" s="60">
        <f>SUM(L20:N23)</f>
        <v>0.69650000000000001</v>
      </c>
      <c r="P20" s="64">
        <v>1</v>
      </c>
      <c r="Q20" s="66">
        <f>+(0.69+0.17+0.48)/8</f>
        <v>0.16749999999999998</v>
      </c>
      <c r="R20" s="64"/>
      <c r="S20" s="82"/>
      <c r="T20" s="74"/>
      <c r="U20" s="50"/>
      <c r="V20" s="1" t="s">
        <v>137</v>
      </c>
      <c r="W20" s="1">
        <v>2</v>
      </c>
      <c r="X20" s="21">
        <v>1</v>
      </c>
      <c r="Y20" s="21">
        <v>0</v>
      </c>
      <c r="Z20" s="21">
        <v>6</v>
      </c>
      <c r="AA20" s="21">
        <f t="shared" ref="AA20:AA25" si="2">SUM(X20:Z20)</f>
        <v>7</v>
      </c>
      <c r="AB20" s="26">
        <v>1</v>
      </c>
      <c r="AC20" s="1" t="s">
        <v>122</v>
      </c>
      <c r="AD20" s="1" t="s">
        <v>123</v>
      </c>
      <c r="AE20" s="27">
        <v>0.5</v>
      </c>
      <c r="AF20" s="1" t="s">
        <v>126</v>
      </c>
      <c r="AG20" s="1" t="s">
        <v>109</v>
      </c>
      <c r="AH20" s="50"/>
      <c r="AI20" s="53"/>
      <c r="AJ20" s="50"/>
      <c r="AK20" s="50"/>
      <c r="AL20" s="89"/>
      <c r="AM20" s="89"/>
      <c r="AN20" s="92"/>
      <c r="AO20" s="14" t="s">
        <v>202</v>
      </c>
      <c r="AP20" s="38"/>
      <c r="AQ20" s="13" t="s">
        <v>267</v>
      </c>
    </row>
    <row r="21" spans="1:43" ht="120.75" customHeight="1" x14ac:dyDescent="0.35">
      <c r="A21" s="79"/>
      <c r="B21" s="79"/>
      <c r="C21" s="96"/>
      <c r="D21" s="96"/>
      <c r="E21" s="96"/>
      <c r="F21" s="79"/>
      <c r="G21" s="50"/>
      <c r="H21" s="50"/>
      <c r="I21" s="53"/>
      <c r="J21" s="50"/>
      <c r="K21" s="50"/>
      <c r="L21" s="48"/>
      <c r="M21" s="59"/>
      <c r="N21" s="60"/>
      <c r="O21" s="60"/>
      <c r="P21" s="64"/>
      <c r="Q21" s="66"/>
      <c r="R21" s="64"/>
      <c r="S21" s="82"/>
      <c r="T21" s="74"/>
      <c r="U21" s="50"/>
      <c r="V21" s="1" t="s">
        <v>138</v>
      </c>
      <c r="W21" s="1">
        <v>8000</v>
      </c>
      <c r="X21" s="21">
        <v>271</v>
      </c>
      <c r="Y21" s="21">
        <v>7568</v>
      </c>
      <c r="Z21" s="21">
        <v>15467</v>
      </c>
      <c r="AA21" s="21">
        <f t="shared" si="2"/>
        <v>23306</v>
      </c>
      <c r="AB21" s="27">
        <v>1</v>
      </c>
      <c r="AC21" s="1" t="s">
        <v>122</v>
      </c>
      <c r="AD21" s="1" t="s">
        <v>123</v>
      </c>
      <c r="AE21" s="15">
        <v>3.3799999999999997E-2</v>
      </c>
      <c r="AF21" s="1" t="s">
        <v>126</v>
      </c>
      <c r="AG21" s="1" t="s">
        <v>109</v>
      </c>
      <c r="AH21" s="50"/>
      <c r="AI21" s="53"/>
      <c r="AJ21" s="50"/>
      <c r="AK21" s="50"/>
      <c r="AL21" s="89"/>
      <c r="AM21" s="89"/>
      <c r="AN21" s="92"/>
      <c r="AO21" s="14" t="s">
        <v>203</v>
      </c>
      <c r="AP21" s="14" t="s">
        <v>245</v>
      </c>
      <c r="AQ21" s="14" t="s">
        <v>268</v>
      </c>
    </row>
    <row r="22" spans="1:43" ht="120.75" customHeight="1" x14ac:dyDescent="0.35">
      <c r="A22" s="79"/>
      <c r="B22" s="79"/>
      <c r="C22" s="96"/>
      <c r="D22" s="96"/>
      <c r="E22" s="96"/>
      <c r="F22" s="79"/>
      <c r="G22" s="50"/>
      <c r="H22" s="50"/>
      <c r="I22" s="53"/>
      <c r="J22" s="50"/>
      <c r="K22" s="50"/>
      <c r="L22" s="48"/>
      <c r="M22" s="59"/>
      <c r="N22" s="60"/>
      <c r="O22" s="60"/>
      <c r="P22" s="64"/>
      <c r="Q22" s="66"/>
      <c r="R22" s="64"/>
      <c r="S22" s="82"/>
      <c r="T22" s="74"/>
      <c r="U22" s="50"/>
      <c r="V22" s="1" t="s">
        <v>139</v>
      </c>
      <c r="W22" s="1">
        <v>1500</v>
      </c>
      <c r="X22" s="21">
        <v>592</v>
      </c>
      <c r="Y22" s="21">
        <v>881</v>
      </c>
      <c r="Z22" s="21">
        <v>1216</v>
      </c>
      <c r="AA22" s="21">
        <f t="shared" si="2"/>
        <v>2689</v>
      </c>
      <c r="AB22" s="27">
        <v>1</v>
      </c>
      <c r="AC22" s="1" t="s">
        <v>122</v>
      </c>
      <c r="AD22" s="1" t="s">
        <v>123</v>
      </c>
      <c r="AE22" s="27">
        <v>0.39</v>
      </c>
      <c r="AF22" s="1" t="s">
        <v>126</v>
      </c>
      <c r="AG22" s="1" t="s">
        <v>109</v>
      </c>
      <c r="AH22" s="50"/>
      <c r="AI22" s="53"/>
      <c r="AJ22" s="50"/>
      <c r="AK22" s="50"/>
      <c r="AL22" s="89"/>
      <c r="AM22" s="89"/>
      <c r="AN22" s="92"/>
      <c r="AO22" s="2"/>
      <c r="AP22" s="14" t="s">
        <v>246</v>
      </c>
      <c r="AQ22" s="14" t="s">
        <v>269</v>
      </c>
    </row>
    <row r="23" spans="1:43" ht="176.25" customHeight="1" x14ac:dyDescent="0.35">
      <c r="A23" s="79"/>
      <c r="B23" s="79"/>
      <c r="C23" s="96"/>
      <c r="D23" s="96"/>
      <c r="E23" s="96"/>
      <c r="F23" s="79"/>
      <c r="G23" s="51"/>
      <c r="H23" s="51"/>
      <c r="I23" s="54"/>
      <c r="J23" s="51"/>
      <c r="K23" s="51"/>
      <c r="L23" s="48"/>
      <c r="M23" s="59"/>
      <c r="N23" s="61"/>
      <c r="O23" s="61"/>
      <c r="P23" s="65"/>
      <c r="Q23" s="67"/>
      <c r="R23" s="64"/>
      <c r="S23" s="82"/>
      <c r="T23" s="74"/>
      <c r="U23" s="50"/>
      <c r="V23" s="1" t="s">
        <v>140</v>
      </c>
      <c r="W23" s="1">
        <v>1</v>
      </c>
      <c r="X23" s="21">
        <v>0.5</v>
      </c>
      <c r="Y23" s="21">
        <v>0</v>
      </c>
      <c r="Z23" s="21">
        <v>1</v>
      </c>
      <c r="AA23" s="21">
        <f t="shared" si="2"/>
        <v>1.5</v>
      </c>
      <c r="AB23" s="27">
        <v>1</v>
      </c>
      <c r="AC23" s="1" t="s">
        <v>122</v>
      </c>
      <c r="AD23" s="1" t="s">
        <v>123</v>
      </c>
      <c r="AE23" s="27">
        <v>0.5</v>
      </c>
      <c r="AF23" s="1" t="s">
        <v>126</v>
      </c>
      <c r="AG23" s="1" t="s">
        <v>109</v>
      </c>
      <c r="AH23" s="50"/>
      <c r="AI23" s="53"/>
      <c r="AJ23" s="50"/>
      <c r="AK23" s="50"/>
      <c r="AL23" s="89"/>
      <c r="AM23" s="89"/>
      <c r="AN23" s="92"/>
      <c r="AO23" s="14" t="s">
        <v>204</v>
      </c>
      <c r="AP23" s="38"/>
      <c r="AQ23" s="14" t="s">
        <v>270</v>
      </c>
    </row>
    <row r="24" spans="1:43" ht="179.25" customHeight="1" x14ac:dyDescent="0.35">
      <c r="A24" s="79"/>
      <c r="B24" s="79"/>
      <c r="C24" s="96"/>
      <c r="D24" s="96"/>
      <c r="E24" s="96"/>
      <c r="F24" s="79"/>
      <c r="G24" s="49" t="s">
        <v>49</v>
      </c>
      <c r="H24" s="49" t="s">
        <v>55</v>
      </c>
      <c r="I24" s="52" t="s">
        <v>46</v>
      </c>
      <c r="J24" s="49">
        <v>100</v>
      </c>
      <c r="K24" s="49">
        <v>5</v>
      </c>
      <c r="L24" s="48">
        <v>0</v>
      </c>
      <c r="M24" s="62">
        <v>0.03</v>
      </c>
      <c r="N24" s="62">
        <v>0</v>
      </c>
      <c r="O24" s="62">
        <f>SUM(L24:N25)</f>
        <v>0.03</v>
      </c>
      <c r="P24" s="68">
        <f>3/5</f>
        <v>0.6</v>
      </c>
      <c r="Q24" s="68">
        <f>3/100</f>
        <v>0.03</v>
      </c>
      <c r="R24" s="64"/>
      <c r="S24" s="82"/>
      <c r="T24" s="74"/>
      <c r="U24" s="50"/>
      <c r="V24" s="1" t="s">
        <v>171</v>
      </c>
      <c r="W24" s="1" t="s">
        <v>141</v>
      </c>
      <c r="X24" s="21">
        <v>0</v>
      </c>
      <c r="Y24" s="21">
        <v>0</v>
      </c>
      <c r="Z24" s="21">
        <v>0</v>
      </c>
      <c r="AA24" s="21">
        <f t="shared" si="2"/>
        <v>0</v>
      </c>
      <c r="AB24" s="26">
        <v>0</v>
      </c>
      <c r="AC24" s="1" t="s">
        <v>122</v>
      </c>
      <c r="AD24" s="1" t="s">
        <v>123</v>
      </c>
      <c r="AE24" s="27">
        <v>0</v>
      </c>
      <c r="AF24" s="1" t="s">
        <v>110</v>
      </c>
      <c r="AG24" s="1" t="s">
        <v>109</v>
      </c>
      <c r="AH24" s="50"/>
      <c r="AI24" s="53"/>
      <c r="AJ24" s="50"/>
      <c r="AK24" s="50"/>
      <c r="AL24" s="89"/>
      <c r="AM24" s="89"/>
      <c r="AN24" s="92"/>
      <c r="AO24" s="14" t="s">
        <v>205</v>
      </c>
      <c r="AP24" s="14" t="s">
        <v>247</v>
      </c>
      <c r="AQ24" s="13" t="s">
        <v>271</v>
      </c>
    </row>
    <row r="25" spans="1:43" ht="135.75" customHeight="1" x14ac:dyDescent="0.35">
      <c r="A25" s="79"/>
      <c r="B25" s="79"/>
      <c r="C25" s="96"/>
      <c r="D25" s="96"/>
      <c r="E25" s="96"/>
      <c r="F25" s="79"/>
      <c r="G25" s="51"/>
      <c r="H25" s="51"/>
      <c r="I25" s="54"/>
      <c r="J25" s="51"/>
      <c r="K25" s="51"/>
      <c r="L25" s="48"/>
      <c r="M25" s="57"/>
      <c r="N25" s="63"/>
      <c r="O25" s="63"/>
      <c r="P25" s="67"/>
      <c r="Q25" s="67"/>
      <c r="R25" s="64"/>
      <c r="S25" s="83"/>
      <c r="T25" s="75"/>
      <c r="U25" s="51"/>
      <c r="V25" s="1" t="s">
        <v>120</v>
      </c>
      <c r="W25" s="1">
        <v>1</v>
      </c>
      <c r="X25" s="21">
        <v>0</v>
      </c>
      <c r="Y25" s="21">
        <v>0</v>
      </c>
      <c r="Z25" s="21">
        <v>0</v>
      </c>
      <c r="AA25" s="21">
        <f t="shared" si="2"/>
        <v>0</v>
      </c>
      <c r="AB25" s="26">
        <v>0</v>
      </c>
      <c r="AC25" s="1" t="s">
        <v>122</v>
      </c>
      <c r="AD25" s="1" t="s">
        <v>123</v>
      </c>
      <c r="AE25" s="27">
        <v>0</v>
      </c>
      <c r="AF25" s="1" t="s">
        <v>110</v>
      </c>
      <c r="AG25" s="1" t="s">
        <v>109</v>
      </c>
      <c r="AH25" s="51"/>
      <c r="AI25" s="54"/>
      <c r="AJ25" s="51"/>
      <c r="AK25" s="51"/>
      <c r="AL25" s="89"/>
      <c r="AM25" s="89"/>
      <c r="AN25" s="92"/>
      <c r="AO25" s="14" t="s">
        <v>206</v>
      </c>
      <c r="AP25" s="38"/>
      <c r="AQ25" s="2"/>
    </row>
    <row r="26" spans="1:43" ht="140.25" customHeight="1" x14ac:dyDescent="0.35">
      <c r="A26" s="79"/>
      <c r="B26" s="79"/>
      <c r="C26" s="96"/>
      <c r="D26" s="96"/>
      <c r="E26" s="96"/>
      <c r="F26" s="79"/>
      <c r="G26" s="1" t="s">
        <v>58</v>
      </c>
      <c r="H26" s="1">
        <v>0</v>
      </c>
      <c r="I26" s="1" t="s">
        <v>59</v>
      </c>
      <c r="J26" s="1">
        <v>1</v>
      </c>
      <c r="K26" s="1" t="s">
        <v>121</v>
      </c>
      <c r="L26" s="21" t="s">
        <v>121</v>
      </c>
      <c r="M26" s="33" t="s">
        <v>121</v>
      </c>
      <c r="N26" s="33" t="s">
        <v>121</v>
      </c>
      <c r="O26" s="33" t="s">
        <v>121</v>
      </c>
      <c r="P26" s="21" t="s">
        <v>223</v>
      </c>
      <c r="Q26" s="21" t="s">
        <v>223</v>
      </c>
      <c r="R26" s="64"/>
      <c r="S26" s="8" t="s">
        <v>56</v>
      </c>
      <c r="T26" s="11" t="s">
        <v>189</v>
      </c>
      <c r="U26" s="6" t="s">
        <v>190</v>
      </c>
      <c r="V26" s="1" t="s">
        <v>121</v>
      </c>
      <c r="W26" s="1" t="s">
        <v>121</v>
      </c>
      <c r="X26" s="1" t="s">
        <v>121</v>
      </c>
      <c r="Y26" s="36" t="s">
        <v>121</v>
      </c>
      <c r="Z26" s="36" t="s">
        <v>121</v>
      </c>
      <c r="AA26" s="36" t="s">
        <v>121</v>
      </c>
      <c r="AB26" s="1" t="s">
        <v>223</v>
      </c>
      <c r="AC26" s="1" t="s">
        <v>135</v>
      </c>
      <c r="AD26" s="1" t="s">
        <v>135</v>
      </c>
      <c r="AE26" s="1" t="s">
        <v>135</v>
      </c>
      <c r="AF26" s="1" t="s">
        <v>99</v>
      </c>
      <c r="AG26" s="1" t="s">
        <v>111</v>
      </c>
      <c r="AH26" s="1" t="s">
        <v>135</v>
      </c>
      <c r="AI26" s="3" t="s">
        <v>135</v>
      </c>
      <c r="AJ26" s="1" t="s">
        <v>56</v>
      </c>
      <c r="AK26" s="1" t="s">
        <v>135</v>
      </c>
      <c r="AL26" s="89"/>
      <c r="AM26" s="89">
        <v>0</v>
      </c>
      <c r="AN26" s="92"/>
      <c r="AO26" s="2"/>
      <c r="AP26" s="37"/>
      <c r="AQ26" s="2"/>
    </row>
    <row r="27" spans="1:43" ht="124.5" customHeight="1" x14ac:dyDescent="0.35">
      <c r="A27" s="79"/>
      <c r="B27" s="79"/>
      <c r="C27" s="96"/>
      <c r="D27" s="96"/>
      <c r="E27" s="96"/>
      <c r="F27" s="80"/>
      <c r="G27" s="1" t="s">
        <v>60</v>
      </c>
      <c r="H27" s="1">
        <v>0</v>
      </c>
      <c r="I27" s="1" t="s">
        <v>61</v>
      </c>
      <c r="J27" s="1">
        <v>1</v>
      </c>
      <c r="K27" s="1" t="s">
        <v>121</v>
      </c>
      <c r="L27" s="21" t="s">
        <v>121</v>
      </c>
      <c r="M27" s="33" t="s">
        <v>121</v>
      </c>
      <c r="N27" s="33" t="s">
        <v>121</v>
      </c>
      <c r="O27" s="33" t="s">
        <v>121</v>
      </c>
      <c r="P27" s="21" t="s">
        <v>223</v>
      </c>
      <c r="Q27" s="21" t="s">
        <v>223</v>
      </c>
      <c r="R27" s="65"/>
      <c r="S27" s="8" t="s">
        <v>57</v>
      </c>
      <c r="T27" s="11" t="s">
        <v>189</v>
      </c>
      <c r="U27" s="6" t="s">
        <v>190</v>
      </c>
      <c r="V27" s="1" t="s">
        <v>121</v>
      </c>
      <c r="W27" s="1" t="s">
        <v>121</v>
      </c>
      <c r="X27" s="1" t="s">
        <v>121</v>
      </c>
      <c r="Y27" s="36" t="s">
        <v>121</v>
      </c>
      <c r="Z27" s="36" t="s">
        <v>121</v>
      </c>
      <c r="AA27" s="36" t="s">
        <v>121</v>
      </c>
      <c r="AB27" s="1" t="s">
        <v>223</v>
      </c>
      <c r="AC27" s="1" t="s">
        <v>135</v>
      </c>
      <c r="AD27" s="1" t="s">
        <v>135</v>
      </c>
      <c r="AE27" s="27" t="s">
        <v>135</v>
      </c>
      <c r="AF27" s="1" t="s">
        <v>112</v>
      </c>
      <c r="AG27" s="1" t="s">
        <v>106</v>
      </c>
      <c r="AH27" s="1" t="s">
        <v>135</v>
      </c>
      <c r="AI27" s="3" t="s">
        <v>135</v>
      </c>
      <c r="AJ27" s="1" t="s">
        <v>57</v>
      </c>
      <c r="AK27" s="1" t="s">
        <v>135</v>
      </c>
      <c r="AL27" s="90"/>
      <c r="AM27" s="90">
        <v>0</v>
      </c>
      <c r="AN27" s="93"/>
      <c r="AO27" s="2"/>
      <c r="AP27" s="37"/>
      <c r="AQ27" s="2"/>
    </row>
    <row r="28" spans="1:43" ht="172.5" customHeight="1" x14ac:dyDescent="0.35">
      <c r="A28" s="79"/>
      <c r="B28" s="79"/>
      <c r="C28" s="96"/>
      <c r="D28" s="96"/>
      <c r="E28" s="96"/>
      <c r="F28" s="78" t="s">
        <v>62</v>
      </c>
      <c r="G28" s="1" t="s">
        <v>68</v>
      </c>
      <c r="H28" s="1" t="s">
        <v>29</v>
      </c>
      <c r="I28" s="1" t="s">
        <v>64</v>
      </c>
      <c r="J28" s="1">
        <v>9</v>
      </c>
      <c r="K28" s="1">
        <v>2</v>
      </c>
      <c r="L28" s="21">
        <v>1</v>
      </c>
      <c r="M28" s="33">
        <v>1</v>
      </c>
      <c r="N28" s="33">
        <v>2</v>
      </c>
      <c r="O28" s="33">
        <f>SUM(L28:N28)</f>
        <v>4</v>
      </c>
      <c r="P28" s="26">
        <v>1</v>
      </c>
      <c r="Q28" s="27">
        <v>0.44</v>
      </c>
      <c r="R28" s="87">
        <f>AVERAGE(Q28,Q29,Q34,Q42)</f>
        <v>0.19333333333333333</v>
      </c>
      <c r="S28" s="81" t="s">
        <v>191</v>
      </c>
      <c r="T28" s="84" t="s">
        <v>189</v>
      </c>
      <c r="U28" s="49" t="s">
        <v>190</v>
      </c>
      <c r="V28" s="1" t="s">
        <v>142</v>
      </c>
      <c r="W28" s="1">
        <v>2</v>
      </c>
      <c r="X28" s="21">
        <v>1</v>
      </c>
      <c r="Y28" s="21">
        <v>1</v>
      </c>
      <c r="Z28" s="21">
        <v>2</v>
      </c>
      <c r="AA28" s="21">
        <f t="shared" ref="AA28:AA37" si="3">SUM(X28:Z28)</f>
        <v>4</v>
      </c>
      <c r="AB28" s="27">
        <v>1</v>
      </c>
      <c r="AC28" s="1" t="s">
        <v>122</v>
      </c>
      <c r="AD28" s="1" t="s">
        <v>123</v>
      </c>
      <c r="AE28" s="27">
        <v>0.5</v>
      </c>
      <c r="AF28" s="1" t="s">
        <v>100</v>
      </c>
      <c r="AG28" s="1" t="s">
        <v>104</v>
      </c>
      <c r="AH28" s="49" t="s">
        <v>151</v>
      </c>
      <c r="AI28" s="52" t="s">
        <v>152</v>
      </c>
      <c r="AJ28" s="49" t="s">
        <v>63</v>
      </c>
      <c r="AK28" s="49" t="s">
        <v>153</v>
      </c>
      <c r="AL28" s="88">
        <v>1779502295.9000001</v>
      </c>
      <c r="AM28" s="88">
        <v>350034300</v>
      </c>
      <c r="AN28" s="91">
        <f>+AM28/AL28</f>
        <v>0.19670348321914743</v>
      </c>
      <c r="AO28" s="14" t="s">
        <v>211</v>
      </c>
      <c r="AP28" s="14" t="s">
        <v>248</v>
      </c>
      <c r="AQ28" s="14" t="s">
        <v>272</v>
      </c>
    </row>
    <row r="29" spans="1:43" ht="90" customHeight="1" x14ac:dyDescent="0.35">
      <c r="A29" s="79"/>
      <c r="B29" s="79"/>
      <c r="C29" s="96"/>
      <c r="D29" s="96"/>
      <c r="E29" s="96"/>
      <c r="F29" s="79"/>
      <c r="G29" s="49" t="s">
        <v>69</v>
      </c>
      <c r="H29" s="49" t="s">
        <v>72</v>
      </c>
      <c r="I29" s="49" t="s">
        <v>65</v>
      </c>
      <c r="J29" s="49">
        <v>1</v>
      </c>
      <c r="K29" s="49">
        <v>1</v>
      </c>
      <c r="L29" s="72">
        <v>0</v>
      </c>
      <c r="M29" s="55">
        <v>0</v>
      </c>
      <c r="N29" s="55">
        <v>0</v>
      </c>
      <c r="O29" s="55">
        <v>0</v>
      </c>
      <c r="P29" s="65">
        <v>0</v>
      </c>
      <c r="Q29" s="65">
        <v>0</v>
      </c>
      <c r="R29" s="64"/>
      <c r="S29" s="82"/>
      <c r="T29" s="85"/>
      <c r="U29" s="50"/>
      <c r="V29" s="1" t="s">
        <v>180</v>
      </c>
      <c r="W29" s="1">
        <v>4</v>
      </c>
      <c r="X29" s="21">
        <v>0</v>
      </c>
      <c r="Y29" s="21">
        <v>0</v>
      </c>
      <c r="Z29" s="21">
        <v>0</v>
      </c>
      <c r="AA29" s="21">
        <f t="shared" si="3"/>
        <v>0</v>
      </c>
      <c r="AB29" s="26">
        <v>0</v>
      </c>
      <c r="AC29" s="1" t="s">
        <v>122</v>
      </c>
      <c r="AD29" s="1" t="s">
        <v>123</v>
      </c>
      <c r="AE29" s="27">
        <v>0</v>
      </c>
      <c r="AF29" s="1" t="s">
        <v>101</v>
      </c>
      <c r="AG29" s="1" t="s">
        <v>113</v>
      </c>
      <c r="AH29" s="50"/>
      <c r="AI29" s="53"/>
      <c r="AJ29" s="50"/>
      <c r="AK29" s="50"/>
      <c r="AL29" s="89"/>
      <c r="AM29" s="89"/>
      <c r="AN29" s="92"/>
      <c r="AO29" s="2"/>
      <c r="AP29" s="37"/>
      <c r="AQ29" s="2"/>
    </row>
    <row r="30" spans="1:43" ht="87" x14ac:dyDescent="0.35">
      <c r="A30" s="79"/>
      <c r="B30" s="79"/>
      <c r="C30" s="96"/>
      <c r="D30" s="96"/>
      <c r="E30" s="96"/>
      <c r="F30" s="79"/>
      <c r="G30" s="50"/>
      <c r="H30" s="50"/>
      <c r="I30" s="50"/>
      <c r="J30" s="50"/>
      <c r="K30" s="50"/>
      <c r="L30" s="48"/>
      <c r="M30" s="56"/>
      <c r="N30" s="56"/>
      <c r="O30" s="56"/>
      <c r="P30" s="48"/>
      <c r="Q30" s="48"/>
      <c r="R30" s="64"/>
      <c r="S30" s="82"/>
      <c r="T30" s="85"/>
      <c r="U30" s="50"/>
      <c r="V30" s="1" t="s">
        <v>143</v>
      </c>
      <c r="W30" s="1">
        <v>8</v>
      </c>
      <c r="X30" s="21">
        <v>15</v>
      </c>
      <c r="Y30" s="21">
        <v>9</v>
      </c>
      <c r="Z30" s="21">
        <v>10</v>
      </c>
      <c r="AA30" s="21">
        <f t="shared" si="3"/>
        <v>34</v>
      </c>
      <c r="AB30" s="26">
        <v>1</v>
      </c>
      <c r="AC30" s="1" t="s">
        <v>122</v>
      </c>
      <c r="AD30" s="1" t="s">
        <v>123</v>
      </c>
      <c r="AE30" s="27">
        <v>1</v>
      </c>
      <c r="AF30" s="1" t="s">
        <v>102</v>
      </c>
      <c r="AG30" s="1" t="s">
        <v>114</v>
      </c>
      <c r="AH30" s="50"/>
      <c r="AI30" s="53"/>
      <c r="AJ30" s="50"/>
      <c r="AK30" s="50"/>
      <c r="AL30" s="89"/>
      <c r="AM30" s="89"/>
      <c r="AN30" s="92"/>
      <c r="AO30" s="14" t="s">
        <v>213</v>
      </c>
      <c r="AP30" s="39" t="s">
        <v>249</v>
      </c>
      <c r="AQ30" s="40" t="s">
        <v>273</v>
      </c>
    </row>
    <row r="31" spans="1:43" ht="72.5" x14ac:dyDescent="0.35">
      <c r="A31" s="79"/>
      <c r="B31" s="79"/>
      <c r="C31" s="96"/>
      <c r="D31" s="96"/>
      <c r="E31" s="96"/>
      <c r="F31" s="79"/>
      <c r="G31" s="50"/>
      <c r="H31" s="50"/>
      <c r="I31" s="50"/>
      <c r="J31" s="50"/>
      <c r="K31" s="50"/>
      <c r="L31" s="48"/>
      <c r="M31" s="56"/>
      <c r="N31" s="56"/>
      <c r="O31" s="56"/>
      <c r="P31" s="48"/>
      <c r="Q31" s="48"/>
      <c r="R31" s="64"/>
      <c r="S31" s="82"/>
      <c r="T31" s="85"/>
      <c r="U31" s="50"/>
      <c r="V31" s="1" t="s">
        <v>181</v>
      </c>
      <c r="W31" s="1">
        <v>4</v>
      </c>
      <c r="X31" s="21">
        <v>0</v>
      </c>
      <c r="Y31" s="21">
        <v>0</v>
      </c>
      <c r="Z31" s="21">
        <v>0</v>
      </c>
      <c r="AA31" s="21">
        <f t="shared" si="3"/>
        <v>0</v>
      </c>
      <c r="AB31" s="26">
        <v>0</v>
      </c>
      <c r="AC31" s="1" t="s">
        <v>122</v>
      </c>
      <c r="AD31" s="1" t="s">
        <v>123</v>
      </c>
      <c r="AE31" s="27">
        <v>0</v>
      </c>
      <c r="AF31" s="1" t="s">
        <v>101</v>
      </c>
      <c r="AG31" s="1" t="s">
        <v>113</v>
      </c>
      <c r="AH31" s="50"/>
      <c r="AI31" s="53"/>
      <c r="AJ31" s="50"/>
      <c r="AK31" s="50"/>
      <c r="AL31" s="89"/>
      <c r="AM31" s="89"/>
      <c r="AN31" s="92"/>
      <c r="AO31" s="2"/>
      <c r="AP31" s="37"/>
      <c r="AQ31" s="2"/>
    </row>
    <row r="32" spans="1:43" ht="91" x14ac:dyDescent="0.35">
      <c r="A32" s="79"/>
      <c r="B32" s="79"/>
      <c r="C32" s="96"/>
      <c r="D32" s="96"/>
      <c r="E32" s="96"/>
      <c r="F32" s="79"/>
      <c r="G32" s="50"/>
      <c r="H32" s="50"/>
      <c r="I32" s="50"/>
      <c r="J32" s="50"/>
      <c r="K32" s="50"/>
      <c r="L32" s="48"/>
      <c r="M32" s="56"/>
      <c r="N32" s="56"/>
      <c r="O32" s="56"/>
      <c r="P32" s="48"/>
      <c r="Q32" s="48"/>
      <c r="R32" s="64"/>
      <c r="S32" s="82"/>
      <c r="T32" s="85"/>
      <c r="U32" s="50"/>
      <c r="V32" s="1" t="s">
        <v>182</v>
      </c>
      <c r="W32" s="1">
        <v>10</v>
      </c>
      <c r="X32" s="21">
        <v>0</v>
      </c>
      <c r="Y32" s="21">
        <v>52</v>
      </c>
      <c r="Z32" s="21">
        <v>0</v>
      </c>
      <c r="AA32" s="21">
        <f t="shared" si="3"/>
        <v>52</v>
      </c>
      <c r="AB32" s="26">
        <v>1</v>
      </c>
      <c r="AC32" s="1" t="s">
        <v>122</v>
      </c>
      <c r="AD32" s="1" t="s">
        <v>123</v>
      </c>
      <c r="AE32" s="27">
        <v>0</v>
      </c>
      <c r="AF32" s="1" t="s">
        <v>102</v>
      </c>
      <c r="AG32" s="1" t="s">
        <v>114</v>
      </c>
      <c r="AH32" s="50"/>
      <c r="AI32" s="53"/>
      <c r="AJ32" s="50"/>
      <c r="AK32" s="50"/>
      <c r="AL32" s="89"/>
      <c r="AM32" s="89"/>
      <c r="AN32" s="92"/>
      <c r="AO32" s="14" t="s">
        <v>214</v>
      </c>
      <c r="AP32" s="14" t="s">
        <v>250</v>
      </c>
      <c r="AQ32" s="13" t="s">
        <v>274</v>
      </c>
    </row>
    <row r="33" spans="1:43" ht="101.5" x14ac:dyDescent="0.35">
      <c r="A33" s="79"/>
      <c r="B33" s="79"/>
      <c r="C33" s="96"/>
      <c r="D33" s="96"/>
      <c r="E33" s="96"/>
      <c r="F33" s="79"/>
      <c r="G33" s="51"/>
      <c r="H33" s="51"/>
      <c r="I33" s="51"/>
      <c r="J33" s="51"/>
      <c r="K33" s="51"/>
      <c r="L33" s="48"/>
      <c r="M33" s="57"/>
      <c r="N33" s="57"/>
      <c r="O33" s="57"/>
      <c r="P33" s="48"/>
      <c r="Q33" s="48"/>
      <c r="R33" s="64"/>
      <c r="S33" s="82"/>
      <c r="T33" s="85"/>
      <c r="U33" s="50"/>
      <c r="V33" s="1" t="s">
        <v>173</v>
      </c>
      <c r="W33" s="1">
        <v>50</v>
      </c>
      <c r="X33" s="21">
        <v>0</v>
      </c>
      <c r="Y33" s="21">
        <v>0</v>
      </c>
      <c r="Z33" s="21">
        <v>75</v>
      </c>
      <c r="AA33" s="21">
        <f t="shared" si="3"/>
        <v>75</v>
      </c>
      <c r="AB33" s="26">
        <v>1</v>
      </c>
      <c r="AC33" s="1" t="s">
        <v>122</v>
      </c>
      <c r="AD33" s="1" t="s">
        <v>123</v>
      </c>
      <c r="AE33" s="27">
        <v>0</v>
      </c>
      <c r="AF33" s="1" t="s">
        <v>100</v>
      </c>
      <c r="AG33" s="1" t="s">
        <v>104</v>
      </c>
      <c r="AH33" s="50"/>
      <c r="AI33" s="53"/>
      <c r="AJ33" s="50"/>
      <c r="AK33" s="50"/>
      <c r="AL33" s="89"/>
      <c r="AM33" s="89"/>
      <c r="AN33" s="92"/>
      <c r="AO33" s="2"/>
      <c r="AP33" s="37"/>
      <c r="AQ33" s="14" t="s">
        <v>275</v>
      </c>
    </row>
    <row r="34" spans="1:43" ht="195" x14ac:dyDescent="0.35">
      <c r="A34" s="79"/>
      <c r="B34" s="79"/>
      <c r="C34" s="96"/>
      <c r="D34" s="96"/>
      <c r="E34" s="96"/>
      <c r="F34" s="79"/>
      <c r="G34" s="49" t="s">
        <v>70</v>
      </c>
      <c r="H34" s="49" t="s">
        <v>73</v>
      </c>
      <c r="I34" s="49" t="s">
        <v>66</v>
      </c>
      <c r="J34" s="49">
        <v>3</v>
      </c>
      <c r="K34" s="49">
        <v>1</v>
      </c>
      <c r="L34" s="48">
        <v>0</v>
      </c>
      <c r="M34" s="55">
        <v>1</v>
      </c>
      <c r="N34" s="55">
        <v>0</v>
      </c>
      <c r="O34" s="55">
        <f>SUM(L34:N37)</f>
        <v>1</v>
      </c>
      <c r="P34" s="76">
        <v>1</v>
      </c>
      <c r="Q34" s="77">
        <f>1/3</f>
        <v>0.33333333333333331</v>
      </c>
      <c r="R34" s="64"/>
      <c r="S34" s="82"/>
      <c r="T34" s="85"/>
      <c r="U34" s="50"/>
      <c r="V34" s="1" t="s">
        <v>144</v>
      </c>
      <c r="W34" s="1">
        <v>10</v>
      </c>
      <c r="X34" s="21">
        <v>11</v>
      </c>
      <c r="Y34" s="21">
        <v>12</v>
      </c>
      <c r="Z34" s="21">
        <v>10</v>
      </c>
      <c r="AA34" s="21">
        <f t="shared" si="3"/>
        <v>33</v>
      </c>
      <c r="AB34" s="26">
        <v>1</v>
      </c>
      <c r="AC34" s="1" t="s">
        <v>122</v>
      </c>
      <c r="AD34" s="1" t="s">
        <v>123</v>
      </c>
      <c r="AE34" s="27">
        <v>1</v>
      </c>
      <c r="AF34" s="1" t="s">
        <v>102</v>
      </c>
      <c r="AG34" s="1" t="s">
        <v>114</v>
      </c>
      <c r="AH34" s="50"/>
      <c r="AI34" s="53"/>
      <c r="AJ34" s="50"/>
      <c r="AK34" s="50"/>
      <c r="AL34" s="89"/>
      <c r="AM34" s="89"/>
      <c r="AN34" s="92"/>
      <c r="AO34" s="14" t="s">
        <v>215</v>
      </c>
      <c r="AP34" s="41" t="s">
        <v>251</v>
      </c>
      <c r="AQ34" s="40" t="s">
        <v>276</v>
      </c>
    </row>
    <row r="35" spans="1:43" ht="159.5" x14ac:dyDescent="0.35">
      <c r="A35" s="79"/>
      <c r="B35" s="79"/>
      <c r="C35" s="96"/>
      <c r="D35" s="96"/>
      <c r="E35" s="96"/>
      <c r="F35" s="79"/>
      <c r="G35" s="50"/>
      <c r="H35" s="50"/>
      <c r="I35" s="50"/>
      <c r="J35" s="50"/>
      <c r="K35" s="50"/>
      <c r="L35" s="48"/>
      <c r="M35" s="56"/>
      <c r="N35" s="56"/>
      <c r="O35" s="56"/>
      <c r="P35" s="48"/>
      <c r="Q35" s="77"/>
      <c r="R35" s="64"/>
      <c r="S35" s="82"/>
      <c r="T35" s="85"/>
      <c r="U35" s="50"/>
      <c r="V35" s="1" t="s">
        <v>176</v>
      </c>
      <c r="W35" s="1" t="s">
        <v>174</v>
      </c>
      <c r="X35" s="21">
        <v>1</v>
      </c>
      <c r="Y35" s="21">
        <v>4</v>
      </c>
      <c r="Z35" s="21">
        <v>0</v>
      </c>
      <c r="AA35" s="21">
        <f t="shared" si="3"/>
        <v>5</v>
      </c>
      <c r="AB35" s="26">
        <v>1</v>
      </c>
      <c r="AC35" s="1" t="s">
        <v>122</v>
      </c>
      <c r="AD35" s="1" t="s">
        <v>123</v>
      </c>
      <c r="AE35" s="27">
        <v>1</v>
      </c>
      <c r="AF35" s="1" t="s">
        <v>102</v>
      </c>
      <c r="AG35" s="1" t="s">
        <v>175</v>
      </c>
      <c r="AH35" s="50"/>
      <c r="AI35" s="53"/>
      <c r="AJ35" s="50"/>
      <c r="AK35" s="50"/>
      <c r="AL35" s="89"/>
      <c r="AM35" s="89"/>
      <c r="AN35" s="92"/>
      <c r="AO35" s="14" t="s">
        <v>218</v>
      </c>
      <c r="AP35" s="14" t="s">
        <v>252</v>
      </c>
      <c r="AQ35" s="14" t="s">
        <v>277</v>
      </c>
    </row>
    <row r="36" spans="1:43" ht="156" x14ac:dyDescent="0.35">
      <c r="A36" s="79"/>
      <c r="B36" s="79"/>
      <c r="C36" s="96"/>
      <c r="D36" s="96"/>
      <c r="E36" s="96"/>
      <c r="F36" s="79"/>
      <c r="G36" s="50"/>
      <c r="H36" s="50"/>
      <c r="I36" s="50"/>
      <c r="J36" s="50"/>
      <c r="K36" s="50"/>
      <c r="L36" s="48"/>
      <c r="M36" s="56"/>
      <c r="N36" s="56"/>
      <c r="O36" s="56"/>
      <c r="P36" s="48"/>
      <c r="Q36" s="77"/>
      <c r="R36" s="64"/>
      <c r="S36" s="82"/>
      <c r="T36" s="85"/>
      <c r="U36" s="50"/>
      <c r="V36" s="1" t="s">
        <v>183</v>
      </c>
      <c r="W36" s="1">
        <v>20</v>
      </c>
      <c r="X36" s="21">
        <v>12</v>
      </c>
      <c r="Y36" s="21">
        <v>50</v>
      </c>
      <c r="Z36" s="21">
        <v>20</v>
      </c>
      <c r="AA36" s="21">
        <f t="shared" si="3"/>
        <v>82</v>
      </c>
      <c r="AB36" s="27">
        <v>1</v>
      </c>
      <c r="AC36" s="1" t="s">
        <v>122</v>
      </c>
      <c r="AD36" s="1" t="s">
        <v>123</v>
      </c>
      <c r="AE36" s="27">
        <v>0.6</v>
      </c>
      <c r="AF36" s="1" t="s">
        <v>102</v>
      </c>
      <c r="AG36" s="1" t="s">
        <v>114</v>
      </c>
      <c r="AH36" s="50"/>
      <c r="AI36" s="53"/>
      <c r="AJ36" s="50"/>
      <c r="AK36" s="50"/>
      <c r="AL36" s="89"/>
      <c r="AM36" s="89"/>
      <c r="AN36" s="92"/>
      <c r="AO36" s="14" t="s">
        <v>216</v>
      </c>
      <c r="AP36" s="41" t="s">
        <v>253</v>
      </c>
      <c r="AQ36" s="40" t="s">
        <v>278</v>
      </c>
    </row>
    <row r="37" spans="1:43" ht="149.25" customHeight="1" x14ac:dyDescent="0.35">
      <c r="A37" s="79"/>
      <c r="B37" s="79"/>
      <c r="C37" s="96"/>
      <c r="D37" s="96"/>
      <c r="E37" s="96"/>
      <c r="F37" s="79"/>
      <c r="G37" s="51"/>
      <c r="H37" s="51"/>
      <c r="I37" s="51"/>
      <c r="J37" s="51"/>
      <c r="K37" s="51"/>
      <c r="L37" s="48"/>
      <c r="M37" s="57"/>
      <c r="N37" s="57"/>
      <c r="O37" s="57"/>
      <c r="P37" s="48"/>
      <c r="Q37" s="77"/>
      <c r="R37" s="64"/>
      <c r="S37" s="82"/>
      <c r="T37" s="85"/>
      <c r="U37" s="50"/>
      <c r="V37" s="1" t="s">
        <v>145</v>
      </c>
      <c r="W37" s="1">
        <v>10</v>
      </c>
      <c r="X37" s="21">
        <v>2</v>
      </c>
      <c r="Y37" s="21">
        <v>16</v>
      </c>
      <c r="Z37" s="21">
        <v>0</v>
      </c>
      <c r="AA37" s="21">
        <f t="shared" si="3"/>
        <v>18</v>
      </c>
      <c r="AB37" s="27">
        <v>1</v>
      </c>
      <c r="AC37" s="1" t="s">
        <v>122</v>
      </c>
      <c r="AD37" s="1" t="s">
        <v>123</v>
      </c>
      <c r="AE37" s="27">
        <v>0.2</v>
      </c>
      <c r="AF37" s="1" t="s">
        <v>102</v>
      </c>
      <c r="AG37" s="1" t="s">
        <v>114</v>
      </c>
      <c r="AH37" s="50"/>
      <c r="AI37" s="53"/>
      <c r="AJ37" s="50"/>
      <c r="AK37" s="50"/>
      <c r="AL37" s="89"/>
      <c r="AM37" s="89"/>
      <c r="AN37" s="92"/>
      <c r="AO37" s="14" t="s">
        <v>217</v>
      </c>
      <c r="AP37" s="41" t="s">
        <v>254</v>
      </c>
      <c r="AQ37" s="13" t="s">
        <v>279</v>
      </c>
    </row>
    <row r="38" spans="1:43" ht="101.5" x14ac:dyDescent="0.35">
      <c r="A38" s="79"/>
      <c r="B38" s="79"/>
      <c r="C38" s="96"/>
      <c r="D38" s="96"/>
      <c r="E38" s="96"/>
      <c r="F38" s="79"/>
      <c r="G38" s="1" t="s">
        <v>71</v>
      </c>
      <c r="H38" s="1">
        <v>0</v>
      </c>
      <c r="I38" s="1" t="s">
        <v>67</v>
      </c>
      <c r="J38" s="1">
        <v>1</v>
      </c>
      <c r="K38" s="1" t="s">
        <v>121</v>
      </c>
      <c r="L38" s="21" t="s">
        <v>121</v>
      </c>
      <c r="M38" s="33" t="s">
        <v>121</v>
      </c>
      <c r="N38" s="33" t="s">
        <v>121</v>
      </c>
      <c r="O38" s="33" t="s">
        <v>121</v>
      </c>
      <c r="P38" s="25" t="s">
        <v>223</v>
      </c>
      <c r="Q38" s="25" t="s">
        <v>223</v>
      </c>
      <c r="R38" s="64"/>
      <c r="S38" s="83"/>
      <c r="T38" s="86"/>
      <c r="U38" s="51"/>
      <c r="V38" s="1" t="s">
        <v>121</v>
      </c>
      <c r="W38" s="1" t="s">
        <v>121</v>
      </c>
      <c r="X38" s="1" t="s">
        <v>121</v>
      </c>
      <c r="Y38" s="36" t="s">
        <v>121</v>
      </c>
      <c r="Z38" s="36" t="s">
        <v>121</v>
      </c>
      <c r="AA38" s="36" t="s">
        <v>121</v>
      </c>
      <c r="AB38" s="1" t="s">
        <v>223</v>
      </c>
      <c r="AC38" s="1" t="s">
        <v>121</v>
      </c>
      <c r="AD38" s="1" t="s">
        <v>121</v>
      </c>
      <c r="AE38" s="1" t="s">
        <v>121</v>
      </c>
      <c r="AF38" s="1" t="s">
        <v>102</v>
      </c>
      <c r="AG38" s="1" t="s">
        <v>108</v>
      </c>
      <c r="AH38" s="51"/>
      <c r="AI38" s="54"/>
      <c r="AJ38" s="51"/>
      <c r="AK38" s="51"/>
      <c r="AL38" s="89"/>
      <c r="AM38" s="89"/>
      <c r="AN38" s="92"/>
      <c r="AO38" s="2"/>
      <c r="AP38" s="37"/>
      <c r="AQ38" s="2"/>
    </row>
    <row r="39" spans="1:43" ht="72.5" x14ac:dyDescent="0.35">
      <c r="A39" s="79"/>
      <c r="B39" s="79"/>
      <c r="C39" s="96"/>
      <c r="D39" s="96"/>
      <c r="E39" s="96"/>
      <c r="F39" s="79"/>
      <c r="G39" s="1" t="s">
        <v>80</v>
      </c>
      <c r="H39" s="1" t="s">
        <v>29</v>
      </c>
      <c r="I39" s="3" t="s">
        <v>75</v>
      </c>
      <c r="J39" s="1">
        <v>3</v>
      </c>
      <c r="K39" s="1" t="s">
        <v>121</v>
      </c>
      <c r="L39" s="21" t="s">
        <v>121</v>
      </c>
      <c r="M39" s="33" t="s">
        <v>121</v>
      </c>
      <c r="N39" s="33" t="s">
        <v>121</v>
      </c>
      <c r="O39" s="33" t="s">
        <v>121</v>
      </c>
      <c r="P39" s="25" t="s">
        <v>223</v>
      </c>
      <c r="Q39" s="25" t="s">
        <v>223</v>
      </c>
      <c r="R39" s="64"/>
      <c r="S39" s="81" t="s">
        <v>192</v>
      </c>
      <c r="T39" s="73">
        <v>2020130010237</v>
      </c>
      <c r="U39" s="49" t="s">
        <v>199</v>
      </c>
      <c r="V39" s="1" t="s">
        <v>121</v>
      </c>
      <c r="W39" s="1" t="s">
        <v>121</v>
      </c>
      <c r="X39" s="1" t="s">
        <v>121</v>
      </c>
      <c r="Y39" s="36" t="s">
        <v>121</v>
      </c>
      <c r="Z39" s="36" t="s">
        <v>121</v>
      </c>
      <c r="AA39" s="36" t="s">
        <v>121</v>
      </c>
      <c r="AB39" s="1" t="s">
        <v>223</v>
      </c>
      <c r="AC39" s="1" t="s">
        <v>135</v>
      </c>
      <c r="AD39" s="1" t="s">
        <v>135</v>
      </c>
      <c r="AE39" s="1" t="s">
        <v>135</v>
      </c>
      <c r="AF39" s="1" t="s">
        <v>103</v>
      </c>
      <c r="AG39" s="1" t="s">
        <v>115</v>
      </c>
      <c r="AH39" s="49" t="s">
        <v>92</v>
      </c>
      <c r="AI39" s="52" t="s">
        <v>155</v>
      </c>
      <c r="AJ39" s="49" t="s">
        <v>74</v>
      </c>
      <c r="AK39" s="69" t="s">
        <v>154</v>
      </c>
      <c r="AL39" s="89"/>
      <c r="AM39" s="89">
        <v>0</v>
      </c>
      <c r="AN39" s="92"/>
      <c r="AO39" s="42"/>
      <c r="AP39" s="43"/>
      <c r="AQ39" s="2"/>
    </row>
    <row r="40" spans="1:43" ht="72.5" x14ac:dyDescent="0.35">
      <c r="A40" s="79"/>
      <c r="B40" s="79"/>
      <c r="C40" s="96"/>
      <c r="D40" s="96"/>
      <c r="E40" s="96"/>
      <c r="F40" s="79"/>
      <c r="G40" s="1" t="s">
        <v>81</v>
      </c>
      <c r="H40" s="1" t="s">
        <v>85</v>
      </c>
      <c r="I40" s="3" t="s">
        <v>76</v>
      </c>
      <c r="J40" s="1">
        <v>10</v>
      </c>
      <c r="K40" s="1" t="s">
        <v>121</v>
      </c>
      <c r="L40" s="21" t="s">
        <v>121</v>
      </c>
      <c r="M40" s="33" t="s">
        <v>121</v>
      </c>
      <c r="N40" s="33" t="s">
        <v>121</v>
      </c>
      <c r="O40" s="33" t="s">
        <v>121</v>
      </c>
      <c r="P40" s="25" t="s">
        <v>223</v>
      </c>
      <c r="Q40" s="25" t="s">
        <v>223</v>
      </c>
      <c r="R40" s="64"/>
      <c r="S40" s="82"/>
      <c r="T40" s="74"/>
      <c r="U40" s="50"/>
      <c r="V40" s="1" t="s">
        <v>121</v>
      </c>
      <c r="W40" s="1" t="s">
        <v>121</v>
      </c>
      <c r="X40" s="1" t="s">
        <v>121</v>
      </c>
      <c r="Y40" s="36" t="s">
        <v>121</v>
      </c>
      <c r="Z40" s="36" t="s">
        <v>121</v>
      </c>
      <c r="AA40" s="36" t="s">
        <v>121</v>
      </c>
      <c r="AB40" s="1" t="s">
        <v>223</v>
      </c>
      <c r="AC40" s="1" t="s">
        <v>135</v>
      </c>
      <c r="AD40" s="1" t="s">
        <v>135</v>
      </c>
      <c r="AE40" s="1" t="s">
        <v>135</v>
      </c>
      <c r="AF40" s="1" t="s">
        <v>103</v>
      </c>
      <c r="AG40" s="1" t="s">
        <v>115</v>
      </c>
      <c r="AH40" s="50"/>
      <c r="AI40" s="53"/>
      <c r="AJ40" s="50"/>
      <c r="AK40" s="70"/>
      <c r="AL40" s="89"/>
      <c r="AM40" s="89"/>
      <c r="AN40" s="92"/>
      <c r="AO40" s="2"/>
      <c r="AP40" s="37"/>
      <c r="AQ40" s="2"/>
    </row>
    <row r="41" spans="1:43" ht="101.5" x14ac:dyDescent="0.35">
      <c r="A41" s="79"/>
      <c r="B41" s="79"/>
      <c r="C41" s="96"/>
      <c r="D41" s="96"/>
      <c r="E41" s="96"/>
      <c r="F41" s="79"/>
      <c r="G41" s="1" t="s">
        <v>82</v>
      </c>
      <c r="H41" s="1">
        <v>0</v>
      </c>
      <c r="I41" s="3" t="s">
        <v>77</v>
      </c>
      <c r="J41" s="1">
        <v>1</v>
      </c>
      <c r="K41" s="1" t="s">
        <v>121</v>
      </c>
      <c r="L41" s="21" t="s">
        <v>121</v>
      </c>
      <c r="M41" s="1" t="s">
        <v>121</v>
      </c>
      <c r="N41" s="1" t="s">
        <v>121</v>
      </c>
      <c r="O41" s="33" t="s">
        <v>121</v>
      </c>
      <c r="P41" s="25" t="s">
        <v>223</v>
      </c>
      <c r="Q41" s="25" t="s">
        <v>223</v>
      </c>
      <c r="R41" s="64"/>
      <c r="S41" s="82"/>
      <c r="T41" s="74"/>
      <c r="U41" s="50"/>
      <c r="V41" s="1" t="s">
        <v>121</v>
      </c>
      <c r="W41" s="1" t="s">
        <v>121</v>
      </c>
      <c r="X41" s="1" t="s">
        <v>121</v>
      </c>
      <c r="Y41" s="36" t="s">
        <v>121</v>
      </c>
      <c r="Z41" s="36" t="s">
        <v>121</v>
      </c>
      <c r="AA41" s="36" t="s">
        <v>121</v>
      </c>
      <c r="AB41" s="1" t="s">
        <v>223</v>
      </c>
      <c r="AC41" s="1" t="s">
        <v>135</v>
      </c>
      <c r="AD41" s="1" t="s">
        <v>135</v>
      </c>
      <c r="AE41" s="27" t="s">
        <v>135</v>
      </c>
      <c r="AF41" s="1" t="s">
        <v>102</v>
      </c>
      <c r="AG41" s="1" t="s">
        <v>108</v>
      </c>
      <c r="AH41" s="50"/>
      <c r="AI41" s="53"/>
      <c r="AJ41" s="50"/>
      <c r="AK41" s="70"/>
      <c r="AL41" s="89"/>
      <c r="AM41" s="89"/>
      <c r="AN41" s="92"/>
      <c r="AO41" s="2"/>
      <c r="AP41" s="37"/>
      <c r="AQ41" s="2"/>
    </row>
    <row r="42" spans="1:43" ht="72.5" x14ac:dyDescent="0.35">
      <c r="A42" s="79"/>
      <c r="B42" s="79"/>
      <c r="C42" s="96"/>
      <c r="D42" s="96"/>
      <c r="E42" s="96"/>
      <c r="F42" s="79"/>
      <c r="G42" s="1" t="s">
        <v>83</v>
      </c>
      <c r="H42" s="1" t="s">
        <v>86</v>
      </c>
      <c r="I42" s="3" t="s">
        <v>78</v>
      </c>
      <c r="J42" s="1">
        <v>5</v>
      </c>
      <c r="K42" s="1">
        <v>1</v>
      </c>
      <c r="L42" s="21">
        <v>0</v>
      </c>
      <c r="M42" s="33">
        <v>0</v>
      </c>
      <c r="N42" s="33">
        <v>0</v>
      </c>
      <c r="O42" s="33">
        <v>0</v>
      </c>
      <c r="P42" s="22">
        <v>0</v>
      </c>
      <c r="Q42" s="22">
        <v>0</v>
      </c>
      <c r="R42" s="64"/>
      <c r="S42" s="82"/>
      <c r="T42" s="74"/>
      <c r="U42" s="50"/>
      <c r="V42" s="1" t="s">
        <v>184</v>
      </c>
      <c r="W42" s="1">
        <v>1</v>
      </c>
      <c r="X42" s="21">
        <v>0</v>
      </c>
      <c r="Y42" s="21">
        <v>0</v>
      </c>
      <c r="Z42" s="21">
        <v>0</v>
      </c>
      <c r="AA42" s="21">
        <f>SUM(X42:Z42)</f>
        <v>0</v>
      </c>
      <c r="AB42" s="26">
        <v>0</v>
      </c>
      <c r="AC42" s="1" t="s">
        <v>122</v>
      </c>
      <c r="AD42" s="1" t="s">
        <v>123</v>
      </c>
      <c r="AE42" s="27">
        <v>0</v>
      </c>
      <c r="AF42" s="1" t="s">
        <v>103</v>
      </c>
      <c r="AG42" s="1" t="s">
        <v>116</v>
      </c>
      <c r="AH42" s="50"/>
      <c r="AI42" s="53"/>
      <c r="AJ42" s="50"/>
      <c r="AK42" s="70"/>
      <c r="AL42" s="89"/>
      <c r="AM42" s="89"/>
      <c r="AN42" s="92"/>
      <c r="AO42" s="13" t="s">
        <v>220</v>
      </c>
      <c r="AP42" s="44" t="s">
        <v>255</v>
      </c>
      <c r="AQ42" s="44" t="s">
        <v>280</v>
      </c>
    </row>
    <row r="43" spans="1:43" ht="130.5" x14ac:dyDescent="0.35">
      <c r="A43" s="79"/>
      <c r="B43" s="79"/>
      <c r="C43" s="96"/>
      <c r="D43" s="96"/>
      <c r="E43" s="96"/>
      <c r="F43" s="79"/>
      <c r="G43" s="1" t="s">
        <v>84</v>
      </c>
      <c r="H43" s="1">
        <v>0</v>
      </c>
      <c r="I43" s="3" t="s">
        <v>79</v>
      </c>
      <c r="J43" s="1">
        <v>1</v>
      </c>
      <c r="K43" s="1" t="s">
        <v>121</v>
      </c>
      <c r="L43" s="21" t="s">
        <v>121</v>
      </c>
      <c r="M43" s="33" t="s">
        <v>121</v>
      </c>
      <c r="N43" s="33" t="s">
        <v>121</v>
      </c>
      <c r="O43" s="33" t="s">
        <v>121</v>
      </c>
      <c r="P43" s="25" t="s">
        <v>223</v>
      </c>
      <c r="Q43" s="25" t="s">
        <v>223</v>
      </c>
      <c r="R43" s="64"/>
      <c r="S43" s="83"/>
      <c r="T43" s="75"/>
      <c r="U43" s="51"/>
      <c r="V43" s="1" t="s">
        <v>121</v>
      </c>
      <c r="W43" s="1" t="s">
        <v>121</v>
      </c>
      <c r="X43" s="1" t="s">
        <v>121</v>
      </c>
      <c r="Y43" s="36" t="s">
        <v>121</v>
      </c>
      <c r="Z43" s="36" t="s">
        <v>121</v>
      </c>
      <c r="AA43" s="36" t="s">
        <v>121</v>
      </c>
      <c r="AB43" s="1" t="s">
        <v>223</v>
      </c>
      <c r="AC43" s="1" t="s">
        <v>135</v>
      </c>
      <c r="AD43" s="1" t="s">
        <v>135</v>
      </c>
      <c r="AE43" s="27" t="s">
        <v>135</v>
      </c>
      <c r="AF43" s="1" t="s">
        <v>102</v>
      </c>
      <c r="AG43" s="1" t="s">
        <v>108</v>
      </c>
      <c r="AH43" s="51"/>
      <c r="AI43" s="54"/>
      <c r="AJ43" s="51"/>
      <c r="AK43" s="71"/>
      <c r="AL43" s="89"/>
      <c r="AM43" s="89"/>
      <c r="AN43" s="92"/>
      <c r="AO43" s="2"/>
      <c r="AP43" s="37"/>
      <c r="AQ43" s="2"/>
    </row>
    <row r="44" spans="1:43" ht="234.75" customHeight="1" x14ac:dyDescent="0.35">
      <c r="A44" s="80"/>
      <c r="B44" s="80"/>
      <c r="C44" s="97"/>
      <c r="D44" s="97"/>
      <c r="E44" s="97"/>
      <c r="F44" s="80"/>
      <c r="G44" s="1" t="s">
        <v>90</v>
      </c>
      <c r="H44" s="1" t="s">
        <v>89</v>
      </c>
      <c r="I44" s="1" t="s">
        <v>88</v>
      </c>
      <c r="J44" s="1">
        <v>274</v>
      </c>
      <c r="K44" s="1" t="s">
        <v>121</v>
      </c>
      <c r="L44" s="21" t="s">
        <v>121</v>
      </c>
      <c r="M44" s="33" t="s">
        <v>121</v>
      </c>
      <c r="N44" s="33" t="s">
        <v>121</v>
      </c>
      <c r="O44" s="33" t="s">
        <v>121</v>
      </c>
      <c r="P44" s="25" t="s">
        <v>223</v>
      </c>
      <c r="Q44" s="25" t="s">
        <v>223</v>
      </c>
      <c r="R44" s="65"/>
      <c r="S44" s="8" t="s">
        <v>87</v>
      </c>
      <c r="T44" s="11" t="s">
        <v>189</v>
      </c>
      <c r="U44" s="6" t="s">
        <v>190</v>
      </c>
      <c r="V44" s="1" t="s">
        <v>121</v>
      </c>
      <c r="W44" s="1" t="s">
        <v>121</v>
      </c>
      <c r="X44" s="1" t="s">
        <v>121</v>
      </c>
      <c r="Y44" s="36" t="s">
        <v>121</v>
      </c>
      <c r="Z44" s="36" t="s">
        <v>121</v>
      </c>
      <c r="AA44" s="36" t="s">
        <v>121</v>
      </c>
      <c r="AB44" s="1" t="s">
        <v>223</v>
      </c>
      <c r="AC44" s="1" t="s">
        <v>135</v>
      </c>
      <c r="AD44" s="1" t="s">
        <v>135</v>
      </c>
      <c r="AE44" s="27" t="s">
        <v>135</v>
      </c>
      <c r="AF44" s="1" t="s">
        <v>98</v>
      </c>
      <c r="AG44" s="1" t="s">
        <v>117</v>
      </c>
      <c r="AH44" s="6" t="s">
        <v>135</v>
      </c>
      <c r="AI44" s="3" t="s">
        <v>135</v>
      </c>
      <c r="AJ44" s="1" t="s">
        <v>87</v>
      </c>
      <c r="AK44" s="6" t="s">
        <v>135</v>
      </c>
      <c r="AL44" s="90"/>
      <c r="AM44" s="90">
        <v>0</v>
      </c>
      <c r="AN44" s="93"/>
      <c r="AO44" s="42" t="s">
        <v>135</v>
      </c>
      <c r="AP44" s="43" t="s">
        <v>135</v>
      </c>
      <c r="AQ44" s="2"/>
    </row>
    <row r="45" spans="1:43" x14ac:dyDescent="0.35">
      <c r="A45" s="9" t="s">
        <v>162</v>
      </c>
      <c r="P45" s="17">
        <f>AVERAGE(P6,P10,P11,P12,P13,P14,P15,P17,P20,P24,P28,P29,P34,P42)</f>
        <v>0.45</v>
      </c>
      <c r="Q45" s="17">
        <f>AVERAGE(Q6:Q44)</f>
        <v>0.1248782871357498</v>
      </c>
      <c r="R45" s="16">
        <f>AVERAGE(R6:R44)</f>
        <v>0.13446675353391771</v>
      </c>
      <c r="AB45" s="17">
        <f>AVERAGE(AB6:AB44)</f>
        <v>0.58888888888888891</v>
      </c>
      <c r="AN45" s="16">
        <f>AVERAGE(AN6:AN44)</f>
        <v>6.5567827739715812E-2</v>
      </c>
      <c r="AO45" s="16"/>
      <c r="AP45" s="16"/>
    </row>
    <row r="46" spans="1:43" x14ac:dyDescent="0.35">
      <c r="A46" s="9" t="s">
        <v>260</v>
      </c>
    </row>
    <row r="47" spans="1:43" x14ac:dyDescent="0.35">
      <c r="A47" s="9"/>
    </row>
    <row r="49" spans="1:2" ht="29" x14ac:dyDescent="0.35">
      <c r="A49" s="18" t="s">
        <v>226</v>
      </c>
      <c r="B49" s="19">
        <f>+P45</f>
        <v>0.45</v>
      </c>
    </row>
    <row r="50" spans="1:2" ht="29" x14ac:dyDescent="0.35">
      <c r="A50" s="18" t="s">
        <v>227</v>
      </c>
      <c r="B50" s="19">
        <f>+Q45</f>
        <v>0.1248782871357498</v>
      </c>
    </row>
    <row r="51" spans="1:2" ht="29" x14ac:dyDescent="0.35">
      <c r="A51" s="18" t="s">
        <v>224</v>
      </c>
      <c r="B51" s="19">
        <f>+AB45</f>
        <v>0.58888888888888891</v>
      </c>
    </row>
    <row r="52" spans="1:2" ht="29" x14ac:dyDescent="0.35">
      <c r="A52" s="18" t="s">
        <v>225</v>
      </c>
      <c r="B52" s="20">
        <f>+AN45</f>
        <v>6.5567827739715812E-2</v>
      </c>
    </row>
    <row r="53" spans="1:2" ht="29" x14ac:dyDescent="0.35">
      <c r="A53" s="18" t="s">
        <v>230</v>
      </c>
      <c r="B53" s="20">
        <f>+R45</f>
        <v>0.13446675353391771</v>
      </c>
    </row>
  </sheetData>
  <mergeCells count="128">
    <mergeCell ref="AH11:AH15"/>
    <mergeCell ref="AI11:AI15"/>
    <mergeCell ref="AJ11:AJ15"/>
    <mergeCell ref="AO11:AO15"/>
    <mergeCell ref="AP11:AP15"/>
    <mergeCell ref="O6:O9"/>
    <mergeCell ref="O17:O18"/>
    <mergeCell ref="O20:O23"/>
    <mergeCell ref="AL6:AL16"/>
    <mergeCell ref="AM6:AM16"/>
    <mergeCell ref="AN6:AN16"/>
    <mergeCell ref="AL17:AL27"/>
    <mergeCell ref="AM17:AM27"/>
    <mergeCell ref="AN17:AN27"/>
    <mergeCell ref="T11:T15"/>
    <mergeCell ref="Q6:Q9"/>
    <mergeCell ref="AK6:AK10"/>
    <mergeCell ref="S11:S15"/>
    <mergeCell ref="S17:S25"/>
    <mergeCell ref="U11:U15"/>
    <mergeCell ref="AL28:AL44"/>
    <mergeCell ref="AM28:AM44"/>
    <mergeCell ref="AN28:AN44"/>
    <mergeCell ref="A1:AQ1"/>
    <mergeCell ref="A2:AQ2"/>
    <mergeCell ref="A3:AQ3"/>
    <mergeCell ref="A4:AQ4"/>
    <mergeCell ref="A6:A44"/>
    <mergeCell ref="B6:B44"/>
    <mergeCell ref="C6:C44"/>
    <mergeCell ref="D6:D44"/>
    <mergeCell ref="E6:E44"/>
    <mergeCell ref="F6:F16"/>
    <mergeCell ref="G6:G9"/>
    <mergeCell ref="H6:H9"/>
    <mergeCell ref="I6:I9"/>
    <mergeCell ref="J6:J9"/>
    <mergeCell ref="AK11:AK15"/>
    <mergeCell ref="S6:S10"/>
    <mergeCell ref="T6:T10"/>
    <mergeCell ref="U6:U10"/>
    <mergeCell ref="AH6:AH10"/>
    <mergeCell ref="AI6:AI10"/>
    <mergeCell ref="AJ6:AJ10"/>
    <mergeCell ref="F17:F27"/>
    <mergeCell ref="G17:G18"/>
    <mergeCell ref="H17:H18"/>
    <mergeCell ref="I17:I18"/>
    <mergeCell ref="J17:J18"/>
    <mergeCell ref="G24:G25"/>
    <mergeCell ref="H24:H25"/>
    <mergeCell ref="I24:I25"/>
    <mergeCell ref="J24:J25"/>
    <mergeCell ref="K17:K18"/>
    <mergeCell ref="K24:K25"/>
    <mergeCell ref="G20:G23"/>
    <mergeCell ref="H20:H23"/>
    <mergeCell ref="I20:I23"/>
    <mergeCell ref="J20:J23"/>
    <mergeCell ref="K20:K23"/>
    <mergeCell ref="K6:K9"/>
    <mergeCell ref="R6:R16"/>
    <mergeCell ref="R17:R27"/>
    <mergeCell ref="P6:P9"/>
    <mergeCell ref="L17:L18"/>
    <mergeCell ref="L20:L23"/>
    <mergeCell ref="L24:L25"/>
    <mergeCell ref="G34:G37"/>
    <mergeCell ref="H34:H37"/>
    <mergeCell ref="I34:I37"/>
    <mergeCell ref="AI28:AI38"/>
    <mergeCell ref="F28:F44"/>
    <mergeCell ref="S28:S38"/>
    <mergeCell ref="T28:T38"/>
    <mergeCell ref="U28:U38"/>
    <mergeCell ref="AH28:AH38"/>
    <mergeCell ref="J34:J37"/>
    <mergeCell ref="K34:K37"/>
    <mergeCell ref="S39:S43"/>
    <mergeCell ref="T39:T43"/>
    <mergeCell ref="G29:G33"/>
    <mergeCell ref="H29:H33"/>
    <mergeCell ref="I29:I33"/>
    <mergeCell ref="J29:J33"/>
    <mergeCell ref="K29:K33"/>
    <mergeCell ref="Q34:Q37"/>
    <mergeCell ref="R28:R44"/>
    <mergeCell ref="P29:P33"/>
    <mergeCell ref="Q29:Q33"/>
    <mergeCell ref="O29:O33"/>
    <mergeCell ref="O34:O37"/>
    <mergeCell ref="L29:L33"/>
    <mergeCell ref="AJ28:AJ38"/>
    <mergeCell ref="AK28:AK38"/>
    <mergeCell ref="AK17:AK25"/>
    <mergeCell ref="T17:T25"/>
    <mergeCell ref="U17:U25"/>
    <mergeCell ref="AH17:AH25"/>
    <mergeCell ref="AI17:AI25"/>
    <mergeCell ref="AJ17:AJ25"/>
    <mergeCell ref="P17:P18"/>
    <mergeCell ref="Q17:Q18"/>
    <mergeCell ref="O24:O25"/>
    <mergeCell ref="P34:P37"/>
    <mergeCell ref="AQ11:AQ15"/>
    <mergeCell ref="L34:L37"/>
    <mergeCell ref="U39:U43"/>
    <mergeCell ref="AH39:AH43"/>
    <mergeCell ref="AI39:AI43"/>
    <mergeCell ref="AJ39:AJ43"/>
    <mergeCell ref="M6:M9"/>
    <mergeCell ref="N6:N9"/>
    <mergeCell ref="M17:M18"/>
    <mergeCell ref="N17:N18"/>
    <mergeCell ref="M20:M23"/>
    <mergeCell ref="N20:N23"/>
    <mergeCell ref="M24:M25"/>
    <mergeCell ref="N24:N25"/>
    <mergeCell ref="M29:M33"/>
    <mergeCell ref="N29:N33"/>
    <mergeCell ref="M34:M37"/>
    <mergeCell ref="N34:N37"/>
    <mergeCell ref="P20:P23"/>
    <mergeCell ref="Q20:Q23"/>
    <mergeCell ref="P24:P25"/>
    <mergeCell ref="Q24:Q25"/>
    <mergeCell ref="AK39:AK43"/>
    <mergeCell ref="L6:L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Diciembre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2020-08-24T22:09:21Z</cp:lastPrinted>
  <dcterms:created xsi:type="dcterms:W3CDTF">2020-07-31T15:55:26Z</dcterms:created>
  <dcterms:modified xsi:type="dcterms:W3CDTF">2021-01-21T21:48:33Z</dcterms:modified>
</cp:coreProperties>
</file>