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BC5B1529-5452-41AD-822B-261766292817}" xr6:coauthVersionLast="46" xr6:coauthVersionMax="46" xr10:uidLastSave="{00000000-0000-0000-0000-000000000000}"/>
  <bookViews>
    <workbookView xWindow="-110" yWindow="-110" windowWidth="19420" windowHeight="10420" xr2:uid="{00000000-000D-0000-FFFF-FFFF00000000}"/>
  </bookViews>
  <sheets>
    <sheet name="plan de acció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2" i="1" l="1"/>
  <c r="Q7" i="1"/>
  <c r="Q8" i="1"/>
  <c r="Q9" i="1"/>
  <c r="Q6" i="1"/>
  <c r="O49" i="1" l="1"/>
  <c r="P49" i="1" s="1"/>
  <c r="O47" i="1"/>
  <c r="P47" i="1" s="1"/>
  <c r="O41" i="1"/>
  <c r="O40" i="1"/>
  <c r="O39" i="1"/>
  <c r="O34" i="1"/>
  <c r="O22" i="1"/>
  <c r="P21" i="1" s="1"/>
  <c r="O9" i="1"/>
  <c r="O8" i="1"/>
  <c r="P8" i="1" s="1"/>
  <c r="N17" i="1"/>
  <c r="Q17" i="1" s="1"/>
  <c r="N49" i="1"/>
  <c r="Q49" i="1" s="1"/>
  <c r="N47" i="1"/>
  <c r="Q47" i="1" s="1"/>
  <c r="N43" i="1"/>
  <c r="Q43" i="1" s="1"/>
  <c r="N41" i="1"/>
  <c r="Q41" i="1" s="1"/>
  <c r="N40" i="1"/>
  <c r="Q40" i="1" s="1"/>
  <c r="N39" i="1"/>
  <c r="Q39" i="1" s="1"/>
  <c r="N37" i="1"/>
  <c r="Q37" i="1" s="1"/>
  <c r="N36" i="1"/>
  <c r="Q36" i="1" s="1"/>
  <c r="N34" i="1"/>
  <c r="Q34" i="1" s="1"/>
  <c r="N33" i="1"/>
  <c r="Q33" i="1" s="1"/>
  <c r="N31" i="1"/>
  <c r="Q31" i="1" s="1"/>
  <c r="N30" i="1"/>
  <c r="Q30" i="1" s="1"/>
  <c r="N29" i="1"/>
  <c r="Q29" i="1" s="1"/>
  <c r="N24" i="1"/>
  <c r="Q24" i="1" s="1"/>
  <c r="N22" i="1"/>
  <c r="Q21" i="1" s="1"/>
  <c r="N16" i="1"/>
  <c r="Q16" i="1" s="1"/>
  <c r="N9" i="1"/>
  <c r="N8" i="1"/>
  <c r="N6" i="1"/>
  <c r="O6" i="1" s="1"/>
  <c r="P6" i="1" s="1"/>
  <c r="O31" i="1" l="1"/>
  <c r="O24" i="1"/>
  <c r="P24" i="1" s="1"/>
  <c r="O17" i="1"/>
  <c r="P17" i="1" s="1"/>
  <c r="O30" i="1"/>
  <c r="O37" i="1"/>
  <c r="P37" i="1" s="1"/>
  <c r="O43" i="1"/>
  <c r="P42" i="1" s="1"/>
  <c r="P32" i="1"/>
  <c r="O16" i="1"/>
  <c r="P16" i="1" s="1"/>
  <c r="P53" i="1" s="1"/>
  <c r="O29" i="1"/>
  <c r="P25" i="1" s="1"/>
  <c r="O36" i="1"/>
  <c r="AG53" i="1"/>
  <c r="AE53" i="1"/>
  <c r="AF53" i="1"/>
  <c r="AG49" i="1" l="1"/>
  <c r="AG47" i="1"/>
  <c r="AG42" i="1"/>
  <c r="AG37" i="1"/>
  <c r="AG32" i="1"/>
  <c r="AG25" i="1"/>
  <c r="AG24" i="1" l="1"/>
  <c r="AG21" i="1"/>
  <c r="AG17" i="1"/>
  <c r="AG16" i="1"/>
  <c r="AG11" i="1"/>
  <c r="AG8" i="1"/>
  <c r="AG6" i="1"/>
  <c r="AG3" i="1" l="1"/>
  <c r="Y47" i="1" l="1"/>
  <c r="Y42" i="1"/>
  <c r="X49" i="1"/>
  <c r="Y49" i="1" s="1"/>
  <c r="X47" i="1"/>
  <c r="X36" i="1"/>
  <c r="X37" i="1"/>
  <c r="X38" i="1"/>
  <c r="X40" i="1"/>
  <c r="X42" i="1"/>
  <c r="X34" i="1"/>
  <c r="X20" i="1"/>
  <c r="X21" i="1"/>
  <c r="Y21" i="1" s="1"/>
  <c r="X24" i="1"/>
  <c r="Y24" i="1" s="1"/>
  <c r="X25" i="1"/>
  <c r="X30" i="1"/>
  <c r="X31" i="1"/>
  <c r="Y25" i="1" s="1"/>
  <c r="X32" i="1"/>
  <c r="X19" i="1"/>
  <c r="X14" i="1"/>
  <c r="X12" i="1"/>
  <c r="X15" i="1"/>
  <c r="X16" i="1"/>
  <c r="Y16" i="1" s="1"/>
  <c r="X11" i="1"/>
  <c r="X10" i="1"/>
  <c r="X9" i="1"/>
  <c r="X8" i="1"/>
  <c r="Y8" i="1" s="1"/>
  <c r="X5" i="1"/>
  <c r="X6" i="1"/>
  <c r="X7" i="1"/>
  <c r="Y6" i="1" s="1"/>
  <c r="X3" i="1"/>
  <c r="Y3" i="1" s="1"/>
  <c r="AM13" i="1" l="1"/>
  <c r="AM37" i="1"/>
  <c r="AP37" i="1"/>
  <c r="AQ37" i="1"/>
  <c r="AP13" i="1"/>
  <c r="AQ13" i="1"/>
  <c r="AQ3" i="1"/>
  <c r="W41" i="1"/>
  <c r="X41" i="1" s="1"/>
  <c r="Y37" i="1" s="1"/>
  <c r="W9" i="1"/>
  <c r="W8" i="1"/>
  <c r="AM3" i="1" l="1"/>
  <c r="AQ7" i="1"/>
  <c r="AP3" i="1"/>
  <c r="W35" i="1" l="1"/>
  <c r="X35" i="1" s="1"/>
  <c r="Y32" i="1" s="1"/>
  <c r="W17" i="1"/>
  <c r="X17" i="1" s="1"/>
  <c r="Y17" i="1" s="1"/>
  <c r="W13" i="1" l="1"/>
  <c r="X13" i="1" s="1"/>
  <c r="Y11" i="1" s="1"/>
  <c r="Y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MISS ELDA</author>
  </authors>
  <commentList>
    <comment ref="AM7" authorId="0" shapeId="0" xr:uid="{00000000-0006-0000-0000-000001000000}">
      <text>
        <r>
          <rPr>
            <b/>
            <sz val="9"/>
            <color indexed="81"/>
            <rFont val="Tahoma"/>
            <family val="2"/>
          </rPr>
          <t>en acta 005 de comité de orden pubico se reduce el valor de los recursos aprobados para atención covid-19</t>
        </r>
      </text>
    </comment>
    <comment ref="AP7" authorId="0" shapeId="0" xr:uid="{00000000-0006-0000-0000-000002000000}">
      <text>
        <r>
          <rPr>
            <b/>
            <sz val="9"/>
            <color indexed="81"/>
            <rFont val="Tahoma"/>
            <family val="2"/>
          </rPr>
          <t>en acta 005 de comité de orden pubico se reduce el valor de los recursos aprobados para atención covid-19</t>
        </r>
      </text>
    </comment>
  </commentList>
</comments>
</file>

<file path=xl/sharedStrings.xml><?xml version="1.0" encoding="utf-8"?>
<sst xmlns="http://schemas.openxmlformats.org/spreadsheetml/2006/main" count="663" uniqueCount="475">
  <si>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</si>
  <si>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</si>
  <si>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</si>
  <si>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</si>
  <si>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</si>
  <si>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</si>
  <si>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</si>
  <si>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</si>
  <si>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</si>
  <si>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PROYECTO</t>
  </si>
  <si>
    <t>Objetivo del proyecto</t>
  </si>
  <si>
    <t>ACTIVIDADES DE PROYECTO</t>
  </si>
  <si>
    <t>Valor Absoluto de la Actividad del  Proyecto 2020-2023</t>
  </si>
  <si>
    <t xml:space="preserve">Fecha de inicio </t>
  </si>
  <si>
    <t xml:space="preserve">Fecha de Terminación </t>
  </si>
  <si>
    <t xml:space="preserve">DEPENDENCIA RESPONSABLE </t>
  </si>
  <si>
    <t>NOMBRE DEL RESPONSABLE</t>
  </si>
  <si>
    <t>Fuente de Financiación</t>
  </si>
  <si>
    <t>Rubro Presupuestal</t>
  </si>
  <si>
    <t>Código Presupuestal</t>
  </si>
  <si>
    <t>Apropiación Definitiva
(en pesos)</t>
  </si>
  <si>
    <t>PILAR  1. CARTAGENA RESILIENTE</t>
  </si>
  <si>
    <t>GESTION DEL RIESGO</t>
  </si>
  <si>
    <t>PILAR 4. CARTAGENA TRANSPARENTE</t>
  </si>
  <si>
    <t>CONVIVENCIA Y SEGURIDAD PARA LA GOBERNABILIDAD</t>
  </si>
  <si>
    <t>DERECHOS HUMANOS PARA LA PAZ</t>
  </si>
  <si>
    <t>ATENCION  Y REPARACION A  VICTIMAS  PARA LA  CONSTRUCCION DE LA PAZ  TERRITORIAL.</t>
  </si>
  <si>
    <t xml:space="preserve">PARTICIPACIÓN Y DESCENTRALIZACIÓN </t>
  </si>
  <si>
    <t>EJE TRANSVERSAL: CARTAGENA CON ATENCIÓN Y GARANTIA DE DERECHOS A POBLACIÓN DIFERENCIAL.</t>
  </si>
  <si>
    <t xml:space="preserve">EQUIDAD E INCLUSIÓN DE LOS NEGROS, AFROS, PALENQUEROS E INDIGENAS </t>
  </si>
  <si>
    <t>FORTALECIMIENTO CUERPO DE BOMBEROS</t>
  </si>
  <si>
    <t xml:space="preserve">PLAN INTEGRAL DE SEGURIDAD Y CONVIVENCIA CIUDADANA
</t>
  </si>
  <si>
    <t>FORTALECIMIENTO DE LA CONVIVENCIA Y LA SEGURIDAD CIUDADANA</t>
  </si>
  <si>
    <t>MEJORAR LA CONVIVENCIA CIUDADANA CON LA IMPLEMENTACIÓN DEL CÓDIGO NACIONAL  DE SEGURIDAD Y  CONVIVENCIA</t>
  </si>
  <si>
    <t>FORTALECIMIENTO CAPACIDAD OPERATIVA DE LA SECRETARIA DEL INTERIOR Y CONVIVENCIA CIUDADANA</t>
  </si>
  <si>
    <t>PROMOCIÓN AL ACCESO A LA JUSTICIA</t>
  </si>
  <si>
    <t>ASISTENCIA Y ATENCIÓN INTEGRAL A LOS NIÑOS, NIÑAS,  ADOLESCENTES Y JÓVENES EN RIESGO DE VINCULARSE A ACTIVIDADES DELICTIVAS</t>
  </si>
  <si>
    <t>FORTALECIMIENTO SISTEMA DE RESPONSABILIDAD PENAL PARA ADOLESCENTES –SRPA</t>
  </si>
  <si>
    <t>PREVENCIÓN, PROMOCIÓN Y PROTECCIÓN DE LOS DRECHOS HUMANOS EN EL DISTRITO DE CARTAGENA</t>
  </si>
  <si>
    <t>SISTEMA PENITENCIARIO Y CARCELARIO EN EL MARCO DE LOS DERECHOS HUMANOS</t>
  </si>
  <si>
    <t>ATENCIÓN, ASISTENCIA Y REPARACIÓN INTEGRAL A LAS VÍCTIMAS</t>
  </si>
  <si>
    <t>CONSTRUCCIÓN DE PAZ TERRITORIAL</t>
  </si>
  <si>
    <t>PRESUPUESTO PARTICIPATIVO</t>
  </si>
  <si>
    <t>FORTALECIMIENTO DE LA POBLACIÓN NEGRA, AFROCOLOMBIANA, RAIZAL Y PALENQUERA EN EL DISTRITO DE CARTAGENA</t>
  </si>
  <si>
    <t>INTEGRIDAD CULTURAL, GOBIERNO PROPIO, VIVIENDA Y HABITAT PARA LAS COMUNIDADES INDIGENAS EN EL DISTRITO CARTAGENA</t>
  </si>
  <si>
    <t>FORTALECIMIENTO DE LA POBLACIÓN INDÍGENA EN EL DISTRITO DE CARTAGENA</t>
  </si>
  <si>
    <t xml:space="preserve">Cobertura de respuesta
del cuerpo de Bomberos.
</t>
  </si>
  <si>
    <t>Alcanzar en un 20%  cobertura acuática e insular en el Distrito Cartagena por el Cuerpo de Bomberos</t>
  </si>
  <si>
    <t xml:space="preserve">0% de cobertura de
Bomberos para
respuesta acuática e insular en el Distrito.
</t>
  </si>
  <si>
    <t>Tiempo de respuesta del cuerpo de Bomberos.</t>
  </si>
  <si>
    <t>Reducir tiempo de respuesta  a emergencias por parte del Cuerpo de Bomberos a 10 minutos</t>
  </si>
  <si>
    <t xml:space="preserve">Tiempo de respuesta  promedio  de 20
minutos
</t>
  </si>
  <si>
    <t>Alcanzar un 80% en dotación de equipos de  rescate técnico, contra incendios y  materiales peligrosos en las tres estaciones de Bomberos de Cartagena</t>
  </si>
  <si>
    <t xml:space="preserve">Capacidad operativa
del cuerpo de Bomberos
</t>
  </si>
  <si>
    <t>Tres estaciones Bomberiles con dotación de equipos de rescate técnico en un 30%, equipos contra incendios en un 70% y equipos para materiales peligrosos en un 10%.</t>
  </si>
  <si>
    <t>Estación de Bomberos de Bocagrande adecuada para que brinde respuesta terrestre y acuática.</t>
  </si>
  <si>
    <t>Nueva estación de Bomberos terrestre en el Distrito de Cartagena construida.</t>
  </si>
  <si>
    <t>Adecuar la estación de Bomberos de Bocagrande para que brinde respuestas terrestres y acuáticas.</t>
  </si>
  <si>
    <t>Construir una nueva estación de Bomberos terrestre en el Distrito de Cartagena</t>
  </si>
  <si>
    <t>A 2019 tres estaciones de Bomberos en el Distrito.</t>
  </si>
  <si>
    <t>A 2019 estación de Cuerpo de Bomberos de Bocagrande con respuesta solo de emergencias  terrestres.</t>
  </si>
  <si>
    <t>PLAN DE ACCION ARMONIZADO SECRETARIA DE INTERIOR Y CONVIVENCIA CIUDADANA</t>
  </si>
  <si>
    <t>Tasa de homicidio por cien mil habitantes (por curso de vida)</t>
  </si>
  <si>
    <t>Reducir a  17,02  la Tasa de Homicidios en el Distrito de Cartagena (por curso de vida)</t>
  </si>
  <si>
    <t>Tasa de hurto a personas por cada 100 mil habitantes</t>
  </si>
  <si>
    <t>Reducir a 567,9 tasa de hurto a personas en el Distrito de Cartagena</t>
  </si>
  <si>
    <t>595,9
Fuente Policía Metropolitana</t>
  </si>
  <si>
    <t>19,02
Fuente Policía Metropolitana</t>
  </si>
  <si>
    <t>Tasa de hurto a residencias por cada 100 mil habitantes</t>
  </si>
  <si>
    <t xml:space="preserve">Reducir a 51,7 la tasa de hurto a residencias en el Distrito de Cartagena  </t>
  </si>
  <si>
    <t>79,7
Fuente Policía Metropolitana</t>
  </si>
  <si>
    <t xml:space="preserve">Numero de Lesiones Personales reducidas </t>
  </si>
  <si>
    <t xml:space="preserve">3184
Fuente Policía Metropolitana
</t>
  </si>
  <si>
    <t>Reducir a  2228,8 el número de lesiones Personales en el Distrito de  Cartagena</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</si>
  <si>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</si>
  <si>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</si>
  <si>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</si>
  <si>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Reducir a 1051 el número de casos de violencia Intrafamiliar en el Distrito de Cartagena.</t>
  </si>
  <si>
    <t xml:space="preserve">1402
Fuente :Forensis Medicina legal
</t>
  </si>
  <si>
    <t>Número de casos de Violencia intrafamiliar reducidos</t>
  </si>
  <si>
    <t>Tasa de Violencia contra niños, niñas y adolescentes</t>
  </si>
  <si>
    <t>ND</t>
  </si>
  <si>
    <t>Disminuir la Tasa de Violencia contra niños, niñas y adolescentes en 30%</t>
  </si>
  <si>
    <t>Número de casos de abuso sexual de menores reducidos.</t>
  </si>
  <si>
    <t xml:space="preserve">418
Fuente: COSED
</t>
  </si>
  <si>
    <t>Reducir a 313  el número de casos de abuso  sexual en menores de edad en el Distrito de Cartagena.</t>
  </si>
  <si>
    <t>Número de casos de Feminicidio reducidos.</t>
  </si>
  <si>
    <t xml:space="preserve">875
Fuente: Forensis Medicina Legal
</t>
  </si>
  <si>
    <t>Reducir a 656 el número de casos de violencia basada en género en el Distrito de Cartagena.</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</si>
  <si>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</si>
  <si>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</si>
  <si>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</si>
  <si>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Plan Integral de  Seguridad y Convivencia Ciudadana-PISCC 2020-2023 formulado y ejecutado</t>
  </si>
  <si>
    <t>PISCC 2016-2019 ejecutado</t>
  </si>
  <si>
    <t>Formular y ejecutar un Plan integral de Seguridad y Convivencia Ciudadana-PISCC para el período 2020-2023</t>
  </si>
  <si>
    <t>Numero Operativos para la seguridad y la convivencia realizados</t>
  </si>
  <si>
    <t xml:space="preserve">Numero de Consejos comunitarios de seguridad realizados </t>
  </si>
  <si>
    <t>13
Fuente: SICC</t>
  </si>
  <si>
    <t xml:space="preserve"> Operativos para la seguridad y la convivencia realizados</t>
  </si>
  <si>
    <t>Consejos comunitarios de seguridad realizados</t>
  </si>
  <si>
    <t>Numero de Centro de Traslado por Protección en funcionamiento.</t>
  </si>
  <si>
    <t>Un Centro de Traslado por Protección-CTP en funcionamiento anualmente en el Distrito de Cartagena.</t>
  </si>
  <si>
    <t>0
Fuente: SICC</t>
  </si>
  <si>
    <t>Iniciativas para la promoción de la convivencia implementadas.</t>
  </si>
  <si>
    <t>2 iniciativas  realizadas en 2019.
Fuente: SICC</t>
  </si>
  <si>
    <t>Implementar Iniciativas para la promoción de la convivencia en el Distrito de Cartagena</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</si>
  <si>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</si>
  <si>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</si>
  <si>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</si>
  <si>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 xml:space="preserve">Numero de Operativos de control
a espectáculos públicos realizados en el Distrito
</t>
  </si>
  <si>
    <t>256.
Fuente: SICC</t>
  </si>
  <si>
    <t>Realizar  operativos de control a espectáculos públicos en el Distrito</t>
  </si>
  <si>
    <t xml:space="preserve">Número de Casas de justicia operando con instalaciones en óptimas condiciones </t>
  </si>
  <si>
    <t>3 Casas de Justicia en el Distrito.</t>
  </si>
  <si>
    <t>Casas de Justicia operando en el Distrito con instalaciones en óptimas condiciones</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</si>
  <si>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</si>
  <si>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</si>
  <si>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</si>
  <si>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</si>
  <si>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</si>
  <si>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</si>
  <si>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Número de Jornadas de información y  promoción de  los Métodos alternativos de solución de conflictos – MASC</t>
  </si>
  <si>
    <t>Realizar Jornadas de información y  promoción de  los Métodos alternativos de solución de conflictos- MASC- en el Distrito de Cartagena</t>
  </si>
  <si>
    <t xml:space="preserve">
Numero de pandillas y sus integrantes caracterizados en el Distrito de Cartagena
</t>
  </si>
  <si>
    <t>Realizar una caracterización de los  grupos de pandillas y sus integrantes en el Distrito de Cartagena</t>
  </si>
  <si>
    <t xml:space="preserve">Número de Niños, niñas,  adolescentes y jóvenes en riesgo de vincularse a actividades delictivas atendidos 
Psicosocialmente
</t>
  </si>
  <si>
    <t>2.063
Fuente: SICC</t>
  </si>
  <si>
    <t>Número de Iniciativas juveniles de  emprendimiento apoyadas y con seguimiento por parte del Distrito.</t>
  </si>
  <si>
    <t>118
Fuente: SICC</t>
  </si>
  <si>
    <t>Apoyar y hacer seguimiento a  Iniciativas juveniles de  emprendimiento en el Distrito de Cartagena.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</si>
  <si>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</si>
  <si>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</si>
  <si>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</si>
  <si>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</si>
  <si>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</si>
  <si>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</si>
  <si>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</si>
  <si>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</si>
  <si>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</si>
  <si>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</si>
  <si>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</si>
  <si>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</si>
  <si>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</si>
  <si>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</si>
  <si>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Porcentaje de condiciones de prisionalización de Cárcel Distrital de Mujeres y cárcel de Ternera mejorado</t>
  </si>
  <si>
    <t xml:space="preserve">Mejorar en un 100% las condiciones de prisionalización de Cárcel Distrital de Mujeres y cárcel de Ternera </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</si>
  <si>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</si>
  <si>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</si>
  <si>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</si>
  <si>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</si>
  <si>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</si>
  <si>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Centro de Atención al migrante dotado y funcionando  en el Distrito</t>
  </si>
  <si>
    <t>Crear y dotar  un Centro de Atención al migrante en el Distrito de Cartagena con apoyo de la cooperación internacional.</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</si>
  <si>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</si>
  <si>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</si>
  <si>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</si>
  <si>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</si>
  <si>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</si>
  <si>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</si>
  <si>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</si>
  <si>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</si>
  <si>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Cear el comité intersectorial de libertad religiosa como espacio de interlocución con la administración, garantizado la participación de todas las confesiones y entidades religiosas del Municipio</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</si>
  <si>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</si>
  <si>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</si>
  <si>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</si>
  <si>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Establecimiento de reclusión Distrital funcionando en inmueble  del Distrito.</t>
  </si>
  <si>
    <t xml:space="preserve">Cárcel Distrital funcionando  de manera provisional en inmueble en  calidad de arriendo. </t>
  </si>
  <si>
    <t xml:space="preserve">Garantizar un inmueble propio para el funcionamiento de la  Cárcel Distrital de Mujeres </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</si>
  <si>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</si>
  <si>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</si>
  <si>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</si>
  <si>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Convenio INPEC  suscrito anualmente</t>
  </si>
  <si>
    <t>Ultimo Convenio INPEC suscrito en el año 2019</t>
  </si>
  <si>
    <t xml:space="preserve">Suscribir anualmente un convenio con el INPEC </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</si>
  <si>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</si>
  <si>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</si>
  <si>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</si>
  <si>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 xml:space="preserve">Medidas de Satisfacción a Población Victima
en el Distrito.
</t>
  </si>
  <si>
    <t xml:space="preserve">0
Fuente: Secretaría del Interior
</t>
  </si>
  <si>
    <t xml:space="preserve">Realizar en un 100% medidas de satisfacción a
Población Victima en el Distrito.
</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</si>
  <si>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</si>
  <si>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</si>
  <si>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</si>
  <si>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</si>
  <si>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</si>
  <si>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</si>
  <si>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Albergues de atención inmediata (interna y externa) funcionando en el Distrito</t>
  </si>
  <si>
    <t>Un albergue  de
Atención Humanitaria en 2019.
Fuente:  SICC</t>
  </si>
  <si>
    <t>Garantizar  el funcionamiento de 2 albergues  de atención inmediata (interna y externa) anualmente.</t>
  </si>
  <si>
    <t xml:space="preserve">Número de acciones afirmativas de reconocimiento  de memoria histórica realizadas </t>
  </si>
  <si>
    <t>2 acciones afirmativas  realizadas en 2019.
Fuente: SICC</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</si>
  <si>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</si>
  <si>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</si>
  <si>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</si>
  <si>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Realizar  acciones afirmativas de reconocimiento  de memoria histórica en el cuatrienio.</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</si>
  <si>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</si>
  <si>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</si>
  <si>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</si>
  <si>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Numero de Planes de Acción Territorial- PAT aprobados.</t>
  </si>
  <si>
    <t>PAT 201-2019 aprobado mediante decreto 1755 de 2016.</t>
  </si>
  <si>
    <t>Adoptar un Plan de Acción Territorial- PAT para el cuatrienio 2020-2023</t>
  </si>
  <si>
    <t>Número de encuentros Convivencia y reconciliación en las Localidades realizados</t>
  </si>
  <si>
    <t>Realizar 3 encuentros anualmente para Fomentar la Convivencia y la reconciliación en las Localidades</t>
  </si>
  <si>
    <t>Número de Informes y recomendaciones de la Comisión de la Verdad adoptados</t>
  </si>
  <si>
    <t>Adoptar el informe y las recomendaciones de la comisión de la verdad para Cartagena</t>
  </si>
  <si>
    <t>Numero de divulgaciones y socializaciones del Acuerdo de Paz  en las Unidades Comuneras de Gobierno urbanas y Rurales realizada</t>
  </si>
  <si>
    <t>Divulgar y socializar  los Acuerdos de Paz en las Unidades Comuneras de Gobierno Urbanas y Rurales</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</si>
  <si>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</si>
  <si>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</si>
  <si>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Número de priorizaciones de proyectos de presupuesto realizadas.</t>
  </si>
  <si>
    <t>Realizar una priorización de proyectos de presupuesto participativo en cada una de las  UCG urbanas y rurales en el Distrito de Cartagena.</t>
  </si>
  <si>
    <t xml:space="preserve">Última priorización realizada en 2009.
Fuente:SICC </t>
  </si>
  <si>
    <t>Número de proyectos por presupuesto participativo ejecutados.</t>
  </si>
  <si>
    <t>Ejecutar proyectos priorizados por presupuesto participativo en el Distrito de Cartagena.</t>
  </si>
  <si>
    <t>Lograr que el 100% de la población Afro, Negra, raizal, palenquera e Indígena que habita el Distrito de Cartagena se le sean    reconocidos sus derechos de  la diversidad étnica y cultural como un principio fundamental del Estado Social y Democrático de Derecho.</t>
  </si>
  <si>
    <t>Lograr que el 70% de la población del Distrito de Cartagena, se encuentre protegida con derechos garantizados con la formulación, reformulación y ejecución de Políticas  Publicas Poblacionales.</t>
  </si>
  <si>
    <t xml:space="preserve">100%
(1.003.625. Fuente: CNPV. - DANE. 2018)
</t>
  </si>
  <si>
    <t xml:space="preserve"> Porcentaje de la Población del Distrito de Cartagena protegida con derechos garantizados con la formulación, reformulación y ejecución de Políticas Publicas Poblacionales.</t>
  </si>
  <si>
    <t>Porcentaje de la población Afro, Negra, raizal, palenquera e Indígena que habita el Distrito de Cartagena con  reconocimiento de sus derechos, diversidad étnica y cultural como un principio fundamental del Estado Social y Democrático de Derecho.</t>
  </si>
  <si>
    <t xml:space="preserve">Elaborar Planes Administrativos de Territorio  </t>
  </si>
  <si>
    <t>7 de 33 Consejos comunitarios tienen reglamentos internos y planes de etnodesarrollo.</t>
  </si>
  <si>
    <t>Planes Administrativos de Territorio</t>
  </si>
  <si>
    <t>Formar  funcionarios de la alcaldía distrital en enfoque étnico</t>
  </si>
  <si>
    <t>Número de funcionarios de la alcaldía distrital formados en enfoque étnico</t>
  </si>
  <si>
    <t>Aumentar el Número  de Cabildos indígenas asentados en el Distrito con Planes de Vida</t>
  </si>
  <si>
    <t xml:space="preserve">Número de Cabildos
indígenas asentados en el Distrito con Planes de Vida 
</t>
  </si>
  <si>
    <t>Realizar Encuentros  de autoridades tradicionales indígenas de la región Caribe realizados en el Distrito de Cartagena</t>
  </si>
  <si>
    <t>Encuentros  de autoridades tradicionales indígenas de la región Caribe realizados en  el Distrito de Cartagena</t>
  </si>
  <si>
    <t xml:space="preserve">Diseñar el Centro de Estudio de Pensamiento 
 Mayor Indígenas Intercultural.
</t>
  </si>
  <si>
    <t>Centro de Estudio de Pensamiento Mayor Indígenas Intercultural.</t>
  </si>
  <si>
    <t>Jurisdicción especial Indígena JEI aplicada</t>
  </si>
  <si>
    <t>PISCC 2020-2023 formulado y aprobado</t>
  </si>
  <si>
    <t>NO TIENE</t>
  </si>
  <si>
    <t>NO LE DEJARON META PRODUCTO  EN  EL PLAN APROBADO</t>
  </si>
  <si>
    <t>Código de proyecto BPIN</t>
  </si>
  <si>
    <t xml:space="preserve">2020-13001-0047 </t>
  </si>
  <si>
    <t>FORTALECIMIENTO DEL CUERPO DE BOMBEROS DEL DISTRITO DE CARTAGENA DE INDIAS</t>
  </si>
  <si>
    <t>Fortalecimiento de los mecanismos comunitarios e institucionales  de prevención y reacción a situaciones de riesgo por conductas delictivas en el Distrito de Cartagena de Indias</t>
  </si>
  <si>
    <t>2020-13001-0037</t>
  </si>
  <si>
    <t>Mejoramiento de  la convivencia  con  la implementación del código nacional de seguridad y convivencia  ciudadana y la modernización de las inspecciones de policía  en el Distrito de Cartagena.</t>
  </si>
  <si>
    <t>2020-13001-0031</t>
  </si>
  <si>
    <t xml:space="preserve">Fortalecimiento y promoción al acceso a la Justicia desde las Casas de justicia y Comisarias de Familia en el Distrito de Cartagena de Indias. </t>
  </si>
  <si>
    <t>2020-13001-0030</t>
  </si>
  <si>
    <t>Fortalecimiento y Atención Integral a Internos de los Establecimientos Carcelarios del Distrito de  Cartagena de Indias</t>
  </si>
  <si>
    <t>2020-13001-0032</t>
  </si>
  <si>
    <t>Se formulan e inscriben posterior a la priorización.</t>
  </si>
  <si>
    <t>FORTALECIMIENTO DE LA POBLACIÓN INDIGENA EN EL DISTRITO DE CARTAGENA DE INDIAS</t>
  </si>
  <si>
    <t>2020-13001-0048</t>
  </si>
  <si>
    <t xml:space="preserve"> Asistencia, atención y reparación integral a las víctimas del conflicto Armado en el Distrito de Cartagena de Indias</t>
  </si>
  <si>
    <t>2020-13001-0061</t>
  </si>
  <si>
    <t>Contratar por prestación de servicios el equipo humano administrativo, técnico y jurídico que soporte la gestión y desarrollo institucional del cuerpo de Bomberos.</t>
  </si>
  <si>
    <t>Fortalecer la capacidad de gestión y desarrollo institucional para consolidar la modernización de las estaciones existentes, maquinaria y demás dotaciones del Cuerpo de Bomberos.</t>
  </si>
  <si>
    <t>Adquisición de herramientas, equipos y accesorios adecuados para la prestación de servicios bomberiles.</t>
  </si>
  <si>
    <t>Diciembre de 2020</t>
  </si>
  <si>
    <t>Realizar mensualmente consejos comunitarios  de  seguridad en los barrios con mayores índices de violencia.</t>
  </si>
  <si>
    <t>Contratar con los recursos FONSET todos los bienes y servicios aprobados  por comité de orden público para apoyar a los organismo de seguridad en atención de la emergencia COVID-19 en Cartagena de Indias</t>
  </si>
  <si>
    <t>Articular esfuerzos interinstitucionales e inter agénciales del orden Distrital y Nacional para la adquisición de bienes y servicios logísticos  que apoyen la preservación  del orden público, y la seguridad ciudadana en el Distrito de Cartagena.</t>
  </si>
  <si>
    <t>Realizar todos los tramites presupuestales que garanticen la cofinanciación de la Estación Distrito de Policía tipo B del barrio el Pozón en el marco del convenio de Cofinanciación No. 1183 de 2017 suscrito entre La Nación Ministerio del Interior – Fondo Nacional de Seguridad y Convivencia Ciudadana –FONSECON y el Distrito Turístico y Cultural de Cartagena.</t>
  </si>
  <si>
    <t xml:space="preserve">Promover la participación ciudadana en la prevención de la delincuencia y la  disminución de miedo </t>
  </si>
  <si>
    <t>Realizar operativos mensuales para el restablecimiento de la seguridad y convivencia en los puntos más críticos de la ciudad</t>
  </si>
  <si>
    <t>Contratar el equipo jurídico y  técnico (arquitectos y/0 ingenieros) requerido para el funcionamiento de las Inspecciones de Policía con el  perfil requerido y de manera permanente.</t>
  </si>
  <si>
    <t xml:space="preserve"> Garantizar la operación de las inspecciones de Policía del Distrito de Cartagena con dotación adecuada y fortalecidas en infraestructura.</t>
  </si>
  <si>
    <t>Diseñar e implementar estrategias para la promoción de la convivencia en el Distrito de Cartagena.</t>
  </si>
  <si>
    <t>Reglamentar el Consejo de Seguridad y Convivencia Distrital  y el Comité Distrital Civil de Convivencia</t>
  </si>
  <si>
    <t>Contratar el equipo jurídico y Psicosocial  de las casas de justicia y comisarias de familia con el  perfil requerido y de manera permanente</t>
  </si>
  <si>
    <t>Garantizar que las Casas de justicia y comisarias de familia sean dotadas y fortalecidas en infraestructura con criterio de sostenibilidad ambiental, bajo un modelo de gestión e información eficaz y  con una oferta institucional consolidada</t>
  </si>
  <si>
    <t>Dotar las tres casas de justicia y las 6 comisarías de familia  con los equipos informáticos e insumos de papelería necesarios.</t>
  </si>
  <si>
    <t>Asistencia y atención integral a los niños, niñas,  jóvenes  y adolescentes en riesgo de vinculación a  actividades delictivas y  aquellos en conflicto con la ley penal en el Distrito de Cartagena de Indias</t>
  </si>
  <si>
    <t>Atender  Psicosocialmente  a  Niños, niñas,  adolescentes y jóvenes en riesgo de vincularse a actividades delictivas</t>
  </si>
  <si>
    <t>Atender Psicosocialmente   a  Niños, niñas,  adolescentes y jóvenes en riesgo de vincularse a actividades delictivas</t>
  </si>
  <si>
    <t>Apoyar estrategias de atención integral para los jóvenes adolescentes del Distrito de Cartagena que están en el Sistema de Responsabilidad Penal para Adolescentes -SRPA.</t>
  </si>
  <si>
    <t>Apoyar estrategia   para  la atención integral de los jóvenes y adolescentes de Cartagena en el Sistema de Responsabilidad Penal para Adolescentes – SRPA.</t>
  </si>
  <si>
    <t xml:space="preserve">Selección y contratación del personal humano para desarrollar acciones administrativas, medicas,odontológicas, jurídicas, psicológicas y sociales </t>
  </si>
  <si>
    <t>Brindar servicios de atención primaria (alimentación, salud,  comunicación familiar, psicosocial, jurídica y custodia) a las reclusas que permitan mejorar sus condiciones físicas y Psicológicas al interior del establecimiento carcelario.</t>
  </si>
  <si>
    <t>Mejorar las condiciones de alojamiento de la población masculina recluida en el Establecimiento Penitenciario de Mediana Seguridad y Carcelario de Cartagena con medida de aseguramiento de detención preventiva impuesta</t>
  </si>
  <si>
    <t>Suscripción de convenio interadministrativo con el INPEC anualmente.</t>
  </si>
  <si>
    <t>Vincular a porgramas de atención psicosocial   las personas privadas de la libertad (PPL) en la Cárcel Distrital de Mujeres</t>
  </si>
  <si>
    <t>Garantizar el acceso de las víctimas del conflicto armado en el Distrito de Cartagena a las medidas de asistencia y atención integral mediante la implementación de los albergues de ayuda humanitaria inmediata (interna y externa).</t>
  </si>
  <si>
    <t>Brindar todos los Incentivos técnicos y logísticos que la ley estipula para garantizar la participación efectiva de las víctimas.</t>
  </si>
  <si>
    <t>Garantizar y velar por la implementación de medidas de satisfacción y participación efectiva a favor de las víctimas en el Distrito de Cartagena que aseguren la preservación de la memoria histórica y el restablecimiento de la dignidad de las víctimas.</t>
  </si>
  <si>
    <t>Garantizar el acceso de las víctimas del conflicto armado a medidas de atención Psicosocial con enfoque de género, diferencial y étnico en el Distrito de Cartagena.</t>
  </si>
  <si>
    <t>Brindar  atención sicosocial a víctimas del conflicto en el Distrito con enfoque de género, diferencial y étnico</t>
  </si>
  <si>
    <t xml:space="preserve">Realizar asistencia técnica a los cabildos indígenas asentados en el Distrito para la formulación de sus planes de vida con enfoque diferencial. </t>
  </si>
  <si>
    <t>Secretaria del Interior y Convivencia Ciudadana</t>
  </si>
  <si>
    <t>David Alfonso Munera Cavadia</t>
  </si>
  <si>
    <t>Coordinar con el gobierno departamental y Nacional las acciones administrativas, financieras, jurídicas y logísticas que permitan la reubicación y traslado de la Cárcel Distrital de Cartagena a inmueble propio.</t>
  </si>
  <si>
    <t>Garantizar arriendo  del  inmueble donde fue trasladada  la  Carcel Distrital de Cartagena</t>
  </si>
  <si>
    <t>FORTALECIMIENTO DEL CUERPO DE BOMBEROS DEL DISTRITO
DE CARTAGENA DE INDIAS.</t>
  </si>
  <si>
    <t>02-044-06-20-01-04-04-01</t>
  </si>
  <si>
    <t>RENDIMIENTOS FINANCIEROS SOBRETASA BOMBERIL</t>
  </si>
  <si>
    <t>PLAN INTEGRAL DE SEGURIDAD CIUDADANA</t>
  </si>
  <si>
    <t>02-040-06-20-04-03-01-01</t>
  </si>
  <si>
    <t>IMPUESTO OBRAS VIALES</t>
  </si>
  <si>
    <t>Formular y aporbar PISCC 2020-2023</t>
  </si>
  <si>
    <t>FORTALECIMIENTO DE LOS MECANISMOS COMUNITARIOS E
INSTITUCIONALES DE PREVENCION Y REACCION</t>
  </si>
  <si>
    <t>02-001-06-20-04-03-02-01</t>
  </si>
  <si>
    <t>ICLD</t>
  </si>
  <si>
    <t>CONVENIOS</t>
  </si>
  <si>
    <t>CONVENIO INTERADIMINISTRATIVO MINISTERIO DEL INTERIOR
FONDO NACIONAL DE SEGURIDAD Y CONVIVENCIA CIUDADANA
FONSECON - DISTRITO</t>
  </si>
  <si>
    <t>02-005-06-95-04-03-02-01</t>
  </si>
  <si>
    <t>MEJORAMIENTO DE LA CONVIVENCIA Y MODERNIZACION DE
LAS INSPECCIONES DE POLICIA</t>
  </si>
  <si>
    <t>FORTALECIMIENTO DE LA CAPACIDAD OPERATIVA DE LA
SECRETARIA DEL INTERIOR Y CONVIVENCIA CIUDADANA</t>
  </si>
  <si>
    <t>02-001-06-20-04-03-04-01</t>
  </si>
  <si>
    <t>02-037-06-10-04-03-05-01</t>
  </si>
  <si>
    <t>FORTALECIMIENTO Y PROMOCION AL ACCESO A LA JUSTICIA
DESDE LAS CASAS DE JUSTICIA Y COMISARIAS DE FAMILIA EN
EL DISTRITO</t>
  </si>
  <si>
    <t>RENDIMIENTOS FINANCIEROS ICLD</t>
  </si>
  <si>
    <t>ASISTENCIA INTEGRAL DE NI?OS, ADOLECENTES Y JOVENES
VINCULADOS ACTIVIDADES DELICTIVAS,CONFLICTOS CON LEY
PENAL</t>
  </si>
  <si>
    <t>02-001-06-20-04-03-06-01</t>
  </si>
  <si>
    <t>02-053-06-10-04-03-07-01</t>
  </si>
  <si>
    <t>CONTRAPRESTACIONES PORTUARIAS</t>
  </si>
  <si>
    <t>02-001-06-20-04-04-01-01</t>
  </si>
  <si>
    <t>PREVENCION, PROMOCION Y PROTECCION DE LOS DERECHOS HUMANOS EN EL DISTRITO DE CARTAGENA</t>
  </si>
  <si>
    <t>FORTALECIMIENTO Y ATENCION INTEGRAL A INTERNOS DE LOS
ESTABLECIMIENTOS CARCELARIOS - TRASLADO CARCEL DE
SAN DIEGO</t>
  </si>
  <si>
    <t>02-001-06-20-04-04-02-03</t>
  </si>
  <si>
    <t>FORTALECIMIENTO Y ATENCION INTEGRAL A INTERNOS DE LOS
ESTABLECIMIENTOS CARCELARIOS</t>
  </si>
  <si>
    <t>02-001-06-20-04-04-02-02</t>
  </si>
  <si>
    <t>FORTALECIMIENTO Y ATENCION INTEGRAL A INTERNOS DE LOS
ESTABLECIMIENTOS CARCELARIOS - CONVENIO INPEC</t>
  </si>
  <si>
    <t>02-001-06-20-04-04-02-01</t>
  </si>
  <si>
    <t>ASISTENCIA, ATENCION Y REPARACION INTEGRAL A LAS
VICTIMAS DEL CONFLICTO ARMADO EN EL DISTRITO DE
CARTAGENA</t>
  </si>
  <si>
    <t>02-001-06-20-04-05-01-01
02-001-06-10-04-05-01-02</t>
  </si>
  <si>
    <t>ICLD
FORMACION BRUTA DE CAPITAL</t>
  </si>
  <si>
    <t>FOMENTO DE LA PAZ TERRITORIAL EN EL DISTRITO DE
CARTAGENA.</t>
  </si>
  <si>
    <t>02-053-06-10-04-05-02-01</t>
  </si>
  <si>
    <t>FORMACION BRUTA DE CAPITAL</t>
  </si>
  <si>
    <t>O</t>
  </si>
  <si>
    <t>FORTALECIMIENTO DE LA POBLACION NEGRA, RAIZAL Y
PALENQUERA EN EL DISTRITO DE CARTAGENA</t>
  </si>
  <si>
    <t>02-001-06-20-05-01-01-01</t>
  </si>
  <si>
    <t>FORTALECIMIENTO DE LA POBLACION INDIGENA EN EL
DISTRITO DE CARTAGENA</t>
  </si>
  <si>
    <t>02-001-06-20-05-01-07-01</t>
  </si>
  <si>
    <t>Apoyar proceso de asistencia y atención de niños, niñas,  adolescentes y jóvenes en riesgo de vincularse a actividades delictivas en el Distrito garantizando su acceso a servicios de atención psicosocial  e Iniciativas de  emprendimiento juvenil.</t>
  </si>
  <si>
    <t>2020-13001-0084</t>
  </si>
  <si>
    <t>FORTALECIMIENTO DE LA POBLACIÓN NEGRA, AFRODESCENDIENTE, RAIZAL Y PALENQUERA EN EL DISTRITO DE CARTAGENA DE INDIAS</t>
  </si>
  <si>
    <t>2020-13001-0081</t>
  </si>
  <si>
    <t>Brindar asistencia técnica para la elaboración de los Planes Administrativos  del Territorio (reglamentos internos y planes de etnodesarrollo), con el propósito de proteger el territorio de estas comunidades y promover la conservación de sus costumbres, prácticas socio-económicas y de sus activos ambientales.</t>
  </si>
  <si>
    <t>Acompañar la construcción del plan de etnodesarrollo en un consejo comunitario.</t>
  </si>
  <si>
    <t>Comité intersectorial de libertad religiosa como espacio de interlocución con la administración, garantizando la participación de todas las confesiones y entidades religiosas del Municipio</t>
  </si>
  <si>
    <t xml:space="preserve">MULTAS CODIGO NACIONAL DE POLICIA
</t>
  </si>
  <si>
    <t>ICLD
CONTRAPRESTACIONES PORTUARIAS</t>
  </si>
  <si>
    <t xml:space="preserve">02-120-06-20-04-03-03-01
</t>
  </si>
  <si>
    <t>02-001-06-20-04-03-03-01
02-053-06-20-04-03-03-01</t>
  </si>
  <si>
    <t xml:space="preserve">Dotar con elementos de protección personal para la totalidad de los funcionarios y personal que presta sus servicios en las 3 Casas de Justicia y  6 Comisarias </t>
  </si>
  <si>
    <t>Dotar con elementos de protección personal para la totalidad de los funcionarios y personal que presta sus servicios en  las 33 insopecciones de policía.</t>
  </si>
  <si>
    <t>2020-13001-0187</t>
  </si>
  <si>
    <t>Construcción de  paz Territorial en el Distrito de Cartagena.</t>
  </si>
  <si>
    <t>Adoptar el informe y las recomendaciones de la comisión de la verdad para Cartagena generando condiciones y garantía de no repetición.</t>
  </si>
  <si>
    <t xml:space="preserve">
Solicitar el informe a la comisión de la verdad y adoptarlo en el Distrito.
</t>
  </si>
  <si>
    <t>Contratar  albergue de ayuda humanitaria inmediata (interna y externa) según especificaciones técnicas normativas.</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</si>
  <si>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</si>
  <si>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</si>
  <si>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</si>
  <si>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Realizar operativos de control a espectáculos públicos en el Distrito de Cartagena</t>
  </si>
  <si>
    <t>Prevención, Promoción,  y Protección de los Derechos Humanos en el Distrito de Cartagena de Indias</t>
  </si>
  <si>
    <t>2020-13001-0212</t>
  </si>
  <si>
    <t>Reglamentar mediante decreto la mesa  técnica de refugiados,  migrantes y retornados en el Distrito de Cartagena</t>
  </si>
  <si>
    <t>Instalación y funcionamiento de las mesas tematicas del  Consejo de Paz, Reconciliación, Convivencia y DDHH en el Distrito de Cartagena</t>
  </si>
  <si>
    <t>Instalar el Consejo de Paz, Reconciliación, Convivencia y DDHH en el Distrito de Cartagena  y funcionmiento de sus mesas tematicas.</t>
  </si>
  <si>
    <t>Crear el comité intersectorial de libertad religiosa en el marco del Consejo de Paz, reconciliación, convivencia y DDHH en el Distrito de Cartagena.</t>
  </si>
  <si>
    <t>Implementar mecanismos y estrategias que garanticen la prevención, promoción y protección de los derechos humanos en el Distrito de Cartagena</t>
  </si>
  <si>
    <t>Creación con la ayuda de cooperación internacional, del centro transitorio de atención al migrante en el Distrito de Cartagena</t>
  </si>
  <si>
    <t>NO SE PROGRAMAN ACTIVIDADES 2020 POR QUE EN  PLAN  PLURIANUAL DE INVERSIONES NO SE  LE ASIGNARON RECURSOS PARA 2020</t>
  </si>
  <si>
    <t>Apoyar plan de vida de un cabildo indigena en el Distrito de Cartagena</t>
  </si>
  <si>
    <t xml:space="preserve">REPORTE ASIGNACION PRESUPUESTAL
</t>
  </si>
  <si>
    <t>Observación
Relación de Evidencias</t>
  </si>
  <si>
    <t>Esta actividad ya está cumplida mediante contrato suscrito con Rp N° 77 de fecha 11 de febrero de 2020 y vigencia  hasta el 31 de Diciembre de 2020. Dato que fue reportado en primer trimestre</t>
  </si>
  <si>
    <t>PISCC 2020-2023 formulado y aprobado el 30 de junio</t>
  </si>
  <si>
    <t>No está programada para 2020</t>
  </si>
  <si>
    <t>3 c asas de justicia operando</t>
  </si>
  <si>
    <t>22 su cumplimientó se reportó en primer trimestre</t>
  </si>
  <si>
    <t>Carcel Distrital funcionando en imbueble en calidad de arriendo</t>
  </si>
  <si>
    <t>Por razones de la COVID-19  se suspenden espectaculos publicos que impliquen aglomeración de personas por medidas preventivas-No obstante en los meses enero-febrero se alcanzaron a reportar 22 operativos realizados, por lo tanto esta meta ya esta cumplida</t>
  </si>
  <si>
    <t xml:space="preserve">24 a 30 de junio
23 en el mes de Octubre </t>
  </si>
  <si>
    <t>En septiembre se  adjuntó RP 149 LONCH REFRIGERIOS S.A.S. por medio del cual se suscribe contrato de suministro de refrigerios para los 4 organismos de seguridad en el marco de la emergencia sanitaria covid-19
en Octubre se adjunta RP 237 ORGANIZACION TERPEL
S.A.  Por medio del cual se suscribe contrato de suministro de combustible para los 4 organismos de seguridad en el marco de la emergencia sanitaria covid-19</t>
  </si>
  <si>
    <t>En primer semestre se hizo una primera dotaciónde EPP a inspecciones. Se adjuntaron en reporte de 30 de sep  los RP 515 y 517.
En octubre se realiza segunda dotaciónde EPP a inspecciones, Se adjuntan RP 242 y 270</t>
  </si>
  <si>
    <t>En septiembre se adjuntaron  los siguientes 45 RP:
600-606-607-615-616-617-618-619-620-621-640-641-642-643-644-645-646-649-650-651-652-655-659-660-667-668-669-670-671-672-673-674-675-679-686-687-688-689-690-724-725-726-735-756-765
De octubre- noviembre se  adjuntan los siguientes 7 RP:789-824-825-868-871-935-960
Todos estos RP salieron con cargo a CDP de la UE 01 por lo tanto no afectan ejecución presupuestal de Sec. Interior</t>
  </si>
  <si>
    <t>En septiembre se adjuntaron los siguientes RP:
147-148-157-168-176-183-185-187-190-192-193-194-195-197-218
En octubre-nov se adjunta  RP: 234</t>
  </si>
  <si>
    <t xml:space="preserve">Mediante Decreto 0714 del 10 de julio de 2020, se adoptó el PAT PARA LA CONSTRUCCIÓN DE LA PAZ TERRITORIAL 2020-2023  EN EL DISTRITO DE CARTAGENA DE INDIAS. El cual se adjuntó en reporte de 30 de septiembre </t>
  </si>
  <si>
    <t>En primer semestre se hizo una primera dotaciónde EPP . Se adjuntaron los RP 515 y 517 en reporte a corte 30 de septiembre. 
En octubre se realiza segunda dotación con los RP 275-243-269 los cuales se adjuntan a este reporte</t>
  </si>
  <si>
    <t>REPORTE ACTIVIDADES DE PROYECTO 
JUL-DIC 2020</t>
  </si>
  <si>
    <t>REPORTE INDICADOR BIENESTAR  A 31 DE DIC 2020</t>
  </si>
  <si>
    <t xml:space="preserve">Reglamentar el recaudo y distribución de dineros por concepto de la imposición y/o señalamiento de la medida correctiva de multa establecida en la Ley 1801 de 2016 en el Distrito de Cartagena de Indias </t>
  </si>
  <si>
    <t>La   incorporación  de saldos no ejecutados 2019 de la sobre tasa bomberil se fectuó mediante  Decreto 1230 de 9 de octubre de 2020.
Se contrató  EL MANTENIMIENTO DE LA MAQUINA 3 y 6, MAQUINA FORD CARGO 815 No. 2,
CARROTANQUE No. 2 Y No. 3 DEL CUERPO OFICIAL DE BOMBEROS, adjunto RP 312</t>
  </si>
  <si>
    <t>A 30  se septiembre se adjuntaron  los siguientes 6 RP:
RP 203 -RP 204 - RP 208 - 
RP 211 -RP 214 -RP 216 
A 20 de noviembre se adjuntaron los Rp: 236-227</t>
  </si>
  <si>
    <t>Esta meta ya esta cumplida, reportada y soportada en trimestre  abril-junio 2020.
Se adjunta PISCC 2020-2023</t>
  </si>
  <si>
    <t>A solicitud del supervisor del convenio, el Secretario de Infraestructira, se tramitaron el epriodo 2 CDP y  2 RP correspondiente al  aporte del MINISTERIO DEL INTERIOR-FONDO NACIONAL DE SEGURIDAD Y CONVIVENCIA CIUDADANA- FONSECON dentro del Convenio lnteradministrativo de Cofinanciación Nº M-1183 de 2017. Se adjuntan los oficios:
AMC-OFI-0067746-2020
AMC-OFI-0068870-2020
AMC-OFI-0109629-2020
AMC-OFI-0110759-2020
Ademas de la ampliación de poliza, adjuntado Rp N°198</t>
  </si>
  <si>
    <t>Proyecto de decreto remitido a la oficina asesora juridica. Se adjunta oficio: Oficio AMC-OFI-0000511-2021</t>
  </si>
  <si>
    <t>Proyecto de decreto remitido a la oficina asesora juridica: Se adjunta oficio: Oficio AMC-OFI-0000511-2021</t>
  </si>
  <si>
    <t>A 30 de septiembre se adjuntaron   los siguientes 6 RP:
RP202-RP207-RP209-RP210-RP212-RP213
A corte 20 de Noviembre de adjuntaronn los siguientes 15 Rp:271-226-219-229-241-277-273-239-235-230-224-223-222-221-220</t>
  </si>
  <si>
    <t>Contratar suministro de papeleria y materiales de oficina para  las 33 inspecciones de policía.</t>
  </si>
  <si>
    <t xml:space="preserve">Hacienda expidió CDP N° 50 de fecha 29 de octubre  para contratar suministro de papeleria a inspecciones el cual se adjuta  al presente informe. El proceso contractual por delegación debia apoyo logistico. </t>
  </si>
  <si>
    <t>La adquisición de computadores con respaldo al CDPN° 44 del 30/09/2020 adjunto,  no se pudo suscribir por la no aporbación de  la vigencia futura por parte del concejo distrital.
Para el suministro de papeleria hacienda expidió el CDP 52  de fecha 04 de Noviembre, pero por razones de Tiempo y la modalidad de contratación, no se alcanza a  ejecutar en la presete vigencia. Se adjunta oficio  AMC-OFI-0108481-2020</t>
  </si>
  <si>
    <t>En el primer trimestre (enero-marzo),  se hizo la atencion Psicosocial a 376 jovenes, los cuales fueron debidamente reportados y soportados. 
En el trrimeste octubre -diciembre se reporta la atencion Psicosocial a 251 jovenes.
Para un total de 627 atenciones al año.</t>
  </si>
  <si>
    <t>No ejecutada por razones de tiempos de ejcución contractual.</t>
  </si>
  <si>
    <t>Se adjunta  proyecto de decreto, remitido a la oficina asesora de la Alcaldia para su tramite mediante Oficio AMC-OFI-0117629-2020 de fecha 23 de Diciembre de 2020.</t>
  </si>
  <si>
    <t>Se instaló virtualmente el 1 de septiembre en el marco de la semana por la paz. En reporte de septiembre se adjuntaron evidencias fotograficas.</t>
  </si>
  <si>
    <t>El 4 de noviembre, el Consejo de Paz, Reconciliación, Convivencia y Derechos Humanos de Cartagena en segunda sesión ordinaria aprueba la Mesa de Libertades Religiosas como mesa temática permanente del Consejo de Paz. Pero en sesión de diciembre los integrantes solicitan creación del comté intersectorial mediante decreto.</t>
  </si>
  <si>
    <t>En trimestre julio-septiembre se reportaron 65 atenciones psicosociales y se  adjuntó informe con evidencias fotograficas.
En el trimetre oct-dic se reportaron 115 atenciones psicosociales andjuntando informe con evidencias fotograficas. 
Total atenciones 2020: 180</t>
  </si>
  <si>
    <t>Hacienda  expidió  CDP N°  43 de fecha 30 de septiembre.  Y este despacho realizó todos los tramites permitentes para suscripción del convenio, pero el INPEC manifestó mediante oficio 303-EPMSCCAR-DIR  de 5 de noviembre su intención de modificación de la minuta del convenio atendiendo la politica institucional de  no recibir mas población sindicada del Distrito de Cartagena,  en  el marco de la pandemia covid-19. Frente a lo cual el convenio es inviable.
Se adjunta oficio del inpec.</t>
  </si>
  <si>
    <t>Acividad  cumplida y reportada en trimestre abril-junio.
Cuando se reporta  el contrato del albergue  efectuado mediante RP N° 112 del 1 de abril de 2020.     
Mediante resolución 5456 de 4 de dic de 2020 se reconoce y ordena el pago por concepto de apoyo subsidiario para la entrega de la ayuda y atención humanitaria inmediata a 10 hogares  víctimas del conflicto armado en cumplimiento de la Ley 1448 de 2011 y demás normas reglamentarias</t>
  </si>
  <si>
    <t xml:space="preserve">Se  adjunta resolución N°  4580 del 22 de octubre de 2020 mediante la cual se reconoce y ordena el pago por concepto de apoyo a  23  delegados de la mesa de participación de víctimas y comité de justicia transicional  para ultimo trimestre de 2020
  Segun la programación en los meses de Julio, Agosto y Septiembre, no se hicieron plenarias de la mesa de Victimas, por lo tanto, no se apropiaron recursos.
En el trimestre marzo-junio si fueron entregados incentivos,los cuales fueron reportados con evidencias.
</t>
  </si>
  <si>
    <t>Durante el primer semestre se reportaron 114 atenciones.
A partir del 3 de Nov fecha en la que se dio apertura al CRAV, se reportan 6 atenciones Psicosociales. 
En Diciembre se reportan 27 valoraciones Psicosociales en el marco de la entrega de ayuda humanitaria. 
Para un  total de atenciones psicosociales en el año de : 147
 No se adjunta evidencia por el principio de confidencialidad de la historia de la persona victima. Todos los expedientes de atención  reposan en el CRAV</t>
  </si>
  <si>
    <t>Informe Final de la CV  que vincula a Cartagena se  oficiliza en el 2021.
No obstante el equipo  ha participado en la socalización y preparación del informe.</t>
  </si>
  <si>
    <t>Reprogramada para 2021 por los tiempos contractuales y de ejecución.</t>
  </si>
  <si>
    <t>788
(759  de julio a nov
y 29 en el primer semetre)</t>
  </si>
  <si>
    <t>Operativos  mes de julio: 54 
Operativos mes agosto: 95
Operativos mes septiembre: 133
Total operativos  realizados en el trimestre jul-sep: 282 
Operativos realizados de oct a nov 17:  337
OperativosNov 18 a Dic 31: 140
Total operativos realizados en el sesmtre Julio-Dic 2020: 759
Se adjunta informe con evidencias</t>
  </si>
  <si>
    <t>en trimestre jul-sep se realizaron 5 virtuales y  1 presencial. Se adjuntó informe con evidencias.
De octubre a noviembre  17 se reportan 16, de los cuales se adjuntó evidencias.
De Nov 18 a 31 de Dic 2020 se reportan 10 Consejos comunitarios (7 virtuales y 3 presenciales. de los cuales se adjuntan evidencias</t>
  </si>
  <si>
    <t>66
 ( 32 en segundo semestre 
y 34 en el primer semestre)</t>
  </si>
  <si>
    <t>627
(376  en primer trimestre y  251 en segundo semestre)</t>
  </si>
  <si>
    <t>proyecto de decreto eneviado a ofcina asesora Juridica de la Alcaldia para estudio y aprobación</t>
  </si>
  <si>
    <t>180
(65 en trimetre jul-sep
115 en trimetre oct-dic)</t>
  </si>
  <si>
    <t>1 su cumplimiento  se reportó en trimestre abril-junio</t>
  </si>
  <si>
    <t xml:space="preserve"> 147 
 (27 en diciembre, 6 en el mes de Noviembre y 114  a 30 de junio)</t>
  </si>
  <si>
    <t>El 16 de octubre se expide CDP 49   para llevar a cabo en la jurisdicción del Distrito las acciones necesarias para lograr la reubicación o traslado humanitario de las 104 familias que hacen parte de la comunidad Cabildo Indígena Zenú de Membrillal – CAIZEM. 
Pero iniciados los tramites contractuales de suscripción del convenio con Gobernación de Bolívar para hacer efectivo el traslado,  se determinó que los aportes del Distrito son insuficientes en tanto que ya no se cuenta con el aporte  del sector privado para tal fin. En ese orden, y para dar cumplimiento a los fallos judiciales,  se solicita a dirección financiera de presupuesto traslado presupuestal mediante Oficio AMC-OFI-0105063-2020 que permita completar los aportes y  al Concejo distrital autorización para aumentar aporte del Distrito, proyecto de acuerdo 061 que no fue aprobado.</t>
  </si>
  <si>
    <t>19,83
fuente: Policia Metropolitana</t>
  </si>
  <si>
    <t>385,13
fuente: Policia Metropolitana</t>
  </si>
  <si>
    <t>54,73
fuente: Policia Metropolitana</t>
  </si>
  <si>
    <t xml:space="preserve">ND
</t>
  </si>
  <si>
    <t>1869
fuente: Policia Metropolitana</t>
  </si>
  <si>
    <t>1759
fuente: Policia Metropolitana</t>
  </si>
  <si>
    <t>336
fuente: Policia Metropolitana</t>
  </si>
  <si>
    <t>6
fuente: Policia Metropolitana</t>
  </si>
  <si>
    <t>24
fuente: Policia Metropolitana</t>
  </si>
  <si>
    <t>147  víctimas del conflicto asentadas
en el Distrito  accedieron a  procesos de atención Psicosocial.</t>
  </si>
  <si>
    <t xml:space="preserve">N/A
</t>
  </si>
  <si>
    <t>REPORTE EJECUCIÓN PRESUPUESTAL DIC 31</t>
  </si>
  <si>
    <t>En apropiación definitiva solo se coloca el monto aprobado por comité de orden publico. EL resto de los recursos por la fuente impuesto obras viales financian el PISCC-2020-2023 cuyo POAI se debe presentar aparte y en 2020 solo se hizo la estructuracion de los  proyectos de inversión de los 4 organismos de seguridad.</t>
  </si>
  <si>
    <t>EVALUACION ACTIVIDADES DEL PROYECTO SEGÚN PLANEACION</t>
  </si>
  <si>
    <t>EVALUACION ACTIVIDADES DEL PROYECTO POR PROGRAMAS</t>
  </si>
  <si>
    <t>C0DIGO</t>
  </si>
  <si>
    <t>RUBRO</t>
  </si>
  <si>
    <t>FUENTE</t>
  </si>
  <si>
    <t>APROPIACION DEFINITIVA RUBRO</t>
  </si>
  <si>
    <t xml:space="preserve">EJECUCCION DEL RUBRO </t>
  </si>
  <si>
    <t>APROPIACION DEFINITIVA DEL PROGRAMA</t>
  </si>
  <si>
    <t>EJECUTADO DEL PROGRAMA</t>
  </si>
  <si>
    <t>PORCENTAJE EJECUTADO</t>
  </si>
  <si>
    <t>02-042-06-93-01-04-04-01</t>
  </si>
  <si>
    <t>Sobretasa Bomberil</t>
  </si>
  <si>
    <t>FORTALECIMIENTO DEL CUERPO DE BOMBEROS DEL DISTRITO DE CARTAGENA DE INDIAS - Sobretasa Bomberil</t>
  </si>
  <si>
    <t>02-042-06-95-01-04-04-01</t>
  </si>
  <si>
    <t>FORTALECIMIENTO DEL CUERPO DE BOMBEROS DEL DISTRITO DE CARTAGENA DE INDIAS.</t>
  </si>
  <si>
    <t xml:space="preserve"> Contribución de Contratos de Obras Publicas </t>
  </si>
  <si>
    <t>02-120-06-95-04-03-01-03</t>
  </si>
  <si>
    <t>MULTAS (Codigo Nacional de Policia)</t>
  </si>
  <si>
    <t>PLAN INTEGRAL DE SEGURIDAD CIUDADANA - Multas Codigo Nacional de Policia</t>
  </si>
  <si>
    <t xml:space="preserve"> Contribución de Contratos de Obras Publicas   - MULTAS (Codigo Nacional de Policia)</t>
  </si>
  <si>
    <t>313338602    -    72304074</t>
  </si>
  <si>
    <t>INGRESOS CORRIENTES DE LIBRE DESTINACION</t>
  </si>
  <si>
    <t>FORTALECIMIENTO DE LOS MECANISMOS COMUNITARIOS E INSTITUCIONALES  DE PREVENCION Y REACCION</t>
  </si>
  <si>
    <t>CONVENIO INTERADIMINISTRATIVO MINISTERIO DEL INTERIOR FONDO NACIONAL DE SEGURIDAD Y CONVIVENCIA CIUDADANA FONSECON - DISTRITO DE CARTAGENA DE INDIAS - Convenios</t>
  </si>
  <si>
    <t>02-001-06-20-04-03-03-01</t>
  </si>
  <si>
    <t>MEJORAMIENTO DE LA CONVIVENCIA Y MODERNIZACION DE LAS INSPECCIONES DE POLICIA- ICLD</t>
  </si>
  <si>
    <t>02-007-06-20-04-03-03-01</t>
  </si>
  <si>
    <t>RECURSOS FONSET-FONSECON</t>
  </si>
  <si>
    <t>MEJORAMIENTO DE LA CONVIVENCIA Y MODERNIZACION DE LAS INSPECCIONES DE POLICIA</t>
  </si>
  <si>
    <t>02-053-06-20-04-03-03-01</t>
  </si>
  <si>
    <t>02-120-06-20-04-03-03-01</t>
  </si>
  <si>
    <t>FORTALECIMIENTO  DE LA CAPACIDAD OPERATIVA  DE LA SECRETARIA DEL INTERIOR Y CONVIVENCIA CIUDADANA</t>
  </si>
  <si>
    <t>RENDIMIENTOS FINANCIEROS  ICLD</t>
  </si>
  <si>
    <t>FORTALECIMIENTO Y PROMOCION AL ACCESO A LA JUSTICIA DESDE LAS CASAS DE JUSTICIA Y COMISARIAS DE FAMILIA EN EL DISTRITO DE CARTAGENA DE INDIAS</t>
  </si>
  <si>
    <t>ASISTENCIA INTEGRAL DE NI?OS, ADOLECENTES Y JOVENES VINCULADOS ACTIVIDADES DELICTIVAS,CONFLICTOS CON LEY PENAL</t>
  </si>
  <si>
    <t xml:space="preserve">FORTALECIMIENTO Y ATENCION INTEGRAL A INTERNOS DE LOS ESTABLECIMIENTOS CARCELARIOS - CONVENIO INPEC </t>
  </si>
  <si>
    <t xml:space="preserve">FORTALECIMIENTO Y ATENCION INTEGRAL A INTERNOS DE LOS ESTABLECIMIENTOS CARCELARIOS  </t>
  </si>
  <si>
    <t xml:space="preserve">FORTALECIMIENTO Y ATENCION INTEGRAL A INTERNOS DE LOS ESTABLECIMIENTOS CARCELARIOS - TRASLADO CARCEL DE SAN DIEGO </t>
  </si>
  <si>
    <t>02-001-06-10-04-05-01-02</t>
  </si>
  <si>
    <t>ASISTENCIA, ATENCION Y REPARACION INTEGRAL A LAS VICTIMAS DEL CONFLICTO ARMADO EN EL DISTRITO DE CARTAGENA</t>
  </si>
  <si>
    <t>02-001-06-20-04-05-01-01</t>
  </si>
  <si>
    <t>FOMENTO DE LA PAZ TERRITORIAL EN EL DISTRITO DE CARTAGENA.</t>
  </si>
  <si>
    <t>FORTALECIMIENTO DE LA POBLACION NEGRA, RAIZAL Y PALENQUERA EN EL DISTRITO DE CARTAGENA</t>
  </si>
  <si>
    <t>FORTALECIMIENTO DE LA POBLACION INDIGENA EN EL DISTRITO DE CARTAGENA</t>
  </si>
  <si>
    <t xml:space="preserve">AVANCE METAS PRODUCTOS  POR PROGRAMAS A DIC. 31 DE 2020
</t>
  </si>
  <si>
    <t>Valor Absoluto de la Meta Producto 2020</t>
  </si>
  <si>
    <t>REPORTES DE  METAS PRODUCTOS
JUL- DIC 2020 ARMONIZADAS</t>
  </si>
  <si>
    <t>REPORTES DE META PRODUCTOS  ACUMULADA  JULIO A DICIEMBRE 2020 ARMONZADAS</t>
  </si>
  <si>
    <t>AVANCE METAS PRODUCTOS  AL CUATRIENIO 2020- 2023</t>
  </si>
  <si>
    <t xml:space="preserve">AVANCE METAS PRODUCTOS PROGRAMADAS  A DIC. 31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</si>
</sst>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_(&quot;$&quot;\ * #,##0_);_(&quot;$&quot;\ * \(#,##0\);_(&quot;$&quot;\ * &quot;-&quot;??_);_(@_)"/>
    <numFmt numFmtId="166" formatCode="0;[Red]0"/>
    <numFmt numFmtId="167" formatCode="_-* #,##0_-;\-* #,##0_-;_-* &quot;-&quot;??_-;_-@_-"/>
  </numFmts>
  <fonts count="11"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2"/>
      <color theme="1"/>
      <name val="Arial"/>
      <family val="2"/>
    </font>
    <font>
      <b/>
      <sz val="11"/>
      <color theme="1"/>
      <name val="Arial"/>
      <family val="2"/>
    </font>
    <font>
      <b/>
      <sz val="9"/>
      <color indexed="81"/>
      <name val="Tahoma"/>
      <family val="2"/>
    </font>
    <font>
      <b/>
      <sz val="16"/>
      <color theme="1"/>
      <name val="Calibri"/>
      <family val="2"/>
      <scheme val="minor"/>
    </font>
    <font>
      <b/>
      <sz val="12"/>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62">
    <xf numFmtId="0" fontId="0" fillId="0" borderId="0" xfId="0"/>
    <xf numFmtId="0" fontId="0" fillId="0" borderId="0" xfId="0" applyAlignment="1">
      <alignment horizontal="center"/>
    </xf>
    <xf numFmtId="0" fontId="1" fillId="0" borderId="1" xfId="0" applyFont="1" applyBorder="1" applyAlignment="1">
      <alignment horizontal="center" vertical="top" wrapText="1"/>
    </xf>
    <xf numFmtId="3" fontId="0" fillId="0" borderId="1" xfId="0" applyNumberFormat="1" applyFont="1" applyBorder="1" applyAlignment="1">
      <alignment vertical="top" wrapText="1"/>
    </xf>
    <xf numFmtId="0" fontId="0" fillId="0" borderId="1" xfId="0" applyFont="1" applyFill="1" applyBorder="1" applyAlignment="1">
      <alignment vertical="top" wrapText="1"/>
    </xf>
    <xf numFmtId="0" fontId="0" fillId="0" borderId="1" xfId="0" applyFont="1" applyBorder="1" applyAlignment="1">
      <alignment horizontal="center"/>
    </xf>
    <xf numFmtId="0" fontId="0" fillId="0" borderId="1" xfId="0" applyFont="1" applyBorder="1"/>
    <xf numFmtId="0" fontId="0" fillId="0" borderId="1" xfId="0" applyFont="1" applyBorder="1" applyAlignment="1">
      <alignment wrapText="1"/>
    </xf>
    <xf numFmtId="17" fontId="0" fillId="0" borderId="1" xfId="0" applyNumberFormat="1" applyFont="1" applyBorder="1" applyAlignment="1">
      <alignment vertical="top" wrapText="1"/>
    </xf>
    <xf numFmtId="17" fontId="0" fillId="0" borderId="1" xfId="0" applyNumberFormat="1" applyBorder="1" applyAlignment="1">
      <alignment vertical="top" wrapText="1"/>
    </xf>
    <xf numFmtId="0" fontId="1" fillId="2" borderId="1" xfId="0" applyFont="1" applyFill="1" applyBorder="1" applyAlignment="1">
      <alignment horizontal="center" vertical="top" wrapText="1"/>
    </xf>
    <xf numFmtId="0" fontId="0" fillId="0" borderId="1" xfId="0" applyBorder="1" applyAlignment="1">
      <alignment vertical="top" textRotation="90" wrapText="1"/>
    </xf>
    <xf numFmtId="164" fontId="0" fillId="0" borderId="1" xfId="1" applyFont="1" applyBorder="1" applyAlignment="1">
      <alignment vertical="top" textRotation="90" wrapText="1"/>
    </xf>
    <xf numFmtId="165" fontId="0" fillId="0" borderId="1" xfId="1" applyNumberFormat="1" applyFont="1" applyBorder="1" applyAlignment="1">
      <alignment vertical="top" textRotation="90" wrapText="1"/>
    </xf>
    <xf numFmtId="0" fontId="0" fillId="0" borderId="1" xfId="0" applyFill="1" applyBorder="1" applyAlignment="1">
      <alignment vertical="top" wrapText="1"/>
    </xf>
    <xf numFmtId="16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Font="1" applyBorder="1" applyAlignment="1">
      <alignment horizontal="center" vertical="top" wrapText="1"/>
    </xf>
    <xf numFmtId="0" fontId="0" fillId="0" borderId="1" xfId="0" applyBorder="1" applyAlignment="1">
      <alignment horizontal="center" vertical="top" wrapText="1"/>
    </xf>
    <xf numFmtId="17" fontId="0" fillId="0" borderId="1" xfId="0" applyNumberFormat="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1" xfId="0" applyBorder="1" applyAlignment="1">
      <alignment vertical="top" wrapText="1"/>
    </xf>
    <xf numFmtId="0" fontId="0" fillId="0" borderId="1" xfId="0" applyFont="1" applyBorder="1" applyAlignment="1">
      <alignment vertical="top" wrapText="1"/>
    </xf>
    <xf numFmtId="0" fontId="0" fillId="0" borderId="0" xfId="0" applyAlignment="1">
      <alignment vertical="top"/>
    </xf>
    <xf numFmtId="0" fontId="0" fillId="0" borderId="1" xfId="0" applyBorder="1" applyAlignment="1">
      <alignment horizontal="center" vertical="top" wrapText="1"/>
    </xf>
    <xf numFmtId="165" fontId="0" fillId="0" borderId="0" xfId="0" applyNumberFormat="1" applyBorder="1"/>
    <xf numFmtId="165" fontId="0" fillId="0" borderId="0" xfId="1" applyNumberFormat="1" applyFont="1" applyBorder="1" applyAlignment="1">
      <alignment vertical="top" textRotation="90" wrapText="1"/>
    </xf>
    <xf numFmtId="0" fontId="2" fillId="0" borderId="1" xfId="0" applyFont="1" applyBorder="1" applyAlignment="1">
      <alignment horizontal="justify" vertical="top" wrapText="1"/>
    </xf>
    <xf numFmtId="0" fontId="0" fillId="0"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vertical="top" wrapText="1"/>
    </xf>
    <xf numFmtId="0" fontId="2" fillId="0" borderId="1" xfId="0" applyFont="1" applyFill="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vertical="top" wrapText="1"/>
    </xf>
    <xf numFmtId="0" fontId="1" fillId="3" borderId="1" xfId="0" applyFont="1" applyFill="1" applyBorder="1" applyAlignment="1">
      <alignment horizontal="center" vertical="top" wrapText="1"/>
    </xf>
    <xf numFmtId="0" fontId="1" fillId="2" borderId="5" xfId="0" applyFont="1" applyFill="1" applyBorder="1" applyAlignment="1">
      <alignment horizontal="center" vertical="top" wrapText="1"/>
    </xf>
    <xf numFmtId="0" fontId="0" fillId="0" borderId="5" xfId="0" applyFont="1" applyBorder="1" applyAlignment="1">
      <alignment horizontal="center" vertical="top" wrapText="1"/>
    </xf>
    <xf numFmtId="0" fontId="2" fillId="0" borderId="5" xfId="0" applyFont="1" applyFill="1" applyBorder="1" applyAlignment="1">
      <alignment horizontal="center" vertical="top" wrapText="1"/>
    </xf>
    <xf numFmtId="0" fontId="0" fillId="0" borderId="5" xfId="0" applyFont="1" applyBorder="1" applyAlignment="1">
      <alignment vertical="top" wrapText="1"/>
    </xf>
    <xf numFmtId="0" fontId="1" fillId="2" borderId="6" xfId="0" applyFont="1" applyFill="1" applyBorder="1" applyAlignment="1">
      <alignment horizontal="center" vertical="top" wrapText="1"/>
    </xf>
    <xf numFmtId="0" fontId="2" fillId="0" borderId="6" xfId="0" applyFont="1" applyFill="1" applyBorder="1" applyAlignment="1">
      <alignment horizontal="center" vertical="top" wrapText="1"/>
    </xf>
    <xf numFmtId="0" fontId="0" fillId="0" borderId="1" xfId="0" applyBorder="1"/>
    <xf numFmtId="0" fontId="0" fillId="0"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Font="1" applyBorder="1" applyAlignment="1">
      <alignment horizontal="center" vertical="top" wrapText="1"/>
    </xf>
    <xf numFmtId="0" fontId="0" fillId="0" borderId="1" xfId="0" applyBorder="1" applyAlignment="1">
      <alignment vertical="top" wrapText="1"/>
    </xf>
    <xf numFmtId="9" fontId="0" fillId="0" borderId="1" xfId="0" applyNumberFormat="1" applyFont="1" applyBorder="1" applyAlignment="1">
      <alignment horizontal="center" vertical="top" wrapText="1"/>
    </xf>
    <xf numFmtId="9" fontId="0" fillId="0" borderId="1" xfId="0" applyNumberFormat="1" applyFont="1" applyBorder="1" applyAlignment="1">
      <alignment vertical="top" wrapText="1"/>
    </xf>
    <xf numFmtId="9" fontId="0" fillId="0" borderId="1" xfId="3" applyFont="1" applyBorder="1" applyAlignment="1">
      <alignment horizontal="center" vertical="top" wrapText="1"/>
    </xf>
    <xf numFmtId="9" fontId="0" fillId="0" borderId="1" xfId="3" applyFont="1" applyFill="1" applyBorder="1" applyAlignment="1">
      <alignment horizontal="center" vertical="top" wrapText="1"/>
    </xf>
    <xf numFmtId="9" fontId="8" fillId="0" borderId="0" xfId="3" applyFont="1" applyAlignment="1">
      <alignment horizontal="center"/>
    </xf>
    <xf numFmtId="166" fontId="6" fillId="4" borderId="1" xfId="0" applyNumberFormat="1" applyFont="1" applyFill="1" applyBorder="1" applyAlignment="1">
      <alignment horizontal="center" vertical="center" wrapText="1"/>
    </xf>
    <xf numFmtId="9" fontId="0" fillId="0" borderId="7" xfId="3" applyFont="1" applyBorder="1" applyAlignment="1">
      <alignment horizontal="center" vertical="top" wrapText="1"/>
    </xf>
    <xf numFmtId="9" fontId="0" fillId="0" borderId="8" xfId="3" applyFont="1" applyBorder="1" applyAlignment="1">
      <alignment horizontal="center" vertical="top" wrapText="1"/>
    </xf>
    <xf numFmtId="9" fontId="0" fillId="0" borderId="9" xfId="3" applyFont="1" applyBorder="1" applyAlignment="1">
      <alignment horizontal="center" vertical="top" wrapText="1"/>
    </xf>
    <xf numFmtId="9" fontId="0" fillId="0" borderId="7" xfId="3" applyFont="1" applyFill="1" applyBorder="1" applyAlignment="1">
      <alignment horizontal="center" vertical="top" wrapText="1"/>
    </xf>
    <xf numFmtId="9" fontId="0" fillId="0" borderId="8" xfId="3" applyFont="1" applyFill="1" applyBorder="1" applyAlignment="1">
      <alignment horizontal="center" vertical="top" wrapText="1"/>
    </xf>
    <xf numFmtId="9" fontId="0" fillId="0" borderId="9" xfId="3" applyFont="1" applyFill="1" applyBorder="1" applyAlignment="1">
      <alignment horizontal="center" vertical="top" wrapText="1"/>
    </xf>
    <xf numFmtId="9" fontId="0" fillId="0" borderId="7" xfId="0" applyNumberFormat="1" applyFont="1" applyBorder="1" applyAlignment="1">
      <alignment horizontal="center" vertical="top" wrapText="1"/>
    </xf>
    <xf numFmtId="9" fontId="0" fillId="0" borderId="8" xfId="0" applyNumberFormat="1" applyFont="1" applyBorder="1" applyAlignment="1">
      <alignment horizontal="center" vertical="top" wrapText="1"/>
    </xf>
    <xf numFmtId="9" fontId="0" fillId="0" borderId="9" xfId="0" applyNumberFormat="1" applyFont="1" applyBorder="1" applyAlignment="1">
      <alignment horizontal="center" vertical="top" wrapText="1"/>
    </xf>
    <xf numFmtId="9" fontId="0" fillId="0" borderId="7" xfId="0" applyNumberFormat="1" applyBorder="1" applyAlignment="1">
      <alignment horizontal="center" vertical="top" wrapText="1"/>
    </xf>
    <xf numFmtId="9" fontId="0" fillId="0" borderId="8" xfId="0" applyNumberFormat="1" applyBorder="1" applyAlignment="1">
      <alignment horizontal="center" vertical="top" wrapText="1"/>
    </xf>
    <xf numFmtId="9" fontId="0" fillId="0" borderId="9" xfId="0" applyNumberFormat="1" applyBorder="1" applyAlignment="1">
      <alignment horizontal="center" vertical="top" wrapText="1"/>
    </xf>
    <xf numFmtId="167" fontId="0" fillId="0" borderId="1" xfId="2" applyNumberFormat="1" applyFont="1" applyBorder="1"/>
    <xf numFmtId="1" fontId="0" fillId="0" borderId="7" xfId="3" applyNumberFormat="1" applyFont="1" applyBorder="1" applyAlignment="1">
      <alignment horizontal="center" vertical="top" wrapText="1"/>
    </xf>
    <xf numFmtId="167" fontId="0" fillId="0" borderId="1" xfId="2" applyNumberFormat="1" applyFont="1" applyFill="1" applyBorder="1"/>
    <xf numFmtId="10" fontId="0" fillId="0" borderId="1" xfId="3" applyNumberFormat="1" applyFont="1" applyBorder="1" applyAlignment="1">
      <alignment horizontal="center" vertical="top" wrapText="1"/>
    </xf>
    <xf numFmtId="0" fontId="0" fillId="0" borderId="1" xfId="0" applyBorder="1" applyAlignment="1">
      <alignment wrapText="1"/>
    </xf>
    <xf numFmtId="1" fontId="0" fillId="0" borderId="9" xfId="3" applyNumberFormat="1" applyFont="1" applyBorder="1" applyAlignment="1">
      <alignment horizontal="center" vertical="top" wrapText="1"/>
    </xf>
    <xf numFmtId="167" fontId="0" fillId="0" borderId="1" xfId="2" applyNumberFormat="1" applyFont="1" applyFill="1" applyBorder="1" applyAlignment="1">
      <alignment vertical="center"/>
    </xf>
    <xf numFmtId="167" fontId="0" fillId="0" borderId="1" xfId="2" applyNumberFormat="1" applyFont="1" applyBorder="1" applyAlignment="1">
      <alignment vertical="center"/>
    </xf>
    <xf numFmtId="167" fontId="0" fillId="0" borderId="1" xfId="2" applyNumberFormat="1" applyFont="1" applyFill="1" applyBorder="1" applyAlignment="1">
      <alignment vertical="center" wrapText="1"/>
    </xf>
    <xf numFmtId="2" fontId="0" fillId="0" borderId="9" xfId="3" applyNumberFormat="1" applyFont="1" applyBorder="1" applyAlignment="1">
      <alignment horizontal="center" vertical="top" wrapText="1"/>
    </xf>
    <xf numFmtId="10" fontId="0" fillId="0" borderId="1" xfId="0" applyNumberFormat="1" applyFont="1" applyFill="1" applyBorder="1" applyAlignment="1">
      <alignment horizontal="center" vertical="top" wrapText="1"/>
    </xf>
    <xf numFmtId="167" fontId="0" fillId="0" borderId="1" xfId="2" applyNumberFormat="1" applyFont="1" applyBorder="1" applyAlignment="1">
      <alignment horizontal="right" vertical="center"/>
    </xf>
    <xf numFmtId="0" fontId="0" fillId="0" borderId="1" xfId="0" applyBorder="1" applyAlignment="1">
      <alignment vertical="center" wrapText="1"/>
    </xf>
    <xf numFmtId="167" fontId="0" fillId="0" borderId="1" xfId="2" applyNumberFormat="1" applyFont="1" applyBorder="1" applyAlignment="1">
      <alignment vertical="top"/>
    </xf>
    <xf numFmtId="2" fontId="0" fillId="0" borderId="1" xfId="0" applyNumberFormat="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Border="1" applyAlignment="1">
      <alignment vertical="top" wrapText="1"/>
    </xf>
    <xf numFmtId="0" fontId="2" fillId="0" borderId="1" xfId="0" applyFont="1" applyFill="1" applyBorder="1" applyAlignment="1">
      <alignment vertical="top" wrapText="1"/>
    </xf>
    <xf numFmtId="0" fontId="0" fillId="0" borderId="1" xfId="0" applyFont="1" applyBorder="1" applyAlignment="1">
      <alignment vertical="top" wrapText="1"/>
    </xf>
    <xf numFmtId="2" fontId="0" fillId="0" borderId="7" xfId="3" applyNumberFormat="1" applyFont="1" applyFill="1" applyBorder="1" applyAlignment="1">
      <alignment horizontal="center" vertical="top" wrapText="1"/>
    </xf>
    <xf numFmtId="2" fontId="0" fillId="0" borderId="7" xfId="3" applyNumberFormat="1" applyFont="1" applyBorder="1" applyAlignment="1">
      <alignment horizontal="center" vertical="top" wrapText="1"/>
    </xf>
    <xf numFmtId="10" fontId="0" fillId="0" borderId="1" xfId="0" applyNumberFormat="1" applyFont="1" applyBorder="1" applyAlignment="1">
      <alignment horizontal="center" vertical="top" wrapText="1"/>
    </xf>
    <xf numFmtId="2" fontId="0" fillId="0" borderId="8" xfId="3" applyNumberFormat="1" applyFont="1" applyBorder="1" applyAlignment="1">
      <alignment horizontal="center" vertical="top" wrapText="1"/>
    </xf>
    <xf numFmtId="10" fontId="0" fillId="0" borderId="1" xfId="0" applyNumberFormat="1" applyFill="1" applyBorder="1" applyAlignment="1">
      <alignment horizontal="center" vertical="top" wrapText="1"/>
    </xf>
    <xf numFmtId="2" fontId="0" fillId="0" borderId="8" xfId="3" applyNumberFormat="1" applyFont="1" applyFill="1" applyBorder="1" applyAlignment="1">
      <alignment horizontal="center" vertical="top" wrapText="1"/>
    </xf>
    <xf numFmtId="2" fontId="0" fillId="0" borderId="7" xfId="0" applyNumberFormat="1" applyFont="1" applyBorder="1" applyAlignment="1">
      <alignment horizontal="center" vertical="top" wrapText="1"/>
    </xf>
    <xf numFmtId="2" fontId="0" fillId="0" borderId="7" xfId="0" applyNumberFormat="1" applyBorder="1" applyAlignment="1">
      <alignment horizontal="center" vertical="top" wrapText="1"/>
    </xf>
    <xf numFmtId="0" fontId="0" fillId="0" borderId="1" xfId="0" applyFont="1" applyBorder="1" applyAlignment="1">
      <alignment vertical="top" wrapText="1"/>
    </xf>
    <xf numFmtId="167" fontId="9" fillId="0" borderId="0" xfId="3" applyNumberFormat="1" applyFont="1" applyAlignment="1">
      <alignment horizontal="center"/>
    </xf>
    <xf numFmtId="2" fontId="1" fillId="0" borderId="0" xfId="3" applyNumberFormat="1" applyFont="1" applyAlignment="1">
      <alignment horizontal="center"/>
    </xf>
    <xf numFmtId="0" fontId="2" fillId="0" borderId="1" xfId="0" applyFont="1" applyFill="1" applyBorder="1" applyAlignment="1">
      <alignment horizontal="center" vertical="center" wrapText="1"/>
    </xf>
    <xf numFmtId="9" fontId="2" fillId="0" borderId="1" xfId="3" applyFont="1" applyFill="1" applyBorder="1" applyAlignment="1">
      <alignment vertical="top" wrapText="1"/>
    </xf>
    <xf numFmtId="9" fontId="0" fillId="0" borderId="1" xfId="3" applyFont="1" applyBorder="1" applyAlignment="1">
      <alignment vertical="top" wrapText="1"/>
    </xf>
    <xf numFmtId="9" fontId="2" fillId="0" borderId="1" xfId="0" applyNumberFormat="1" applyFont="1" applyFill="1" applyBorder="1" applyAlignment="1">
      <alignment vertical="top" wrapText="1"/>
    </xf>
    <xf numFmtId="0" fontId="9" fillId="4" borderId="1" xfId="0" applyFont="1" applyFill="1" applyBorder="1" applyAlignment="1">
      <alignment horizontal="center" vertical="center" wrapText="1"/>
    </xf>
    <xf numFmtId="0" fontId="5" fillId="0" borderId="1" xfId="0" applyFont="1" applyFill="1" applyBorder="1" applyAlignment="1">
      <alignment vertical="top" wrapText="1"/>
    </xf>
    <xf numFmtId="10" fontId="10" fillId="0" borderId="0" xfId="0" applyNumberFormat="1" applyFont="1" applyAlignment="1">
      <alignment horizontal="center"/>
    </xf>
    <xf numFmtId="9" fontId="10" fillId="0" borderId="1" xfId="0" applyNumberFormat="1" applyFont="1" applyBorder="1" applyAlignment="1">
      <alignment vertical="top" wrapText="1"/>
    </xf>
    <xf numFmtId="9" fontId="2" fillId="0" borderId="7" xfId="0" applyNumberFormat="1" applyFont="1" applyFill="1" applyBorder="1" applyAlignment="1">
      <alignment vertical="top" wrapText="1"/>
    </xf>
    <xf numFmtId="9" fontId="0" fillId="0" borderId="7" xfId="3" applyFont="1" applyBorder="1" applyAlignment="1">
      <alignment vertical="top" wrapText="1"/>
    </xf>
    <xf numFmtId="9" fontId="0" fillId="0" borderId="8" xfId="3" applyFont="1" applyBorder="1" applyAlignment="1">
      <alignment vertical="top" wrapText="1"/>
    </xf>
    <xf numFmtId="9" fontId="0" fillId="0" borderId="7" xfId="0" applyNumberFormat="1" applyFont="1" applyBorder="1" applyAlignment="1">
      <alignment vertical="top" wrapText="1"/>
    </xf>
    <xf numFmtId="9" fontId="0" fillId="0" borderId="9" xfId="0" applyNumberFormat="1" applyFont="1" applyBorder="1" applyAlignment="1">
      <alignment vertical="top" wrapText="1"/>
    </xf>
    <xf numFmtId="9" fontId="0" fillId="0" borderId="8" xfId="0" applyNumberFormat="1" applyFont="1" applyBorder="1" applyAlignment="1">
      <alignment vertical="top" wrapText="1"/>
    </xf>
    <xf numFmtId="9" fontId="2" fillId="0" borderId="7" xfId="0" applyNumberFormat="1" applyFont="1" applyFill="1" applyBorder="1" applyAlignment="1">
      <alignment horizontal="center" vertical="top" wrapText="1"/>
    </xf>
    <xf numFmtId="9" fontId="2" fillId="0" borderId="9" xfId="0" applyNumberFormat="1" applyFont="1" applyFill="1" applyBorder="1" applyAlignment="1">
      <alignment horizontal="center" vertical="top" wrapText="1"/>
    </xf>
    <xf numFmtId="9" fontId="0" fillId="0" borderId="7" xfId="0" applyNumberFormat="1" applyFont="1" applyBorder="1" applyAlignment="1">
      <alignment horizontal="center" vertical="top" wrapText="1"/>
    </xf>
    <xf numFmtId="9" fontId="0" fillId="0" borderId="8" xfId="0" applyNumberFormat="1" applyFont="1" applyBorder="1" applyAlignment="1">
      <alignment horizontal="center" vertical="top" wrapText="1"/>
    </xf>
    <xf numFmtId="9" fontId="0" fillId="0" borderId="9" xfId="0" applyNumberFormat="1" applyFont="1" applyBorder="1" applyAlignment="1">
      <alignment horizontal="center" vertical="top" wrapText="1"/>
    </xf>
    <xf numFmtId="9" fontId="0" fillId="0" borderId="7" xfId="0" applyNumberFormat="1" applyBorder="1" applyAlignment="1">
      <alignment horizontal="center" vertical="top" wrapText="1"/>
    </xf>
    <xf numFmtId="9" fontId="0" fillId="0" borderId="8" xfId="0" applyNumberFormat="1" applyBorder="1" applyAlignment="1">
      <alignment horizontal="center" vertical="top" wrapText="1"/>
    </xf>
    <xf numFmtId="9" fontId="0" fillId="0" borderId="9" xfId="0" applyNumberFormat="1" applyBorder="1" applyAlignment="1">
      <alignment horizontal="center" vertical="top" wrapText="1"/>
    </xf>
    <xf numFmtId="9" fontId="0" fillId="0" borderId="7" xfId="3" applyFont="1" applyBorder="1" applyAlignment="1">
      <alignment horizontal="center" vertical="top" wrapText="1"/>
    </xf>
    <xf numFmtId="9" fontId="0" fillId="0" borderId="8" xfId="3" applyFont="1" applyBorder="1" applyAlignment="1">
      <alignment horizontal="center" vertical="top" wrapText="1"/>
    </xf>
    <xf numFmtId="9" fontId="0" fillId="0" borderId="9" xfId="3" applyFont="1" applyBorder="1" applyAlignment="1">
      <alignment horizontal="center" vertical="top" wrapText="1"/>
    </xf>
    <xf numFmtId="9" fontId="0" fillId="0" borderId="7" xfId="3" applyFont="1" applyFill="1" applyBorder="1" applyAlignment="1">
      <alignment horizontal="center" vertical="top" wrapText="1"/>
    </xf>
    <xf numFmtId="9" fontId="0" fillId="0" borderId="8" xfId="3" applyFont="1" applyFill="1" applyBorder="1" applyAlignment="1">
      <alignment horizontal="center" vertical="top" wrapText="1"/>
    </xf>
    <xf numFmtId="9" fontId="0" fillId="0" borderId="9" xfId="3"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1" xfId="0" applyFont="1" applyBorder="1" applyAlignment="1">
      <alignment horizontal="center" vertical="top" wrapText="1"/>
    </xf>
    <xf numFmtId="17" fontId="0" fillId="0" borderId="1" xfId="0" applyNumberFormat="1" applyFont="1" applyBorder="1" applyAlignment="1">
      <alignment horizontal="center" vertical="top" wrapText="1"/>
    </xf>
    <xf numFmtId="164" fontId="0" fillId="0" borderId="1" xfId="1" applyFont="1" applyBorder="1" applyAlignment="1">
      <alignment horizontal="center" vertical="top" textRotation="90" wrapText="1"/>
    </xf>
    <xf numFmtId="0" fontId="0" fillId="0" borderId="1" xfId="0" applyFont="1" applyBorder="1" applyAlignment="1">
      <alignment horizontal="right" vertical="top" wrapText="1"/>
    </xf>
    <xf numFmtId="0" fontId="0" fillId="0" borderId="1" xfId="0" applyBorder="1" applyAlignment="1">
      <alignment horizontal="center" vertical="top" textRotation="90" wrapText="1"/>
    </xf>
    <xf numFmtId="0" fontId="0" fillId="0" borderId="1" xfId="0" applyFont="1" applyBorder="1" applyAlignment="1">
      <alignment horizontal="center" vertical="top" textRotation="90" wrapText="1"/>
    </xf>
    <xf numFmtId="164" fontId="0" fillId="0" borderId="1" xfId="1" applyNumberFormat="1"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165" fontId="0" fillId="0" borderId="1" xfId="1" applyNumberFormat="1" applyFont="1" applyBorder="1" applyAlignment="1">
      <alignment horizontal="center" vertical="top" textRotation="90" wrapText="1"/>
    </xf>
    <xf numFmtId="17" fontId="0" fillId="0" borderId="1" xfId="0" applyNumberFormat="1" applyBorder="1" applyAlignment="1">
      <alignment horizontal="center" vertical="top" wrapText="1"/>
    </xf>
    <xf numFmtId="0" fontId="0" fillId="0" borderId="1" xfId="0" applyFont="1" applyBorder="1" applyAlignment="1">
      <alignment vertical="top" wrapText="1"/>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9" fontId="0" fillId="0" borderId="1" xfId="0" applyNumberFormat="1" applyFont="1" applyBorder="1" applyAlignment="1">
      <alignment horizontal="center" vertical="top" wrapText="1"/>
    </xf>
    <xf numFmtId="0" fontId="0" fillId="0" borderId="1" xfId="0" applyFill="1" applyBorder="1" applyAlignment="1">
      <alignment horizontal="center" vertical="top" wrapText="1"/>
    </xf>
    <xf numFmtId="0" fontId="0" fillId="0" borderId="1" xfId="0" applyFont="1" applyFill="1" applyBorder="1" applyAlignment="1">
      <alignment horizontal="center" vertical="top" textRotation="90" wrapText="1"/>
    </xf>
    <xf numFmtId="164" fontId="0" fillId="0" borderId="1" xfId="1" applyFont="1" applyFill="1" applyBorder="1" applyAlignment="1">
      <alignment horizontal="center" vertical="top" textRotation="90" wrapText="1"/>
    </xf>
    <xf numFmtId="0" fontId="1" fillId="0" borderId="2" xfId="0" applyFont="1" applyBorder="1" applyAlignment="1">
      <alignment horizontal="center"/>
    </xf>
    <xf numFmtId="0" fontId="0" fillId="0" borderId="1" xfId="0" applyBorder="1" applyAlignment="1">
      <alignment vertical="top" wrapText="1"/>
    </xf>
    <xf numFmtId="17" fontId="0" fillId="0" borderId="1" xfId="0" applyNumberFormat="1" applyBorder="1" applyAlignment="1">
      <alignment horizontal="center" vertical="top" textRotation="90" wrapText="1"/>
    </xf>
    <xf numFmtId="17" fontId="0" fillId="0" borderId="1" xfId="0" applyNumberFormat="1" applyFont="1" applyBorder="1" applyAlignment="1">
      <alignment vertical="top" wrapText="1"/>
    </xf>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5"/>
  <sheetViews>
    <sheetView tabSelected="1" zoomScale="89" zoomScaleNormal="70" workbookViewId="0">
      <pane xSplit="5" ySplit="2" topLeftCell="M3" activePane="bottomRight" state="frozen"/>
      <selection pane="topRight" activeCell="F1" sqref="F1"/>
      <selection pane="bottomLeft" activeCell="A3" sqref="A3"/>
      <selection pane="bottomRight" activeCell="N3" sqref="N3"/>
    </sheetView>
  </sheetViews>
  <sheetFormatPr baseColWidth="10" defaultRowHeight="14.5" x14ac:dyDescent="0.35"/>
  <cols>
    <col min="1" max="1" width="13.54296875" customWidth="1"/>
    <col min="2" max="2" width="22.26953125" customWidth="1"/>
    <col min="3" max="3" width="25.453125" customWidth="1"/>
    <col min="4" max="4" width="17.54296875" customWidth="1"/>
    <col min="5" max="5" width="26.1796875" customWidth="1"/>
    <col min="6" max="6" width="26.1796875" style="53" customWidth="1"/>
    <col min="7" max="7" width="20.54296875" style="1" customWidth="1"/>
    <col min="8" max="8" width="26.1796875" customWidth="1"/>
    <col min="9" max="9" width="17.81640625" customWidth="1"/>
    <col min="10" max="10" width="25.7265625" customWidth="1"/>
    <col min="11" max="12" width="18.1796875" customWidth="1"/>
    <col min="13" max="17" width="18.1796875" style="27" customWidth="1"/>
    <col min="18" max="18" width="24.453125" customWidth="1"/>
    <col min="19" max="19" width="17.453125" customWidth="1"/>
    <col min="20" max="20" width="25" customWidth="1"/>
    <col min="21" max="21" width="24.81640625" customWidth="1"/>
    <col min="22" max="33" width="16.81640625" style="1" customWidth="1"/>
    <col min="34" max="34" width="9.26953125" customWidth="1"/>
    <col min="35" max="35" width="12.26953125" customWidth="1"/>
    <col min="36" max="36" width="15.453125" customWidth="1"/>
    <col min="37" max="37" width="16.26953125" customWidth="1"/>
    <col min="38" max="38" width="22" customWidth="1"/>
    <col min="39" max="39" width="23.1796875" customWidth="1"/>
    <col min="40" max="40" width="18.54296875" customWidth="1"/>
    <col min="41" max="43" width="14.81640625" customWidth="1"/>
    <col min="44" max="44" width="26.54296875" customWidth="1"/>
    <col min="45" max="45" width="14.453125" customWidth="1"/>
    <col min="46" max="46" width="14.81640625" bestFit="1" customWidth="1"/>
  </cols>
  <sheetData>
    <row r="1" spans="1:46" x14ac:dyDescent="0.35">
      <c r="A1" s="158" t="s">
        <v>61</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row>
    <row r="2" spans="1:46" ht="78.75" customHeight="1" x14ac:dyDescent="0.35">
      <c r="A2" s="10" t="s">
        <v>0</v>
      </c>
      <c r="B2" s="10" t="s">
        <v>1</v>
      </c>
      <c r="C2" s="10" t="s">
        <v>2</v>
      </c>
      <c r="D2" s="10" t="s">
        <v>3</v>
      </c>
      <c r="E2" s="47" t="s">
        <v>4</v>
      </c>
      <c r="F2" s="46" t="s">
        <v>378</v>
      </c>
      <c r="G2" s="51" t="s">
        <v>5</v>
      </c>
      <c r="H2" s="10" t="s">
        <v>6</v>
      </c>
      <c r="I2" s="10" t="s">
        <v>3</v>
      </c>
      <c r="J2" s="10" t="s">
        <v>7</v>
      </c>
      <c r="K2" s="10" t="s">
        <v>8</v>
      </c>
      <c r="L2" s="10" t="s">
        <v>470</v>
      </c>
      <c r="M2" s="111" t="s">
        <v>471</v>
      </c>
      <c r="N2" s="110" t="s">
        <v>472</v>
      </c>
      <c r="O2" s="110" t="s">
        <v>474</v>
      </c>
      <c r="P2" s="110" t="s">
        <v>469</v>
      </c>
      <c r="Q2" s="110" t="s">
        <v>473</v>
      </c>
      <c r="R2" s="10" t="s">
        <v>9</v>
      </c>
      <c r="S2" s="10" t="s">
        <v>234</v>
      </c>
      <c r="T2" s="10" t="s">
        <v>10</v>
      </c>
      <c r="U2" s="10" t="s">
        <v>11</v>
      </c>
      <c r="V2" s="10" t="s">
        <v>12</v>
      </c>
      <c r="W2" s="15" t="s">
        <v>377</v>
      </c>
      <c r="X2" s="63" t="s">
        <v>425</v>
      </c>
      <c r="Y2" s="63" t="s">
        <v>426</v>
      </c>
      <c r="Z2" s="63" t="s">
        <v>427</v>
      </c>
      <c r="AA2" s="63" t="s">
        <v>428</v>
      </c>
      <c r="AB2" s="63" t="s">
        <v>429</v>
      </c>
      <c r="AC2" s="63" t="s">
        <v>430</v>
      </c>
      <c r="AD2" s="63" t="s">
        <v>431</v>
      </c>
      <c r="AE2" s="63" t="s">
        <v>432</v>
      </c>
      <c r="AF2" s="63" t="s">
        <v>433</v>
      </c>
      <c r="AG2" s="63" t="s">
        <v>434</v>
      </c>
      <c r="AH2" s="10" t="s">
        <v>13</v>
      </c>
      <c r="AI2" s="10" t="s">
        <v>14</v>
      </c>
      <c r="AJ2" s="10" t="s">
        <v>15</v>
      </c>
      <c r="AK2" s="10" t="s">
        <v>16</v>
      </c>
      <c r="AL2" s="10" t="s">
        <v>17</v>
      </c>
      <c r="AM2" s="10" t="s">
        <v>20</v>
      </c>
      <c r="AN2" s="10" t="s">
        <v>18</v>
      </c>
      <c r="AO2" s="10" t="s">
        <v>19</v>
      </c>
      <c r="AP2" s="16" t="s">
        <v>361</v>
      </c>
      <c r="AQ2" s="16" t="s">
        <v>423</v>
      </c>
      <c r="AR2" s="16" t="s">
        <v>362</v>
      </c>
    </row>
    <row r="3" spans="1:46" ht="114.75" customHeight="1" x14ac:dyDescent="0.35">
      <c r="A3" s="139" t="s">
        <v>21</v>
      </c>
      <c r="B3" s="139" t="s">
        <v>22</v>
      </c>
      <c r="C3" s="19" t="s">
        <v>46</v>
      </c>
      <c r="D3" s="19" t="s">
        <v>48</v>
      </c>
      <c r="E3" s="48" t="s">
        <v>47</v>
      </c>
      <c r="F3" s="41">
        <v>0</v>
      </c>
      <c r="G3" s="150" t="s">
        <v>30</v>
      </c>
      <c r="H3" s="19" t="s">
        <v>55</v>
      </c>
      <c r="I3" s="19" t="s">
        <v>60</v>
      </c>
      <c r="J3" s="19" t="s">
        <v>57</v>
      </c>
      <c r="K3" s="19">
        <v>1</v>
      </c>
      <c r="L3" s="19">
        <v>0</v>
      </c>
      <c r="M3" s="26" t="s">
        <v>365</v>
      </c>
      <c r="N3" s="94"/>
      <c r="O3" s="94"/>
      <c r="P3" s="103"/>
      <c r="Q3" s="94"/>
      <c r="R3" s="134" t="s">
        <v>236</v>
      </c>
      <c r="S3" s="134" t="s">
        <v>235</v>
      </c>
      <c r="T3" s="135" t="s">
        <v>251</v>
      </c>
      <c r="U3" s="135" t="s">
        <v>252</v>
      </c>
      <c r="V3" s="135">
        <v>1</v>
      </c>
      <c r="W3" s="135">
        <v>1</v>
      </c>
      <c r="X3" s="60">
        <f>W3/V3</f>
        <v>1</v>
      </c>
      <c r="Y3" s="128">
        <f>SUM(X3:X5)/(2)</f>
        <v>1</v>
      </c>
      <c r="Z3" s="64" t="s">
        <v>435</v>
      </c>
      <c r="AA3" s="64" t="s">
        <v>436</v>
      </c>
      <c r="AB3" s="64" t="s">
        <v>437</v>
      </c>
      <c r="AC3" s="77">
        <v>1491164190</v>
      </c>
      <c r="AD3" s="76">
        <v>140490000</v>
      </c>
      <c r="AE3" s="78">
        <v>6888104521</v>
      </c>
      <c r="AF3" s="78">
        <v>416290000</v>
      </c>
      <c r="AG3" s="79">
        <f>AF3/AE3</f>
        <v>6.0436074791089832E-2</v>
      </c>
      <c r="AH3" s="148">
        <v>43831</v>
      </c>
      <c r="AI3" s="135" t="s">
        <v>253</v>
      </c>
      <c r="AJ3" s="134" t="s">
        <v>283</v>
      </c>
      <c r="AK3" s="155" t="s">
        <v>284</v>
      </c>
      <c r="AL3" s="141" t="s">
        <v>289</v>
      </c>
      <c r="AM3" s="141">
        <f>363863989+6524240532</f>
        <v>6888104521</v>
      </c>
      <c r="AN3" s="141" t="s">
        <v>287</v>
      </c>
      <c r="AO3" s="141" t="s">
        <v>288</v>
      </c>
      <c r="AP3" s="141">
        <f>363863989+6524240532</f>
        <v>6888104521</v>
      </c>
      <c r="AQ3" s="141">
        <f>140490000+275800000</f>
        <v>416290000</v>
      </c>
      <c r="AR3" s="135" t="s">
        <v>380</v>
      </c>
    </row>
    <row r="4" spans="1:46" ht="75" customHeight="1" x14ac:dyDescent="0.35">
      <c r="A4" s="139"/>
      <c r="B4" s="139"/>
      <c r="C4" s="19" t="s">
        <v>49</v>
      </c>
      <c r="D4" s="19" t="s">
        <v>51</v>
      </c>
      <c r="E4" s="48" t="s">
        <v>50</v>
      </c>
      <c r="F4" s="41">
        <v>0</v>
      </c>
      <c r="G4" s="150"/>
      <c r="H4" s="19" t="s">
        <v>56</v>
      </c>
      <c r="I4" s="19" t="s">
        <v>59</v>
      </c>
      <c r="J4" s="19" t="s">
        <v>58</v>
      </c>
      <c r="K4" s="19">
        <v>1</v>
      </c>
      <c r="L4" s="19">
        <v>0</v>
      </c>
      <c r="M4" s="26" t="s">
        <v>365</v>
      </c>
      <c r="N4" s="94"/>
      <c r="O4" s="94"/>
      <c r="P4" s="103"/>
      <c r="Q4" s="94"/>
      <c r="R4" s="134"/>
      <c r="S4" s="134"/>
      <c r="T4" s="135"/>
      <c r="U4" s="135"/>
      <c r="V4" s="135"/>
      <c r="W4" s="135"/>
      <c r="X4" s="55"/>
      <c r="Y4" s="129"/>
      <c r="Z4" s="80" t="s">
        <v>438</v>
      </c>
      <c r="AA4" s="65" t="s">
        <v>436</v>
      </c>
      <c r="AB4" s="65" t="s">
        <v>437</v>
      </c>
      <c r="AC4" s="76">
        <v>5033076342</v>
      </c>
      <c r="AD4" s="65">
        <v>0</v>
      </c>
      <c r="AE4" s="65"/>
      <c r="AF4" s="65"/>
      <c r="AG4" s="55"/>
      <c r="AH4" s="135"/>
      <c r="AI4" s="135"/>
      <c r="AJ4" s="134"/>
      <c r="AK4" s="134"/>
      <c r="AL4" s="141"/>
      <c r="AM4" s="141"/>
      <c r="AN4" s="141"/>
      <c r="AO4" s="141"/>
      <c r="AP4" s="141"/>
      <c r="AQ4" s="141"/>
      <c r="AR4" s="135"/>
    </row>
    <row r="5" spans="1:46" ht="189" customHeight="1" x14ac:dyDescent="0.35">
      <c r="A5" s="139"/>
      <c r="B5" s="139"/>
      <c r="C5" s="19" t="s">
        <v>53</v>
      </c>
      <c r="D5" s="19" t="s">
        <v>54</v>
      </c>
      <c r="E5" s="48" t="s">
        <v>52</v>
      </c>
      <c r="F5" s="41">
        <v>0</v>
      </c>
      <c r="G5" s="150"/>
      <c r="H5" s="2"/>
      <c r="I5" s="2"/>
      <c r="J5" s="19" t="s">
        <v>233</v>
      </c>
      <c r="K5" s="19" t="s">
        <v>233</v>
      </c>
      <c r="L5" s="19" t="s">
        <v>233</v>
      </c>
      <c r="M5" s="26" t="s">
        <v>233</v>
      </c>
      <c r="N5" s="94"/>
      <c r="O5" s="94"/>
      <c r="P5" s="103"/>
      <c r="Q5" s="94"/>
      <c r="R5" s="134"/>
      <c r="S5" s="134"/>
      <c r="T5" s="135"/>
      <c r="U5" s="20" t="s">
        <v>250</v>
      </c>
      <c r="V5" s="19">
        <v>8</v>
      </c>
      <c r="W5" s="19">
        <v>8</v>
      </c>
      <c r="X5" s="60">
        <f t="shared" ref="X5:X7" si="0">W5/V5</f>
        <v>1</v>
      </c>
      <c r="Y5" s="130"/>
      <c r="Z5" s="66" t="s">
        <v>288</v>
      </c>
      <c r="AA5" s="66" t="s">
        <v>289</v>
      </c>
      <c r="AB5" s="66" t="s">
        <v>439</v>
      </c>
      <c r="AC5" s="81">
        <v>363863989</v>
      </c>
      <c r="AD5" s="81">
        <v>275800000</v>
      </c>
      <c r="AE5" s="66"/>
      <c r="AF5" s="66"/>
      <c r="AG5" s="56"/>
      <c r="AH5" s="9">
        <v>43831</v>
      </c>
      <c r="AI5" s="25" t="s">
        <v>253</v>
      </c>
      <c r="AJ5" s="23" t="s">
        <v>283</v>
      </c>
      <c r="AK5" s="25" t="s">
        <v>284</v>
      </c>
      <c r="AL5" s="141"/>
      <c r="AM5" s="141"/>
      <c r="AN5" s="141"/>
      <c r="AO5" s="141"/>
      <c r="AP5" s="141"/>
      <c r="AQ5" s="141"/>
      <c r="AR5" s="18" t="s">
        <v>381</v>
      </c>
    </row>
    <row r="6" spans="1:46" ht="126" customHeight="1" x14ac:dyDescent="0.35">
      <c r="A6" s="152" t="s">
        <v>23</v>
      </c>
      <c r="B6" s="152" t="s">
        <v>24</v>
      </c>
      <c r="C6" s="152" t="s">
        <v>62</v>
      </c>
      <c r="D6" s="152" t="s">
        <v>67</v>
      </c>
      <c r="E6" s="151" t="s">
        <v>63</v>
      </c>
      <c r="F6" s="152" t="s">
        <v>412</v>
      </c>
      <c r="G6" s="150" t="s">
        <v>31</v>
      </c>
      <c r="H6" s="152" t="s">
        <v>92</v>
      </c>
      <c r="I6" s="152" t="s">
        <v>93</v>
      </c>
      <c r="J6" s="152" t="s">
        <v>94</v>
      </c>
      <c r="K6" s="152">
        <v>1</v>
      </c>
      <c r="L6" s="152" t="s">
        <v>231</v>
      </c>
      <c r="M6" s="153" t="s">
        <v>364</v>
      </c>
      <c r="N6" s="106">
        <f>1</f>
        <v>1</v>
      </c>
      <c r="O6" s="107">
        <f>N6/1</f>
        <v>1</v>
      </c>
      <c r="P6" s="109">
        <f>O6</f>
        <v>1</v>
      </c>
      <c r="Q6" s="114">
        <f>K6</f>
        <v>1</v>
      </c>
      <c r="R6" s="135" t="s">
        <v>237</v>
      </c>
      <c r="S6" s="135" t="s">
        <v>238</v>
      </c>
      <c r="T6" s="135" t="s">
        <v>256</v>
      </c>
      <c r="U6" s="25" t="s">
        <v>293</v>
      </c>
      <c r="V6" s="19">
        <v>1</v>
      </c>
      <c r="W6" s="19">
        <v>1</v>
      </c>
      <c r="X6" s="60">
        <f t="shared" si="0"/>
        <v>1</v>
      </c>
      <c r="Y6" s="128">
        <f>SUM(X6:X7)/(2)</f>
        <v>1</v>
      </c>
      <c r="Z6" s="64" t="s">
        <v>291</v>
      </c>
      <c r="AA6" s="64" t="s">
        <v>444</v>
      </c>
      <c r="AB6" s="64" t="s">
        <v>440</v>
      </c>
      <c r="AC6" s="77">
        <v>6908532347</v>
      </c>
      <c r="AD6" s="77">
        <v>1121742774.25</v>
      </c>
      <c r="AE6" s="77">
        <v>7294175023</v>
      </c>
      <c r="AF6" s="77">
        <v>1121742774.25</v>
      </c>
      <c r="AG6" s="60">
        <f>AF6/AE6</f>
        <v>0.15378610613440444</v>
      </c>
      <c r="AH6" s="9">
        <v>43831</v>
      </c>
      <c r="AI6" s="9">
        <v>44013</v>
      </c>
      <c r="AJ6" s="134" t="s">
        <v>283</v>
      </c>
      <c r="AK6" s="135" t="s">
        <v>284</v>
      </c>
      <c r="AL6" s="11" t="s">
        <v>292</v>
      </c>
      <c r="AM6" s="13">
        <v>25000000</v>
      </c>
      <c r="AN6" s="11" t="s">
        <v>290</v>
      </c>
      <c r="AO6" s="11" t="s">
        <v>291</v>
      </c>
      <c r="AP6" s="13">
        <v>25000000</v>
      </c>
      <c r="AQ6" s="13">
        <v>25000000</v>
      </c>
      <c r="AR6" s="31" t="s">
        <v>382</v>
      </c>
      <c r="AS6" s="136" t="s">
        <v>424</v>
      </c>
      <c r="AT6" s="29"/>
    </row>
    <row r="7" spans="1:46" ht="168.75" customHeight="1" x14ac:dyDescent="0.35">
      <c r="A7" s="152"/>
      <c r="B7" s="152"/>
      <c r="C7" s="152"/>
      <c r="D7" s="152"/>
      <c r="E7" s="151"/>
      <c r="F7" s="152"/>
      <c r="G7" s="150"/>
      <c r="H7" s="152"/>
      <c r="I7" s="152"/>
      <c r="J7" s="152"/>
      <c r="K7" s="152"/>
      <c r="L7" s="152"/>
      <c r="M7" s="153"/>
      <c r="N7" s="93"/>
      <c r="O7" s="107"/>
      <c r="P7" s="109"/>
      <c r="Q7" s="114">
        <f t="shared" ref="Q7:Q9" si="1">K7</f>
        <v>0</v>
      </c>
      <c r="R7" s="135"/>
      <c r="S7" s="135"/>
      <c r="T7" s="135"/>
      <c r="U7" s="25" t="s">
        <v>255</v>
      </c>
      <c r="V7" s="19">
        <v>4</v>
      </c>
      <c r="W7" s="19">
        <v>4</v>
      </c>
      <c r="X7" s="60">
        <f t="shared" si="0"/>
        <v>1</v>
      </c>
      <c r="Y7" s="130"/>
      <c r="Z7" s="66" t="s">
        <v>441</v>
      </c>
      <c r="AA7" s="66" t="s">
        <v>440</v>
      </c>
      <c r="AB7" s="66" t="s">
        <v>443</v>
      </c>
      <c r="AC7" s="84" t="s">
        <v>445</v>
      </c>
      <c r="AD7" s="85"/>
      <c r="AE7" s="66"/>
      <c r="AF7" s="66"/>
      <c r="AG7" s="56"/>
      <c r="AH7" s="9">
        <v>43891</v>
      </c>
      <c r="AI7" s="25" t="s">
        <v>253</v>
      </c>
      <c r="AJ7" s="134"/>
      <c r="AK7" s="135"/>
      <c r="AL7" s="11" t="s">
        <v>292</v>
      </c>
      <c r="AM7" s="13">
        <v>1096742774</v>
      </c>
      <c r="AN7" s="11" t="s">
        <v>290</v>
      </c>
      <c r="AO7" s="11" t="s">
        <v>291</v>
      </c>
      <c r="AP7" s="13">
        <v>1096742774</v>
      </c>
      <c r="AQ7" s="13">
        <f>1121742774-AQ6</f>
        <v>1096742774</v>
      </c>
      <c r="AR7" s="31" t="s">
        <v>371</v>
      </c>
      <c r="AS7" s="137"/>
      <c r="AT7" s="30"/>
    </row>
    <row r="8" spans="1:46" ht="160.5" customHeight="1" x14ac:dyDescent="0.35">
      <c r="A8" s="152"/>
      <c r="B8" s="152"/>
      <c r="C8" s="152" t="s">
        <v>64</v>
      </c>
      <c r="D8" s="152" t="s">
        <v>66</v>
      </c>
      <c r="E8" s="151" t="s">
        <v>65</v>
      </c>
      <c r="F8" s="152" t="s">
        <v>413</v>
      </c>
      <c r="G8" s="150" t="s">
        <v>32</v>
      </c>
      <c r="H8" s="26" t="s">
        <v>95</v>
      </c>
      <c r="I8" s="26" t="s">
        <v>81</v>
      </c>
      <c r="J8" s="26" t="s">
        <v>98</v>
      </c>
      <c r="K8" s="26">
        <v>60</v>
      </c>
      <c r="L8" s="26">
        <v>20</v>
      </c>
      <c r="M8" s="39" t="s">
        <v>402</v>
      </c>
      <c r="N8" s="92">
        <f>788</f>
        <v>788</v>
      </c>
      <c r="O8" s="107">
        <f>100%</f>
        <v>1</v>
      </c>
      <c r="P8" s="120">
        <f>SUM(O8:O9)/(2)</f>
        <v>1</v>
      </c>
      <c r="Q8" s="114">
        <f t="shared" si="1"/>
        <v>60</v>
      </c>
      <c r="R8" s="135"/>
      <c r="S8" s="135"/>
      <c r="T8" s="135" t="s">
        <v>258</v>
      </c>
      <c r="U8" s="25" t="s">
        <v>259</v>
      </c>
      <c r="V8" s="19">
        <v>20</v>
      </c>
      <c r="W8" s="34">
        <f>282+337+140</f>
        <v>759</v>
      </c>
      <c r="X8" s="60">
        <f>100%</f>
        <v>1</v>
      </c>
      <c r="Y8" s="128">
        <f>SUM(X8:X9)/(2)</f>
        <v>1</v>
      </c>
      <c r="Z8" s="64" t="s">
        <v>295</v>
      </c>
      <c r="AA8" s="64" t="s">
        <v>446</v>
      </c>
      <c r="AB8" s="64" t="s">
        <v>447</v>
      </c>
      <c r="AC8" s="83">
        <v>60013541.450000003</v>
      </c>
      <c r="AD8" s="83">
        <v>60013541</v>
      </c>
      <c r="AE8" s="77">
        <v>10775535747.34</v>
      </c>
      <c r="AF8" s="82">
        <v>8013752265.9899998</v>
      </c>
      <c r="AG8" s="79">
        <f>AF8/AE8</f>
        <v>0.74369873144991783</v>
      </c>
      <c r="AH8" s="8">
        <v>43831</v>
      </c>
      <c r="AI8" s="9" t="s">
        <v>253</v>
      </c>
      <c r="AJ8" s="23" t="s">
        <v>283</v>
      </c>
      <c r="AK8" s="25" t="s">
        <v>284</v>
      </c>
      <c r="AL8" s="141" t="s">
        <v>296</v>
      </c>
      <c r="AM8" s="141">
        <v>60013541</v>
      </c>
      <c r="AN8" s="141" t="s">
        <v>294</v>
      </c>
      <c r="AO8" s="141" t="s">
        <v>295</v>
      </c>
      <c r="AP8" s="141">
        <v>60013541</v>
      </c>
      <c r="AQ8" s="141">
        <v>60013541</v>
      </c>
      <c r="AR8" s="37" t="s">
        <v>403</v>
      </c>
    </row>
    <row r="9" spans="1:46" ht="114.75" customHeight="1" x14ac:dyDescent="0.35">
      <c r="A9" s="152"/>
      <c r="B9" s="152"/>
      <c r="C9" s="152"/>
      <c r="D9" s="152"/>
      <c r="E9" s="151"/>
      <c r="F9" s="152"/>
      <c r="G9" s="150"/>
      <c r="H9" s="26" t="s">
        <v>96</v>
      </c>
      <c r="I9" s="26" t="s">
        <v>97</v>
      </c>
      <c r="J9" s="26" t="s">
        <v>99</v>
      </c>
      <c r="K9" s="26">
        <v>60</v>
      </c>
      <c r="L9" s="26">
        <v>20</v>
      </c>
      <c r="M9" s="39" t="s">
        <v>405</v>
      </c>
      <c r="N9" s="92">
        <f>66</f>
        <v>66</v>
      </c>
      <c r="O9" s="107">
        <f>100%</f>
        <v>1</v>
      </c>
      <c r="P9" s="121"/>
      <c r="Q9" s="114">
        <f t="shared" si="1"/>
        <v>60</v>
      </c>
      <c r="R9" s="135"/>
      <c r="S9" s="135"/>
      <c r="T9" s="135"/>
      <c r="U9" s="25" t="s">
        <v>254</v>
      </c>
      <c r="V9" s="19">
        <v>20</v>
      </c>
      <c r="W9" s="33">
        <f>6+16+10</f>
        <v>32</v>
      </c>
      <c r="X9" s="60">
        <f>100%</f>
        <v>1</v>
      </c>
      <c r="Y9" s="130"/>
      <c r="Z9" s="66" t="s">
        <v>299</v>
      </c>
      <c r="AA9" s="66" t="s">
        <v>297</v>
      </c>
      <c r="AB9" s="66" t="s">
        <v>448</v>
      </c>
      <c r="AC9" s="83">
        <v>10715522205.889999</v>
      </c>
      <c r="AD9" s="83">
        <v>7953738724.9899998</v>
      </c>
      <c r="AE9" s="66"/>
      <c r="AF9" s="66"/>
      <c r="AG9" s="56"/>
      <c r="AH9" s="8">
        <v>43831</v>
      </c>
      <c r="AI9" s="9" t="s">
        <v>253</v>
      </c>
      <c r="AJ9" s="23" t="s">
        <v>283</v>
      </c>
      <c r="AK9" s="25" t="s">
        <v>284</v>
      </c>
      <c r="AL9" s="141"/>
      <c r="AM9" s="141"/>
      <c r="AN9" s="141"/>
      <c r="AO9" s="141"/>
      <c r="AP9" s="141"/>
      <c r="AQ9" s="141"/>
      <c r="AR9" s="37" t="s">
        <v>404</v>
      </c>
    </row>
    <row r="10" spans="1:46" ht="266.25" customHeight="1" x14ac:dyDescent="0.35">
      <c r="A10" s="152"/>
      <c r="B10" s="152"/>
      <c r="C10" s="24"/>
      <c r="D10" s="24"/>
      <c r="E10" s="49"/>
      <c r="F10" s="43"/>
      <c r="G10" s="52"/>
      <c r="H10" s="26"/>
      <c r="I10" s="26"/>
      <c r="J10" s="26"/>
      <c r="K10" s="26"/>
      <c r="L10" s="26"/>
      <c r="M10" s="26"/>
      <c r="N10" s="94"/>
      <c r="O10" s="94"/>
      <c r="P10" s="103"/>
      <c r="Q10" s="94"/>
      <c r="R10" s="135"/>
      <c r="S10" s="135"/>
      <c r="T10" s="20" t="s">
        <v>256</v>
      </c>
      <c r="U10" s="25" t="s">
        <v>257</v>
      </c>
      <c r="V10" s="19">
        <v>1</v>
      </c>
      <c r="W10" s="19">
        <v>1</v>
      </c>
      <c r="X10" s="60">
        <f>W10/V10</f>
        <v>1</v>
      </c>
      <c r="Y10" s="56"/>
      <c r="Z10" s="56"/>
      <c r="AA10" s="56"/>
      <c r="AB10" s="56"/>
      <c r="AC10" s="56"/>
      <c r="AD10" s="56"/>
      <c r="AE10" s="56"/>
      <c r="AF10" s="56"/>
      <c r="AG10" s="56"/>
      <c r="AH10" s="8">
        <v>43983</v>
      </c>
      <c r="AI10" s="25" t="s">
        <v>253</v>
      </c>
      <c r="AJ10" s="23" t="s">
        <v>283</v>
      </c>
      <c r="AK10" s="25" t="s">
        <v>284</v>
      </c>
      <c r="AL10" s="11" t="s">
        <v>297</v>
      </c>
      <c r="AM10" s="12">
        <v>10715522206</v>
      </c>
      <c r="AN10" s="11" t="s">
        <v>298</v>
      </c>
      <c r="AO10" s="11" t="s">
        <v>299</v>
      </c>
      <c r="AP10" s="12">
        <v>10715522206</v>
      </c>
      <c r="AQ10" s="12">
        <v>7953738725</v>
      </c>
      <c r="AR10" s="18" t="s">
        <v>383</v>
      </c>
    </row>
    <row r="11" spans="1:46" ht="160.5" customHeight="1" x14ac:dyDescent="0.35">
      <c r="A11" s="152"/>
      <c r="B11" s="152"/>
      <c r="C11" s="19" t="s">
        <v>68</v>
      </c>
      <c r="D11" s="19" t="s">
        <v>70</v>
      </c>
      <c r="E11" s="48" t="s">
        <v>69</v>
      </c>
      <c r="F11" s="41" t="s">
        <v>414</v>
      </c>
      <c r="G11" s="150" t="s">
        <v>33</v>
      </c>
      <c r="H11" s="26" t="s">
        <v>100</v>
      </c>
      <c r="I11" s="26" t="s">
        <v>102</v>
      </c>
      <c r="J11" s="26" t="s">
        <v>101</v>
      </c>
      <c r="K11" s="26">
        <v>1</v>
      </c>
      <c r="L11" s="26">
        <v>0</v>
      </c>
      <c r="M11" s="26" t="s">
        <v>365</v>
      </c>
      <c r="N11" s="94"/>
      <c r="O11" s="94"/>
      <c r="P11" s="103"/>
      <c r="Q11" s="94"/>
      <c r="R11" s="135" t="s">
        <v>239</v>
      </c>
      <c r="S11" s="135" t="s">
        <v>240</v>
      </c>
      <c r="T11" s="159" t="s">
        <v>262</v>
      </c>
      <c r="U11" s="25" t="s">
        <v>379</v>
      </c>
      <c r="V11" s="23">
        <v>1</v>
      </c>
      <c r="W11" s="32">
        <v>0</v>
      </c>
      <c r="X11" s="61">
        <f>W11/V11</f>
        <v>0</v>
      </c>
      <c r="Y11" s="131">
        <f>SUM(X11:X15)/(5)</f>
        <v>0.39090909090909093</v>
      </c>
      <c r="Z11" s="67" t="s">
        <v>449</v>
      </c>
      <c r="AA11" s="67" t="s">
        <v>446</v>
      </c>
      <c r="AB11" s="67" t="s">
        <v>450</v>
      </c>
      <c r="AC11" s="83">
        <v>170707968</v>
      </c>
      <c r="AD11" s="83">
        <v>92262690.090000004</v>
      </c>
      <c r="AE11" s="82">
        <v>492472906</v>
      </c>
      <c r="AF11" s="82">
        <v>204262690.09</v>
      </c>
      <c r="AG11" s="86">
        <f>AF11/AE11</f>
        <v>0.41476939665387402</v>
      </c>
      <c r="AH11" s="8">
        <v>44013</v>
      </c>
      <c r="AI11" s="25" t="s">
        <v>253</v>
      </c>
      <c r="AJ11" s="23" t="s">
        <v>283</v>
      </c>
      <c r="AK11" s="25" t="s">
        <v>284</v>
      </c>
      <c r="AL11" s="143" t="s">
        <v>336</v>
      </c>
      <c r="AM11" s="141">
        <v>171764937</v>
      </c>
      <c r="AN11" s="143" t="s">
        <v>300</v>
      </c>
      <c r="AO11" s="143" t="s">
        <v>338</v>
      </c>
      <c r="AP11" s="141">
        <v>171764937</v>
      </c>
      <c r="AQ11" s="143">
        <v>0</v>
      </c>
      <c r="AR11" s="19" t="s">
        <v>384</v>
      </c>
    </row>
    <row r="12" spans="1:46" ht="85.5" customHeight="1" x14ac:dyDescent="0.35">
      <c r="A12" s="152"/>
      <c r="B12" s="152"/>
      <c r="C12" s="139" t="s">
        <v>89</v>
      </c>
      <c r="D12" s="139" t="s">
        <v>90</v>
      </c>
      <c r="E12" s="138" t="s">
        <v>91</v>
      </c>
      <c r="F12" s="139" t="s">
        <v>415</v>
      </c>
      <c r="G12" s="150"/>
      <c r="H12" s="26" t="s">
        <v>103</v>
      </c>
      <c r="I12" s="26" t="s">
        <v>104</v>
      </c>
      <c r="J12" s="26" t="s">
        <v>105</v>
      </c>
      <c r="K12" s="26">
        <v>8</v>
      </c>
      <c r="L12" s="26">
        <v>0</v>
      </c>
      <c r="M12" s="26" t="s">
        <v>365</v>
      </c>
      <c r="N12" s="94"/>
      <c r="O12" s="94"/>
      <c r="P12" s="103"/>
      <c r="Q12" s="94"/>
      <c r="R12" s="135"/>
      <c r="S12" s="135"/>
      <c r="T12" s="159"/>
      <c r="U12" s="25" t="s">
        <v>263</v>
      </c>
      <c r="V12" s="19">
        <v>1</v>
      </c>
      <c r="W12" s="32">
        <v>0</v>
      </c>
      <c r="X12" s="61">
        <f t="shared" ref="X12:X16" si="2">W12/V12</f>
        <v>0</v>
      </c>
      <c r="Y12" s="132"/>
      <c r="Z12" s="68" t="s">
        <v>451</v>
      </c>
      <c r="AA12" s="68" t="s">
        <v>452</v>
      </c>
      <c r="AB12" s="80" t="s">
        <v>453</v>
      </c>
      <c r="AC12" s="87">
        <v>1</v>
      </c>
      <c r="AD12" s="68"/>
      <c r="AE12" s="68"/>
      <c r="AF12" s="68"/>
      <c r="AG12" s="54"/>
      <c r="AH12" s="8">
        <v>44013</v>
      </c>
      <c r="AI12" s="25" t="s">
        <v>253</v>
      </c>
      <c r="AJ12" s="23" t="s">
        <v>283</v>
      </c>
      <c r="AK12" s="25" t="s">
        <v>284</v>
      </c>
      <c r="AL12" s="144"/>
      <c r="AM12" s="141"/>
      <c r="AN12" s="144"/>
      <c r="AO12" s="144"/>
      <c r="AP12" s="141"/>
      <c r="AQ12" s="144"/>
      <c r="AR12" s="44" t="s">
        <v>385</v>
      </c>
    </row>
    <row r="13" spans="1:46" ht="147.75" customHeight="1" x14ac:dyDescent="0.35">
      <c r="A13" s="152"/>
      <c r="B13" s="152"/>
      <c r="C13" s="139"/>
      <c r="D13" s="139"/>
      <c r="E13" s="138"/>
      <c r="F13" s="139"/>
      <c r="G13" s="150"/>
      <c r="H13" s="139" t="s">
        <v>106</v>
      </c>
      <c r="I13" s="139" t="s">
        <v>107</v>
      </c>
      <c r="J13" s="139" t="s">
        <v>108</v>
      </c>
      <c r="K13" s="142">
        <v>17</v>
      </c>
      <c r="L13" s="142">
        <v>0</v>
      </c>
      <c r="M13" s="149" t="s">
        <v>365</v>
      </c>
      <c r="N13" s="94"/>
      <c r="O13" s="94"/>
      <c r="P13" s="103"/>
      <c r="Q13" s="94"/>
      <c r="R13" s="135"/>
      <c r="S13" s="135"/>
      <c r="T13" s="135" t="s">
        <v>261</v>
      </c>
      <c r="U13" s="25" t="s">
        <v>260</v>
      </c>
      <c r="V13" s="19">
        <v>22</v>
      </c>
      <c r="W13" s="37">
        <f>6+15</f>
        <v>21</v>
      </c>
      <c r="X13" s="61">
        <f t="shared" si="2"/>
        <v>0.95454545454545459</v>
      </c>
      <c r="Y13" s="132"/>
      <c r="Z13" s="88" t="s">
        <v>454</v>
      </c>
      <c r="AA13" s="68" t="s">
        <v>309</v>
      </c>
      <c r="AB13" s="68" t="s">
        <v>453</v>
      </c>
      <c r="AC13" s="83">
        <v>150000000</v>
      </c>
      <c r="AD13" s="83">
        <v>112000000</v>
      </c>
      <c r="AE13" s="68"/>
      <c r="AF13" s="68"/>
      <c r="AG13" s="55"/>
      <c r="AH13" s="8">
        <v>43831</v>
      </c>
      <c r="AI13" s="25" t="s">
        <v>253</v>
      </c>
      <c r="AJ13" s="23" t="s">
        <v>283</v>
      </c>
      <c r="AK13" s="25" t="s">
        <v>284</v>
      </c>
      <c r="AL13" s="143" t="s">
        <v>337</v>
      </c>
      <c r="AM13" s="141">
        <f>150000000+170707968</f>
        <v>320707968</v>
      </c>
      <c r="AN13" s="143" t="s">
        <v>300</v>
      </c>
      <c r="AO13" s="143" t="s">
        <v>339</v>
      </c>
      <c r="AP13" s="141">
        <f>150000000+170707968</f>
        <v>320707968</v>
      </c>
      <c r="AQ13" s="141">
        <f>112000000+92262690</f>
        <v>204262690</v>
      </c>
      <c r="AR13" s="37" t="s">
        <v>386</v>
      </c>
    </row>
    <row r="14" spans="1:46" ht="154.15" customHeight="1" x14ac:dyDescent="0.35">
      <c r="A14" s="152"/>
      <c r="B14" s="152"/>
      <c r="C14" s="139"/>
      <c r="D14" s="139"/>
      <c r="E14" s="138"/>
      <c r="F14" s="139"/>
      <c r="G14" s="150"/>
      <c r="H14" s="139"/>
      <c r="I14" s="139"/>
      <c r="J14" s="139"/>
      <c r="K14" s="142"/>
      <c r="L14" s="142"/>
      <c r="M14" s="149"/>
      <c r="N14" s="94"/>
      <c r="O14" s="94"/>
      <c r="P14" s="103"/>
      <c r="Q14" s="94"/>
      <c r="R14" s="135"/>
      <c r="S14" s="135"/>
      <c r="T14" s="135"/>
      <c r="U14" s="25" t="s">
        <v>341</v>
      </c>
      <c r="V14" s="19">
        <v>1</v>
      </c>
      <c r="W14" s="19">
        <v>2</v>
      </c>
      <c r="X14" s="61">
        <f>100%</f>
        <v>1</v>
      </c>
      <c r="Y14" s="132"/>
      <c r="Z14" s="68" t="s">
        <v>455</v>
      </c>
      <c r="AA14" s="68" t="s">
        <v>442</v>
      </c>
      <c r="AB14" s="68" t="s">
        <v>453</v>
      </c>
      <c r="AC14" s="83">
        <v>171764937</v>
      </c>
      <c r="AD14" s="68"/>
      <c r="AE14" s="68"/>
      <c r="AF14" s="68"/>
      <c r="AG14" s="56"/>
      <c r="AH14" s="8">
        <v>43922</v>
      </c>
      <c r="AI14" s="25" t="s">
        <v>253</v>
      </c>
      <c r="AJ14" s="23" t="s">
        <v>283</v>
      </c>
      <c r="AK14" s="25" t="s">
        <v>284</v>
      </c>
      <c r="AL14" s="143"/>
      <c r="AM14" s="141"/>
      <c r="AN14" s="143"/>
      <c r="AO14" s="143"/>
      <c r="AP14" s="141"/>
      <c r="AQ14" s="141"/>
      <c r="AR14" s="18" t="s">
        <v>372</v>
      </c>
    </row>
    <row r="15" spans="1:46" ht="67.5" customHeight="1" x14ac:dyDescent="0.35">
      <c r="A15" s="152"/>
      <c r="B15" s="152"/>
      <c r="C15" s="139"/>
      <c r="D15" s="139"/>
      <c r="E15" s="138"/>
      <c r="F15" s="139"/>
      <c r="G15" s="150"/>
      <c r="H15" s="139"/>
      <c r="I15" s="139"/>
      <c r="J15" s="139"/>
      <c r="K15" s="142"/>
      <c r="L15" s="142"/>
      <c r="M15" s="149"/>
      <c r="N15" s="94"/>
      <c r="O15" s="94"/>
      <c r="P15" s="103"/>
      <c r="Q15" s="94"/>
      <c r="R15" s="135"/>
      <c r="S15" s="135"/>
      <c r="T15" s="135"/>
      <c r="U15" s="25" t="s">
        <v>387</v>
      </c>
      <c r="V15" s="19">
        <v>1</v>
      </c>
      <c r="W15" s="19">
        <v>0</v>
      </c>
      <c r="X15" s="61">
        <f t="shared" si="2"/>
        <v>0</v>
      </c>
      <c r="Y15" s="133"/>
      <c r="Z15" s="69"/>
      <c r="AA15" s="69"/>
      <c r="AB15" s="69"/>
      <c r="AC15" s="69"/>
      <c r="AD15" s="69"/>
      <c r="AE15" s="69"/>
      <c r="AF15" s="69"/>
      <c r="AG15" s="56"/>
      <c r="AH15" s="8">
        <v>44075</v>
      </c>
      <c r="AI15" s="25" t="s">
        <v>253</v>
      </c>
      <c r="AJ15" s="23" t="s">
        <v>283</v>
      </c>
      <c r="AK15" s="25" t="s">
        <v>284</v>
      </c>
      <c r="AL15" s="143"/>
      <c r="AM15" s="141"/>
      <c r="AN15" s="143"/>
      <c r="AO15" s="143"/>
      <c r="AP15" s="141"/>
      <c r="AQ15" s="141"/>
      <c r="AR15" s="37" t="s">
        <v>388</v>
      </c>
    </row>
    <row r="16" spans="1:46" ht="141" customHeight="1" x14ac:dyDescent="0.35">
      <c r="A16" s="152"/>
      <c r="B16" s="152"/>
      <c r="C16" s="26" t="s">
        <v>71</v>
      </c>
      <c r="D16" s="26" t="s">
        <v>72</v>
      </c>
      <c r="E16" s="50" t="s">
        <v>73</v>
      </c>
      <c r="F16" s="44" t="s">
        <v>416</v>
      </c>
      <c r="G16" s="52" t="s">
        <v>34</v>
      </c>
      <c r="H16" s="26" t="s">
        <v>109</v>
      </c>
      <c r="I16" s="26" t="s">
        <v>110</v>
      </c>
      <c r="J16" s="26" t="s">
        <v>111</v>
      </c>
      <c r="K16" s="26">
        <v>260</v>
      </c>
      <c r="L16" s="26">
        <v>22</v>
      </c>
      <c r="M16" s="26" t="s">
        <v>367</v>
      </c>
      <c r="N16" s="94">
        <f>22</f>
        <v>22</v>
      </c>
      <c r="O16" s="108">
        <f>N16/L16</f>
        <v>1</v>
      </c>
      <c r="P16" s="59">
        <f>O16</f>
        <v>1</v>
      </c>
      <c r="Q16" s="59">
        <f>N16/K16</f>
        <v>8.461538461538462E-2</v>
      </c>
      <c r="R16" s="14" t="s">
        <v>347</v>
      </c>
      <c r="S16" s="4" t="s">
        <v>348</v>
      </c>
      <c r="T16" s="19" t="s">
        <v>349</v>
      </c>
      <c r="U16" s="26" t="s">
        <v>350</v>
      </c>
      <c r="V16" s="19">
        <v>22</v>
      </c>
      <c r="W16" s="19">
        <v>0</v>
      </c>
      <c r="X16" s="61">
        <f t="shared" si="2"/>
        <v>0</v>
      </c>
      <c r="Y16" s="58">
        <f>X16</f>
        <v>0</v>
      </c>
      <c r="Z16" s="58" t="s">
        <v>302</v>
      </c>
      <c r="AA16" s="58" t="s">
        <v>446</v>
      </c>
      <c r="AB16" s="58" t="s">
        <v>456</v>
      </c>
      <c r="AC16" s="83">
        <v>14000000.5</v>
      </c>
      <c r="AD16" s="83">
        <v>14000000</v>
      </c>
      <c r="AE16" s="82">
        <v>14000000.5</v>
      </c>
      <c r="AF16" s="82">
        <v>14000000</v>
      </c>
      <c r="AG16" s="60">
        <f>AF16/AE16</f>
        <v>0.99999996428571558</v>
      </c>
      <c r="AH16" s="8">
        <v>43831</v>
      </c>
      <c r="AI16" s="8">
        <v>43891</v>
      </c>
      <c r="AJ16" s="23" t="s">
        <v>283</v>
      </c>
      <c r="AK16" s="25" t="s">
        <v>284</v>
      </c>
      <c r="AL16" s="11" t="s">
        <v>296</v>
      </c>
      <c r="AM16" s="12">
        <v>14000001</v>
      </c>
      <c r="AN16" s="11" t="s">
        <v>301</v>
      </c>
      <c r="AO16" s="11" t="s">
        <v>302</v>
      </c>
      <c r="AP16" s="12">
        <v>14000001</v>
      </c>
      <c r="AQ16" s="12">
        <v>14000000</v>
      </c>
      <c r="AR16" s="17" t="s">
        <v>369</v>
      </c>
    </row>
    <row r="17" spans="1:44" ht="69.75" customHeight="1" x14ac:dyDescent="0.35">
      <c r="A17" s="152"/>
      <c r="B17" s="152"/>
      <c r="C17" s="26" t="s">
        <v>79</v>
      </c>
      <c r="D17" s="26" t="s">
        <v>78</v>
      </c>
      <c r="E17" s="50" t="s">
        <v>77</v>
      </c>
      <c r="F17" s="44" t="s">
        <v>417</v>
      </c>
      <c r="G17" s="150" t="s">
        <v>35</v>
      </c>
      <c r="H17" s="26" t="s">
        <v>112</v>
      </c>
      <c r="I17" s="26" t="s">
        <v>113</v>
      </c>
      <c r="J17" s="26" t="s">
        <v>114</v>
      </c>
      <c r="K17" s="26">
        <v>3</v>
      </c>
      <c r="L17" s="26">
        <v>3</v>
      </c>
      <c r="M17" s="26" t="s">
        <v>366</v>
      </c>
      <c r="N17" s="4">
        <f>3</f>
        <v>3</v>
      </c>
      <c r="O17" s="108">
        <f>N17/L17</f>
        <v>1</v>
      </c>
      <c r="P17" s="122">
        <f>O17</f>
        <v>1</v>
      </c>
      <c r="Q17" s="122">
        <f>N17/K17</f>
        <v>1</v>
      </c>
      <c r="R17" s="135" t="s">
        <v>241</v>
      </c>
      <c r="S17" s="135" t="s">
        <v>242</v>
      </c>
      <c r="T17" s="135" t="s">
        <v>265</v>
      </c>
      <c r="U17" s="139" t="s">
        <v>264</v>
      </c>
      <c r="V17" s="139">
        <v>53</v>
      </c>
      <c r="W17" s="134">
        <f>45+7</f>
        <v>52</v>
      </c>
      <c r="X17" s="61">
        <f>W17/V17</f>
        <v>0.98113207547169812</v>
      </c>
      <c r="Y17" s="131">
        <f>SUM(X17:X20)/(3)</f>
        <v>0.660377358490566</v>
      </c>
      <c r="Z17" s="67" t="s">
        <v>303</v>
      </c>
      <c r="AA17" s="67" t="s">
        <v>457</v>
      </c>
      <c r="AB17" s="67" t="s">
        <v>458</v>
      </c>
      <c r="AC17" s="83">
        <v>865774810.75</v>
      </c>
      <c r="AD17" s="89">
        <v>6039680.7000000002</v>
      </c>
      <c r="AE17" s="82">
        <v>865774810.75</v>
      </c>
      <c r="AF17" s="82">
        <v>6039680.7000000002</v>
      </c>
      <c r="AG17" s="86">
        <f>AF17/AE17</f>
        <v>6.976041142578368E-3</v>
      </c>
      <c r="AH17" s="140">
        <v>43831</v>
      </c>
      <c r="AI17" s="140">
        <v>44166</v>
      </c>
      <c r="AJ17" s="139" t="s">
        <v>283</v>
      </c>
      <c r="AK17" s="139" t="s">
        <v>284</v>
      </c>
      <c r="AL17" s="143" t="s">
        <v>305</v>
      </c>
      <c r="AM17" s="141">
        <v>865774811</v>
      </c>
      <c r="AN17" s="143" t="s">
        <v>304</v>
      </c>
      <c r="AO17" s="143" t="s">
        <v>303</v>
      </c>
      <c r="AP17" s="141">
        <v>865774811</v>
      </c>
      <c r="AQ17" s="141">
        <v>6039681</v>
      </c>
      <c r="AR17" s="135" t="s">
        <v>373</v>
      </c>
    </row>
    <row r="18" spans="1:44" ht="173.5" customHeight="1" x14ac:dyDescent="0.35">
      <c r="A18" s="152"/>
      <c r="B18" s="152"/>
      <c r="C18" s="26" t="s">
        <v>80</v>
      </c>
      <c r="D18" s="26" t="s">
        <v>81</v>
      </c>
      <c r="E18" s="50" t="s">
        <v>82</v>
      </c>
      <c r="F18" s="44" t="s">
        <v>415</v>
      </c>
      <c r="G18" s="150"/>
      <c r="H18" s="26" t="s">
        <v>115</v>
      </c>
      <c r="I18" s="26" t="s">
        <v>116</v>
      </c>
      <c r="J18" s="26" t="s">
        <v>117</v>
      </c>
      <c r="K18" s="26">
        <v>3000</v>
      </c>
      <c r="L18" s="26">
        <v>0</v>
      </c>
      <c r="M18" s="26" t="s">
        <v>365</v>
      </c>
      <c r="N18" s="94"/>
      <c r="O18" s="108"/>
      <c r="P18" s="123"/>
      <c r="Q18" s="123"/>
      <c r="R18" s="139"/>
      <c r="S18" s="139"/>
      <c r="T18" s="135"/>
      <c r="U18" s="139"/>
      <c r="V18" s="139"/>
      <c r="W18" s="134"/>
      <c r="X18" s="54"/>
      <c r="Y18" s="132"/>
      <c r="Z18" s="68"/>
      <c r="AA18" s="68"/>
      <c r="AB18" s="68"/>
      <c r="AC18" s="68"/>
      <c r="AD18" s="68"/>
      <c r="AE18" s="68"/>
      <c r="AF18" s="68"/>
      <c r="AG18" s="54"/>
      <c r="AH18" s="139"/>
      <c r="AI18" s="139"/>
      <c r="AJ18" s="139" t="s">
        <v>283</v>
      </c>
      <c r="AK18" s="139" t="s">
        <v>284</v>
      </c>
      <c r="AL18" s="143"/>
      <c r="AM18" s="141"/>
      <c r="AN18" s="143"/>
      <c r="AO18" s="143"/>
      <c r="AP18" s="141"/>
      <c r="AQ18" s="141"/>
      <c r="AR18" s="135"/>
    </row>
    <row r="19" spans="1:44" ht="96" customHeight="1" x14ac:dyDescent="0.35">
      <c r="A19" s="152"/>
      <c r="B19" s="152"/>
      <c r="C19" s="26" t="s">
        <v>83</v>
      </c>
      <c r="D19" s="26" t="s">
        <v>84</v>
      </c>
      <c r="E19" s="50" t="s">
        <v>85</v>
      </c>
      <c r="F19" s="44" t="s">
        <v>418</v>
      </c>
      <c r="G19" s="150"/>
      <c r="H19" s="26" t="s">
        <v>118</v>
      </c>
      <c r="I19" s="26" t="s">
        <v>119</v>
      </c>
      <c r="J19" s="26" t="s">
        <v>120</v>
      </c>
      <c r="K19" s="26">
        <v>6</v>
      </c>
      <c r="L19" s="26">
        <v>0</v>
      </c>
      <c r="M19" s="26" t="s">
        <v>365</v>
      </c>
      <c r="N19" s="94"/>
      <c r="O19" s="108"/>
      <c r="P19" s="123"/>
      <c r="Q19" s="123"/>
      <c r="R19" s="139"/>
      <c r="S19" s="139"/>
      <c r="T19" s="135"/>
      <c r="U19" s="20" t="s">
        <v>266</v>
      </c>
      <c r="V19" s="25">
        <v>9</v>
      </c>
      <c r="W19" s="25">
        <v>0</v>
      </c>
      <c r="X19" s="61">
        <f>W19/V19</f>
        <v>0</v>
      </c>
      <c r="Y19" s="132"/>
      <c r="Z19" s="68"/>
      <c r="AA19" s="68"/>
      <c r="AB19" s="68"/>
      <c r="AC19" s="68"/>
      <c r="AD19" s="68"/>
      <c r="AE19" s="68"/>
      <c r="AF19" s="68"/>
      <c r="AG19" s="57"/>
      <c r="AH19" s="21">
        <v>44044</v>
      </c>
      <c r="AI19" s="20" t="s">
        <v>253</v>
      </c>
      <c r="AJ19" s="23" t="s">
        <v>283</v>
      </c>
      <c r="AK19" s="22" t="s">
        <v>284</v>
      </c>
      <c r="AL19" s="143"/>
      <c r="AM19" s="141"/>
      <c r="AN19" s="143"/>
      <c r="AO19" s="143"/>
      <c r="AP19" s="141"/>
      <c r="AQ19" s="141"/>
      <c r="AR19" s="37" t="s">
        <v>389</v>
      </c>
    </row>
    <row r="20" spans="1:44" ht="159.65" customHeight="1" x14ac:dyDescent="0.35">
      <c r="A20" s="152"/>
      <c r="B20" s="152"/>
      <c r="C20" s="26" t="s">
        <v>86</v>
      </c>
      <c r="D20" s="26" t="s">
        <v>87</v>
      </c>
      <c r="E20" s="50" t="s">
        <v>88</v>
      </c>
      <c r="F20" s="44" t="s">
        <v>419</v>
      </c>
      <c r="G20" s="150"/>
      <c r="H20" s="26" t="s">
        <v>121</v>
      </c>
      <c r="I20" s="26" t="s">
        <v>81</v>
      </c>
      <c r="J20" s="26" t="s">
        <v>122</v>
      </c>
      <c r="K20" s="26">
        <v>8</v>
      </c>
      <c r="L20" s="26">
        <v>0</v>
      </c>
      <c r="M20" s="26" t="s">
        <v>365</v>
      </c>
      <c r="N20" s="94"/>
      <c r="O20" s="108"/>
      <c r="P20" s="124"/>
      <c r="Q20" s="124"/>
      <c r="R20" s="139"/>
      <c r="S20" s="139"/>
      <c r="T20" s="135"/>
      <c r="U20" s="20" t="s">
        <v>340</v>
      </c>
      <c r="V20" s="25">
        <v>9</v>
      </c>
      <c r="W20" s="25">
        <v>9</v>
      </c>
      <c r="X20" s="61">
        <f t="shared" ref="X20:X32" si="3">W20/V20</f>
        <v>1</v>
      </c>
      <c r="Y20" s="133"/>
      <c r="Z20" s="69"/>
      <c r="AA20" s="69"/>
      <c r="AB20" s="69"/>
      <c r="AC20" s="69"/>
      <c r="AD20" s="69"/>
      <c r="AE20" s="69"/>
      <c r="AF20" s="69"/>
      <c r="AG20" s="57"/>
      <c r="AH20" s="21">
        <v>43891</v>
      </c>
      <c r="AI20" s="20" t="s">
        <v>253</v>
      </c>
      <c r="AJ20" s="23" t="s">
        <v>283</v>
      </c>
      <c r="AK20" s="22" t="s">
        <v>284</v>
      </c>
      <c r="AL20" s="143"/>
      <c r="AM20" s="141"/>
      <c r="AN20" s="143"/>
      <c r="AO20" s="143"/>
      <c r="AP20" s="141"/>
      <c r="AQ20" s="141"/>
      <c r="AR20" s="36" t="s">
        <v>376</v>
      </c>
    </row>
    <row r="21" spans="1:44" ht="76.5" customHeight="1" x14ac:dyDescent="0.35">
      <c r="A21" s="152"/>
      <c r="B21" s="152"/>
      <c r="C21" s="139" t="s">
        <v>74</v>
      </c>
      <c r="D21" s="139" t="s">
        <v>75</v>
      </c>
      <c r="E21" s="138" t="s">
        <v>76</v>
      </c>
      <c r="F21" s="139" t="s">
        <v>420</v>
      </c>
      <c r="G21" s="150" t="s">
        <v>36</v>
      </c>
      <c r="H21" s="26" t="s">
        <v>123</v>
      </c>
      <c r="I21" s="26" t="s">
        <v>81</v>
      </c>
      <c r="J21" s="26" t="s">
        <v>124</v>
      </c>
      <c r="K21" s="26">
        <v>1</v>
      </c>
      <c r="L21" s="26">
        <v>0</v>
      </c>
      <c r="M21" s="26" t="s">
        <v>365</v>
      </c>
      <c r="N21" s="94"/>
      <c r="O21" s="108"/>
      <c r="P21" s="122">
        <f>O22</f>
        <v>1</v>
      </c>
      <c r="Q21" s="117">
        <f>N22/K22</f>
        <v>0.25080000000000002</v>
      </c>
      <c r="R21" s="155" t="s">
        <v>267</v>
      </c>
      <c r="S21" s="155" t="s">
        <v>330</v>
      </c>
      <c r="T21" s="135" t="s">
        <v>329</v>
      </c>
      <c r="U21" s="135" t="s">
        <v>269</v>
      </c>
      <c r="V21" s="139">
        <v>376</v>
      </c>
      <c r="W21" s="139">
        <v>251</v>
      </c>
      <c r="X21" s="61">
        <f t="shared" si="3"/>
        <v>0.66755319148936165</v>
      </c>
      <c r="Y21" s="122">
        <f>X21</f>
        <v>0.66755319148936165</v>
      </c>
      <c r="Z21" s="70" t="s">
        <v>307</v>
      </c>
      <c r="AA21" s="70" t="s">
        <v>446</v>
      </c>
      <c r="AB21" s="70" t="s">
        <v>459</v>
      </c>
      <c r="AC21" s="83">
        <v>16000000</v>
      </c>
      <c r="AD21" s="83">
        <v>16000000</v>
      </c>
      <c r="AE21" s="82">
        <v>16000000</v>
      </c>
      <c r="AF21" s="82">
        <v>16000000</v>
      </c>
      <c r="AG21" s="60">
        <f>AF21/AE21</f>
        <v>1</v>
      </c>
      <c r="AH21" s="140">
        <v>43831</v>
      </c>
      <c r="AI21" s="140">
        <v>44166</v>
      </c>
      <c r="AJ21" s="139" t="s">
        <v>283</v>
      </c>
      <c r="AK21" s="135" t="s">
        <v>284</v>
      </c>
      <c r="AL21" s="143" t="s">
        <v>296</v>
      </c>
      <c r="AM21" s="141">
        <v>16000000</v>
      </c>
      <c r="AN21" s="143" t="s">
        <v>306</v>
      </c>
      <c r="AO21" s="143" t="s">
        <v>307</v>
      </c>
      <c r="AP21" s="141">
        <v>16000000</v>
      </c>
      <c r="AQ21" s="141">
        <v>16000000</v>
      </c>
      <c r="AR21" s="139" t="s">
        <v>390</v>
      </c>
    </row>
    <row r="22" spans="1:44" ht="89.25" customHeight="1" x14ac:dyDescent="0.35">
      <c r="A22" s="152"/>
      <c r="B22" s="152"/>
      <c r="C22" s="139"/>
      <c r="D22" s="139"/>
      <c r="E22" s="138"/>
      <c r="F22" s="139"/>
      <c r="G22" s="150"/>
      <c r="H22" s="26" t="s">
        <v>125</v>
      </c>
      <c r="I22" s="26" t="s">
        <v>126</v>
      </c>
      <c r="J22" s="25" t="s">
        <v>268</v>
      </c>
      <c r="K22" s="3">
        <v>2500</v>
      </c>
      <c r="L22" s="26">
        <v>376</v>
      </c>
      <c r="M22" s="26" t="s">
        <v>406</v>
      </c>
      <c r="N22" s="94">
        <f>627</f>
        <v>627</v>
      </c>
      <c r="O22" s="108">
        <f>100%</f>
        <v>1</v>
      </c>
      <c r="P22" s="123"/>
      <c r="Q22" s="119"/>
      <c r="R22" s="134"/>
      <c r="S22" s="134"/>
      <c r="T22" s="135"/>
      <c r="U22" s="135"/>
      <c r="V22" s="139"/>
      <c r="W22" s="139"/>
      <c r="X22" s="61"/>
      <c r="Y22" s="123"/>
      <c r="Z22" s="71"/>
      <c r="AA22" s="71"/>
      <c r="AB22" s="71"/>
      <c r="AC22" s="71"/>
      <c r="AD22" s="71"/>
      <c r="AE22" s="71"/>
      <c r="AF22" s="71"/>
      <c r="AG22" s="56"/>
      <c r="AH22" s="140"/>
      <c r="AI22" s="140"/>
      <c r="AJ22" s="139" t="s">
        <v>283</v>
      </c>
      <c r="AK22" s="139"/>
      <c r="AL22" s="144"/>
      <c r="AM22" s="141"/>
      <c r="AN22" s="144"/>
      <c r="AO22" s="144"/>
      <c r="AP22" s="141"/>
      <c r="AQ22" s="141"/>
      <c r="AR22" s="139"/>
    </row>
    <row r="23" spans="1:44" ht="77.25" customHeight="1" x14ac:dyDescent="0.35">
      <c r="A23" s="152"/>
      <c r="B23" s="152"/>
      <c r="C23" s="139"/>
      <c r="D23" s="139"/>
      <c r="E23" s="138"/>
      <c r="F23" s="139"/>
      <c r="G23" s="150"/>
      <c r="H23" s="26" t="s">
        <v>127</v>
      </c>
      <c r="I23" s="26" t="s">
        <v>128</v>
      </c>
      <c r="J23" s="26" t="s">
        <v>129</v>
      </c>
      <c r="K23" s="26">
        <v>120</v>
      </c>
      <c r="L23" s="26">
        <v>0</v>
      </c>
      <c r="M23" s="26" t="s">
        <v>365</v>
      </c>
      <c r="N23" s="94"/>
      <c r="O23" s="108"/>
      <c r="P23" s="124"/>
      <c r="Q23" s="118"/>
      <c r="R23" s="134"/>
      <c r="S23" s="134"/>
      <c r="T23" s="135"/>
      <c r="U23" s="135"/>
      <c r="V23" s="139"/>
      <c r="W23" s="139"/>
      <c r="X23" s="61"/>
      <c r="Y23" s="124"/>
      <c r="Z23" s="72"/>
      <c r="AA23" s="72"/>
      <c r="AB23" s="72"/>
      <c r="AC23" s="72"/>
      <c r="AD23" s="72"/>
      <c r="AE23" s="72"/>
      <c r="AF23" s="72"/>
      <c r="AG23" s="56"/>
      <c r="AH23" s="140"/>
      <c r="AI23" s="140"/>
      <c r="AJ23" s="139" t="s">
        <v>283</v>
      </c>
      <c r="AK23" s="139"/>
      <c r="AL23" s="144"/>
      <c r="AM23" s="141"/>
      <c r="AN23" s="144"/>
      <c r="AO23" s="144"/>
      <c r="AP23" s="141"/>
      <c r="AQ23" s="141"/>
      <c r="AR23" s="139"/>
    </row>
    <row r="24" spans="1:44" ht="148.5" customHeight="1" x14ac:dyDescent="0.35">
      <c r="A24" s="152"/>
      <c r="B24" s="152"/>
      <c r="C24" s="139"/>
      <c r="D24" s="139"/>
      <c r="E24" s="138"/>
      <c r="F24" s="139"/>
      <c r="G24" s="52" t="s">
        <v>37</v>
      </c>
      <c r="H24" s="26" t="s">
        <v>130</v>
      </c>
      <c r="I24" s="26" t="s">
        <v>131</v>
      </c>
      <c r="J24" s="26" t="s">
        <v>132</v>
      </c>
      <c r="K24" s="26">
        <v>4</v>
      </c>
      <c r="L24" s="26">
        <v>1</v>
      </c>
      <c r="M24" s="26">
        <v>0</v>
      </c>
      <c r="N24" s="94">
        <f>0</f>
        <v>0</v>
      </c>
      <c r="O24" s="108">
        <f>N24/L24</f>
        <v>0</v>
      </c>
      <c r="P24" s="59">
        <f>O24</f>
        <v>0</v>
      </c>
      <c r="Q24" s="59">
        <f>N24/K24</f>
        <v>0</v>
      </c>
      <c r="R24" s="134"/>
      <c r="S24" s="134"/>
      <c r="T24" s="25" t="s">
        <v>270</v>
      </c>
      <c r="U24" s="25" t="s">
        <v>271</v>
      </c>
      <c r="V24" s="19">
        <v>1</v>
      </c>
      <c r="W24" s="19">
        <v>0</v>
      </c>
      <c r="X24" s="61">
        <f t="shared" si="3"/>
        <v>0</v>
      </c>
      <c r="Y24" s="58">
        <f>X24</f>
        <v>0</v>
      </c>
      <c r="Z24" s="58" t="s">
        <v>308</v>
      </c>
      <c r="AA24" s="58" t="s">
        <v>309</v>
      </c>
      <c r="AB24" s="58" t="s">
        <v>459</v>
      </c>
      <c r="AC24" s="83">
        <v>200000000</v>
      </c>
      <c r="AD24" s="90">
        <v>0</v>
      </c>
      <c r="AE24" s="82">
        <v>200000000</v>
      </c>
      <c r="AF24" s="90">
        <v>0</v>
      </c>
      <c r="AG24" s="60">
        <f>AF24/AE24</f>
        <v>0</v>
      </c>
      <c r="AH24" s="8">
        <v>44013</v>
      </c>
      <c r="AI24" s="8">
        <v>44166</v>
      </c>
      <c r="AJ24" s="23" t="s">
        <v>283</v>
      </c>
      <c r="AK24" s="25" t="s">
        <v>284</v>
      </c>
      <c r="AL24" s="11" t="s">
        <v>309</v>
      </c>
      <c r="AM24" s="12">
        <v>200000000</v>
      </c>
      <c r="AN24" s="11" t="s">
        <v>306</v>
      </c>
      <c r="AO24" s="11" t="s">
        <v>308</v>
      </c>
      <c r="AP24" s="12">
        <v>200000000</v>
      </c>
      <c r="AQ24" s="11">
        <v>0</v>
      </c>
      <c r="AR24" s="39" t="s">
        <v>391</v>
      </c>
    </row>
    <row r="25" spans="1:44" ht="158.5" customHeight="1" x14ac:dyDescent="0.35">
      <c r="A25" s="152"/>
      <c r="B25" s="152" t="s">
        <v>25</v>
      </c>
      <c r="C25" s="26" t="s">
        <v>133</v>
      </c>
      <c r="D25" s="26" t="s">
        <v>134</v>
      </c>
      <c r="E25" s="50" t="s">
        <v>135</v>
      </c>
      <c r="F25" s="42">
        <v>0</v>
      </c>
      <c r="G25" s="150" t="s">
        <v>38</v>
      </c>
      <c r="H25" s="26" t="s">
        <v>146</v>
      </c>
      <c r="I25" s="26" t="s">
        <v>147</v>
      </c>
      <c r="J25" s="26" t="s">
        <v>148</v>
      </c>
      <c r="K25" s="26">
        <v>61</v>
      </c>
      <c r="L25" s="26">
        <v>0</v>
      </c>
      <c r="M25" s="26" t="s">
        <v>365</v>
      </c>
      <c r="N25" s="94"/>
      <c r="O25" s="108"/>
      <c r="P25" s="122">
        <f>SUM(O29:O31)/(3)</f>
        <v>0.33333333333333331</v>
      </c>
      <c r="Q25" s="115"/>
      <c r="R25" s="155" t="s">
        <v>351</v>
      </c>
      <c r="S25" s="134" t="s">
        <v>352</v>
      </c>
      <c r="T25" s="149" t="s">
        <v>358</v>
      </c>
      <c r="U25" s="149" t="s">
        <v>353</v>
      </c>
      <c r="V25" s="139">
        <v>1</v>
      </c>
      <c r="W25" s="134">
        <v>0</v>
      </c>
      <c r="X25" s="61">
        <f t="shared" si="3"/>
        <v>0</v>
      </c>
      <c r="Y25" s="131">
        <f>SUM(X25:X31)/(3)</f>
        <v>0.33333333333333331</v>
      </c>
      <c r="Z25" s="67" t="s">
        <v>310</v>
      </c>
      <c r="AA25" s="67" t="s">
        <v>446</v>
      </c>
      <c r="AB25" s="67" t="s">
        <v>311</v>
      </c>
      <c r="AC25" s="83">
        <v>5739349.4299999997</v>
      </c>
      <c r="AD25" s="95">
        <v>0</v>
      </c>
      <c r="AE25" s="95">
        <v>5739349.4299999997</v>
      </c>
      <c r="AF25" s="95">
        <v>0</v>
      </c>
      <c r="AG25" s="61">
        <f>AF25/AE25</f>
        <v>0</v>
      </c>
      <c r="AH25" s="161">
        <v>44013</v>
      </c>
      <c r="AI25" s="139" t="s">
        <v>253</v>
      </c>
      <c r="AJ25" s="149" t="s">
        <v>283</v>
      </c>
      <c r="AK25" s="149" t="s">
        <v>284</v>
      </c>
      <c r="AL25" s="146" t="s">
        <v>296</v>
      </c>
      <c r="AM25" s="145">
        <v>5739349.4299999997</v>
      </c>
      <c r="AN25" s="146" t="s">
        <v>311</v>
      </c>
      <c r="AO25" s="146" t="s">
        <v>310</v>
      </c>
      <c r="AP25" s="145">
        <v>5739349.4299999997</v>
      </c>
      <c r="AQ25" s="146">
        <v>0</v>
      </c>
      <c r="AR25" s="155" t="s">
        <v>392</v>
      </c>
    </row>
    <row r="26" spans="1:44" ht="92.5" customHeight="1" x14ac:dyDescent="0.35">
      <c r="A26" s="152"/>
      <c r="B26" s="152"/>
      <c r="C26" s="26" t="s">
        <v>136</v>
      </c>
      <c r="D26" s="26" t="s">
        <v>81</v>
      </c>
      <c r="E26" s="50" t="s">
        <v>137</v>
      </c>
      <c r="F26" s="42">
        <v>0</v>
      </c>
      <c r="G26" s="150"/>
      <c r="H26" s="26" t="s">
        <v>149</v>
      </c>
      <c r="I26" s="26" t="s">
        <v>81</v>
      </c>
      <c r="J26" s="26" t="s">
        <v>150</v>
      </c>
      <c r="K26" s="26">
        <v>8</v>
      </c>
      <c r="L26" s="26">
        <v>0</v>
      </c>
      <c r="M26" s="26" t="s">
        <v>365</v>
      </c>
      <c r="N26" s="94"/>
      <c r="O26" s="108"/>
      <c r="P26" s="123"/>
      <c r="Q26" s="116"/>
      <c r="R26" s="134"/>
      <c r="S26" s="134"/>
      <c r="T26" s="149"/>
      <c r="U26" s="149"/>
      <c r="V26" s="139"/>
      <c r="W26" s="134"/>
      <c r="X26" s="61"/>
      <c r="Y26" s="132"/>
      <c r="Z26" s="68"/>
      <c r="AA26" s="68"/>
      <c r="AB26" s="68"/>
      <c r="AC26" s="68"/>
      <c r="AD26" s="68"/>
      <c r="AE26" s="68"/>
      <c r="AF26" s="68"/>
      <c r="AG26" s="54"/>
      <c r="AH26" s="161"/>
      <c r="AI26" s="139"/>
      <c r="AJ26" s="149"/>
      <c r="AK26" s="149"/>
      <c r="AL26" s="156"/>
      <c r="AM26" s="145"/>
      <c r="AN26" s="156"/>
      <c r="AO26" s="156"/>
      <c r="AP26" s="145"/>
      <c r="AQ26" s="146"/>
      <c r="AR26" s="134"/>
    </row>
    <row r="27" spans="1:44" ht="122.25" customHeight="1" x14ac:dyDescent="0.35">
      <c r="A27" s="152"/>
      <c r="B27" s="152"/>
      <c r="C27" s="26" t="s">
        <v>138</v>
      </c>
      <c r="D27" s="26" t="s">
        <v>139</v>
      </c>
      <c r="E27" s="50" t="s">
        <v>140</v>
      </c>
      <c r="F27" s="42">
        <v>0</v>
      </c>
      <c r="G27" s="150"/>
      <c r="H27" s="4" t="s">
        <v>156</v>
      </c>
      <c r="I27" s="4" t="s">
        <v>81</v>
      </c>
      <c r="J27" s="4" t="s">
        <v>157</v>
      </c>
      <c r="K27" s="26">
        <v>1</v>
      </c>
      <c r="L27" s="26">
        <v>0</v>
      </c>
      <c r="M27" s="26" t="s">
        <v>365</v>
      </c>
      <c r="N27" s="94"/>
      <c r="O27" s="108"/>
      <c r="P27" s="123"/>
      <c r="Q27" s="116"/>
      <c r="R27" s="134"/>
      <c r="S27" s="134"/>
      <c r="T27" s="149"/>
      <c r="U27" s="149"/>
      <c r="V27" s="139"/>
      <c r="W27" s="134"/>
      <c r="X27" s="61"/>
      <c r="Y27" s="132"/>
      <c r="Z27" s="68"/>
      <c r="AA27" s="68"/>
      <c r="AB27" s="68"/>
      <c r="AC27" s="68"/>
      <c r="AD27" s="68"/>
      <c r="AE27" s="68"/>
      <c r="AF27" s="68"/>
      <c r="AG27" s="54"/>
      <c r="AH27" s="161"/>
      <c r="AI27" s="139"/>
      <c r="AJ27" s="149"/>
      <c r="AK27" s="149"/>
      <c r="AL27" s="156"/>
      <c r="AM27" s="145"/>
      <c r="AN27" s="156"/>
      <c r="AO27" s="156"/>
      <c r="AP27" s="145"/>
      <c r="AQ27" s="146"/>
      <c r="AR27" s="134"/>
    </row>
    <row r="28" spans="1:44" ht="66" customHeight="1" x14ac:dyDescent="0.35">
      <c r="A28" s="152"/>
      <c r="B28" s="152"/>
      <c r="C28" s="139" t="s">
        <v>141</v>
      </c>
      <c r="D28" s="139" t="s">
        <v>142</v>
      </c>
      <c r="E28" s="138" t="s">
        <v>143</v>
      </c>
      <c r="F28" s="154">
        <v>1</v>
      </c>
      <c r="G28" s="150"/>
      <c r="H28" s="26" t="s">
        <v>151</v>
      </c>
      <c r="I28" s="26" t="s">
        <v>81</v>
      </c>
      <c r="J28" s="26" t="s">
        <v>152</v>
      </c>
      <c r="K28" s="26">
        <v>1</v>
      </c>
      <c r="L28" s="26">
        <v>0</v>
      </c>
      <c r="M28" s="26" t="s">
        <v>365</v>
      </c>
      <c r="N28" s="94"/>
      <c r="O28" s="108"/>
      <c r="P28" s="123"/>
      <c r="Q28" s="116"/>
      <c r="R28" s="134"/>
      <c r="S28" s="134"/>
      <c r="T28" s="149"/>
      <c r="U28" s="149"/>
      <c r="V28" s="139"/>
      <c r="W28" s="134"/>
      <c r="X28" s="61"/>
      <c r="Y28" s="132"/>
      <c r="Z28" s="68"/>
      <c r="AA28" s="68"/>
      <c r="AB28" s="68"/>
      <c r="AC28" s="68"/>
      <c r="AD28" s="68"/>
      <c r="AE28" s="68"/>
      <c r="AF28" s="68"/>
      <c r="AG28" s="54"/>
      <c r="AH28" s="161"/>
      <c r="AI28" s="139"/>
      <c r="AJ28" s="149"/>
      <c r="AK28" s="149"/>
      <c r="AL28" s="156"/>
      <c r="AM28" s="145"/>
      <c r="AN28" s="156"/>
      <c r="AO28" s="156"/>
      <c r="AP28" s="145"/>
      <c r="AQ28" s="146"/>
      <c r="AR28" s="134"/>
    </row>
    <row r="29" spans="1:44" ht="112.9" customHeight="1" x14ac:dyDescent="0.35">
      <c r="A29" s="152"/>
      <c r="B29" s="152"/>
      <c r="C29" s="139"/>
      <c r="D29" s="139"/>
      <c r="E29" s="138"/>
      <c r="F29" s="139"/>
      <c r="G29" s="150"/>
      <c r="H29" s="26" t="s">
        <v>153</v>
      </c>
      <c r="I29" s="26" t="s">
        <v>154</v>
      </c>
      <c r="J29" s="26" t="s">
        <v>155</v>
      </c>
      <c r="K29" s="26">
        <v>1</v>
      </c>
      <c r="L29" s="26">
        <v>1</v>
      </c>
      <c r="M29" s="26" t="s">
        <v>407</v>
      </c>
      <c r="N29" s="94">
        <f>0</f>
        <v>0</v>
      </c>
      <c r="O29" s="108">
        <f>N29/L29</f>
        <v>0</v>
      </c>
      <c r="P29" s="123"/>
      <c r="Q29" s="116">
        <f>N29/K29</f>
        <v>0</v>
      </c>
      <c r="R29" s="134"/>
      <c r="S29" s="134"/>
      <c r="T29" s="149"/>
      <c r="U29" s="149"/>
      <c r="V29" s="139"/>
      <c r="W29" s="134"/>
      <c r="X29" s="61"/>
      <c r="Y29" s="132"/>
      <c r="Z29" s="68"/>
      <c r="AA29" s="68"/>
      <c r="AB29" s="68"/>
      <c r="AC29" s="68"/>
      <c r="AD29" s="68"/>
      <c r="AE29" s="68"/>
      <c r="AF29" s="68"/>
      <c r="AG29" s="54"/>
      <c r="AH29" s="161"/>
      <c r="AI29" s="139"/>
      <c r="AJ29" s="149"/>
      <c r="AK29" s="149"/>
      <c r="AL29" s="156"/>
      <c r="AM29" s="145"/>
      <c r="AN29" s="156"/>
      <c r="AO29" s="156"/>
      <c r="AP29" s="145"/>
      <c r="AQ29" s="146"/>
      <c r="AR29" s="134"/>
    </row>
    <row r="30" spans="1:44" ht="121.15" customHeight="1" x14ac:dyDescent="0.35">
      <c r="A30" s="152"/>
      <c r="B30" s="152"/>
      <c r="C30" s="139"/>
      <c r="D30" s="139"/>
      <c r="E30" s="138"/>
      <c r="F30" s="139"/>
      <c r="G30" s="150"/>
      <c r="H30" s="26" t="s">
        <v>158</v>
      </c>
      <c r="I30" s="26" t="s">
        <v>159</v>
      </c>
      <c r="J30" s="25" t="s">
        <v>160</v>
      </c>
      <c r="K30" s="26">
        <v>1</v>
      </c>
      <c r="L30" s="25" t="s">
        <v>354</v>
      </c>
      <c r="M30" s="14">
        <v>1</v>
      </c>
      <c r="N30" s="14">
        <f>1</f>
        <v>1</v>
      </c>
      <c r="O30" s="108">
        <f>N30/1</f>
        <v>1</v>
      </c>
      <c r="P30" s="123"/>
      <c r="Q30" s="116">
        <f t="shared" ref="Q30:Q49" si="4">N30/K30</f>
        <v>1</v>
      </c>
      <c r="R30" s="134"/>
      <c r="S30" s="134"/>
      <c r="T30" s="149" t="s">
        <v>357</v>
      </c>
      <c r="U30" s="25" t="s">
        <v>355</v>
      </c>
      <c r="V30" s="19">
        <v>1</v>
      </c>
      <c r="W30" s="35">
        <v>1</v>
      </c>
      <c r="X30" s="61">
        <f t="shared" si="3"/>
        <v>1</v>
      </c>
      <c r="Y30" s="132"/>
      <c r="Z30" s="68"/>
      <c r="AA30" s="68"/>
      <c r="AB30" s="68"/>
      <c r="AC30" s="68"/>
      <c r="AD30" s="68"/>
      <c r="AE30" s="68"/>
      <c r="AF30" s="68"/>
      <c r="AG30" s="54"/>
      <c r="AH30" s="8">
        <v>44013</v>
      </c>
      <c r="AI30" s="26" t="s">
        <v>253</v>
      </c>
      <c r="AJ30" s="23" t="s">
        <v>283</v>
      </c>
      <c r="AK30" s="26" t="s">
        <v>284</v>
      </c>
      <c r="AL30" s="156"/>
      <c r="AM30" s="145"/>
      <c r="AN30" s="156"/>
      <c r="AO30" s="156"/>
      <c r="AP30" s="145"/>
      <c r="AQ30" s="146"/>
      <c r="AR30" s="23" t="s">
        <v>393</v>
      </c>
    </row>
    <row r="31" spans="1:44" ht="151.5" customHeight="1" x14ac:dyDescent="0.35">
      <c r="A31" s="152"/>
      <c r="B31" s="152"/>
      <c r="C31" s="139"/>
      <c r="D31" s="139"/>
      <c r="E31" s="138"/>
      <c r="F31" s="139"/>
      <c r="G31" s="150"/>
      <c r="H31" s="26" t="s">
        <v>161</v>
      </c>
      <c r="I31" s="26" t="s">
        <v>81</v>
      </c>
      <c r="J31" s="25" t="s">
        <v>335</v>
      </c>
      <c r="K31" s="26">
        <v>1</v>
      </c>
      <c r="L31" s="26">
        <v>1</v>
      </c>
      <c r="M31" s="4">
        <v>0</v>
      </c>
      <c r="N31" s="4">
        <f>0</f>
        <v>0</v>
      </c>
      <c r="O31" s="108">
        <f>N31/L31</f>
        <v>0</v>
      </c>
      <c r="P31" s="124"/>
      <c r="Q31" s="116">
        <f t="shared" si="4"/>
        <v>0</v>
      </c>
      <c r="R31" s="134"/>
      <c r="S31" s="134"/>
      <c r="T31" s="149"/>
      <c r="U31" s="26" t="s">
        <v>356</v>
      </c>
      <c r="V31" s="19">
        <v>1</v>
      </c>
      <c r="W31" s="35">
        <v>0</v>
      </c>
      <c r="X31" s="61">
        <f t="shared" si="3"/>
        <v>0</v>
      </c>
      <c r="Y31" s="133"/>
      <c r="Z31" s="69"/>
      <c r="AA31" s="69"/>
      <c r="AB31" s="69"/>
      <c r="AC31" s="69"/>
      <c r="AD31" s="69"/>
      <c r="AE31" s="69"/>
      <c r="AF31" s="69"/>
      <c r="AG31" s="54"/>
      <c r="AH31" s="8">
        <v>44013</v>
      </c>
      <c r="AI31" s="26" t="s">
        <v>253</v>
      </c>
      <c r="AJ31" s="23" t="s">
        <v>283</v>
      </c>
      <c r="AK31" s="26" t="s">
        <v>284</v>
      </c>
      <c r="AL31" s="156"/>
      <c r="AM31" s="145"/>
      <c r="AN31" s="156"/>
      <c r="AO31" s="156"/>
      <c r="AP31" s="145"/>
      <c r="AQ31" s="146"/>
      <c r="AR31" s="36" t="s">
        <v>394</v>
      </c>
    </row>
    <row r="32" spans="1:44" ht="204" customHeight="1" x14ac:dyDescent="0.35">
      <c r="A32" s="152"/>
      <c r="B32" s="152"/>
      <c r="C32" s="139" t="s">
        <v>144</v>
      </c>
      <c r="D32" s="139" t="s">
        <v>81</v>
      </c>
      <c r="E32" s="138" t="s">
        <v>145</v>
      </c>
      <c r="F32" s="154">
        <v>0.33</v>
      </c>
      <c r="G32" s="150" t="s">
        <v>39</v>
      </c>
      <c r="H32" s="26" t="s">
        <v>162</v>
      </c>
      <c r="I32" s="26" t="s">
        <v>163</v>
      </c>
      <c r="J32" s="26" t="s">
        <v>164</v>
      </c>
      <c r="K32" s="26">
        <v>20</v>
      </c>
      <c r="L32" s="26">
        <v>0</v>
      </c>
      <c r="M32" s="26" t="s">
        <v>365</v>
      </c>
      <c r="N32" s="94"/>
      <c r="O32" s="108"/>
      <c r="P32" s="122">
        <f>SUM(O34:O36)/(3)</f>
        <v>0.33333333333333331</v>
      </c>
      <c r="Q32" s="116">
        <f t="shared" si="4"/>
        <v>0</v>
      </c>
      <c r="R32" s="135" t="s">
        <v>243</v>
      </c>
      <c r="S32" s="135" t="s">
        <v>244</v>
      </c>
      <c r="T32" s="135" t="s">
        <v>285</v>
      </c>
      <c r="U32" s="135" t="s">
        <v>286</v>
      </c>
      <c r="V32" s="139">
        <v>1</v>
      </c>
      <c r="W32" s="139">
        <v>0</v>
      </c>
      <c r="X32" s="61">
        <f t="shared" si="3"/>
        <v>0</v>
      </c>
      <c r="Y32" s="128">
        <f>SUM(X32:X36)/(4)</f>
        <v>0.5</v>
      </c>
      <c r="Z32" s="64" t="s">
        <v>317</v>
      </c>
      <c r="AA32" s="128" t="s">
        <v>446</v>
      </c>
      <c r="AB32" s="64" t="s">
        <v>460</v>
      </c>
      <c r="AC32" s="96">
        <v>182002454</v>
      </c>
      <c r="AD32" s="96">
        <v>0</v>
      </c>
      <c r="AE32" s="96">
        <v>2287039194</v>
      </c>
      <c r="AF32" s="96">
        <v>1985220073</v>
      </c>
      <c r="AG32" s="97">
        <f>AF32/AE32</f>
        <v>0.86803063026124949</v>
      </c>
      <c r="AH32" s="148">
        <v>43831</v>
      </c>
      <c r="AI32" s="148" t="s">
        <v>253</v>
      </c>
      <c r="AJ32" s="148" t="s">
        <v>283</v>
      </c>
      <c r="AK32" s="148" t="s">
        <v>284</v>
      </c>
      <c r="AL32" s="160" t="s">
        <v>296</v>
      </c>
      <c r="AM32" s="147">
        <v>1605036740</v>
      </c>
      <c r="AN32" s="160" t="s">
        <v>312</v>
      </c>
      <c r="AO32" s="160" t="s">
        <v>313</v>
      </c>
      <c r="AP32" s="147">
        <v>1605036740</v>
      </c>
      <c r="AQ32" s="147">
        <v>1605036740</v>
      </c>
      <c r="AR32" s="148" t="s">
        <v>363</v>
      </c>
    </row>
    <row r="33" spans="1:44" ht="124.5" customHeight="1" x14ac:dyDescent="0.35">
      <c r="A33" s="152"/>
      <c r="B33" s="152"/>
      <c r="C33" s="139"/>
      <c r="D33" s="139"/>
      <c r="E33" s="138"/>
      <c r="F33" s="139"/>
      <c r="G33" s="150"/>
      <c r="H33" s="26" t="s">
        <v>165</v>
      </c>
      <c r="I33" s="26" t="s">
        <v>166</v>
      </c>
      <c r="J33" s="26" t="s">
        <v>167</v>
      </c>
      <c r="K33" s="26">
        <v>1</v>
      </c>
      <c r="L33" s="26">
        <v>0</v>
      </c>
      <c r="M33" s="26" t="s">
        <v>368</v>
      </c>
      <c r="N33" s="94">
        <f>0</f>
        <v>0</v>
      </c>
      <c r="O33" s="108"/>
      <c r="P33" s="123"/>
      <c r="Q33" s="116">
        <f t="shared" si="4"/>
        <v>0</v>
      </c>
      <c r="R33" s="139"/>
      <c r="S33" s="139"/>
      <c r="T33" s="135"/>
      <c r="U33" s="135"/>
      <c r="V33" s="139"/>
      <c r="W33" s="139"/>
      <c r="X33" s="54"/>
      <c r="Y33" s="129"/>
      <c r="Z33" s="65" t="s">
        <v>315</v>
      </c>
      <c r="AA33" s="129"/>
      <c r="AB33" s="65" t="s">
        <v>461</v>
      </c>
      <c r="AC33" s="98">
        <v>500000000</v>
      </c>
      <c r="AD33" s="98">
        <v>380183333</v>
      </c>
      <c r="AE33" s="65"/>
      <c r="AF33" s="65"/>
      <c r="AG33" s="56"/>
      <c r="AH33" s="148"/>
      <c r="AI33" s="148"/>
      <c r="AJ33" s="148" t="s">
        <v>283</v>
      </c>
      <c r="AK33" s="148" t="s">
        <v>284</v>
      </c>
      <c r="AL33" s="160"/>
      <c r="AM33" s="147"/>
      <c r="AN33" s="160"/>
      <c r="AO33" s="160"/>
      <c r="AP33" s="147"/>
      <c r="AQ33" s="147"/>
      <c r="AR33" s="148"/>
    </row>
    <row r="34" spans="1:44" ht="101.25" customHeight="1" x14ac:dyDescent="0.35">
      <c r="A34" s="152"/>
      <c r="B34" s="152"/>
      <c r="C34" s="139"/>
      <c r="D34" s="139"/>
      <c r="E34" s="138"/>
      <c r="F34" s="139"/>
      <c r="G34" s="150"/>
      <c r="H34" s="139" t="s">
        <v>168</v>
      </c>
      <c r="I34" s="139" t="s">
        <v>169</v>
      </c>
      <c r="J34" s="139" t="s">
        <v>170</v>
      </c>
      <c r="K34" s="139">
        <v>150</v>
      </c>
      <c r="L34" s="139">
        <v>38</v>
      </c>
      <c r="M34" s="139" t="s">
        <v>408</v>
      </c>
      <c r="N34" s="91">
        <f>180</f>
        <v>180</v>
      </c>
      <c r="O34" s="108">
        <f>100%</f>
        <v>1</v>
      </c>
      <c r="P34" s="123"/>
      <c r="Q34" s="116">
        <f t="shared" si="4"/>
        <v>1.2</v>
      </c>
      <c r="R34" s="139"/>
      <c r="S34" s="139"/>
      <c r="T34" s="135" t="s">
        <v>273</v>
      </c>
      <c r="U34" s="20" t="s">
        <v>276</v>
      </c>
      <c r="V34" s="20">
        <v>38</v>
      </c>
      <c r="W34" s="28">
        <v>115</v>
      </c>
      <c r="X34" s="61">
        <f>100%</f>
        <v>1</v>
      </c>
      <c r="Y34" s="129"/>
      <c r="Z34" s="65" t="s">
        <v>313</v>
      </c>
      <c r="AA34" s="129"/>
      <c r="AB34" s="65" t="s">
        <v>462</v>
      </c>
      <c r="AC34" s="98">
        <v>1605036740</v>
      </c>
      <c r="AD34" s="98">
        <v>1605036740</v>
      </c>
      <c r="AE34" s="65"/>
      <c r="AF34" s="65"/>
      <c r="AG34" s="55"/>
      <c r="AH34" s="21">
        <v>43831</v>
      </c>
      <c r="AI34" s="21">
        <v>44166</v>
      </c>
      <c r="AJ34" s="135" t="s">
        <v>283</v>
      </c>
      <c r="AK34" s="135" t="s">
        <v>284</v>
      </c>
      <c r="AL34" s="143" t="s">
        <v>296</v>
      </c>
      <c r="AM34" s="147">
        <v>500000000</v>
      </c>
      <c r="AN34" s="143" t="s">
        <v>314</v>
      </c>
      <c r="AO34" s="143" t="s">
        <v>315</v>
      </c>
      <c r="AP34" s="147">
        <v>500000000</v>
      </c>
      <c r="AQ34" s="147">
        <v>380183333</v>
      </c>
      <c r="AR34" s="20" t="s">
        <v>395</v>
      </c>
    </row>
    <row r="35" spans="1:44" ht="129.75" customHeight="1" x14ac:dyDescent="0.35">
      <c r="A35" s="152"/>
      <c r="B35" s="152"/>
      <c r="C35" s="139"/>
      <c r="D35" s="139"/>
      <c r="E35" s="138"/>
      <c r="F35" s="139"/>
      <c r="G35" s="150"/>
      <c r="H35" s="139"/>
      <c r="I35" s="139"/>
      <c r="J35" s="139"/>
      <c r="K35" s="139"/>
      <c r="L35" s="139"/>
      <c r="M35" s="139"/>
      <c r="N35" s="91"/>
      <c r="O35" s="108"/>
      <c r="P35" s="123"/>
      <c r="Q35" s="116"/>
      <c r="R35" s="139"/>
      <c r="S35" s="139"/>
      <c r="T35" s="135"/>
      <c r="U35" s="20" t="s">
        <v>272</v>
      </c>
      <c r="V35" s="20">
        <v>16</v>
      </c>
      <c r="W35" s="20">
        <f>15+1</f>
        <v>16</v>
      </c>
      <c r="X35" s="61">
        <f>W35/V35</f>
        <v>1</v>
      </c>
      <c r="Y35" s="129"/>
      <c r="Z35" s="65"/>
      <c r="AA35" s="65"/>
      <c r="AB35" s="65"/>
      <c r="AC35" s="65"/>
      <c r="AD35" s="65"/>
      <c r="AE35" s="65"/>
      <c r="AF35" s="65"/>
      <c r="AG35" s="55"/>
      <c r="AH35" s="21">
        <v>43831</v>
      </c>
      <c r="AI35" s="21">
        <v>44166</v>
      </c>
      <c r="AJ35" s="135"/>
      <c r="AK35" s="135"/>
      <c r="AL35" s="143"/>
      <c r="AM35" s="147"/>
      <c r="AN35" s="143"/>
      <c r="AO35" s="143"/>
      <c r="AP35" s="147"/>
      <c r="AQ35" s="147"/>
      <c r="AR35" s="37" t="s">
        <v>374</v>
      </c>
    </row>
    <row r="36" spans="1:44" ht="192" customHeight="1" x14ac:dyDescent="0.35">
      <c r="A36" s="152"/>
      <c r="B36" s="152"/>
      <c r="C36" s="139"/>
      <c r="D36" s="139"/>
      <c r="E36" s="138"/>
      <c r="F36" s="139"/>
      <c r="G36" s="150"/>
      <c r="H36" s="26" t="s">
        <v>171</v>
      </c>
      <c r="I36" s="26" t="s">
        <v>172</v>
      </c>
      <c r="J36" s="26" t="s">
        <v>173</v>
      </c>
      <c r="K36" s="26">
        <v>4</v>
      </c>
      <c r="L36" s="26">
        <v>1</v>
      </c>
      <c r="M36" s="26">
        <v>0</v>
      </c>
      <c r="N36" s="94">
        <f>0</f>
        <v>0</v>
      </c>
      <c r="O36" s="108">
        <f>N36/L36</f>
        <v>0</v>
      </c>
      <c r="P36" s="124"/>
      <c r="Q36" s="116">
        <f t="shared" si="4"/>
        <v>0</v>
      </c>
      <c r="R36" s="139"/>
      <c r="S36" s="139"/>
      <c r="T36" s="25" t="s">
        <v>274</v>
      </c>
      <c r="U36" s="20" t="s">
        <v>275</v>
      </c>
      <c r="V36" s="20">
        <v>1</v>
      </c>
      <c r="W36" s="20">
        <v>0</v>
      </c>
      <c r="X36" s="61">
        <f t="shared" ref="X36:X42" si="5">W36/V36</f>
        <v>0</v>
      </c>
      <c r="Y36" s="130"/>
      <c r="Z36" s="66"/>
      <c r="AA36" s="66"/>
      <c r="AB36" s="66"/>
      <c r="AC36" s="66"/>
      <c r="AD36" s="66"/>
      <c r="AE36" s="66"/>
      <c r="AF36" s="66"/>
      <c r="AG36" s="55"/>
      <c r="AH36" s="8">
        <v>44044</v>
      </c>
      <c r="AI36" s="9">
        <v>44166</v>
      </c>
      <c r="AJ36" s="23" t="s">
        <v>283</v>
      </c>
      <c r="AK36" s="25" t="s">
        <v>284</v>
      </c>
      <c r="AL36" s="11" t="s">
        <v>296</v>
      </c>
      <c r="AM36" s="13">
        <v>182002454</v>
      </c>
      <c r="AN36" s="11" t="s">
        <v>316</v>
      </c>
      <c r="AO36" s="11" t="s">
        <v>317</v>
      </c>
      <c r="AP36" s="13">
        <v>182002454</v>
      </c>
      <c r="AQ36" s="11">
        <v>0</v>
      </c>
      <c r="AR36" s="39" t="s">
        <v>396</v>
      </c>
    </row>
    <row r="37" spans="1:44" ht="172.5" customHeight="1" x14ac:dyDescent="0.35">
      <c r="A37" s="152"/>
      <c r="B37" s="152" t="s">
        <v>26</v>
      </c>
      <c r="C37" s="26" t="s">
        <v>174</v>
      </c>
      <c r="D37" s="26" t="s">
        <v>175</v>
      </c>
      <c r="E37" s="50" t="s">
        <v>176</v>
      </c>
      <c r="F37" s="59">
        <v>1</v>
      </c>
      <c r="G37" s="150" t="s">
        <v>40</v>
      </c>
      <c r="H37" s="26" t="s">
        <v>186</v>
      </c>
      <c r="I37" s="26" t="s">
        <v>187</v>
      </c>
      <c r="J37" s="26" t="s">
        <v>188</v>
      </c>
      <c r="K37" s="26">
        <v>8</v>
      </c>
      <c r="L37" s="26">
        <v>1</v>
      </c>
      <c r="M37" s="26" t="s">
        <v>409</v>
      </c>
      <c r="N37" s="94">
        <f>1</f>
        <v>1</v>
      </c>
      <c r="O37" s="108">
        <f>N37/L37</f>
        <v>1</v>
      </c>
      <c r="P37" s="122">
        <f>SUM(O37:O41)/(4)</f>
        <v>0.98958333333333337</v>
      </c>
      <c r="Q37" s="116">
        <f t="shared" si="4"/>
        <v>0.125</v>
      </c>
      <c r="R37" s="135" t="s">
        <v>248</v>
      </c>
      <c r="S37" s="135" t="s">
        <v>249</v>
      </c>
      <c r="T37" s="25" t="s">
        <v>277</v>
      </c>
      <c r="U37" s="26" t="s">
        <v>346</v>
      </c>
      <c r="V37" s="22">
        <v>1</v>
      </c>
      <c r="W37" s="22">
        <v>1</v>
      </c>
      <c r="X37" s="61">
        <f t="shared" si="5"/>
        <v>1</v>
      </c>
      <c r="Y37" s="131">
        <f>SUM(X37:X41)/(4)</f>
        <v>0.80833333333333335</v>
      </c>
      <c r="Z37" s="67" t="s">
        <v>463</v>
      </c>
      <c r="AA37" s="131" t="s">
        <v>446</v>
      </c>
      <c r="AB37" s="131" t="s">
        <v>464</v>
      </c>
      <c r="AC37" s="95">
        <v>94921308.569999993</v>
      </c>
      <c r="AD37" s="95">
        <v>20187360.219999999</v>
      </c>
      <c r="AE37" s="95">
        <v>178987975.56999999</v>
      </c>
      <c r="AF37" s="95">
        <v>97187360.219999999</v>
      </c>
      <c r="AG37" s="99">
        <f>AF37/AE37</f>
        <v>0.54298262165656608</v>
      </c>
      <c r="AH37" s="8">
        <v>43831</v>
      </c>
      <c r="AI37" s="8">
        <v>44166</v>
      </c>
      <c r="AJ37" s="23" t="s">
        <v>283</v>
      </c>
      <c r="AK37" s="25" t="s">
        <v>284</v>
      </c>
      <c r="AL37" s="143" t="s">
        <v>320</v>
      </c>
      <c r="AM37" s="141">
        <f>84066667+94921309</f>
        <v>178987976</v>
      </c>
      <c r="AN37" s="143" t="s">
        <v>318</v>
      </c>
      <c r="AO37" s="143" t="s">
        <v>319</v>
      </c>
      <c r="AP37" s="141">
        <f>84066667+94921309</f>
        <v>178987976</v>
      </c>
      <c r="AQ37" s="141">
        <f>77000000+ 20187360</f>
        <v>97187360</v>
      </c>
      <c r="AR37" s="20" t="s">
        <v>397</v>
      </c>
    </row>
    <row r="38" spans="1:44" ht="81.75" customHeight="1" x14ac:dyDescent="0.35">
      <c r="A38" s="152"/>
      <c r="B38" s="152"/>
      <c r="C38" s="26" t="s">
        <v>177</v>
      </c>
      <c r="D38" s="26" t="s">
        <v>178</v>
      </c>
      <c r="E38" s="50" t="s">
        <v>179</v>
      </c>
      <c r="F38" s="45">
        <v>0</v>
      </c>
      <c r="G38" s="150"/>
      <c r="H38" s="26" t="s">
        <v>189</v>
      </c>
      <c r="I38" s="26" t="s">
        <v>190</v>
      </c>
      <c r="J38" s="26" t="s">
        <v>194</v>
      </c>
      <c r="K38" s="26">
        <v>8</v>
      </c>
      <c r="L38" s="26">
        <v>0</v>
      </c>
      <c r="M38" s="26" t="s">
        <v>365</v>
      </c>
      <c r="N38" s="94"/>
      <c r="O38" s="108"/>
      <c r="P38" s="123"/>
      <c r="Q38" s="116"/>
      <c r="R38" s="139"/>
      <c r="S38" s="139"/>
      <c r="T38" s="135" t="s">
        <v>279</v>
      </c>
      <c r="U38" s="135" t="s">
        <v>278</v>
      </c>
      <c r="V38" s="139">
        <v>24</v>
      </c>
      <c r="W38" s="139">
        <v>23</v>
      </c>
      <c r="X38" s="61">
        <f t="shared" si="5"/>
        <v>0.95833333333333337</v>
      </c>
      <c r="Y38" s="132"/>
      <c r="Z38" s="68" t="s">
        <v>465</v>
      </c>
      <c r="AA38" s="132"/>
      <c r="AB38" s="132"/>
      <c r="AC38" s="100">
        <v>84066667</v>
      </c>
      <c r="AD38" s="100">
        <v>77000000</v>
      </c>
      <c r="AE38" s="68"/>
      <c r="AF38" s="68"/>
      <c r="AG38" s="56"/>
      <c r="AH38" s="140">
        <v>43831</v>
      </c>
      <c r="AI38" s="140">
        <v>44166</v>
      </c>
      <c r="AJ38" s="134" t="s">
        <v>283</v>
      </c>
      <c r="AK38" s="155" t="s">
        <v>284</v>
      </c>
      <c r="AL38" s="144"/>
      <c r="AM38" s="141"/>
      <c r="AN38" s="144"/>
      <c r="AO38" s="144"/>
      <c r="AP38" s="141"/>
      <c r="AQ38" s="141"/>
      <c r="AR38" s="135" t="s">
        <v>398</v>
      </c>
    </row>
    <row r="39" spans="1:44" ht="96" customHeight="1" x14ac:dyDescent="0.35">
      <c r="A39" s="152"/>
      <c r="B39" s="152"/>
      <c r="C39" s="139" t="s">
        <v>180</v>
      </c>
      <c r="D39" s="139" t="s">
        <v>181</v>
      </c>
      <c r="E39" s="138" t="s">
        <v>182</v>
      </c>
      <c r="F39" s="154">
        <v>1</v>
      </c>
      <c r="G39" s="150"/>
      <c r="H39" s="26" t="s">
        <v>191</v>
      </c>
      <c r="I39" s="26" t="s">
        <v>192</v>
      </c>
      <c r="J39" s="26" t="s">
        <v>193</v>
      </c>
      <c r="K39" s="26">
        <v>24</v>
      </c>
      <c r="L39" s="26">
        <v>24</v>
      </c>
      <c r="M39" s="39" t="s">
        <v>370</v>
      </c>
      <c r="N39" s="92">
        <f>23</f>
        <v>23</v>
      </c>
      <c r="O39" s="108">
        <f>N39/L39</f>
        <v>0.95833333333333337</v>
      </c>
      <c r="P39" s="123"/>
      <c r="Q39" s="116">
        <f t="shared" si="4"/>
        <v>0.95833333333333337</v>
      </c>
      <c r="R39" s="139"/>
      <c r="S39" s="139"/>
      <c r="T39" s="135"/>
      <c r="U39" s="135"/>
      <c r="V39" s="139"/>
      <c r="W39" s="139"/>
      <c r="X39" s="61"/>
      <c r="Y39" s="132"/>
      <c r="Z39" s="68"/>
      <c r="AA39" s="68"/>
      <c r="AB39" s="68"/>
      <c r="AC39" s="68"/>
      <c r="AD39" s="68"/>
      <c r="AE39" s="68"/>
      <c r="AF39" s="68"/>
      <c r="AG39" s="56"/>
      <c r="AH39" s="140"/>
      <c r="AI39" s="140"/>
      <c r="AJ39" s="134"/>
      <c r="AK39" s="134"/>
      <c r="AL39" s="144"/>
      <c r="AM39" s="141"/>
      <c r="AN39" s="144"/>
      <c r="AO39" s="144"/>
      <c r="AP39" s="141"/>
      <c r="AQ39" s="141"/>
      <c r="AR39" s="135"/>
    </row>
    <row r="40" spans="1:44" ht="109.15" customHeight="1" x14ac:dyDescent="0.35">
      <c r="A40" s="152"/>
      <c r="B40" s="152"/>
      <c r="C40" s="139"/>
      <c r="D40" s="139"/>
      <c r="E40" s="138"/>
      <c r="F40" s="139"/>
      <c r="G40" s="150"/>
      <c r="H40" s="26" t="s">
        <v>198</v>
      </c>
      <c r="I40" s="26" t="s">
        <v>199</v>
      </c>
      <c r="J40" s="25" t="s">
        <v>200</v>
      </c>
      <c r="K40" s="26">
        <v>1</v>
      </c>
      <c r="L40" s="26">
        <v>1</v>
      </c>
      <c r="M40" s="26">
        <v>1</v>
      </c>
      <c r="N40" s="94">
        <f>1</f>
        <v>1</v>
      </c>
      <c r="O40" s="108">
        <f>N40/L40</f>
        <v>1</v>
      </c>
      <c r="P40" s="123"/>
      <c r="Q40" s="116">
        <f t="shared" si="4"/>
        <v>1</v>
      </c>
      <c r="R40" s="139"/>
      <c r="S40" s="139"/>
      <c r="T40" s="135" t="s">
        <v>280</v>
      </c>
      <c r="U40" s="25" t="s">
        <v>200</v>
      </c>
      <c r="V40" s="19">
        <v>1</v>
      </c>
      <c r="W40" s="19">
        <v>1</v>
      </c>
      <c r="X40" s="61">
        <f t="shared" si="5"/>
        <v>1</v>
      </c>
      <c r="Y40" s="132"/>
      <c r="Z40" s="68"/>
      <c r="AA40" s="68"/>
      <c r="AB40" s="68"/>
      <c r="AC40" s="68"/>
      <c r="AD40" s="68"/>
      <c r="AE40" s="68"/>
      <c r="AF40" s="68"/>
      <c r="AG40" s="56"/>
      <c r="AH40" s="8">
        <v>43983</v>
      </c>
      <c r="AI40" s="8">
        <v>44013</v>
      </c>
      <c r="AJ40" s="23" t="s">
        <v>283</v>
      </c>
      <c r="AK40" s="25" t="s">
        <v>284</v>
      </c>
      <c r="AL40" s="144"/>
      <c r="AM40" s="141"/>
      <c r="AN40" s="144"/>
      <c r="AO40" s="144"/>
      <c r="AP40" s="141"/>
      <c r="AQ40" s="141"/>
      <c r="AR40" s="19" t="s">
        <v>375</v>
      </c>
    </row>
    <row r="41" spans="1:44" ht="144" customHeight="1" x14ac:dyDescent="0.35">
      <c r="A41" s="152"/>
      <c r="B41" s="152"/>
      <c r="C41" s="26" t="s">
        <v>183</v>
      </c>
      <c r="D41" s="26" t="s">
        <v>184</v>
      </c>
      <c r="E41" s="50" t="s">
        <v>185</v>
      </c>
      <c r="F41" s="44" t="s">
        <v>421</v>
      </c>
      <c r="G41" s="150"/>
      <c r="H41" s="26" t="s">
        <v>195</v>
      </c>
      <c r="I41" s="26" t="s">
        <v>196</v>
      </c>
      <c r="J41" s="26" t="s">
        <v>197</v>
      </c>
      <c r="K41" s="26">
        <v>3665</v>
      </c>
      <c r="L41" s="26">
        <v>120</v>
      </c>
      <c r="M41" s="26" t="s">
        <v>410</v>
      </c>
      <c r="N41" s="94">
        <f>147</f>
        <v>147</v>
      </c>
      <c r="O41" s="108">
        <f>100%</f>
        <v>1</v>
      </c>
      <c r="P41" s="124"/>
      <c r="Q41" s="116">
        <f t="shared" si="4"/>
        <v>4.0109140518417463E-2</v>
      </c>
      <c r="R41" s="139"/>
      <c r="S41" s="139"/>
      <c r="T41" s="135"/>
      <c r="U41" s="25" t="s">
        <v>281</v>
      </c>
      <c r="V41" s="19">
        <v>120</v>
      </c>
      <c r="W41" s="40">
        <f>6+27</f>
        <v>33</v>
      </c>
      <c r="X41" s="61">
        <f t="shared" si="5"/>
        <v>0.27500000000000002</v>
      </c>
      <c r="Y41" s="133"/>
      <c r="Z41" s="69"/>
      <c r="AA41" s="69"/>
      <c r="AB41" s="69"/>
      <c r="AC41" s="69"/>
      <c r="AD41" s="69"/>
      <c r="AE41" s="69"/>
      <c r="AF41" s="69"/>
      <c r="AG41" s="56"/>
      <c r="AH41" s="8">
        <v>43831</v>
      </c>
      <c r="AI41" s="8">
        <v>44166</v>
      </c>
      <c r="AJ41" s="23" t="s">
        <v>283</v>
      </c>
      <c r="AK41" s="25" t="s">
        <v>284</v>
      </c>
      <c r="AL41" s="144"/>
      <c r="AM41" s="141"/>
      <c r="AN41" s="144"/>
      <c r="AO41" s="144"/>
      <c r="AP41" s="141"/>
      <c r="AQ41" s="141"/>
      <c r="AR41" s="38" t="s">
        <v>399</v>
      </c>
    </row>
    <row r="42" spans="1:44" ht="95.25" customHeight="1" x14ac:dyDescent="0.35">
      <c r="A42" s="152"/>
      <c r="B42" s="152"/>
      <c r="C42" s="139" t="s">
        <v>232</v>
      </c>
      <c r="D42" s="139" t="s">
        <v>232</v>
      </c>
      <c r="E42" s="138" t="s">
        <v>232</v>
      </c>
      <c r="F42" s="139" t="s">
        <v>422</v>
      </c>
      <c r="G42" s="150" t="s">
        <v>41</v>
      </c>
      <c r="H42" s="26" t="s">
        <v>201</v>
      </c>
      <c r="I42" s="26" t="s">
        <v>81</v>
      </c>
      <c r="J42" s="26" t="s">
        <v>202</v>
      </c>
      <c r="K42" s="26">
        <v>12</v>
      </c>
      <c r="L42" s="26">
        <v>0</v>
      </c>
      <c r="M42" s="26" t="s">
        <v>365</v>
      </c>
      <c r="N42" s="94"/>
      <c r="O42" s="108"/>
      <c r="P42" s="122">
        <f>O43</f>
        <v>0</v>
      </c>
      <c r="Q42" s="116"/>
      <c r="R42" s="155" t="s">
        <v>343</v>
      </c>
      <c r="S42" s="155" t="s">
        <v>342</v>
      </c>
      <c r="T42" s="135" t="s">
        <v>344</v>
      </c>
      <c r="U42" s="135" t="s">
        <v>345</v>
      </c>
      <c r="V42" s="139">
        <v>1</v>
      </c>
      <c r="W42" s="139">
        <v>0</v>
      </c>
      <c r="X42" s="61">
        <f t="shared" si="5"/>
        <v>0</v>
      </c>
      <c r="Y42" s="122">
        <f>X42</f>
        <v>0</v>
      </c>
      <c r="Z42" s="70" t="s">
        <v>322</v>
      </c>
      <c r="AA42" s="70" t="s">
        <v>309</v>
      </c>
      <c r="AB42" s="70" t="s">
        <v>466</v>
      </c>
      <c r="AC42" s="101">
        <v>50000000</v>
      </c>
      <c r="AD42" s="101">
        <v>0</v>
      </c>
      <c r="AE42" s="101">
        <v>50000000</v>
      </c>
      <c r="AF42" s="101">
        <v>0</v>
      </c>
      <c r="AG42" s="60">
        <f>AF42/AE42</f>
        <v>0</v>
      </c>
      <c r="AH42" s="140">
        <v>44013</v>
      </c>
      <c r="AI42" s="148">
        <v>44166</v>
      </c>
      <c r="AJ42" s="134" t="s">
        <v>283</v>
      </c>
      <c r="AK42" s="135" t="s">
        <v>284</v>
      </c>
      <c r="AL42" s="146" t="s">
        <v>323</v>
      </c>
      <c r="AM42" s="157">
        <v>50000000</v>
      </c>
      <c r="AN42" s="146" t="s">
        <v>321</v>
      </c>
      <c r="AO42" s="146" t="s">
        <v>322</v>
      </c>
      <c r="AP42" s="157">
        <v>50000000</v>
      </c>
      <c r="AQ42" s="146">
        <v>0</v>
      </c>
      <c r="AR42" s="155" t="s">
        <v>400</v>
      </c>
    </row>
    <row r="43" spans="1:44" ht="69" customHeight="1" x14ac:dyDescent="0.35">
      <c r="A43" s="152"/>
      <c r="B43" s="152"/>
      <c r="C43" s="139"/>
      <c r="D43" s="139"/>
      <c r="E43" s="138"/>
      <c r="F43" s="139"/>
      <c r="G43" s="150"/>
      <c r="H43" s="26" t="s">
        <v>203</v>
      </c>
      <c r="I43" s="26" t="s">
        <v>81</v>
      </c>
      <c r="J43" s="26" t="s">
        <v>204</v>
      </c>
      <c r="K43" s="26">
        <v>1</v>
      </c>
      <c r="L43" s="26">
        <v>1</v>
      </c>
      <c r="M43" s="4">
        <v>0</v>
      </c>
      <c r="N43" s="4">
        <f>0</f>
        <v>0</v>
      </c>
      <c r="O43" s="108">
        <f>N43/L43</f>
        <v>0</v>
      </c>
      <c r="P43" s="123"/>
      <c r="Q43" s="116">
        <f t="shared" si="4"/>
        <v>0</v>
      </c>
      <c r="R43" s="134"/>
      <c r="S43" s="134"/>
      <c r="T43" s="135"/>
      <c r="U43" s="135"/>
      <c r="V43" s="139"/>
      <c r="W43" s="139"/>
      <c r="X43" s="56"/>
      <c r="Y43" s="123"/>
      <c r="Z43" s="71"/>
      <c r="AA43" s="71"/>
      <c r="AB43" s="71"/>
      <c r="AC43" s="71"/>
      <c r="AD43" s="71"/>
      <c r="AE43" s="71"/>
      <c r="AF43" s="71"/>
      <c r="AG43" s="56"/>
      <c r="AH43" s="139"/>
      <c r="AI43" s="139"/>
      <c r="AJ43" s="134"/>
      <c r="AK43" s="135"/>
      <c r="AL43" s="156"/>
      <c r="AM43" s="157"/>
      <c r="AN43" s="156"/>
      <c r="AO43" s="156"/>
      <c r="AP43" s="157"/>
      <c r="AQ43" s="156"/>
      <c r="AR43" s="134"/>
    </row>
    <row r="44" spans="1:44" ht="96.75" customHeight="1" x14ac:dyDescent="0.35">
      <c r="A44" s="152"/>
      <c r="B44" s="152"/>
      <c r="C44" s="139"/>
      <c r="D44" s="139"/>
      <c r="E44" s="138"/>
      <c r="F44" s="139"/>
      <c r="G44" s="150"/>
      <c r="H44" s="26" t="s">
        <v>205</v>
      </c>
      <c r="I44" s="26" t="s">
        <v>81</v>
      </c>
      <c r="J44" s="26" t="s">
        <v>206</v>
      </c>
      <c r="K44" s="26">
        <v>30</v>
      </c>
      <c r="L44" s="26">
        <v>0</v>
      </c>
      <c r="M44" s="26" t="s">
        <v>365</v>
      </c>
      <c r="N44" s="94"/>
      <c r="O44" s="108"/>
      <c r="P44" s="124"/>
      <c r="Q44" s="116"/>
      <c r="R44" s="134"/>
      <c r="S44" s="134"/>
      <c r="T44" s="135"/>
      <c r="U44" s="135"/>
      <c r="V44" s="139"/>
      <c r="W44" s="139"/>
      <c r="X44" s="56"/>
      <c r="Y44" s="124"/>
      <c r="Z44" s="72"/>
      <c r="AA44" s="72"/>
      <c r="AB44" s="72"/>
      <c r="AC44" s="72"/>
      <c r="AD44" s="72"/>
      <c r="AE44" s="72"/>
      <c r="AF44" s="72"/>
      <c r="AG44" s="56"/>
      <c r="AH44" s="139"/>
      <c r="AI44" s="139"/>
      <c r="AJ44" s="134"/>
      <c r="AK44" s="135"/>
      <c r="AL44" s="156"/>
      <c r="AM44" s="157"/>
      <c r="AN44" s="156"/>
      <c r="AO44" s="156"/>
      <c r="AP44" s="157"/>
      <c r="AQ44" s="156"/>
      <c r="AR44" s="134"/>
    </row>
    <row r="45" spans="1:44" ht="108.75" customHeight="1" x14ac:dyDescent="0.35">
      <c r="A45" s="152"/>
      <c r="B45" s="152" t="s">
        <v>27</v>
      </c>
      <c r="C45" s="139" t="s">
        <v>207</v>
      </c>
      <c r="D45" s="139" t="s">
        <v>81</v>
      </c>
      <c r="E45" s="138" t="s">
        <v>208</v>
      </c>
      <c r="F45" s="139">
        <v>0</v>
      </c>
      <c r="G45" s="150" t="s">
        <v>42</v>
      </c>
      <c r="H45" s="26" t="s">
        <v>209</v>
      </c>
      <c r="I45" s="26" t="s">
        <v>211</v>
      </c>
      <c r="J45" s="26" t="s">
        <v>210</v>
      </c>
      <c r="K45" s="26">
        <v>1</v>
      </c>
      <c r="L45" s="26">
        <v>0</v>
      </c>
      <c r="M45" s="26" t="s">
        <v>365</v>
      </c>
      <c r="N45" s="94"/>
      <c r="O45" s="108"/>
      <c r="P45" s="59"/>
      <c r="Q45" s="116"/>
      <c r="R45" s="135" t="s">
        <v>245</v>
      </c>
      <c r="S45" s="139"/>
      <c r="T45" s="135" t="s">
        <v>359</v>
      </c>
      <c r="U45" s="135"/>
      <c r="V45" s="135"/>
      <c r="W45" s="135"/>
      <c r="X45" s="135"/>
      <c r="Y45" s="135"/>
      <c r="Z45" s="135"/>
      <c r="AA45" s="135"/>
      <c r="AB45" s="135"/>
      <c r="AC45" s="135"/>
      <c r="AD45" s="135"/>
      <c r="AE45" s="135"/>
      <c r="AF45" s="135"/>
      <c r="AG45" s="135"/>
      <c r="AH45" s="135"/>
      <c r="AI45" s="135"/>
      <c r="AJ45" s="134" t="s">
        <v>283</v>
      </c>
      <c r="AK45" s="134" t="s">
        <v>284</v>
      </c>
      <c r="AL45" s="155" t="s">
        <v>81</v>
      </c>
      <c r="AM45" s="155" t="s">
        <v>324</v>
      </c>
      <c r="AN45" s="155" t="s">
        <v>81</v>
      </c>
      <c r="AO45" s="155" t="s">
        <v>81</v>
      </c>
      <c r="AP45" s="155" t="s">
        <v>81</v>
      </c>
      <c r="AQ45" s="155" t="s">
        <v>81</v>
      </c>
      <c r="AR45" s="155" t="s">
        <v>81</v>
      </c>
    </row>
    <row r="46" spans="1:44" ht="84" customHeight="1" x14ac:dyDescent="0.35">
      <c r="A46" s="152"/>
      <c r="B46" s="152"/>
      <c r="C46" s="139"/>
      <c r="D46" s="139"/>
      <c r="E46" s="138"/>
      <c r="F46" s="139"/>
      <c r="G46" s="150"/>
      <c r="H46" s="26" t="s">
        <v>212</v>
      </c>
      <c r="I46" s="26" t="s">
        <v>81</v>
      </c>
      <c r="J46" s="26" t="s">
        <v>213</v>
      </c>
      <c r="K46" s="26">
        <v>30</v>
      </c>
      <c r="L46" s="26">
        <v>0</v>
      </c>
      <c r="M46" s="26" t="s">
        <v>365</v>
      </c>
      <c r="N46" s="94"/>
      <c r="O46" s="108"/>
      <c r="P46" s="59"/>
      <c r="Q46" s="116"/>
      <c r="R46" s="139"/>
      <c r="S46" s="139"/>
      <c r="T46" s="135"/>
      <c r="U46" s="135"/>
      <c r="V46" s="135"/>
      <c r="W46" s="135"/>
      <c r="X46" s="135"/>
      <c r="Y46" s="135"/>
      <c r="Z46" s="135"/>
      <c r="AA46" s="135"/>
      <c r="AB46" s="135"/>
      <c r="AC46" s="135"/>
      <c r="AD46" s="135"/>
      <c r="AE46" s="135"/>
      <c r="AF46" s="135"/>
      <c r="AG46" s="135"/>
      <c r="AH46" s="135"/>
      <c r="AI46" s="135"/>
      <c r="AJ46" s="134"/>
      <c r="AK46" s="134"/>
      <c r="AL46" s="134"/>
      <c r="AM46" s="134"/>
      <c r="AN46" s="134"/>
      <c r="AO46" s="134"/>
      <c r="AP46" s="134"/>
      <c r="AQ46" s="134"/>
      <c r="AR46" s="134"/>
    </row>
    <row r="47" spans="1:44" ht="134.25" customHeight="1" x14ac:dyDescent="0.35">
      <c r="A47" s="152" t="s">
        <v>28</v>
      </c>
      <c r="B47" s="152" t="s">
        <v>29</v>
      </c>
      <c r="C47" s="139" t="s">
        <v>218</v>
      </c>
      <c r="D47" s="139" t="s">
        <v>81</v>
      </c>
      <c r="E47" s="138" t="s">
        <v>214</v>
      </c>
      <c r="F47" s="139">
        <v>0</v>
      </c>
      <c r="G47" s="150" t="s">
        <v>43</v>
      </c>
      <c r="H47" s="26" t="s">
        <v>221</v>
      </c>
      <c r="I47" s="26" t="s">
        <v>220</v>
      </c>
      <c r="J47" s="26" t="s">
        <v>219</v>
      </c>
      <c r="K47" s="26">
        <v>26</v>
      </c>
      <c r="L47" s="26">
        <v>1</v>
      </c>
      <c r="M47" s="26">
        <v>0</v>
      </c>
      <c r="N47" s="94">
        <f>0</f>
        <v>0</v>
      </c>
      <c r="O47" s="108">
        <f>N47/L47</f>
        <v>0</v>
      </c>
      <c r="P47" s="122">
        <f>O47</f>
        <v>0</v>
      </c>
      <c r="Q47" s="116">
        <f t="shared" si="4"/>
        <v>0</v>
      </c>
      <c r="R47" s="155" t="s">
        <v>331</v>
      </c>
      <c r="S47" s="155" t="s">
        <v>332</v>
      </c>
      <c r="T47" s="135" t="s">
        <v>333</v>
      </c>
      <c r="U47" s="135" t="s">
        <v>334</v>
      </c>
      <c r="V47" s="139">
        <v>1</v>
      </c>
      <c r="W47" s="139">
        <v>0</v>
      </c>
      <c r="X47" s="60">
        <f>W47/V47</f>
        <v>0</v>
      </c>
      <c r="Y47" s="122">
        <f>X47</f>
        <v>0</v>
      </c>
      <c r="Z47" s="70" t="s">
        <v>326</v>
      </c>
      <c r="AA47" s="70" t="s">
        <v>446</v>
      </c>
      <c r="AB47" s="70" t="s">
        <v>467</v>
      </c>
      <c r="AC47" s="101">
        <v>62650485.140000001</v>
      </c>
      <c r="AD47" s="101">
        <v>0</v>
      </c>
      <c r="AE47" s="101">
        <v>62650485.140000001</v>
      </c>
      <c r="AF47" s="101">
        <v>0</v>
      </c>
      <c r="AG47" s="60">
        <f>AF47/AE47</f>
        <v>0</v>
      </c>
      <c r="AH47" s="148">
        <v>44013</v>
      </c>
      <c r="AI47" s="135" t="s">
        <v>253</v>
      </c>
      <c r="AJ47" s="135" t="s">
        <v>283</v>
      </c>
      <c r="AK47" s="135" t="s">
        <v>284</v>
      </c>
      <c r="AL47" s="146" t="s">
        <v>296</v>
      </c>
      <c r="AM47" s="157">
        <v>62650485</v>
      </c>
      <c r="AN47" s="146" t="s">
        <v>325</v>
      </c>
      <c r="AO47" s="146" t="s">
        <v>326</v>
      </c>
      <c r="AP47" s="157">
        <v>62650485</v>
      </c>
      <c r="AQ47" s="146">
        <v>0</v>
      </c>
      <c r="AR47" s="134" t="s">
        <v>401</v>
      </c>
    </row>
    <row r="48" spans="1:44" ht="91.5" customHeight="1" x14ac:dyDescent="0.35">
      <c r="A48" s="152"/>
      <c r="B48" s="152"/>
      <c r="C48" s="139"/>
      <c r="D48" s="139"/>
      <c r="E48" s="138"/>
      <c r="F48" s="139"/>
      <c r="G48" s="150"/>
      <c r="H48" s="26" t="s">
        <v>223</v>
      </c>
      <c r="I48" s="26">
        <v>0</v>
      </c>
      <c r="J48" s="26" t="s">
        <v>222</v>
      </c>
      <c r="K48" s="26">
        <v>100</v>
      </c>
      <c r="L48" s="26">
        <v>0</v>
      </c>
      <c r="M48" s="26" t="s">
        <v>365</v>
      </c>
      <c r="N48" s="94"/>
      <c r="O48" s="108"/>
      <c r="P48" s="124"/>
      <c r="Q48" s="116"/>
      <c r="R48" s="134"/>
      <c r="S48" s="134"/>
      <c r="T48" s="139"/>
      <c r="U48" s="139"/>
      <c r="V48" s="139"/>
      <c r="W48" s="139"/>
      <c r="X48" s="56"/>
      <c r="Y48" s="124"/>
      <c r="Z48" s="72"/>
      <c r="AA48" s="72"/>
      <c r="AB48" s="72"/>
      <c r="AC48" s="72"/>
      <c r="AD48" s="72"/>
      <c r="AE48" s="72"/>
      <c r="AF48" s="72"/>
      <c r="AG48" s="56"/>
      <c r="AH48" s="139"/>
      <c r="AI48" s="139"/>
      <c r="AJ48" s="139"/>
      <c r="AK48" s="135"/>
      <c r="AL48" s="156"/>
      <c r="AM48" s="157"/>
      <c r="AN48" s="156"/>
      <c r="AO48" s="156"/>
      <c r="AP48" s="157"/>
      <c r="AQ48" s="156"/>
      <c r="AR48" s="134"/>
    </row>
    <row r="49" spans="1:44" ht="65.25" customHeight="1" x14ac:dyDescent="0.35">
      <c r="A49" s="152"/>
      <c r="B49" s="152"/>
      <c r="C49" s="139" t="s">
        <v>217</v>
      </c>
      <c r="D49" s="139" t="s">
        <v>216</v>
      </c>
      <c r="E49" s="138" t="s">
        <v>215</v>
      </c>
      <c r="F49" s="139">
        <v>0</v>
      </c>
      <c r="G49" s="150" t="s">
        <v>45</v>
      </c>
      <c r="H49" s="26" t="s">
        <v>225</v>
      </c>
      <c r="I49" s="5">
        <v>1</v>
      </c>
      <c r="J49" s="26" t="s">
        <v>224</v>
      </c>
      <c r="K49" s="6">
        <v>5</v>
      </c>
      <c r="L49" s="26">
        <v>1</v>
      </c>
      <c r="M49" s="26">
        <v>0</v>
      </c>
      <c r="N49" s="94">
        <f>0</f>
        <v>0</v>
      </c>
      <c r="O49" s="108">
        <f>N49/L49</f>
        <v>0</v>
      </c>
      <c r="P49" s="122">
        <f>O49</f>
        <v>0</v>
      </c>
      <c r="Q49" s="116">
        <f t="shared" si="4"/>
        <v>0</v>
      </c>
      <c r="R49" s="135" t="s">
        <v>246</v>
      </c>
      <c r="S49" s="135" t="s">
        <v>247</v>
      </c>
      <c r="T49" s="135" t="s">
        <v>282</v>
      </c>
      <c r="U49" s="135" t="s">
        <v>360</v>
      </c>
      <c r="V49" s="135">
        <v>1</v>
      </c>
      <c r="W49" s="135">
        <v>0</v>
      </c>
      <c r="X49" s="60">
        <f>W49/V49</f>
        <v>0</v>
      </c>
      <c r="Y49" s="125">
        <f>X49</f>
        <v>0</v>
      </c>
      <c r="Z49" s="73" t="s">
        <v>328</v>
      </c>
      <c r="AA49" s="73" t="s">
        <v>446</v>
      </c>
      <c r="AB49" s="73" t="s">
        <v>468</v>
      </c>
      <c r="AC49" s="102">
        <v>600000000.13999999</v>
      </c>
      <c r="AD49" s="102">
        <v>0</v>
      </c>
      <c r="AE49" s="102">
        <v>600000000.13999999</v>
      </c>
      <c r="AF49" s="102">
        <v>0</v>
      </c>
      <c r="AG49" s="60">
        <f>AF49/AE49</f>
        <v>0</v>
      </c>
      <c r="AH49" s="148">
        <v>44013</v>
      </c>
      <c r="AI49" s="140">
        <v>44166</v>
      </c>
      <c r="AJ49" s="135" t="s">
        <v>283</v>
      </c>
      <c r="AK49" s="135" t="s">
        <v>284</v>
      </c>
      <c r="AL49" s="143" t="s">
        <v>296</v>
      </c>
      <c r="AM49" s="147">
        <v>600000000</v>
      </c>
      <c r="AN49" s="143" t="s">
        <v>327</v>
      </c>
      <c r="AO49" s="143" t="s">
        <v>328</v>
      </c>
      <c r="AP49" s="147">
        <v>600000000</v>
      </c>
      <c r="AQ49" s="143">
        <v>0</v>
      </c>
      <c r="AR49" s="139" t="s">
        <v>411</v>
      </c>
    </row>
    <row r="50" spans="1:44" ht="96.75" customHeight="1" x14ac:dyDescent="0.35">
      <c r="A50" s="152"/>
      <c r="B50" s="152"/>
      <c r="C50" s="139"/>
      <c r="D50" s="139"/>
      <c r="E50" s="138"/>
      <c r="F50" s="139"/>
      <c r="G50" s="150"/>
      <c r="H50" s="26" t="s">
        <v>227</v>
      </c>
      <c r="I50" s="19">
        <v>0</v>
      </c>
      <c r="J50" s="26" t="s">
        <v>226</v>
      </c>
      <c r="K50" s="26">
        <v>4</v>
      </c>
      <c r="L50" s="26">
        <v>0</v>
      </c>
      <c r="M50" s="26" t="s">
        <v>365</v>
      </c>
      <c r="N50" s="94"/>
      <c r="O50" s="108"/>
      <c r="P50" s="123"/>
      <c r="Q50" s="116"/>
      <c r="R50" s="139"/>
      <c r="S50" s="139"/>
      <c r="T50" s="135"/>
      <c r="U50" s="135"/>
      <c r="V50" s="135"/>
      <c r="W50" s="135"/>
      <c r="X50" s="55"/>
      <c r="Y50" s="126"/>
      <c r="Z50" s="74"/>
      <c r="AA50" s="74"/>
      <c r="AB50" s="74"/>
      <c r="AC50" s="74"/>
      <c r="AD50" s="74"/>
      <c r="AE50" s="74"/>
      <c r="AF50" s="74"/>
      <c r="AG50" s="55"/>
      <c r="AH50" s="135"/>
      <c r="AI50" s="140"/>
      <c r="AJ50" s="139" t="s">
        <v>283</v>
      </c>
      <c r="AK50" s="139"/>
      <c r="AL50" s="144"/>
      <c r="AM50" s="147"/>
      <c r="AN50" s="144"/>
      <c r="AO50" s="144"/>
      <c r="AP50" s="147"/>
      <c r="AQ50" s="143"/>
      <c r="AR50" s="139"/>
    </row>
    <row r="51" spans="1:44" ht="72.5" x14ac:dyDescent="0.35">
      <c r="A51" s="152"/>
      <c r="B51" s="152"/>
      <c r="C51" s="139"/>
      <c r="D51" s="139"/>
      <c r="E51" s="138"/>
      <c r="F51" s="139"/>
      <c r="G51" s="150"/>
      <c r="H51" s="26" t="s">
        <v>229</v>
      </c>
      <c r="I51" s="23">
        <v>0</v>
      </c>
      <c r="J51" s="7" t="s">
        <v>228</v>
      </c>
      <c r="K51" s="4">
        <v>1</v>
      </c>
      <c r="L51" s="4">
        <v>0</v>
      </c>
      <c r="M51" s="26" t="s">
        <v>365</v>
      </c>
      <c r="N51" s="94"/>
      <c r="O51" s="108"/>
      <c r="P51" s="124"/>
      <c r="Q51" s="116"/>
      <c r="R51" s="139"/>
      <c r="S51" s="139"/>
      <c r="T51" s="135"/>
      <c r="U51" s="135"/>
      <c r="V51" s="135"/>
      <c r="W51" s="135"/>
      <c r="X51" s="55"/>
      <c r="Y51" s="127"/>
      <c r="Z51" s="75"/>
      <c r="AA51" s="75"/>
      <c r="AB51" s="75"/>
      <c r="AC51" s="75"/>
      <c r="AD51" s="75"/>
      <c r="AE51" s="75"/>
      <c r="AF51" s="75"/>
      <c r="AG51" s="55"/>
      <c r="AH51" s="135"/>
      <c r="AI51" s="140"/>
      <c r="AJ51" s="139" t="s">
        <v>283</v>
      </c>
      <c r="AK51" s="139"/>
      <c r="AL51" s="144"/>
      <c r="AM51" s="147"/>
      <c r="AN51" s="144"/>
      <c r="AO51" s="144"/>
      <c r="AP51" s="147"/>
      <c r="AQ51" s="143"/>
      <c r="AR51" s="139"/>
    </row>
    <row r="52" spans="1:44" ht="148.5" customHeight="1" x14ac:dyDescent="0.35">
      <c r="A52" s="152"/>
      <c r="B52" s="152"/>
      <c r="C52" s="139"/>
      <c r="D52" s="139"/>
      <c r="E52" s="138"/>
      <c r="F52" s="139"/>
      <c r="G52" s="52" t="s">
        <v>44</v>
      </c>
      <c r="H52" s="26" t="s">
        <v>230</v>
      </c>
      <c r="I52" s="6">
        <v>0</v>
      </c>
      <c r="J52" s="4" t="s">
        <v>230</v>
      </c>
      <c r="K52" s="4">
        <v>1</v>
      </c>
      <c r="L52" s="4">
        <v>0</v>
      </c>
      <c r="M52" s="26" t="s">
        <v>365</v>
      </c>
      <c r="N52" s="94"/>
      <c r="O52" s="108"/>
      <c r="P52" s="59"/>
      <c r="Q52" s="94"/>
      <c r="R52" s="139"/>
      <c r="S52" s="139"/>
      <c r="T52" s="135"/>
      <c r="U52" s="135"/>
      <c r="V52" s="135"/>
      <c r="W52" s="135"/>
      <c r="X52" s="55"/>
      <c r="Y52" s="55"/>
      <c r="Z52" s="55"/>
      <c r="AA52" s="55"/>
      <c r="AB52" s="55"/>
      <c r="AC52" s="55"/>
      <c r="AD52" s="55"/>
      <c r="AE52" s="55"/>
      <c r="AF52" s="55"/>
      <c r="AG52" s="55"/>
      <c r="AH52" s="135"/>
      <c r="AI52" s="140"/>
      <c r="AJ52" s="139" t="s">
        <v>283</v>
      </c>
      <c r="AK52" s="139"/>
      <c r="AL52" s="144"/>
      <c r="AM52" s="147"/>
      <c r="AN52" s="144"/>
      <c r="AO52" s="144"/>
      <c r="AP52" s="147"/>
      <c r="AQ52" s="143"/>
      <c r="AR52" s="139"/>
    </row>
    <row r="53" spans="1:44" ht="21" x14ac:dyDescent="0.5">
      <c r="O53" s="108"/>
      <c r="P53" s="113">
        <f>SUM(P3:P52)/(10)</f>
        <v>0.66562499999999991</v>
      </c>
      <c r="Y53" s="62">
        <f>SUM(Y3:Y44)/(14)</f>
        <v>0.45432187911112043</v>
      </c>
      <c r="Z53" s="62"/>
      <c r="AA53" s="62"/>
      <c r="AB53" s="62"/>
      <c r="AC53" s="62"/>
      <c r="AD53" s="62"/>
      <c r="AE53" s="105">
        <f>SUM(29067829528+662650485)</f>
        <v>29730480013</v>
      </c>
      <c r="AF53" s="104">
        <f>SUM(AF3:AF44)</f>
        <v>11874494844.25</v>
      </c>
      <c r="AG53" s="112">
        <f>AF53/AE53</f>
        <v>0.399404746881239</v>
      </c>
    </row>
    <row r="54" spans="1:44" x14ac:dyDescent="0.35">
      <c r="O54" s="108"/>
    </row>
    <row r="55" spans="1:44" x14ac:dyDescent="0.35">
      <c r="O55" s="108"/>
    </row>
  </sheetData>
  <mergeCells count="315">
    <mergeCell ref="AR45:AR46"/>
    <mergeCell ref="AR17:AR18"/>
    <mergeCell ref="W21:W23"/>
    <mergeCell ref="AR21:AR23"/>
    <mergeCell ref="W25:W29"/>
    <mergeCell ref="AR25:AR29"/>
    <mergeCell ref="W32:W33"/>
    <mergeCell ref="W38:W39"/>
    <mergeCell ref="AL32:AL33"/>
    <mergeCell ref="AM32:AM33"/>
    <mergeCell ref="AN32:AN33"/>
    <mergeCell ref="AO32:AO33"/>
    <mergeCell ref="AL34:AL35"/>
    <mergeCell ref="AM34:AM35"/>
    <mergeCell ref="AN34:AN35"/>
    <mergeCell ref="AO34:AO35"/>
    <mergeCell ref="AH25:AH29"/>
    <mergeCell ref="AI25:AI29"/>
    <mergeCell ref="AA32:AA34"/>
    <mergeCell ref="W49:W52"/>
    <mergeCell ref="AR32:AR33"/>
    <mergeCell ref="W42:W44"/>
    <mergeCell ref="AR42:AR44"/>
    <mergeCell ref="AR49:AR52"/>
    <mergeCell ref="AH49:AH52"/>
    <mergeCell ref="AI49:AI52"/>
    <mergeCell ref="AP32:AP33"/>
    <mergeCell ref="AQ32:AQ33"/>
    <mergeCell ref="AP34:AP35"/>
    <mergeCell ref="AQ34:AQ35"/>
    <mergeCell ref="AP37:AP41"/>
    <mergeCell ref="AQ37:AQ41"/>
    <mergeCell ref="AP42:AP44"/>
    <mergeCell ref="AQ42:AQ44"/>
    <mergeCell ref="AL49:AL52"/>
    <mergeCell ref="AM49:AM52"/>
    <mergeCell ref="AN49:AN52"/>
    <mergeCell ref="AO49:AO52"/>
    <mergeCell ref="AP45:AP46"/>
    <mergeCell ref="AQ45:AQ46"/>
    <mergeCell ref="AP47:AP48"/>
    <mergeCell ref="AQ47:AQ48"/>
    <mergeCell ref="AR38:AR39"/>
    <mergeCell ref="R47:R48"/>
    <mergeCell ref="S47:S48"/>
    <mergeCell ref="T42:T44"/>
    <mergeCell ref="U42:U44"/>
    <mergeCell ref="V42:V44"/>
    <mergeCell ref="T40:T41"/>
    <mergeCell ref="T45:AI46"/>
    <mergeCell ref="T38:T39"/>
    <mergeCell ref="U38:U39"/>
    <mergeCell ref="V38:V39"/>
    <mergeCell ref="AH38:AH39"/>
    <mergeCell ref="AI38:AI39"/>
    <mergeCell ref="T47:T48"/>
    <mergeCell ref="U47:U48"/>
    <mergeCell ref="V47:V48"/>
    <mergeCell ref="AH47:AH48"/>
    <mergeCell ref="AI47:AI48"/>
    <mergeCell ref="AH42:AH44"/>
    <mergeCell ref="AI42:AI44"/>
    <mergeCell ref="W47:W48"/>
    <mergeCell ref="Y42:Y44"/>
    <mergeCell ref="Y47:Y48"/>
    <mergeCell ref="AA37:AA38"/>
    <mergeCell ref="AB37:AB38"/>
    <mergeCell ref="G47:G48"/>
    <mergeCell ref="G49:G51"/>
    <mergeCell ref="E49:E52"/>
    <mergeCell ref="D49:D52"/>
    <mergeCell ref="C49:C52"/>
    <mergeCell ref="E47:E48"/>
    <mergeCell ref="D47:D48"/>
    <mergeCell ref="C47:C48"/>
    <mergeCell ref="C45:C46"/>
    <mergeCell ref="D45:D46"/>
    <mergeCell ref="E45:E46"/>
    <mergeCell ref="G45:G46"/>
    <mergeCell ref="F45:F46"/>
    <mergeCell ref="F47:F48"/>
    <mergeCell ref="F49:F52"/>
    <mergeCell ref="AL3:AL5"/>
    <mergeCell ref="AM3:AM5"/>
    <mergeCell ref="T11:T12"/>
    <mergeCell ref="AI21:AI23"/>
    <mergeCell ref="T21:T23"/>
    <mergeCell ref="U21:U23"/>
    <mergeCell ref="B47:B52"/>
    <mergeCell ref="A47:A52"/>
    <mergeCell ref="A6:A46"/>
    <mergeCell ref="B37:B44"/>
    <mergeCell ref="C42:C44"/>
    <mergeCell ref="D42:D44"/>
    <mergeCell ref="C28:C31"/>
    <mergeCell ref="D28:D31"/>
    <mergeCell ref="A3:A5"/>
    <mergeCell ref="B25:B36"/>
    <mergeCell ref="B45:B46"/>
    <mergeCell ref="D39:D40"/>
    <mergeCell ref="C39:C40"/>
    <mergeCell ref="D32:D36"/>
    <mergeCell ref="C32:C36"/>
    <mergeCell ref="C6:C7"/>
    <mergeCell ref="D12:D15"/>
    <mergeCell ref="C12:C15"/>
    <mergeCell ref="G3:G5"/>
    <mergeCell ref="G11:G15"/>
    <mergeCell ref="I34:I35"/>
    <mergeCell ref="J34:J35"/>
    <mergeCell ref="K34:K35"/>
    <mergeCell ref="H34:H35"/>
    <mergeCell ref="A1:AR1"/>
    <mergeCell ref="G17:G20"/>
    <mergeCell ref="B6:B24"/>
    <mergeCell ref="D8:D9"/>
    <mergeCell ref="C8:C9"/>
    <mergeCell ref="D21:D24"/>
    <mergeCell ref="C21:C24"/>
    <mergeCell ref="T3:T5"/>
    <mergeCell ref="U3:U4"/>
    <mergeCell ref="V3:V4"/>
    <mergeCell ref="AH3:AH4"/>
    <mergeCell ref="B3:B5"/>
    <mergeCell ref="AI3:AI4"/>
    <mergeCell ref="S6:S10"/>
    <mergeCell ref="T8:T9"/>
    <mergeCell ref="S3:S5"/>
    <mergeCell ref="S17:S20"/>
    <mergeCell ref="S21:S24"/>
    <mergeCell ref="E8:E9"/>
    <mergeCell ref="G21:G23"/>
    <mergeCell ref="G25:G31"/>
    <mergeCell ref="E28:E31"/>
    <mergeCell ref="E21:E24"/>
    <mergeCell ref="G37:G41"/>
    <mergeCell ref="G42:G44"/>
    <mergeCell ref="G32:G36"/>
    <mergeCell ref="E32:E36"/>
    <mergeCell ref="E39:E40"/>
    <mergeCell ref="E42:E44"/>
    <mergeCell ref="F39:F40"/>
    <mergeCell ref="F42:F44"/>
    <mergeCell ref="AQ3:AQ5"/>
    <mergeCell ref="AQ8:AQ9"/>
    <mergeCell ref="AJ49:AJ52"/>
    <mergeCell ref="AJ45:AJ46"/>
    <mergeCell ref="AJ38:AJ39"/>
    <mergeCell ref="AJ3:AJ4"/>
    <mergeCell ref="AK3:AK4"/>
    <mergeCell ref="AJ17:AJ18"/>
    <mergeCell ref="AK17:AK18"/>
    <mergeCell ref="AJ21:AJ23"/>
    <mergeCell ref="AK21:AK23"/>
    <mergeCell ref="AK38:AK39"/>
    <mergeCell ref="AK45:AK46"/>
    <mergeCell ref="AK49:AK52"/>
    <mergeCell ref="AJ47:AJ48"/>
    <mergeCell ref="AK47:AK48"/>
    <mergeCell ref="AN3:AN5"/>
    <mergeCell ref="AO3:AO5"/>
    <mergeCell ref="AL8:AL9"/>
    <mergeCell ref="AM8:AM9"/>
    <mergeCell ref="AN8:AN9"/>
    <mergeCell ref="AO8:AO9"/>
    <mergeCell ref="AL11:AL12"/>
    <mergeCell ref="AM11:AM12"/>
    <mergeCell ref="AN11:AN12"/>
    <mergeCell ref="AO11:AO12"/>
    <mergeCell ref="AJ6:AJ7"/>
    <mergeCell ref="AK6:AK7"/>
    <mergeCell ref="AL45:AL46"/>
    <mergeCell ref="AM45:AM46"/>
    <mergeCell ref="AN45:AN46"/>
    <mergeCell ref="AO45:AO46"/>
    <mergeCell ref="AL47:AL48"/>
    <mergeCell ref="AM47:AM48"/>
    <mergeCell ref="AN47:AN48"/>
    <mergeCell ref="AO47:AO48"/>
    <mergeCell ref="AL37:AL41"/>
    <mergeCell ref="AM37:AM41"/>
    <mergeCell ref="AN37:AN41"/>
    <mergeCell ref="AO37:AO41"/>
    <mergeCell ref="AL42:AL44"/>
    <mergeCell ref="AM42:AM44"/>
    <mergeCell ref="AN42:AN44"/>
    <mergeCell ref="AO42:AO44"/>
    <mergeCell ref="AL25:AL31"/>
    <mergeCell ref="AM25:AM31"/>
    <mergeCell ref="AN25:AN31"/>
    <mergeCell ref="AO25:AO31"/>
    <mergeCell ref="H13:H15"/>
    <mergeCell ref="I13:I15"/>
    <mergeCell ref="L34:L35"/>
    <mergeCell ref="S25:S31"/>
    <mergeCell ref="S32:S36"/>
    <mergeCell ref="M6:M7"/>
    <mergeCell ref="M13:M15"/>
    <mergeCell ref="M34:M35"/>
    <mergeCell ref="F6:F7"/>
    <mergeCell ref="F8:F9"/>
    <mergeCell ref="F12:F15"/>
    <mergeCell ref="F21:F24"/>
    <mergeCell ref="F28:F31"/>
    <mergeCell ref="F32:F36"/>
    <mergeCell ref="G8:G9"/>
    <mergeCell ref="R6:R10"/>
    <mergeCell ref="R17:R20"/>
    <mergeCell ref="R21:R24"/>
    <mergeCell ref="R25:R31"/>
    <mergeCell ref="R32:R36"/>
    <mergeCell ref="G6:G7"/>
    <mergeCell ref="E6:E7"/>
    <mergeCell ref="D6:D7"/>
    <mergeCell ref="H6:H7"/>
    <mergeCell ref="I6:I7"/>
    <mergeCell ref="J6:J7"/>
    <mergeCell ref="K6:K7"/>
    <mergeCell ref="L6:L7"/>
    <mergeCell ref="T6:T7"/>
    <mergeCell ref="AP49:AP52"/>
    <mergeCell ref="AQ49:AQ52"/>
    <mergeCell ref="AJ42:AJ44"/>
    <mergeCell ref="AK42:AK44"/>
    <mergeCell ref="AL13:AL15"/>
    <mergeCell ref="T13:T15"/>
    <mergeCell ref="T32:T33"/>
    <mergeCell ref="U32:U33"/>
    <mergeCell ref="V32:V33"/>
    <mergeCell ref="AH32:AH33"/>
    <mergeCell ref="AI32:AI33"/>
    <mergeCell ref="AJ32:AJ33"/>
    <mergeCell ref="AK32:AK33"/>
    <mergeCell ref="AJ34:AJ35"/>
    <mergeCell ref="AK34:AK35"/>
    <mergeCell ref="AL17:AL20"/>
    <mergeCell ref="AL21:AL23"/>
    <mergeCell ref="W17:W18"/>
    <mergeCell ref="AJ25:AJ29"/>
    <mergeCell ref="AK25:AK29"/>
    <mergeCell ref="T30:T31"/>
    <mergeCell ref="T25:T29"/>
    <mergeCell ref="U25:U29"/>
    <mergeCell ref="V25:V29"/>
    <mergeCell ref="AQ13:AQ15"/>
    <mergeCell ref="AQ17:AQ20"/>
    <mergeCell ref="AQ21:AQ23"/>
    <mergeCell ref="AP25:AP31"/>
    <mergeCell ref="AM13:AM15"/>
    <mergeCell ref="AN13:AN15"/>
    <mergeCell ref="AO13:AO15"/>
    <mergeCell ref="AQ25:AQ31"/>
    <mergeCell ref="AM17:AM20"/>
    <mergeCell ref="AN17:AN20"/>
    <mergeCell ref="AO17:AO20"/>
    <mergeCell ref="AM21:AM23"/>
    <mergeCell ref="AN21:AN23"/>
    <mergeCell ref="AO21:AO23"/>
    <mergeCell ref="AR47:AR48"/>
    <mergeCell ref="W3:W4"/>
    <mergeCell ref="AR3:AR4"/>
    <mergeCell ref="AS6:AS7"/>
    <mergeCell ref="E12:E15"/>
    <mergeCell ref="V21:V23"/>
    <mergeCell ref="AH21:AH23"/>
    <mergeCell ref="AH17:AH18"/>
    <mergeCell ref="AI17:AI18"/>
    <mergeCell ref="T17:T20"/>
    <mergeCell ref="U17:U18"/>
    <mergeCell ref="V17:V18"/>
    <mergeCell ref="AP3:AP5"/>
    <mergeCell ref="AP8:AP9"/>
    <mergeCell ref="AP11:AP12"/>
    <mergeCell ref="AP13:AP15"/>
    <mergeCell ref="AP17:AP20"/>
    <mergeCell ref="AP21:AP23"/>
    <mergeCell ref="R11:R15"/>
    <mergeCell ref="S11:S15"/>
    <mergeCell ref="J13:J15"/>
    <mergeCell ref="K13:K15"/>
    <mergeCell ref="L13:L15"/>
    <mergeCell ref="AQ11:AQ12"/>
    <mergeCell ref="Q17:Q20"/>
    <mergeCell ref="Y49:Y51"/>
    <mergeCell ref="Y3:Y5"/>
    <mergeCell ref="Y6:Y7"/>
    <mergeCell ref="Y8:Y9"/>
    <mergeCell ref="Y11:Y15"/>
    <mergeCell ref="Y17:Y20"/>
    <mergeCell ref="Y21:Y23"/>
    <mergeCell ref="Y25:Y31"/>
    <mergeCell ref="Y32:Y36"/>
    <mergeCell ref="Y37:Y41"/>
    <mergeCell ref="T34:T35"/>
    <mergeCell ref="R3:R5"/>
    <mergeCell ref="R37:R41"/>
    <mergeCell ref="S37:S41"/>
    <mergeCell ref="T49:T52"/>
    <mergeCell ref="U49:U52"/>
    <mergeCell ref="V49:V52"/>
    <mergeCell ref="R49:R52"/>
    <mergeCell ref="S49:S52"/>
    <mergeCell ref="R42:R44"/>
    <mergeCell ref="S42:S44"/>
    <mergeCell ref="R45:R46"/>
    <mergeCell ref="S45:S46"/>
    <mergeCell ref="P8:P9"/>
    <mergeCell ref="P17:P20"/>
    <mergeCell ref="P21:P23"/>
    <mergeCell ref="P25:P31"/>
    <mergeCell ref="P32:P36"/>
    <mergeCell ref="P37:P41"/>
    <mergeCell ref="P42:P44"/>
    <mergeCell ref="P47:P48"/>
    <mergeCell ref="P49:P51"/>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2021-01-25T14:10:51Z</dcterms:modified>
</cp:coreProperties>
</file>