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luzma\OneDrive\Documentos\SEGUIMIENTOS PLANES DE ACCION  A DICIE,BRE 30 DE 2020\"/>
    </mc:Choice>
  </mc:AlternateContent>
  <xr:revisionPtr revIDLastSave="0" documentId="8_{C9383B16-A138-40F0-ACA8-65FB8EF88F4C}" xr6:coauthVersionLast="46" xr6:coauthVersionMax="46" xr10:uidLastSave="{00000000-0000-0000-0000-000000000000}"/>
  <bookViews>
    <workbookView xWindow="-110" yWindow="-110" windowWidth="19420" windowHeight="1042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3" i="1" l="1"/>
  <c r="AL10" i="1"/>
  <c r="AL11" i="1"/>
  <c r="B18" i="1"/>
  <c r="R10" i="1"/>
  <c r="O8" i="1"/>
  <c r="Q8" i="1"/>
  <c r="Q9" i="1"/>
  <c r="R8" i="1"/>
  <c r="Q3" i="1"/>
  <c r="R3" i="1"/>
  <c r="R11" i="1"/>
  <c r="B17" i="1"/>
  <c r="Q11" i="1"/>
  <c r="B16" i="1"/>
  <c r="P3" i="1"/>
  <c r="P8" i="1"/>
  <c r="P11" i="1"/>
  <c r="B15" i="1"/>
  <c r="AG8" i="1"/>
  <c r="AJ8" i="1"/>
  <c r="AA9" i="1"/>
  <c r="AA8" i="1"/>
  <c r="AA3" i="1"/>
</calcChain>
</file>

<file path=xl/sharedStrings.xml><?xml version="1.0" encoding="utf-8"?>
<sst xmlns="http://schemas.openxmlformats.org/spreadsheetml/2006/main" count="140" uniqueCount="110">
  <si>
    <t>REPORTE EJECUCIÓN PRESUPUESTAL</t>
  </si>
  <si>
    <t xml:space="preserve">REPORTE ASIGNACION PRESUPUESTAL
</t>
  </si>
  <si>
    <t>Código Presupuestal</t>
  </si>
  <si>
    <t>Rubro Presupuestal</t>
  </si>
  <si>
    <t>Apropiación Definitiva
(en pesos)</t>
  </si>
  <si>
    <t>Fuente de Financiación</t>
  </si>
  <si>
    <t>Nombre del Responable</t>
  </si>
  <si>
    <t xml:space="preserve">Dependencia Responsable </t>
  </si>
  <si>
    <t xml:space="preserve">Fecha de Terminación </t>
  </si>
  <si>
    <t xml:space="preserve">Fecha de inicio </t>
  </si>
  <si>
    <t>REPORTE ACTIVIDADES DE PROYECTO 
JL-SEPT 2020</t>
  </si>
  <si>
    <t>Valor Absoluto de la Actividad del  Proyecto 2020</t>
  </si>
  <si>
    <t>Actividades de Proyecto</t>
  </si>
  <si>
    <t>Objetivo del Proyecto</t>
  </si>
  <si>
    <t>Código de proyecto BPIM</t>
  </si>
  <si>
    <t>PROYECTO</t>
  </si>
  <si>
    <t>REPORTE META PRODUCTO 
JL-SEPT 2020</t>
  </si>
  <si>
    <t>PROGRAMACIÓN META A 2020</t>
  </si>
  <si>
    <t>Valor Absoluto de la Meta Producto 2020-2023</t>
  </si>
  <si>
    <t>Descripción de la Meta Producto 2020-2023</t>
  </si>
  <si>
    <t>Línea Base 2019</t>
  </si>
  <si>
    <t>Indicador de Producto</t>
  </si>
  <si>
    <t xml:space="preserve">PROGRAMA </t>
  </si>
  <si>
    <t>Meta de Bienestar 2020-2023</t>
  </si>
  <si>
    <t>LINEA ESTRATEGICA</t>
  </si>
  <si>
    <t>PILAR</t>
  </si>
  <si>
    <t>CARTAGENA SE MUEVE</t>
  </si>
  <si>
    <t>1330 KM 2019</t>
  </si>
  <si>
    <t>KILOMETROS CARRIL DE VIAS URBANAS Y RURALES CONSTRUIDOS, REHABILITADOS Y/O MEJORADOS</t>
  </si>
  <si>
    <t>NUMEROS DE ESTUDIOS, DISEÑOS E INGENIERIAS DE DETALLE DE LOS TRAMOS FALTANTES CON RESPECTO AL TOTAL</t>
  </si>
  <si>
    <t>NUMEROS DE OBRAS CONTINGENTES DERIVADAS DE SENTENCIAS JUDICIALES Y OBRAS DE EMERGENCIA EN INFRAESTRUCTURA DIFERENTES A VIAS CONTRUIDAS</t>
  </si>
  <si>
    <t>N/D</t>
  </si>
  <si>
    <t>CONSTRUIR, REHABILITAR Y/O MEJROAR 32 KILOMETROS CARRIL URBANAS Y RURALES</t>
  </si>
  <si>
    <t>ELABORAR 8 ESTUDIOS, DISEÑOS DE INGENIERIA DE DETALLES DE LOS TRAMOS FALTANTES</t>
  </si>
  <si>
    <t xml:space="preserve">REALIZAR HASTA 8 OBRAS CONTINGENTES  DERIVADAS DE SENTENCIAS JUDICIALES Y OBRAS DE EMERGENCIA EN INFRAESTRUCTURA DIFERENTES A VIAS </t>
  </si>
  <si>
    <t xml:space="preserve"> 8 KILOMETROS CARRIL DE VIAS URBANAS Y RURALES CONSTRUIDOS, REHABILITADOS Y/O MEJORADOS</t>
  </si>
  <si>
    <t>ELABORAR 2 ESTUDIOS, DISEÑOS E INGENIERIA DE DETALLE DE  TRAMOS FALTANTES CON RESPECTO AL TOTAL ELABORADO</t>
  </si>
  <si>
    <t xml:space="preserve"> 2 OBRAS CONTINGENTES  DERIVADAS DE SENTENCIAS JUDICIALES Y OBRAS DE EMERGENCIA EN INFRAESTRUCTURA DIFERENTES A VIAS </t>
  </si>
  <si>
    <t>CONSTRUCCION , MEJORAMIENTO Y REHABILITACION DE VIAS PARA EL TRANSPORTE Y LA MOVILIDAD EN EL DISTRITO DE CARTAGENA DE INDIAS</t>
  </si>
  <si>
    <t>MEJORA LOS NIVELES DE MOVILIDAD EN EL TRAFICO VEHICULAR EN EL DISTRITO DE CARTAGENA</t>
  </si>
  <si>
    <t>RELIZAR MEJORAMIENTO, CONSTRUCCION, REHABILITACION DE VIAS PARA OBRAS DEL SECTOR TRANSPORTE EN EL DISTRITO DE CARTAGENA DE INDITAS</t>
  </si>
  <si>
    <t>PERSONAL DE APOYO</t>
  </si>
  <si>
    <t>APOYO LOGISTICO</t>
  </si>
  <si>
    <t>ESTUDIOS Y DISEÑOS DE INGENIERIA</t>
  </si>
  <si>
    <t>CONSTRUCION DE OBRAS DERIVADAS DE SENTENCIAS JUDICIALES Y OBRAS DE INFRAESTRUCTURA DE EMERGECIA, DIFERENTES  A VIAS CONSTRUIDAS</t>
  </si>
  <si>
    <t>SECRETARIA DE INFRAESTRUCTURA</t>
  </si>
  <si>
    <t>DIVIDENDOS DE ACUACAR                                    ICLD                                            IMPUESTO A LA CONSTRUCCION</t>
  </si>
  <si>
    <t>CONSTRUCCION, MEJORAMIENTO Y REHABILITACION DE VIAS PARA EL TRANSPORTE Y LA MOVILIDAD EN EL DISTRITO DE CARTAGENA DE INDIAS</t>
  </si>
  <si>
    <t>CARTAGENA RESILIENTE</t>
  </si>
  <si>
    <t>DESARROLLO URBANO</t>
  </si>
  <si>
    <t>% DE COBERTURA DE VIAS URBANAS Y RURALES PARA EL TRANSPORTE Y LA MOVILIDAD CONSTRUIDAS, REHABILITADAS O MEJORADAS EN LA CIUDAD DE CARTAGENA</t>
  </si>
  <si>
    <t>SISTEMA HIDRICO Y PLAN MAESTRO DE ALCANTARILLADO PLUVIAL EN LA CIUDAD PARA SALVAR EL HABITAD</t>
  </si>
  <si>
    <t>METROS CUBICOS DE RESIDUOS SOLIDOS RETIRADOS DE LOS CANALES PLUVIALES RETIDADOS ANUALMENTE</t>
  </si>
  <si>
    <t>KILOMETROS LINEALES DE CANALES PLUVIALES CONSTRUIDOS O RECTIFICADOS</t>
  </si>
  <si>
    <t>4 KM LINEALES</t>
  </si>
  <si>
    <t>RETIRAR 520.212 METROS CUBICOS DE RESIDUOS SOLIDOS DE LOS CANALES PLUVIALES</t>
  </si>
  <si>
    <t>CONSTRUIR Y/O RECTIFICAR 6.3 KM, HASTA ALCALZAR 10.3 KILOMETROS LINEALES DE CANALES</t>
  </si>
  <si>
    <t>RETIRAR 130.053 METROS CUBICOS DE RESIDUOS SOLIDOS DE LOS CANALES PLUVIALES</t>
  </si>
  <si>
    <t xml:space="preserve"> 1.6 KM LINEALES DE CANALES PLUVIALES CONSTRUIDOS Y RECTIFICADOS</t>
  </si>
  <si>
    <t>REHABILITACION Y RECUPERACION DEL SISTEMA HIDRICO Y CANALES PARA SALVAR EL HABITAT EN EL DISTRITO DE CARTAGENA DE INDIAS</t>
  </si>
  <si>
    <t>AUMENTAR EN UN 9% HASTA ALCANZAR EL 48% DELOS ESTUDIOS Y DISEÑOS DE LA INGENIERIA DE DETALLE DE LOS CANALES DE LA CIUDAD</t>
  </si>
  <si>
    <t>PROGRAMA INTEGRAL DE CAÑOS, LAGOS Y CIENAGAS DE CARTAGENA</t>
  </si>
  <si>
    <t>AVANZAR EN LA EJECUCION DE LA ETAPA 1 DEL PROGRAMA INTEGRAL DE CANALES, CAÑOS, LAGOS, LAGUNAS Y CIENAGAS DE CARTAGENA</t>
  </si>
  <si>
    <t>0% EJECUCION</t>
  </si>
  <si>
    <t>EJECUCION 20% DE LA ETAPA 1 (CON IMPACTO DE INDICADORES COMO METROS LINEALES DE CAÑOS Y LAGUNAS INTERVENIDOS CON RELIMPIAS Y DRAGADOS; RUTA DE TRANSPORTE ACUATICO IMPLEMENTADA; M2 DE ESPACIO PUBLICO Y METROS LINEALES DE VIAS Y PUENTES INTERVENIDOS Y/O GENERADOS; ESTUDIO SOCIECONOMICOS DEL TERRITORIO)</t>
  </si>
  <si>
    <t>EJECUCION 5 % DE LA ETAPA 1 DEL PROGRAMA INTEGRAL DE CAÑOS, LAGOS Y CIENAGAS EJECUTADOS</t>
  </si>
  <si>
    <t>DISMINUCION DE LA CONTAMINACION Y RECUPERACION DEL SISTEMA HIDRICO Y CANALES PLUVIALES DEL DISTRITO DE CARATGENA DE INDIAS</t>
  </si>
  <si>
    <t>RELIZAR LIMPIEZA INICIAL DE CANALES, CAÑOS, LAGOS, LAGUNAS Y CIEGANAS Y DISPOSICIOND MATERIAL EN RELLENOS SANITARIOS</t>
  </si>
  <si>
    <t>REALIZAR REHABILITACION Y/O RECTIFICACION DE LOS CANALES, CAÑOS, LAGOS, LAGUNAS Y CIENEGAS, Y REALIZAR CONSTRUCCION DE CANALES PLUVIALES DEL DISTRITO DE CARTAGENA DE INDIAS</t>
  </si>
  <si>
    <t>02-062-06-20-01-03-05-01                               02-001-06-20-01-03-05-01                           02-130-06-20-01-03-05-01                           02-127-06-20-01-03-05-01                          02-002-06-20-01-03-05-01</t>
  </si>
  <si>
    <t xml:space="preserve">CONTRAPRESTACIONES PORTUARIAS               </t>
  </si>
  <si>
    <t>DIVIDENDOS DE ACUACAR    INGRESOS CORRIENTES DE LIBRE DESTICACION      RENDIMIENTOS FINANCIEROS SOBRE TASA DE ALCANTARILLADOS        RENDIMIENTOS FINANCIEROS BALDIOS Y VENTAS DE ACTICVOS                    SOBRETASA DE ALCANTARILLADO</t>
  </si>
  <si>
    <t>Indicador de Bienestar</t>
  </si>
  <si>
    <t>% ESTUDIOS Y DISEÑOS DE LA INGENIERIA DE DETALLE DE LOS CANALES DE LA CIUDAD</t>
  </si>
  <si>
    <t>CONSTUCCION DE CANALES DE LA CIUDAD</t>
  </si>
  <si>
    <t>LLEVAR AL 74% EL PORCENTAJE DE COBERTURA DE LAS VIAS URBANAS Y RURALES</t>
  </si>
  <si>
    <t>AUMENTAR EN UN 7.5% HASTA ALCANZAR EL 12.3% DE CONSTRUCCION DE CANALES PLUVIALES DE LA CIUDAD</t>
  </si>
  <si>
    <t>0.39 KILOMETROS CARRIL DE VIAS URBANAS Y RURALES CONSTRUIDOS, REHABILITADOS Y/O MEJORADOS</t>
  </si>
  <si>
    <t>0,39KILOMETROS CARRIL DE VIAS URBANAS Y RURALES CONSTRUIDOS, REHABILITADOS Y/O MEJORADOS</t>
  </si>
  <si>
    <t>220.000 METROS CUBICOS</t>
  </si>
  <si>
    <t>LUIS ALBERTO VILLADIEGO CARCAMO</t>
  </si>
  <si>
    <t xml:space="preserve">SISTEMA HIDRICO Y PLAN MAESTRO DE ALCANTARILLADO PLUVIALES EN LA CIUDAD PARA SALVAR EL HABITAT CREDITO INTERNO- SISTEMA HIDRICO Y PLAN MAESTRO DE ALCANTARILLADO PLUVIALES EN LA CIUDAD PARA SALVAR EL HABITAT </t>
  </si>
  <si>
    <t>Observación
Relación de Evidencias JULIO-SEP</t>
  </si>
  <si>
    <t xml:space="preserve">REVISO: TEODOLINA GONZALEZ </t>
  </si>
  <si>
    <t>REPORTE META PRODUCTO 
OCT-NOV 2020</t>
  </si>
  <si>
    <t>REPORTE ACTIVIDADES DE PROYECTO 
OCT-NOV 2020</t>
  </si>
  <si>
    <t>2942 m3 de LIMPIEZA INICIAL DE CANALES, CAÑOS, LAGOS, LAGUNAS Y CIEGANAS Y DISPOSICION DE  MATERIAL EN RELLENOS SANITARIOS</t>
  </si>
  <si>
    <t>REPORTE META PRODUCTO 
NOV-DIC 2020</t>
  </si>
  <si>
    <t>3985,1 m3 de LIMPIEZA INICIAL DE CANALES, CAÑOS, LAGOS, LAGUNAS Y CIEGANAS Y DISPOSICION DE  MATERIAL EN RELLENOS SANITARIOS</t>
  </si>
  <si>
    <t>6,25 KM LINEALES DE CANALES PLUVIALES CONSTRUIDOS Y RECTIFICADOS</t>
  </si>
  <si>
    <t>FORMATO PLAN DE ACCIÓN
DEPENDENCIA:  SECRETARIA DE INFRAESTRUCTURA
VIGENCIA DICIEMBRE  2020</t>
  </si>
  <si>
    <t>META ACUMULADA A DICIEMBRE 2020</t>
  </si>
  <si>
    <t>AVANCE META PRODUCTO 2020
O/K</t>
  </si>
  <si>
    <t>AVANCE META AL CUATRIENIO
O/J</t>
  </si>
  <si>
    <t>AVANCE PROGRAMA AL CUATRIENIO</t>
  </si>
  <si>
    <t>Observación
Relación de Evidencias OCT- DIC</t>
  </si>
  <si>
    <t>1. REHABILITACION PAVIMENTO ASFALTICO PUENTE JIMENEZ BARRIO MANGA DE LA CIUDAD DE CARTAGENA (0.152 KM/CARRIL DE VIAS INTERVENIDAS)                                                                                               2. REHABILITACION PAVIMENTO ASFALTICO CARRERA 41 ENTRE EL ACCESO PUENTE CHAMBACU DE LA CIUDAD DE CARTAGENA (0.13KM/CARRIL DE VIAS INTERVENIDAS)                                                                           3. REHABILITACION PAVIMENTO ASFALTICO PUENTE DE LAS PALMAS, BARRIO MANGA (0.108 KM/CARRIL DE VIAS INTERVENIDAS)</t>
  </si>
  <si>
    <t>Avance en la ejecucion presupuestal a Diciembre 2020</t>
  </si>
  <si>
    <t>AVANCE PROMEDIO DE LA ACTIVIDAD EN EL CUATRIENIO</t>
  </si>
  <si>
    <t>REPORTE AVTIVIDADES DEL PROYECTO
NOV-DIC 2020</t>
  </si>
  <si>
    <t>02-062-06-20-01-03-01-01                                                 02-001-06-20-01-03-01-01                                                      02-035-06-20-01-03-01-01</t>
  </si>
  <si>
    <t>02-018-06-95-01-03-02-01                                             02-053-06-10-01-03-02-01      02-055-06-95-01-03-02-01</t>
  </si>
  <si>
    <r>
      <rPr>
        <sz val="10"/>
        <color theme="1"/>
        <rFont val="Calibri"/>
        <family val="2"/>
        <scheme val="minor"/>
      </rPr>
      <t xml:space="preserve">CONTRAPRESTACIONES PORTUARIAS </t>
    </r>
    <r>
      <rPr>
        <sz val="11"/>
        <color theme="1"/>
        <rFont val="Calibri"/>
        <family val="2"/>
        <scheme val="minor"/>
      </rPr>
      <t xml:space="preserve">            CREDITO INTERNO      SGP</t>
    </r>
  </si>
  <si>
    <t>AVANCE META PRODUCTO 2020</t>
  </si>
  <si>
    <t>AVANCE META AL CUATRIENIO</t>
  </si>
  <si>
    <t>LAS METAS PERTENECIENTES A ESTE PROGRAMA, NO SE PUDIERON EJECUTAR DEBIDO A QUE LOS RECURSOS ASIGNADO AL RUBRO, YA QUE EL 97% DE ELLOS PERTENECEN A DIVIDENDOS DE ACUCAR LOS CUALES SOLO HASTA EL MES DE DICIEMBRE SE REFLEJÓ UNA PARTE DE ELLOS, Y ESTO HIZO IMPOSIBLE TENER ALGÚN TIPO DE EJECUCIÓN.</t>
  </si>
  <si>
    <t>PROYECTO : KELLY PAYARES CURE</t>
  </si>
  <si>
    <t>SE REALIZARON  LAS LIMPIEZAS DE CAÑOS, CANALES Y COLECTORES Y SUS ESTRUCTURAS COMPLEMENTARIAS DEL SISTEMA DE DRENAJE PLUVIAL PARA MITIGAR LAS INUNDACIONES EN LA CIUDAD DE CARGATENA.LA INVERSION TOTAL SUPERA LOS 1.320.997.581,52  MILLONES, EN LA QUE SE ENCUENTRA EL APORTE DEL DISTRITO, LA UNIDAD NACIONAL DE GESTION DE RIESGO Y DESASTRES (UNGRD) Y EL APORTE DE DEL SECTOR PRIVADO PARA ATENDER LA EMERGENCIA HURACAN IOTA</t>
  </si>
  <si>
    <t>SE REALIZARON  RECTIFICACIONES DE CANALES PLUVIALES DEL DISTRITO DE CARTAGENA DE INDIAS PARA MITIGAR LAS INUNDACIONES EN LA CIUDAD DE CARGATENA.LA INVERSION REALIZADA PARA EL CUMPLIENTO DE ESTA META ES DE APROXIMADAMENTE 50 MILLONES DONDE SE ENCUENTRA LA UNIDAD NACIONAL DE GESTION DE RIESGO Y DESASTRES (UNGRD) PARA ATENDER LA EMERGENCIA HURACAN IOTA, ES VÁLIDO ACLARA QUE EL CUMPLIMIENTO DEL PORCENTAJE DE LA META VA ENFOCADA A LA RECTIFICACIÓN DE LOS CANALES QUE ES UNO DE LOS ÍTEMS DE LA META, LA CUAL HAY QUE SEGUIR HACIENDO PERIÓDICAMENTE YA QUE ES UNA META DE CONSTANTE TRABAJO.  POR OTRO LADO, PERSISTE LA NECESIDAD DE CONSTRUIR CANALES EL CUAL ES EL OTRO ÍTEM PARA EL CUMPLIMENTO COMPLETO DE LA META ASIGNADA A ESTE PROGRAMA.</t>
  </si>
  <si>
    <t>LAS METAS PERTENECIENTES A ESTE PROGRAMA, NO SE CUMPLIERON DEBIDO A QUE DE LOS RECURSOS ASIGNADOS AL RUBRO, EL 97% DE ELLOS PROVIENEN DE LA FUENTE DE FINANCIACION  DIVIDENDOS DE ACUACAR, LOS CUALES SOLO HASTA EL MES DE  DICIEMBRE, INGRESARON, PARCIALMENTE,LO CUAL HIZO IMPOSIBLE LA CONTRATACION DE LAS OBRAS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</si>
</sst>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_-;\-&quot;$&quot;\ * #,##0_-;_-&quot;$&quot;\ * &quot;-&quot;_-;_-@_-"/>
    <numFmt numFmtId="165" formatCode="_-&quot;$&quot;\ * #,##0.00_-;\-&quot;$&quot;\ * #,##0.00_-;_-&quot;$&quot;\ * &quot;-&quot;??_-;_-@_-"/>
    <numFmt numFmtId="166" formatCode="0;[Red]0"/>
    <numFmt numFmtId="167" formatCode="#,##0.0"/>
    <numFmt numFmtId="168" formatCode="&quot;$&quot;\ #,##0.00"/>
  </numFmts>
  <fonts count="15" x14ac:knownFonts="1">
    <font>
      <sz val="11"/>
      <color theme="1"/>
      <name val="Calibri"/>
      <family val="2"/>
      <scheme val="minor"/>
    </font>
    <font>
      <sz val="11"/>
      <color theme="1"/>
      <name val="Arial"/>
      <family val="2"/>
    </font>
    <font>
      <b/>
      <sz val="11"/>
      <color theme="1"/>
      <name val="Arial"/>
      <family val="2"/>
    </font>
    <font>
      <b/>
      <sz val="11"/>
      <name val="Arial"/>
      <family val="2"/>
    </font>
    <font>
      <b/>
      <sz val="11"/>
      <color theme="1" tint="4.9989318521683403E-2"/>
      <name val="Arial"/>
      <family val="2"/>
    </font>
    <font>
      <b/>
      <sz val="12"/>
      <color theme="1" tint="4.9989318521683403E-2"/>
      <name val="Arial"/>
      <family val="2"/>
    </font>
    <font>
      <b/>
      <sz val="12"/>
      <color theme="1"/>
      <name val="Arial"/>
      <family val="2"/>
    </font>
    <font>
      <b/>
      <sz val="16"/>
      <color theme="1"/>
      <name val="Calibri"/>
      <family val="2"/>
      <scheme val="minor"/>
    </font>
    <font>
      <b/>
      <sz val="11"/>
      <color theme="1"/>
      <name val="Calibri"/>
      <family val="2"/>
      <scheme val="minor"/>
    </font>
    <font>
      <sz val="9"/>
      <color theme="1"/>
      <name val="Arial"/>
      <family val="2"/>
    </font>
    <font>
      <sz val="10"/>
      <color theme="1"/>
      <name val="Calibri"/>
      <family val="2"/>
      <scheme val="minor"/>
    </font>
    <font>
      <sz val="11"/>
      <color theme="1"/>
      <name val="Calibri"/>
      <family val="2"/>
      <scheme val="minor"/>
    </font>
    <font>
      <sz val="8"/>
      <name val="Calibri"/>
      <family val="2"/>
      <scheme val="minor"/>
    </font>
    <font>
      <b/>
      <sz val="12"/>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4" fontId="11" fillId="0" borderId="0" applyFont="0" applyFill="0" applyBorder="0" applyAlignment="0" applyProtection="0"/>
    <xf numFmtId="9" fontId="11" fillId="0" borderId="0" applyFont="0" applyFill="0" applyBorder="0" applyAlignment="0" applyProtection="0"/>
  </cellStyleXfs>
  <cellXfs count="104">
    <xf numFmtId="0" fontId="0" fillId="0" borderId="0" xfId="0"/>
    <xf numFmtId="0" fontId="1" fillId="0" borderId="0" xfId="0" applyFont="1"/>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66"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 fontId="2" fillId="0" borderId="2"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0" xfId="0" applyAlignment="1">
      <alignment wrapText="1"/>
    </xf>
    <xf numFmtId="0" fontId="0" fillId="0" borderId="0" xfId="0" applyAlignment="1">
      <alignment horizontal="center"/>
    </xf>
    <xf numFmtId="0" fontId="0" fillId="0" borderId="0" xfId="0" applyFont="1"/>
    <xf numFmtId="0" fontId="0" fillId="0" borderId="1" xfId="0" applyBorder="1" applyAlignment="1">
      <alignment horizontal="center" vertical="center"/>
    </xf>
    <xf numFmtId="17" fontId="0" fillId="2" borderId="1" xfId="0" applyNumberFormat="1" applyFill="1" applyBorder="1" applyAlignment="1">
      <alignment horizontal="center" vertical="center"/>
    </xf>
    <xf numFmtId="17" fontId="8" fillId="2" borderId="1" xfId="0" applyNumberFormat="1" applyFont="1" applyFill="1" applyBorder="1" applyAlignment="1">
      <alignment horizontal="center" vertical="center" wrapText="1"/>
    </xf>
    <xf numFmtId="168" fontId="0" fillId="0" borderId="1" xfId="0" applyNumberFormat="1" applyBorder="1" applyAlignment="1">
      <alignment horizontal="center" vertical="center"/>
    </xf>
    <xf numFmtId="0" fontId="2" fillId="2" borderId="1" xfId="0" applyFont="1" applyFill="1" applyBorder="1" applyAlignment="1">
      <alignment horizontal="center" vertical="center" wrapText="1"/>
    </xf>
    <xf numFmtId="168" fontId="0" fillId="2" borderId="1" xfId="0" applyNumberFormat="1" applyFill="1" applyBorder="1" applyAlignment="1">
      <alignment horizontal="center" vertical="center"/>
    </xf>
    <xf numFmtId="0" fontId="0" fillId="2" borderId="1" xfId="0" applyFill="1" applyBorder="1" applyAlignment="1">
      <alignment wrapText="1"/>
    </xf>
    <xf numFmtId="0" fontId="0" fillId="2" borderId="0" xfId="0" applyFill="1"/>
    <xf numFmtId="0" fontId="0" fillId="0" borderId="1" xfId="0" applyBorder="1" applyAlignment="1">
      <alignment vertical="top" wrapText="1"/>
    </xf>
    <xf numFmtId="164" fontId="0" fillId="2" borderId="1" xfId="1" applyFont="1" applyFill="1" applyBorder="1" applyAlignment="1">
      <alignment horizontal="center" vertical="center" wrapText="1"/>
    </xf>
    <xf numFmtId="168" fontId="0" fillId="2" borderId="0" xfId="0" applyNumberFormat="1" applyFill="1" applyBorder="1" applyAlignment="1">
      <alignment horizontal="center" vertical="center"/>
    </xf>
    <xf numFmtId="0" fontId="6" fillId="2" borderId="1" xfId="0"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8" fontId="0" fillId="2" borderId="5" xfId="0" applyNumberForma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1"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8" fillId="0" borderId="1" xfId="0" applyFont="1" applyBorder="1" applyAlignment="1">
      <alignment horizontal="center" vertical="center" wrapText="1"/>
    </xf>
    <xf numFmtId="165" fontId="8"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3" fontId="8" fillId="2" borderId="1" xfId="0" applyNumberFormat="1" applyFont="1" applyFill="1" applyBorder="1" applyAlignment="1">
      <alignment horizontal="center" vertical="center" wrapText="1"/>
    </xf>
    <xf numFmtId="167" fontId="8" fillId="2"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left" vertical="center" wrapText="1"/>
    </xf>
    <xf numFmtId="0" fontId="0" fillId="2" borderId="1" xfId="0" applyFill="1" applyBorder="1" applyAlignment="1">
      <alignment horizontal="center" wrapText="1"/>
    </xf>
    <xf numFmtId="9" fontId="0" fillId="0" borderId="4" xfId="0" applyNumberFormat="1" applyBorder="1" applyAlignment="1">
      <alignment horizontal="center" vertical="center" wrapText="1"/>
    </xf>
    <xf numFmtId="9" fontId="0" fillId="0" borderId="5" xfId="0" applyNumberFormat="1" applyBorder="1" applyAlignment="1">
      <alignment horizontal="center" vertical="center" wrapText="1"/>
    </xf>
    <xf numFmtId="0" fontId="0" fillId="2" borderId="3" xfId="0" applyFill="1" applyBorder="1" applyAlignment="1">
      <alignment horizontal="center" vertical="center"/>
    </xf>
    <xf numFmtId="9"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0" fillId="2" borderId="5" xfId="0" applyFill="1" applyBorder="1" applyAlignment="1">
      <alignment horizontal="center" wrapText="1"/>
    </xf>
    <xf numFmtId="0" fontId="0" fillId="0" borderId="5" xfId="0" applyFont="1" applyBorder="1" applyAlignment="1">
      <alignment horizontal="center" vertical="center" wrapText="1"/>
    </xf>
    <xf numFmtId="3" fontId="8" fillId="2" borderId="5" xfId="0" applyNumberFormat="1" applyFont="1" applyFill="1" applyBorder="1" applyAlignment="1">
      <alignment horizontal="center" vertical="center" wrapText="1"/>
    </xf>
    <xf numFmtId="167" fontId="8" fillId="2" borderId="5" xfId="0" applyNumberFormat="1" applyFont="1" applyFill="1" applyBorder="1" applyAlignment="1">
      <alignment horizontal="center" vertical="center" wrapText="1"/>
    </xf>
    <xf numFmtId="9" fontId="0" fillId="0" borderId="1" xfId="0" applyNumberFormat="1" applyBorder="1" applyAlignment="1">
      <alignment horizontal="center" vertical="center" wrapText="1"/>
    </xf>
    <xf numFmtId="0" fontId="13" fillId="0" borderId="1" xfId="0" applyFont="1" applyFill="1" applyBorder="1" applyAlignment="1">
      <alignment horizontal="center" vertical="center" wrapText="1"/>
    </xf>
    <xf numFmtId="9" fontId="8" fillId="0" borderId="1" xfId="0" applyNumberFormat="1" applyFont="1" applyBorder="1" applyAlignment="1">
      <alignment vertical="center" wrapText="1"/>
    </xf>
    <xf numFmtId="0" fontId="8" fillId="0" borderId="3" xfId="0" applyFont="1" applyBorder="1" applyAlignment="1">
      <alignment vertical="center" wrapText="1"/>
    </xf>
    <xf numFmtId="0" fontId="8" fillId="0" borderId="5" xfId="0" applyFont="1" applyBorder="1" applyAlignment="1">
      <alignment vertical="center" wrapText="1"/>
    </xf>
    <xf numFmtId="0" fontId="0" fillId="2" borderId="1" xfId="0" applyFill="1" applyBorder="1" applyAlignment="1">
      <alignment vertical="center" wrapText="1"/>
    </xf>
    <xf numFmtId="9" fontId="0" fillId="0" borderId="1" xfId="2" applyFont="1" applyFill="1" applyBorder="1" applyAlignment="1">
      <alignment horizontal="center" vertical="center" wrapText="1"/>
    </xf>
    <xf numFmtId="9" fontId="0" fillId="0" borderId="1" xfId="2" applyFont="1" applyFill="1" applyBorder="1" applyAlignment="1">
      <alignment horizontal="center" vertical="center"/>
    </xf>
    <xf numFmtId="9" fontId="0" fillId="0" borderId="1" xfId="0" applyNumberFormat="1" applyFill="1" applyBorder="1" applyAlignment="1">
      <alignment horizontal="center" vertical="center"/>
    </xf>
    <xf numFmtId="9" fontId="0" fillId="2" borderId="1" xfId="2" applyFont="1" applyFill="1" applyBorder="1" applyAlignment="1">
      <alignment horizontal="center" vertical="center" wrapText="1"/>
    </xf>
    <xf numFmtId="10" fontId="0" fillId="2" borderId="1" xfId="2" applyNumberFormat="1" applyFont="1" applyFill="1" applyBorder="1" applyAlignment="1">
      <alignment horizontal="center" vertical="center" wrapText="1"/>
    </xf>
    <xf numFmtId="0" fontId="0" fillId="0" borderId="3" xfId="0" applyFill="1" applyBorder="1" applyAlignment="1">
      <alignment horizontal="center" vertical="center" wrapText="1"/>
    </xf>
    <xf numFmtId="9" fontId="0" fillId="0" borderId="3" xfId="0" applyNumberFormat="1" applyFill="1" applyBorder="1" applyAlignment="1">
      <alignment horizontal="center" vertical="center" wrapText="1"/>
    </xf>
    <xf numFmtId="9" fontId="0" fillId="0" borderId="3" xfId="2" applyFont="1" applyFill="1" applyBorder="1" applyAlignment="1">
      <alignment horizontal="center" vertical="center" wrapText="1"/>
    </xf>
    <xf numFmtId="0" fontId="0" fillId="0" borderId="1" xfId="0" applyFill="1" applyBorder="1" applyAlignment="1">
      <alignment horizontal="center" wrapText="1"/>
    </xf>
    <xf numFmtId="0" fontId="0" fillId="0" borderId="5" xfId="0" applyFill="1" applyBorder="1" applyAlignment="1">
      <alignment horizontal="center" wrapText="1"/>
    </xf>
    <xf numFmtId="0" fontId="0" fillId="0" borderId="1" xfId="0" applyFill="1" applyBorder="1" applyAlignment="1">
      <alignment horizontal="center" vertical="center"/>
    </xf>
    <xf numFmtId="10" fontId="0" fillId="0" borderId="1" xfId="2" applyNumberFormat="1" applyFont="1" applyFill="1" applyBorder="1" applyAlignment="1">
      <alignment horizontal="center" vertical="center" wrapText="1"/>
    </xf>
    <xf numFmtId="9" fontId="0" fillId="2" borderId="1" xfId="0" applyNumberFormat="1" applyFill="1" applyBorder="1" applyAlignment="1">
      <alignment horizontal="center" vertical="center" wrapText="1"/>
    </xf>
    <xf numFmtId="9" fontId="0" fillId="2" borderId="1" xfId="0" applyNumberFormat="1" applyFill="1" applyBorder="1" applyAlignment="1">
      <alignment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wrapText="1"/>
    </xf>
    <xf numFmtId="0" fontId="0" fillId="0" borderId="0" xfId="0" applyFill="1"/>
    <xf numFmtId="0" fontId="1" fillId="0" borderId="1" xfId="0" applyFont="1" applyBorder="1" applyAlignment="1">
      <alignment horizontal="center" vertical="center" wrapText="1"/>
    </xf>
    <xf numFmtId="9" fontId="0" fillId="2" borderId="1" xfId="2" applyFont="1" applyFill="1" applyBorder="1" applyAlignment="1">
      <alignment horizontal="center" vertical="center"/>
    </xf>
    <xf numFmtId="9" fontId="0" fillId="2" borderId="0" xfId="2" applyFont="1" applyFill="1" applyBorder="1" applyAlignment="1">
      <alignment horizontal="center" vertical="center"/>
    </xf>
    <xf numFmtId="9" fontId="0" fillId="2" borderId="0" xfId="0" applyNumberFormat="1" applyFill="1"/>
    <xf numFmtId="9" fontId="8" fillId="0" borderId="1" xfId="0" applyNumberFormat="1" applyFont="1" applyBorder="1"/>
    <xf numFmtId="0" fontId="14" fillId="0" borderId="1" xfId="0" applyFont="1" applyBorder="1" applyAlignment="1">
      <alignment vertical="center" wrapText="1"/>
    </xf>
    <xf numFmtId="0" fontId="0" fillId="0" borderId="1" xfId="0" applyFill="1" applyBorder="1" applyAlignment="1">
      <alignment vertical="top" wrapText="1"/>
    </xf>
    <xf numFmtId="0" fontId="7" fillId="0" borderId="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10" fontId="0" fillId="0" borderId="3" xfId="0" applyNumberFormat="1" applyFill="1" applyBorder="1" applyAlignment="1">
      <alignment horizontal="center" vertical="center" wrapText="1"/>
    </xf>
    <xf numFmtId="10" fontId="0" fillId="0" borderId="4" xfId="0" applyNumberFormat="1" applyFill="1" applyBorder="1" applyAlignment="1">
      <alignment horizontal="center" vertical="center" wrapText="1"/>
    </xf>
    <xf numFmtId="10" fontId="0" fillId="0" borderId="5" xfId="0" applyNumberForma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1" fontId="0" fillId="0" borderId="3" xfId="0" applyNumberFormat="1" applyFont="1" applyFill="1" applyBorder="1" applyAlignment="1">
      <alignment horizontal="center" vertical="center" wrapText="1"/>
    </xf>
    <xf numFmtId="1" fontId="0" fillId="0" borderId="4" xfId="0" applyNumberFormat="1" applyFont="1" applyFill="1" applyBorder="1" applyAlignment="1">
      <alignment horizontal="center" vertical="center" wrapText="1"/>
    </xf>
    <xf numFmtId="1" fontId="0" fillId="0" borderId="5" xfId="0" applyNumberFormat="1" applyFont="1" applyFill="1" applyBorder="1" applyAlignment="1">
      <alignment horizontal="center" vertical="center" wrapText="1"/>
    </xf>
    <xf numFmtId="10" fontId="0" fillId="2" borderId="3" xfId="0" applyNumberFormat="1" applyFill="1" applyBorder="1" applyAlignment="1">
      <alignment horizontal="center" vertical="center" wrapText="1"/>
    </xf>
    <xf numFmtId="10" fontId="0" fillId="2" borderId="5" xfId="0" applyNumberFormat="1" applyFill="1" applyBorder="1" applyAlignment="1">
      <alignment horizontal="center" vertical="center" wrapText="1"/>
    </xf>
    <xf numFmtId="9"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8"/>
  <sheetViews>
    <sheetView tabSelected="1" zoomScale="70" zoomScaleNormal="70" workbookViewId="0">
      <selection activeCell="E2" sqref="E2"/>
    </sheetView>
  </sheetViews>
  <sheetFormatPr baseColWidth="10" defaultRowHeight="14.5" x14ac:dyDescent="0.35"/>
  <cols>
    <col min="1" max="1" width="26.453125" customWidth="1"/>
    <col min="2" max="2" width="28" customWidth="1"/>
    <col min="3" max="3" width="27.81640625" customWidth="1"/>
    <col min="4" max="4" width="21.81640625" customWidth="1"/>
    <col min="5" max="5" width="37.54296875" customWidth="1"/>
    <col min="6" max="6" width="32.453125" customWidth="1"/>
    <col min="7" max="7" width="38.1796875" style="13" customWidth="1"/>
    <col min="8" max="8" width="28.26953125" customWidth="1"/>
    <col min="9" max="9" width="31.1796875" customWidth="1"/>
    <col min="10" max="10" width="27.81640625" customWidth="1"/>
    <col min="11" max="11" width="27" customWidth="1"/>
    <col min="12" max="12" width="26" style="21" customWidth="1"/>
    <col min="13" max="18" width="19.1796875" style="21" customWidth="1"/>
    <col min="19" max="19" width="21.54296875" customWidth="1"/>
    <col min="20" max="20" width="21.7265625" customWidth="1"/>
    <col min="21" max="21" width="21.1796875" customWidth="1"/>
    <col min="22" max="22" width="27" style="13" customWidth="1"/>
    <col min="23" max="23" width="15.1796875" customWidth="1"/>
    <col min="24" max="24" width="21" style="21" customWidth="1"/>
    <col min="25" max="25" width="30.26953125" style="21" customWidth="1"/>
    <col min="26" max="27" width="21" style="21" customWidth="1"/>
    <col min="28" max="28" width="22.453125" customWidth="1"/>
    <col min="29" max="29" width="28.1796875" customWidth="1"/>
    <col min="30" max="30" width="29.26953125" customWidth="1"/>
    <col min="31" max="31" width="23.453125" customWidth="1"/>
    <col min="32" max="32" width="26.26953125" customWidth="1"/>
    <col min="33" max="33" width="23.7265625" customWidth="1"/>
    <col min="34" max="34" width="33.81640625" customWidth="1"/>
    <col min="35" max="35" width="35.54296875" customWidth="1"/>
    <col min="36" max="36" width="35.54296875" style="21" customWidth="1"/>
    <col min="37" max="38" width="34.1796875" style="21" customWidth="1"/>
    <col min="39" max="39" width="60.453125" style="21" customWidth="1"/>
    <col min="40" max="40" width="52.81640625" customWidth="1"/>
  </cols>
  <sheetData>
    <row r="1" spans="1:40" ht="138" customHeight="1" x14ac:dyDescent="0.35">
      <c r="A1" s="87" t="s">
        <v>90</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row>
    <row r="2" spans="1:40" s="1" customFormat="1" ht="110.25" customHeight="1" x14ac:dyDescent="0.3">
      <c r="A2" s="2" t="s">
        <v>25</v>
      </c>
      <c r="B2" s="2" t="s">
        <v>24</v>
      </c>
      <c r="C2" s="2" t="s">
        <v>72</v>
      </c>
      <c r="D2" s="2" t="s">
        <v>20</v>
      </c>
      <c r="E2" s="2" t="s">
        <v>23</v>
      </c>
      <c r="F2" s="2" t="s">
        <v>22</v>
      </c>
      <c r="G2" s="2" t="s">
        <v>21</v>
      </c>
      <c r="H2" s="2" t="s">
        <v>20</v>
      </c>
      <c r="I2" s="10" t="s">
        <v>19</v>
      </c>
      <c r="J2" s="2" t="s">
        <v>18</v>
      </c>
      <c r="K2" s="9" t="s">
        <v>17</v>
      </c>
      <c r="L2" s="25" t="s">
        <v>16</v>
      </c>
      <c r="M2" s="25" t="s">
        <v>84</v>
      </c>
      <c r="N2" s="25" t="s">
        <v>87</v>
      </c>
      <c r="O2" s="57" t="s">
        <v>91</v>
      </c>
      <c r="P2" s="57" t="s">
        <v>92</v>
      </c>
      <c r="Q2" s="57" t="s">
        <v>93</v>
      </c>
      <c r="R2" s="57" t="s">
        <v>94</v>
      </c>
      <c r="S2" s="6" t="s">
        <v>15</v>
      </c>
      <c r="T2" s="8" t="s">
        <v>14</v>
      </c>
      <c r="U2" s="7" t="s">
        <v>13</v>
      </c>
      <c r="V2" s="6" t="s">
        <v>12</v>
      </c>
      <c r="W2" s="5" t="s">
        <v>11</v>
      </c>
      <c r="X2" s="26" t="s">
        <v>10</v>
      </c>
      <c r="Y2" s="26" t="s">
        <v>85</v>
      </c>
      <c r="Z2" s="76" t="s">
        <v>99</v>
      </c>
      <c r="AA2" s="76" t="s">
        <v>98</v>
      </c>
      <c r="AB2" s="4" t="s">
        <v>9</v>
      </c>
      <c r="AC2" s="4" t="s">
        <v>8</v>
      </c>
      <c r="AD2" s="2" t="s">
        <v>7</v>
      </c>
      <c r="AE2" s="2" t="s">
        <v>6</v>
      </c>
      <c r="AF2" s="2" t="s">
        <v>5</v>
      </c>
      <c r="AG2" s="3" t="s">
        <v>4</v>
      </c>
      <c r="AH2" s="2" t="s">
        <v>3</v>
      </c>
      <c r="AI2" s="2" t="s">
        <v>2</v>
      </c>
      <c r="AJ2" s="18" t="s">
        <v>1</v>
      </c>
      <c r="AK2" s="18" t="s">
        <v>0</v>
      </c>
      <c r="AL2" s="18" t="s">
        <v>97</v>
      </c>
      <c r="AM2" s="18" t="s">
        <v>82</v>
      </c>
      <c r="AN2" s="77" t="s">
        <v>95</v>
      </c>
    </row>
    <row r="3" spans="1:40" ht="171" customHeight="1" x14ac:dyDescent="0.35">
      <c r="A3" s="88" t="s">
        <v>48</v>
      </c>
      <c r="B3" s="88" t="s">
        <v>49</v>
      </c>
      <c r="C3" s="103" t="s">
        <v>50</v>
      </c>
      <c r="D3" s="102">
        <v>0.72</v>
      </c>
      <c r="E3" s="88" t="s">
        <v>75</v>
      </c>
      <c r="F3" s="88" t="s">
        <v>26</v>
      </c>
      <c r="G3" s="35" t="s">
        <v>28</v>
      </c>
      <c r="H3" s="56" t="s">
        <v>27</v>
      </c>
      <c r="I3" s="50" t="s">
        <v>32</v>
      </c>
      <c r="J3" s="36">
        <v>32</v>
      </c>
      <c r="K3" s="37" t="s">
        <v>35</v>
      </c>
      <c r="L3" s="49" t="s">
        <v>77</v>
      </c>
      <c r="M3" s="49">
        <v>0</v>
      </c>
      <c r="N3" s="49">
        <v>0</v>
      </c>
      <c r="O3" s="32">
        <v>0.39</v>
      </c>
      <c r="P3" s="62">
        <f>0.39/8</f>
        <v>4.8750000000000002E-2</v>
      </c>
      <c r="Q3" s="62">
        <f>0.39/32</f>
        <v>1.21875E-2</v>
      </c>
      <c r="R3" s="91">
        <f>AVERAGE(Q3:Q6)</f>
        <v>6.0937500000000002E-3</v>
      </c>
      <c r="S3" s="94" t="s">
        <v>38</v>
      </c>
      <c r="T3" s="97">
        <v>2020130010039</v>
      </c>
      <c r="U3" s="94" t="s">
        <v>39</v>
      </c>
      <c r="V3" s="38" t="s">
        <v>40</v>
      </c>
      <c r="W3" s="30">
        <v>32</v>
      </c>
      <c r="X3" s="61" t="s">
        <v>78</v>
      </c>
      <c r="Y3" s="61">
        <v>0</v>
      </c>
      <c r="Z3" s="61">
        <v>0</v>
      </c>
      <c r="AA3" s="73">
        <f>0.39/32</f>
        <v>1.21875E-2</v>
      </c>
      <c r="AB3" s="15">
        <v>44013</v>
      </c>
      <c r="AC3" s="16">
        <v>44166</v>
      </c>
      <c r="AD3" s="31" t="s">
        <v>45</v>
      </c>
      <c r="AE3" s="31" t="s">
        <v>80</v>
      </c>
      <c r="AF3" s="49" t="s">
        <v>46</v>
      </c>
      <c r="AG3" s="17">
        <v>10178976658.540001</v>
      </c>
      <c r="AH3" s="39" t="s">
        <v>47</v>
      </c>
      <c r="AI3" s="42" t="s">
        <v>100</v>
      </c>
      <c r="AJ3" s="19">
        <v>10178976658.540001</v>
      </c>
      <c r="AK3" s="23">
        <v>229351081.34</v>
      </c>
      <c r="AL3" s="66">
        <f>+AK3/AJ3</f>
        <v>2.2531840776703036E-2</v>
      </c>
      <c r="AM3" s="22" t="s">
        <v>96</v>
      </c>
      <c r="AN3" s="85" t="s">
        <v>109</v>
      </c>
    </row>
    <row r="4" spans="1:40" ht="165" customHeight="1" x14ac:dyDescent="0.35">
      <c r="A4" s="89"/>
      <c r="B4" s="89"/>
      <c r="C4" s="103"/>
      <c r="D4" s="102"/>
      <c r="E4" s="89"/>
      <c r="F4" s="89"/>
      <c r="G4" s="53"/>
      <c r="H4" s="44"/>
      <c r="I4" s="50"/>
      <c r="J4" s="36"/>
      <c r="K4" s="37"/>
      <c r="L4" s="43"/>
      <c r="M4" s="43"/>
      <c r="N4" s="70"/>
      <c r="O4" s="70"/>
      <c r="P4" s="70"/>
      <c r="Q4" s="70"/>
      <c r="R4" s="92"/>
      <c r="S4" s="95"/>
      <c r="T4" s="98"/>
      <c r="U4" s="95"/>
      <c r="V4" s="38" t="s">
        <v>41</v>
      </c>
      <c r="W4" s="30">
        <v>150</v>
      </c>
      <c r="X4" s="49">
        <v>0</v>
      </c>
      <c r="Y4" s="49">
        <v>0</v>
      </c>
      <c r="Z4" s="49">
        <v>0</v>
      </c>
      <c r="AA4" s="65">
        <v>0</v>
      </c>
      <c r="AB4" s="15">
        <v>44013</v>
      </c>
      <c r="AC4" s="16">
        <v>44166</v>
      </c>
      <c r="AD4" s="31" t="s">
        <v>45</v>
      </c>
      <c r="AE4" s="31" t="s">
        <v>80</v>
      </c>
      <c r="AF4" s="49" t="s">
        <v>46</v>
      </c>
      <c r="AG4" s="17">
        <v>0</v>
      </c>
      <c r="AH4" s="40"/>
      <c r="AI4" s="42"/>
      <c r="AJ4" s="19">
        <v>0</v>
      </c>
      <c r="AK4" s="19">
        <v>0</v>
      </c>
      <c r="AL4" s="19"/>
      <c r="AM4" s="22"/>
      <c r="AN4" s="85" t="s">
        <v>105</v>
      </c>
    </row>
    <row r="5" spans="1:40" ht="120" customHeight="1" x14ac:dyDescent="0.35">
      <c r="A5" s="89"/>
      <c r="B5" s="89"/>
      <c r="C5" s="103"/>
      <c r="D5" s="102"/>
      <c r="E5" s="89"/>
      <c r="F5" s="89"/>
      <c r="G5" s="35"/>
      <c r="H5" s="45"/>
      <c r="I5" s="51"/>
      <c r="J5" s="54"/>
      <c r="K5" s="55"/>
      <c r="L5" s="52"/>
      <c r="M5" s="52"/>
      <c r="N5" s="71"/>
      <c r="O5" s="71"/>
      <c r="P5" s="71"/>
      <c r="Q5" s="71"/>
      <c r="R5" s="92"/>
      <c r="S5" s="95"/>
      <c r="T5" s="98"/>
      <c r="U5" s="95"/>
      <c r="V5" s="38" t="s">
        <v>42</v>
      </c>
      <c r="W5" s="30">
        <v>12</v>
      </c>
      <c r="X5" s="49">
        <v>0</v>
      </c>
      <c r="Y5" s="49">
        <v>0</v>
      </c>
      <c r="Z5" s="49">
        <v>0</v>
      </c>
      <c r="AA5" s="74">
        <v>0</v>
      </c>
      <c r="AB5" s="15">
        <v>44013</v>
      </c>
      <c r="AC5" s="16">
        <v>44166</v>
      </c>
      <c r="AD5" s="31" t="s">
        <v>45</v>
      </c>
      <c r="AE5" s="31" t="s">
        <v>80</v>
      </c>
      <c r="AF5" s="49" t="s">
        <v>46</v>
      </c>
      <c r="AG5" s="17">
        <v>0</v>
      </c>
      <c r="AH5" s="41"/>
      <c r="AI5" s="42"/>
      <c r="AJ5" s="19">
        <v>0</v>
      </c>
      <c r="AK5" s="19">
        <v>0</v>
      </c>
      <c r="AL5" s="19"/>
      <c r="AM5" s="22"/>
      <c r="AN5" s="85" t="s">
        <v>105</v>
      </c>
    </row>
    <row r="6" spans="1:40" ht="87" x14ac:dyDescent="0.35">
      <c r="A6" s="89"/>
      <c r="B6" s="89"/>
      <c r="C6" s="88" t="s">
        <v>73</v>
      </c>
      <c r="D6" s="102"/>
      <c r="E6" s="89"/>
      <c r="F6" s="89"/>
      <c r="G6" s="35" t="s">
        <v>29</v>
      </c>
      <c r="H6" s="14">
        <v>196</v>
      </c>
      <c r="I6" s="31" t="s">
        <v>33</v>
      </c>
      <c r="J6" s="48">
        <v>8</v>
      </c>
      <c r="K6" s="49" t="s">
        <v>36</v>
      </c>
      <c r="L6" s="48">
        <v>0</v>
      </c>
      <c r="M6" s="48">
        <v>0</v>
      </c>
      <c r="N6" s="48">
        <v>0</v>
      </c>
      <c r="O6" s="48">
        <v>0</v>
      </c>
      <c r="P6" s="63">
        <v>0</v>
      </c>
      <c r="Q6" s="63">
        <v>0</v>
      </c>
      <c r="R6" s="92"/>
      <c r="S6" s="95"/>
      <c r="T6" s="98"/>
      <c r="U6" s="95"/>
      <c r="V6" s="35" t="s">
        <v>43</v>
      </c>
      <c r="W6" s="30">
        <v>8</v>
      </c>
      <c r="X6" s="49">
        <v>0</v>
      </c>
      <c r="Y6" s="49">
        <v>0</v>
      </c>
      <c r="Z6" s="49">
        <v>0</v>
      </c>
      <c r="AA6" s="65">
        <v>0</v>
      </c>
      <c r="AB6" s="15">
        <v>44013</v>
      </c>
      <c r="AC6" s="16">
        <v>44166</v>
      </c>
      <c r="AD6" s="31" t="s">
        <v>45</v>
      </c>
      <c r="AE6" s="31" t="s">
        <v>80</v>
      </c>
      <c r="AF6" s="49" t="s">
        <v>46</v>
      </c>
      <c r="AG6" s="17">
        <v>860000000</v>
      </c>
      <c r="AH6" s="41"/>
      <c r="AI6" s="42"/>
      <c r="AJ6" s="19">
        <v>860000000</v>
      </c>
      <c r="AK6" s="19">
        <v>0</v>
      </c>
      <c r="AL6" s="19"/>
      <c r="AM6" s="20"/>
      <c r="AN6" s="85" t="s">
        <v>105</v>
      </c>
    </row>
    <row r="7" spans="1:40" ht="300.75" customHeight="1" x14ac:dyDescent="0.35">
      <c r="A7" s="89"/>
      <c r="B7" s="89"/>
      <c r="C7" s="89"/>
      <c r="D7" s="102"/>
      <c r="E7" s="90"/>
      <c r="F7" s="90"/>
      <c r="G7" s="35" t="s">
        <v>30</v>
      </c>
      <c r="H7" s="14" t="s">
        <v>31</v>
      </c>
      <c r="I7" s="31" t="s">
        <v>34</v>
      </c>
      <c r="J7" s="48">
        <v>8</v>
      </c>
      <c r="K7" s="49" t="s">
        <v>37</v>
      </c>
      <c r="L7" s="48">
        <v>0</v>
      </c>
      <c r="M7" s="48">
        <v>0</v>
      </c>
      <c r="N7" s="48">
        <v>0</v>
      </c>
      <c r="O7" s="48">
        <v>0</v>
      </c>
      <c r="P7" s="64">
        <v>0</v>
      </c>
      <c r="Q7" s="64">
        <v>0</v>
      </c>
      <c r="R7" s="93"/>
      <c r="S7" s="96"/>
      <c r="T7" s="99"/>
      <c r="U7" s="96"/>
      <c r="V7" s="35" t="s">
        <v>44</v>
      </c>
      <c r="W7" s="30">
        <v>8</v>
      </c>
      <c r="X7" s="61">
        <v>0</v>
      </c>
      <c r="Y7" s="61">
        <v>0</v>
      </c>
      <c r="Z7" s="61">
        <v>0</v>
      </c>
      <c r="AA7" s="75">
        <v>0</v>
      </c>
      <c r="AB7" s="15">
        <v>44013</v>
      </c>
      <c r="AC7" s="16">
        <v>44166</v>
      </c>
      <c r="AD7" s="31" t="s">
        <v>45</v>
      </c>
      <c r="AE7" s="31" t="s">
        <v>80</v>
      </c>
      <c r="AF7" s="49" t="s">
        <v>46</v>
      </c>
      <c r="AG7" s="17">
        <v>1001545233</v>
      </c>
      <c r="AH7" s="41"/>
      <c r="AI7" s="42"/>
      <c r="AJ7" s="19">
        <v>1001545233</v>
      </c>
      <c r="AK7" s="19">
        <v>0</v>
      </c>
      <c r="AL7" s="19"/>
      <c r="AM7" s="20"/>
      <c r="AN7" s="85" t="s">
        <v>105</v>
      </c>
    </row>
    <row r="8" spans="1:40" ht="130.5" x14ac:dyDescent="0.35">
      <c r="A8" s="89"/>
      <c r="B8" s="89"/>
      <c r="C8" s="90"/>
      <c r="D8" s="58">
        <v>0.05</v>
      </c>
      <c r="E8" s="33" t="s">
        <v>76</v>
      </c>
      <c r="F8" s="88" t="s">
        <v>51</v>
      </c>
      <c r="G8" s="31" t="s">
        <v>52</v>
      </c>
      <c r="H8" s="31" t="s">
        <v>79</v>
      </c>
      <c r="I8" s="31" t="s">
        <v>55</v>
      </c>
      <c r="J8" s="48">
        <v>520.21199999999999</v>
      </c>
      <c r="K8" s="49" t="s">
        <v>57</v>
      </c>
      <c r="L8" s="48">
        <v>0</v>
      </c>
      <c r="M8" s="20" t="s">
        <v>86</v>
      </c>
      <c r="N8" s="20" t="s">
        <v>88</v>
      </c>
      <c r="O8" s="49">
        <f>2942+3985.1</f>
        <v>6927.1</v>
      </c>
      <c r="P8" s="65">
        <f>+O8/130053</f>
        <v>5.3263669427079732E-2</v>
      </c>
      <c r="Q8" s="66">
        <f>+O8/520212</f>
        <v>1.3315917356769933E-2</v>
      </c>
      <c r="R8" s="100">
        <f>AVERAGE(Q8:Q9)</f>
        <v>0.50268970471013097</v>
      </c>
      <c r="S8" s="31" t="s">
        <v>59</v>
      </c>
      <c r="T8" s="30">
        <v>2020130010050</v>
      </c>
      <c r="U8" s="31" t="s">
        <v>66</v>
      </c>
      <c r="V8" s="31" t="s">
        <v>67</v>
      </c>
      <c r="W8" s="48">
        <v>520.21199999999999</v>
      </c>
      <c r="X8" s="49">
        <v>0</v>
      </c>
      <c r="Y8" s="49" t="s">
        <v>86</v>
      </c>
      <c r="Z8" s="61" t="s">
        <v>88</v>
      </c>
      <c r="AA8" s="66">
        <f>+(2942+3985.1)/520212</f>
        <v>1.3315917356769933E-2</v>
      </c>
      <c r="AB8" s="15">
        <v>44013</v>
      </c>
      <c r="AC8" s="16">
        <v>44166</v>
      </c>
      <c r="AD8" s="31" t="s">
        <v>45</v>
      </c>
      <c r="AE8" s="31" t="s">
        <v>80</v>
      </c>
      <c r="AF8" s="49" t="s">
        <v>102</v>
      </c>
      <c r="AG8" s="19">
        <f>1672279143+48911232</f>
        <v>1721190375</v>
      </c>
      <c r="AH8" s="49" t="s">
        <v>81</v>
      </c>
      <c r="AI8" s="49" t="s">
        <v>101</v>
      </c>
      <c r="AJ8" s="19">
        <f>1672279143+48911232</f>
        <v>1721190375</v>
      </c>
      <c r="AK8" s="19">
        <v>0</v>
      </c>
      <c r="AL8" s="81">
        <v>0</v>
      </c>
      <c r="AM8" s="20"/>
      <c r="AN8" s="78" t="s">
        <v>107</v>
      </c>
    </row>
    <row r="9" spans="1:40" ht="324" customHeight="1" x14ac:dyDescent="0.35">
      <c r="A9" s="89"/>
      <c r="B9" s="89"/>
      <c r="C9" s="59" t="s">
        <v>74</v>
      </c>
      <c r="D9" s="58"/>
      <c r="E9" s="33"/>
      <c r="F9" s="90"/>
      <c r="G9" s="32" t="s">
        <v>53</v>
      </c>
      <c r="H9" s="31" t="s">
        <v>54</v>
      </c>
      <c r="I9" s="32" t="s">
        <v>56</v>
      </c>
      <c r="J9" s="46">
        <v>6.3</v>
      </c>
      <c r="K9" s="28" t="s">
        <v>58</v>
      </c>
      <c r="L9" s="46">
        <v>0</v>
      </c>
      <c r="M9" s="46">
        <v>0</v>
      </c>
      <c r="N9" s="67" t="s">
        <v>89</v>
      </c>
      <c r="O9" s="67">
        <v>6.25</v>
      </c>
      <c r="P9" s="68">
        <v>1</v>
      </c>
      <c r="Q9" s="69">
        <f>6.25/6.3</f>
        <v>0.99206349206349209</v>
      </c>
      <c r="R9" s="101"/>
      <c r="S9" s="31"/>
      <c r="T9" s="30"/>
      <c r="U9" s="31"/>
      <c r="V9" s="31" t="s">
        <v>68</v>
      </c>
      <c r="W9" s="48">
        <v>6.3</v>
      </c>
      <c r="X9" s="49">
        <v>0</v>
      </c>
      <c r="Y9" s="49">
        <v>0</v>
      </c>
      <c r="Z9" s="67" t="s">
        <v>89</v>
      </c>
      <c r="AA9" s="69">
        <f>6.25/6.3</f>
        <v>0.99206349206349209</v>
      </c>
      <c r="AB9" s="15">
        <v>44013</v>
      </c>
      <c r="AC9" s="16">
        <v>44166</v>
      </c>
      <c r="AD9" s="31" t="s">
        <v>45</v>
      </c>
      <c r="AE9" s="31" t="s">
        <v>80</v>
      </c>
      <c r="AF9" s="28" t="s">
        <v>70</v>
      </c>
      <c r="AG9" s="27"/>
      <c r="AH9" s="29"/>
      <c r="AI9" s="29"/>
      <c r="AJ9" s="27"/>
      <c r="AK9" s="27"/>
      <c r="AL9" s="27"/>
      <c r="AM9" s="20"/>
      <c r="AN9" s="86" t="s">
        <v>108</v>
      </c>
    </row>
    <row r="10" spans="1:40" ht="120" customHeight="1" x14ac:dyDescent="0.35">
      <c r="A10" s="90"/>
      <c r="B10" s="90"/>
      <c r="C10" s="60"/>
      <c r="D10" s="58">
        <v>0.39</v>
      </c>
      <c r="E10" s="34" t="s">
        <v>60</v>
      </c>
      <c r="F10" s="50" t="s">
        <v>61</v>
      </c>
      <c r="G10" s="32" t="s">
        <v>62</v>
      </c>
      <c r="H10" s="32" t="s">
        <v>63</v>
      </c>
      <c r="I10" s="32" t="s">
        <v>64</v>
      </c>
      <c r="J10" s="47">
        <v>0.2</v>
      </c>
      <c r="K10" s="49" t="s">
        <v>65</v>
      </c>
      <c r="L10" s="48">
        <v>0</v>
      </c>
      <c r="M10" s="48">
        <v>0</v>
      </c>
      <c r="N10" s="72">
        <v>0</v>
      </c>
      <c r="O10" s="72">
        <v>0</v>
      </c>
      <c r="P10" s="64">
        <v>0</v>
      </c>
      <c r="Q10" s="64">
        <v>0</v>
      </c>
      <c r="R10" s="64">
        <f>+Q10</f>
        <v>0</v>
      </c>
      <c r="S10" s="31"/>
      <c r="T10" s="30"/>
      <c r="U10" s="31"/>
      <c r="V10" s="31" t="s">
        <v>42</v>
      </c>
      <c r="W10" s="30">
        <v>12</v>
      </c>
      <c r="X10" s="61">
        <v>0</v>
      </c>
      <c r="Y10" s="61">
        <v>0</v>
      </c>
      <c r="Z10" s="61">
        <v>0</v>
      </c>
      <c r="AA10" s="75">
        <v>0</v>
      </c>
      <c r="AB10" s="15">
        <v>44013</v>
      </c>
      <c r="AC10" s="16">
        <v>44166</v>
      </c>
      <c r="AD10" s="31" t="s">
        <v>45</v>
      </c>
      <c r="AE10" s="31" t="s">
        <v>80</v>
      </c>
      <c r="AF10" s="49" t="s">
        <v>71</v>
      </c>
      <c r="AG10" s="17">
        <v>3877870409.4499998</v>
      </c>
      <c r="AH10" s="31" t="s">
        <v>61</v>
      </c>
      <c r="AI10" s="80" t="s">
        <v>69</v>
      </c>
      <c r="AJ10" s="17">
        <v>3877870409.4499998</v>
      </c>
      <c r="AK10" s="19">
        <v>297800000</v>
      </c>
      <c r="AL10" s="81">
        <f>+AK10/AJ10</f>
        <v>7.6794727145675076E-2</v>
      </c>
      <c r="AM10" s="20"/>
      <c r="AN10" s="85" t="s">
        <v>109</v>
      </c>
    </row>
    <row r="11" spans="1:40" x14ac:dyDescent="0.35">
      <c r="A11" t="s">
        <v>106</v>
      </c>
      <c r="B11" s="11"/>
      <c r="P11" s="83">
        <f>AVERAGE(P3,P6,P7,P8,P9,P10)</f>
        <v>0.18366894490451327</v>
      </c>
      <c r="Q11" s="83">
        <f>AVERAGE(Q3,Q6,Q7,Q8,Q9,Q10)</f>
        <v>0.169594484903377</v>
      </c>
      <c r="R11" s="83">
        <f>AVERAGE(R10,R10,R8,R3)</f>
        <v>0.12719586367753274</v>
      </c>
      <c r="AH11" s="12"/>
      <c r="AK11" s="24"/>
      <c r="AL11" s="82">
        <f>AVERAGE(AL3,AL8,AL10)</f>
        <v>3.3108855974126036E-2</v>
      </c>
      <c r="AN11" s="79"/>
    </row>
    <row r="12" spans="1:40" x14ac:dyDescent="0.35">
      <c r="A12" t="s">
        <v>83</v>
      </c>
    </row>
    <row r="15" spans="1:40" ht="31" x14ac:dyDescent="0.35">
      <c r="A15" s="57" t="s">
        <v>103</v>
      </c>
      <c r="B15" s="84">
        <f>+P11</f>
        <v>0.18366894490451327</v>
      </c>
    </row>
    <row r="16" spans="1:40" ht="31" x14ac:dyDescent="0.35">
      <c r="A16" s="57" t="s">
        <v>104</v>
      </c>
      <c r="B16" s="84">
        <f>+Q11</f>
        <v>0.169594484903377</v>
      </c>
    </row>
    <row r="17" spans="1:2" ht="31" x14ac:dyDescent="0.35">
      <c r="A17" s="57" t="s">
        <v>94</v>
      </c>
      <c r="B17" s="84">
        <f>+R11</f>
        <v>0.12719586367753274</v>
      </c>
    </row>
    <row r="18" spans="1:2" ht="42" x14ac:dyDescent="0.35">
      <c r="A18" s="18" t="s">
        <v>97</v>
      </c>
      <c r="B18" s="84">
        <f>+AL11</f>
        <v>3.3108855974126036E-2</v>
      </c>
    </row>
  </sheetData>
  <mergeCells count="14">
    <mergeCell ref="A1:AN1"/>
    <mergeCell ref="F3:F7"/>
    <mergeCell ref="F8:F9"/>
    <mergeCell ref="A3:A10"/>
    <mergeCell ref="B3:B10"/>
    <mergeCell ref="E3:E7"/>
    <mergeCell ref="R3:R7"/>
    <mergeCell ref="S3:S7"/>
    <mergeCell ref="T3:T7"/>
    <mergeCell ref="U3:U7"/>
    <mergeCell ref="R8:R9"/>
    <mergeCell ref="D3:D7"/>
    <mergeCell ref="C3:C5"/>
    <mergeCell ref="C6:C8"/>
  </mergeCells>
  <phoneticPr fontId="12" type="noConversion"/>
  <pageMargins left="0.7" right="0.7" top="0.75" bottom="0.75" header="0.3" footer="0.3"/>
  <pageSetup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  MARINA SEVERICHE MONROY</cp:lastModifiedBy>
  <dcterms:created xsi:type="dcterms:W3CDTF">2020-10-06T14:37:45Z</dcterms:created>
  <dcterms:modified xsi:type="dcterms:W3CDTF">2021-01-21T21:45:39Z</dcterms:modified>
</cp:coreProperties>
</file>