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F61F4746-6111-4EBE-8D9A-D141E86D2F01}" xr6:coauthVersionLast="47" xr6:coauthVersionMax="47" xr10:uidLastSave="{00000000-0000-0000-0000-000000000000}"/>
  <bookViews>
    <workbookView xWindow="-110" yWindow="-110" windowWidth="19420" windowHeight="104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8" i="1" l="1"/>
  <c r="AM85" i="1"/>
  <c r="AM81" i="1"/>
  <c r="AM74" i="1"/>
  <c r="AM59" i="1"/>
  <c r="AM52" i="1"/>
  <c r="AM45" i="1"/>
  <c r="AM36" i="1"/>
  <c r="AM30" i="1"/>
  <c r="AM19" i="1"/>
  <c r="AM9" i="1"/>
  <c r="X4" i="1"/>
  <c r="X5" i="1"/>
  <c r="X6" i="1"/>
  <c r="X7" i="1"/>
  <c r="X8" i="1"/>
  <c r="X10" i="1"/>
  <c r="X13" i="1"/>
  <c r="X15" i="1"/>
  <c r="X17" i="1"/>
  <c r="X20" i="1"/>
  <c r="X21" i="1"/>
  <c r="X22" i="1"/>
  <c r="X24" i="1"/>
  <c r="X25" i="1"/>
  <c r="X26" i="1"/>
  <c r="X27" i="1"/>
  <c r="X29" i="1"/>
  <c r="X31" i="1"/>
  <c r="X32" i="1"/>
  <c r="X33" i="1"/>
  <c r="X34" i="1"/>
  <c r="X35" i="1"/>
  <c r="X38" i="1"/>
  <c r="X39" i="1"/>
  <c r="X40" i="1"/>
  <c r="X41" i="1"/>
  <c r="X42" i="1"/>
  <c r="X43" i="1"/>
  <c r="X44" i="1"/>
  <c r="X46" i="1"/>
  <c r="X47" i="1"/>
  <c r="X48" i="1"/>
  <c r="X49" i="1"/>
  <c r="X50" i="1"/>
  <c r="X51" i="1"/>
  <c r="X56" i="1"/>
  <c r="X60" i="1"/>
  <c r="X61" i="1"/>
  <c r="X62" i="1"/>
  <c r="X63" i="1"/>
  <c r="X64" i="1"/>
  <c r="X66" i="1"/>
  <c r="X67" i="1"/>
  <c r="X68" i="1"/>
  <c r="X69" i="1"/>
  <c r="X71" i="1"/>
  <c r="X72" i="1"/>
  <c r="X73" i="1"/>
  <c r="X75" i="1"/>
  <c r="X78" i="1"/>
  <c r="X79" i="1"/>
  <c r="X82" i="1"/>
  <c r="X83" i="1"/>
  <c r="X84" i="1"/>
  <c r="X3" i="1"/>
  <c r="Y7" i="1" l="1"/>
  <c r="Y3" i="1"/>
  <c r="Y16" i="1"/>
  <c r="Y5" i="1"/>
  <c r="Y9" i="1" s="1"/>
  <c r="Y37" i="1"/>
  <c r="Y82" i="1"/>
  <c r="Y85" i="1" s="1"/>
  <c r="Y67" i="1"/>
  <c r="Y74" i="1" s="1"/>
  <c r="Y60" i="1"/>
  <c r="Y46" i="1"/>
  <c r="Y52" i="1" s="1"/>
  <c r="Y40" i="1"/>
  <c r="Y31" i="1"/>
  <c r="Y36" i="1" s="1"/>
  <c r="Y20" i="1"/>
  <c r="Y30" i="1" s="1"/>
  <c r="Y10" i="1"/>
  <c r="Y79" i="1"/>
  <c r="Y75" i="1"/>
  <c r="Y53" i="1"/>
  <c r="Y59" i="1" s="1"/>
  <c r="Y43" i="1"/>
  <c r="Y13" i="1"/>
  <c r="Y19" i="1" l="1"/>
  <c r="Y45" i="1"/>
  <c r="Y81" i="1"/>
  <c r="Y87" i="1" l="1"/>
  <c r="P10" i="1"/>
  <c r="P83" i="1" l="1"/>
  <c r="P82" i="1"/>
  <c r="P80" i="1"/>
  <c r="P79" i="1"/>
  <c r="P78" i="1"/>
  <c r="P77" i="1"/>
  <c r="P76" i="1"/>
  <c r="P75" i="1"/>
  <c r="P73" i="1"/>
  <c r="P72" i="1"/>
  <c r="P71" i="1"/>
  <c r="P70" i="1"/>
  <c r="P69" i="1"/>
  <c r="P68" i="1"/>
  <c r="P67" i="1"/>
  <c r="P66" i="1"/>
  <c r="P65" i="1"/>
  <c r="P64" i="1"/>
  <c r="P63" i="1"/>
  <c r="P62" i="1"/>
  <c r="P61" i="1"/>
  <c r="P60" i="1"/>
  <c r="P58" i="1"/>
  <c r="P57" i="1"/>
  <c r="P56" i="1"/>
  <c r="P55" i="1"/>
  <c r="P54" i="1"/>
  <c r="P53" i="1"/>
  <c r="P51" i="1"/>
  <c r="P50" i="1"/>
  <c r="P49" i="1"/>
  <c r="P48" i="1"/>
  <c r="P47" i="1"/>
  <c r="P46" i="1"/>
  <c r="P44" i="1"/>
  <c r="P43" i="1"/>
  <c r="P42" i="1"/>
  <c r="P41" i="1"/>
  <c r="P40" i="1"/>
  <c r="P39" i="1"/>
  <c r="P38" i="1"/>
  <c r="P37" i="1"/>
  <c r="P35" i="1"/>
  <c r="P34" i="1"/>
  <c r="P33" i="1"/>
  <c r="P32" i="1"/>
  <c r="P31" i="1"/>
  <c r="P27" i="1"/>
  <c r="P25" i="1"/>
  <c r="P22" i="1"/>
  <c r="P20" i="1"/>
  <c r="P16" i="1"/>
  <c r="P13" i="1"/>
  <c r="P5" i="1"/>
  <c r="P7" i="1"/>
  <c r="P3" i="1"/>
  <c r="O83" i="1"/>
  <c r="O82" i="1"/>
  <c r="O80" i="1"/>
  <c r="O78" i="1"/>
  <c r="O77" i="1"/>
  <c r="O76" i="1"/>
  <c r="O81" i="1"/>
  <c r="O73" i="1"/>
  <c r="O72" i="1"/>
  <c r="O71" i="1"/>
  <c r="O70" i="1"/>
  <c r="O69" i="1"/>
  <c r="O68" i="1"/>
  <c r="O66" i="1"/>
  <c r="O65" i="1"/>
  <c r="O63" i="1"/>
  <c r="O62" i="1"/>
  <c r="O61" i="1"/>
  <c r="O60" i="1"/>
  <c r="O58" i="1"/>
  <c r="O57" i="1"/>
  <c r="O56" i="1"/>
  <c r="O54" i="1"/>
  <c r="O51" i="1"/>
  <c r="O50" i="1"/>
  <c r="O49" i="1"/>
  <c r="O47" i="1"/>
  <c r="O46" i="1"/>
  <c r="O44" i="1"/>
  <c r="O43" i="1"/>
  <c r="O42" i="1"/>
  <c r="O41" i="1"/>
  <c r="O40" i="1"/>
  <c r="O39" i="1"/>
  <c r="O38" i="1"/>
  <c r="O37" i="1"/>
  <c r="O35" i="1"/>
  <c r="O34" i="1"/>
  <c r="O33" i="1"/>
  <c r="O32" i="1"/>
  <c r="O31" i="1"/>
  <c r="O27" i="1"/>
  <c r="O25" i="1"/>
  <c r="O16" i="1"/>
  <c r="O13" i="1"/>
  <c r="O10" i="1"/>
  <c r="O5" i="1"/>
  <c r="O7" i="1"/>
  <c r="O3" i="1"/>
  <c r="AD25" i="1"/>
  <c r="AD82" i="1"/>
  <c r="AD79" i="1"/>
  <c r="AD75" i="1"/>
  <c r="AD71" i="1"/>
  <c r="AD67" i="1"/>
  <c r="AD64" i="1"/>
  <c r="AD60" i="1"/>
  <c r="AD57" i="1"/>
  <c r="AD55" i="1"/>
  <c r="AD53" i="1"/>
  <c r="AD51" i="1"/>
  <c r="AD48" i="1"/>
  <c r="AD46" i="1"/>
  <c r="AD43" i="1"/>
  <c r="AD42" i="1"/>
  <c r="AD40" i="1"/>
  <c r="AD39" i="1"/>
  <c r="AD37" i="1"/>
  <c r="AD34" i="1"/>
  <c r="AD32" i="1"/>
  <c r="AD31" i="1"/>
  <c r="AD27" i="1"/>
  <c r="AD22" i="1"/>
  <c r="AD20" i="1"/>
  <c r="AD16" i="1"/>
  <c r="AD10" i="1"/>
  <c r="AD5" i="1"/>
  <c r="AD7" i="1"/>
  <c r="AD3" i="1"/>
  <c r="AD13" i="1"/>
  <c r="P81" i="1" l="1"/>
  <c r="P19" i="1"/>
  <c r="O19" i="1"/>
  <c r="O52" i="1"/>
  <c r="P52" i="1"/>
  <c r="O45" i="1"/>
  <c r="O74" i="1"/>
  <c r="P45" i="1"/>
  <c r="P74" i="1"/>
  <c r="O9" i="1"/>
  <c r="P9" i="1"/>
  <c r="O30" i="1"/>
  <c r="P59" i="1"/>
  <c r="P30" i="1"/>
  <c r="O59" i="1"/>
  <c r="M84" i="1"/>
  <c r="P84" i="1" s="1"/>
  <c r="P85" i="1" s="1"/>
  <c r="P87" i="1" l="1"/>
  <c r="AD84" i="1"/>
  <c r="O84" i="1"/>
  <c r="O85" i="1" s="1"/>
  <c r="O87" i="1" s="1"/>
</calcChain>
</file>

<file path=xl/sharedStrings.xml><?xml version="1.0" encoding="utf-8"?>
<sst xmlns="http://schemas.openxmlformats.org/spreadsheetml/2006/main" count="448" uniqueCount="398">
  <si>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</si>
  <si>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</si>
  <si>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</si>
  <si>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</si>
  <si>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</si>
  <si>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</si>
  <si>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</si>
  <si>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</si>
  <si>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</si>
  <si>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PRODUCTO A 2021</t>
  </si>
  <si>
    <t>PROYECTO</t>
  </si>
  <si>
    <t>Código de proyecto BPIN</t>
  </si>
  <si>
    <t>Objetivo del proyecto</t>
  </si>
  <si>
    <t>ACTIVIDADES DE PROYECTO</t>
  </si>
  <si>
    <t>Valor Absoluto de la Actividad del  Proyecto para 2021</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</si>
  <si>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</si>
  <si>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</si>
  <si>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</si>
  <si>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</si>
  <si>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</si>
  <si>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</si>
  <si>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</si>
  <si>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</si>
  <si>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</si>
  <si>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</si>
  <si>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REPORTES DE AVANCE METAS PRODUCTOS A MARZO 31 DE 2021</t>
  </si>
  <si>
    <t>REPORTES DE AVANCE DE METAS PRODUCTOS A JUNIO 30 DE 2021</t>
  </si>
  <si>
    <t xml:space="preserve">Programa: Identificación para la superación de la pobreza extrema y desigualdad </t>
  </si>
  <si>
    <t xml:space="preserve">Programa: Salud para la superación de la pobreza extrema y desigualdad </t>
  </si>
  <si>
    <t>Programa: Educación para la superación de la pobreza extrema y la desigualdad</t>
  </si>
  <si>
    <t>Programa: Habitabilidad para la superación de la pobreza extrema y la desigualdad</t>
  </si>
  <si>
    <t xml:space="preserve">Programa Ingresos y trabajo para la superación de la pobreza extrema y desigualdad </t>
  </si>
  <si>
    <t xml:space="preserve">Bancarización para superación de la pobreza extrema y desigualdad </t>
  </si>
  <si>
    <t>Programa: Dinámica Familiar para la Superación de la Pobreza Extrema</t>
  </si>
  <si>
    <t>Programa Seguridad alimentaria y nutrición para la superación de la pobreza extrema</t>
  </si>
  <si>
    <t>Programa: Acceso a la justicia para la superación de la pobreza extrema y desigualdad</t>
  </si>
  <si>
    <t>Programa: Fortalecimiento institucional para superación de la pobreza extrema y desigualdad</t>
  </si>
  <si>
    <t>Acompañar a 61.860   personas en pobreza extrema</t>
  </si>
  <si>
    <t>206.189 personas en pobreza por IPM Cartagena – 2019.
 Fuente: Censo Nacional de Población y Vivienda 2018. (CNPV 2018). Boletín Técnico Gran encuesta integrada de Hogares GEIH- 2018.</t>
  </si>
  <si>
    <t xml:space="preserve">   acompañar a  personas  para la superación de la pobreza extrema en el Distrito de Cartagena</t>
  </si>
  <si>
    <t>LÍNEA ESTRATÉGICA: SUPERACIÓN DE LA POBREZA Y DESIGUALDAD.</t>
  </si>
  <si>
    <t xml:space="preserve">Número de personas en extrema pobreza identificadas, en articulación con la Registraduría Nacional del Estado Civil </t>
  </si>
  <si>
    <t>24.366 personas identificadas
Fuente: Seguimiento Plan de desarrollo PES-PR 2016- 2019</t>
  </si>
  <si>
    <t xml:space="preserve">Aumentar a 48.732 personas identificadas en pobreza extrema en articulación con la Registraduría Nacional del Estado Civil  </t>
  </si>
  <si>
    <t>Hombres con situación militar definidas, por distrito militar</t>
  </si>
  <si>
    <t>18.052 hombres en extrema pobreza en Cartagena   
Fuente: Cálculos Propios PES-PR con base I.P.M DANE 2019.</t>
  </si>
  <si>
    <t>5.000 los hombres en extrema pobreza con situación militar definida por el distrito militar</t>
  </si>
  <si>
    <t>Número de migrantes  asesorados y/o acompañados en proceso de regularización de la situación migratoria en Cartagena</t>
  </si>
  <si>
    <t>52.486 migrantes informados
Fuente: Migración Colombia, diciembre 2019</t>
  </si>
  <si>
    <t>10.000 migrantes asesorados y orientados en la regulación de su situación legal</t>
  </si>
  <si>
    <t>Número de personas, en condición de pobreza extrema, accediendo al Sistema General de Seguridad Social en salud en articulación con el Dadis</t>
  </si>
  <si>
    <t xml:space="preserve">100% personas en pobreza extrema vinculadas al Sistema General de Seguridad Social en Salud, en articulación con el Dadis </t>
  </si>
  <si>
    <t xml:space="preserve"> Número de personas atendidas por medicina tradicional Ancestral en los territorios afrodescendientes e indígenas articuladas con los cabildos indígenas y consejos comunitarios</t>
  </si>
  <si>
    <t xml:space="preserve"> 7.000 personas afrodescendientes e indígenas atendidas por medicina tradicional y ancestral articuladas con los cabildos indígenas y consejos comunitarios</t>
  </si>
  <si>
    <t>Número de niños, niñas y adolescentes incluidos al sistema educativo, articulado con la Secretaría de Educación</t>
  </si>
  <si>
    <t xml:space="preserve">3.959 niños, niñas y adolescentes incluidos al sistema educativo en articulación con la Secretaría de Educación para el periodo 2020 - 2023. </t>
  </si>
  <si>
    <t>Número de jóvenes y adultos, acceden a programas de alfabetización y educación   articulados con la Secretaría de Educación Distrital.</t>
  </si>
  <si>
    <t>13.402 personas en condición de Analfabetismo
 Fuente: Cálculos Propios PES-PR con base I.P.M DANE 2019.</t>
  </si>
  <si>
    <t>Número de jóvenes y adultos en pobreza extrema que acceden a educación técnica, tecnológica y superior.</t>
  </si>
  <si>
    <t>11.588 jóvenes en atención por el DPS en programa de educación</t>
  </si>
  <si>
    <t>Número de personas en pobreza extremas que acceden a la educación para el trabajo y desarrollo humano.</t>
  </si>
  <si>
    <t xml:space="preserve">12.000 personas acceden a la educación para el trabajo y desarrollo humano para el periodo 2020 - 2023. </t>
  </si>
  <si>
    <t>Viviendas con inadecuada eliminación de excretas en la población de extrema pobreza.</t>
  </si>
  <si>
    <t xml:space="preserve">      23.770   viviendas, según  Censo - Dane 2018.  </t>
  </si>
  <si>
    <t xml:space="preserve"> Intervenir 3.047 hogares con inadecuada eliminación de excretas para el año 2023.</t>
  </si>
  <si>
    <t xml:space="preserve"> Viviendas intervenidas con acceso a Fuente de Agua Mejorada</t>
  </si>
  <si>
    <t>16.456 viviendas, según  Censo - Dane 2018</t>
  </si>
  <si>
    <t xml:space="preserve"> Intervenir 3.657 casas sin acceso a fuente de agua mejorada para el año 2023</t>
  </si>
  <si>
    <t>Viviendas que acceden a un piso adecuado</t>
  </si>
  <si>
    <t>15.237 viviendas, según  Censo - Dane 2018</t>
  </si>
  <si>
    <t>Intervenir 3.047 hogares con material adecuado de pisos para el año 2023.</t>
  </si>
  <si>
    <t>Número de personas en pobreza extrema vinculadas laboralmente</t>
  </si>
  <si>
    <t xml:space="preserve"> 28.000 personas desocupadas
Fuente: Dane 2019</t>
  </si>
  <si>
    <t xml:space="preserve">Vincular a 3.000 personas al mundo laboral para el periodo 2020 a 2023 </t>
  </si>
  <si>
    <t>Número de personas en pobreza extrema certificadas y capacitadas en   competencias laborales</t>
  </si>
  <si>
    <t xml:space="preserve"> 2.013 Personas en pobreza extrema certificadas en competencias laborales</t>
  </si>
  <si>
    <t>Certificar a 3.000 personas nuevas en competencias laborales para el periodo 2020 a 2023</t>
  </si>
  <si>
    <t>Número de familias en pobreza extrema creando nuevas unidades productivas</t>
  </si>
  <si>
    <t xml:space="preserve"> 2.493 unidades productivas creadas a través de proceso de emprendimiento 
Fuente: Seguimiento Plan de Acción PES-PR 2019</t>
  </si>
  <si>
    <t xml:space="preserve">Crear 3.000 nuevas unidades productivas familiares para el periodo 2020 a 2023 </t>
  </si>
  <si>
    <t>Emprendimientos en las comunidades Afro, Palenqueras e Indígenas creados</t>
  </si>
  <si>
    <t>Crear 2.000 emprendimientos Afro, palenqueros e indígenas para el periodo 2020 a 2023</t>
  </si>
  <si>
    <t>Número de negocios familiares apoyados técnica y financieramente</t>
  </si>
  <si>
    <t>2.288 familias Fortalecidas técnica y financiera unidades productivas  a través del Empresarismo
Fuente: Seguimiento Plan de Acción PES-PR 2019</t>
  </si>
  <si>
    <t>4.000 negocios familiares apoyados técnica y financieramente para el periodo 2020 a 2023</t>
  </si>
  <si>
    <t>Número de ferias y ruedas de negocios realizadas</t>
  </si>
  <si>
    <t>6 ruedas de negocios</t>
  </si>
  <si>
    <t>Realizar 8 ruedas de negocios para el periodo 2020 -  2023</t>
  </si>
  <si>
    <t>Número de personas en pobreza extrema accediendo al sistema financiero</t>
  </si>
  <si>
    <t>32.300 personas en IPM (3,6%) Indice de Pobreza Multidimensional 
Fuente: Calculos propios PES-PR con base al IPM Dane 2019</t>
  </si>
  <si>
    <t>14.500 personas que Acceden sistema financiero para el periodo 2020 a 2023</t>
  </si>
  <si>
    <t>Número de personas en pobreza extrema accediendo a créditos financiero</t>
  </si>
  <si>
    <t>10.500 personas PES 2019</t>
  </si>
  <si>
    <t>Aumentar a 15.000 personas  en pobreza extrema acceden a créditos financieros para el período 2020 – 2023</t>
  </si>
  <si>
    <t xml:space="preserve"> Número de familias en pobreza extrema formadas en mecanismo saludables de convivencia para prevenir la violencia basada en género e intrafamiliar</t>
  </si>
  <si>
    <t>61.860 familias en Pobreza Multidimensional
Fuente: Calculos propios PES-PR con base al IPM Dane 2019</t>
  </si>
  <si>
    <t xml:space="preserve"> 12.000 familias en pobreza extrema formadas en mecanismo saludables de convivencia para prevenir la violencia basada en género e intrafamiliarr. </t>
  </si>
  <si>
    <t>Número de Jóvenes y Adolescentes  formados en prevención de consumo de sustancias psicoactivas, maltrato y violencia de género , diversidad sexual y racismo</t>
  </si>
  <si>
    <t xml:space="preserve"> 26.907 jóvenes y adolescentes
Fuente: Censo Nacional de Poblacion y vivienda 2018 (CNPV 2018) Boletín Tecnico Gran Encuesta Integrada de Hogares GEIH 2018</t>
  </si>
  <si>
    <t>13.453 jóvenes y Adolescentes formados para prevenir el consumo de sustancias psicoactivas, el maltrato, la violencia de género , diversidad sexual y racismo</t>
  </si>
  <si>
    <t>Número de personas afro e indígenas formadas en derechos étnicos y rescate de los valores culturales. (Fortalecimiento del reconocimiento Étnica, racial y cultural)</t>
  </si>
  <si>
    <t xml:space="preserve">7.000 personas entre afro. Palenqueras e indígenas formadas en derechos étnicos y rescate de los valores culturales.  </t>
  </si>
  <si>
    <t>Número de personas beneficiadas con comedores comunitarios y universitarios</t>
  </si>
  <si>
    <t>4.288 beneficiarios
Fuente: Seguimiento Plan de Acción PES-PR 2019</t>
  </si>
  <si>
    <t>6.000 personas beneficiadas con el funcionamiento permanente de comedores comunitarios y universitarios.</t>
  </si>
  <si>
    <t>Números de niños de 6 meses a 5 años caracterizados nutricionalmente y vinculados a programas de nutrición.</t>
  </si>
  <si>
    <t xml:space="preserve">17.349 niños y niñas de 6 meses a 5 años
Fuente: Censo Nacional de Poblacion y vivienda 2018 (CNPV 2018) </t>
  </si>
  <si>
    <t>3.500 niños de 6 meses a 5 años caracterizados nutricionalmente y vinculados a programas de nutrición.</t>
  </si>
  <si>
    <t>Números de familias beneficiadas a través de la nueva estrategia Mercado Móvil.</t>
  </si>
  <si>
    <t>N.D</t>
  </si>
  <si>
    <t>16.000 familias en pobreza extrema beneficiadas con la implementación de la nueva estrategia Mercado Móvil.</t>
  </si>
  <si>
    <t>Número de familias  en pobreza extrema con patios productivos integrales.</t>
  </si>
  <si>
    <t>277 huertas 
Fuente: Seguimiento Plan de Acción Umata 2019</t>
  </si>
  <si>
    <t>1.000 familias con patios productivos integrales.</t>
  </si>
  <si>
    <t>Número de personas en situación de pobreza extrema, formadas en mecanismos alternativos de resolución de conflictos (MASC) y el protocolo de atención a mujeres víctimas</t>
  </si>
  <si>
    <t xml:space="preserve">145.451 personas adultas 19-69 años
Fuente: Censo Nacional de Poblacion y vivienda 2018 (CNPV 2018) </t>
  </si>
  <si>
    <t>10.000 personas formadas en mecanismos alternativos de resolución de conflictos MASC y el protocolo de atención a mujeres víctimas</t>
  </si>
  <si>
    <t xml:space="preserve">Número de personas en condición de pobreza extrema, afrodescendientes e indígenas  asesoradas en Sistemas de Derecho Propio. </t>
  </si>
  <si>
    <t>Número de personas atendidas y digitadas en los Salvemos Juntos a Cartagena</t>
  </si>
  <si>
    <t>206.189 personas en pobreza por IPM
Fuente: Censo Nacional de Poblacion y vivienda 2018 (CNPV 2018) Boletín Tecnico Gran Encuesta Integrada de Hogares GEIH 2018</t>
  </si>
  <si>
    <t>61.860  personas atendidas y digitadas en los Salvemos juntos a Cartagena</t>
  </si>
  <si>
    <t>Apoyo IDENTIFICACION PARA SUPERACION DE LA POBREZA Y DESIGUALDAD, IDENTIFICAR A LA POBLACIÓN EN POBREZA EXTREMA CON EL DOCUMENTO DE IDENTIDAD CORRESPONDIENTE A SU EDAD EN LA CIUDAD
  Cartagena de Indias</t>
  </si>
  <si>
    <t xml:space="preserve">Identificar a la población en pobreza extrema con el documento de identidad correspondiente a su edad en la ciudad </t>
  </si>
  <si>
    <t>Apoyo IDENTIFICACION PARA SUPERACION DE LA POBREZA Y DESIGUALDAD, DEFINIR LA SITUACION MILITAR  DE LOS HOMBRES EN POBREZA EXTREMA  Cartagena de Indias</t>
  </si>
  <si>
    <t>Definir la situación militar de los hombres en pobreza extrema Cartagena de indias</t>
  </si>
  <si>
    <t>Apoyo IDENTIFICACION PARA SUPERACION DE LA POBREZA Y DESIGUALDAD, orientaciona a la poblacion con necesidad de protección internacional carente de goce efectivo de derechos por irregularidades en su estatus migratorio   Cartagena de Indias</t>
  </si>
  <si>
    <t xml:space="preserve">Orientar a la población con necesidad de protección internacional en el proceso de regularización de su situación migratoria en el país </t>
  </si>
  <si>
    <t>Apoyo SALUD PARA LA SUPERACION DE LA POBREZA Y DESIGUALDAD, VINCULACIÓN AL SISTEMA GENERAL DE SEGURIDAD SOCIAL EN SALUD SGSS A LA POBLACIÓN EN EXTREMA POBREZA DEL DISTRITO T. Y C  Cartagena de Indias</t>
  </si>
  <si>
    <t xml:space="preserve">Vincular al sistema general de seguridad social en salud sgss a la población en extrema pobreza del distrito </t>
  </si>
  <si>
    <t>Apoyo SALUD PARA LA SUPERACION DE LA POBREZA Y DESIGUALDAD PROMOVER EL AUTO CUIDADO DE LA SALUD, LA PROMOCION Y PREVENCIÓN DE LAS ENFERMEDADES  Cartagena de Indias</t>
  </si>
  <si>
    <t>Promover el auto cuidado de la salud, la promoción y prevención de las enfermedades Cartagena de indias</t>
  </si>
  <si>
    <t>Apoyo SALUD PARA LA SUPERACIÓN DE LA POBREZA Y DESIGUALDAD, FORMAR Y CAPACITAR SOBRE EL USO DE LOS SISTEMAS MÉDICOS ANCESTRALES  EN LOS TERRITORIOS AFRODESCENDIENTES E INDÍGENAS.  Cartagena de Indias</t>
  </si>
  <si>
    <t xml:space="preserve">  Fomentar el uso de los sistemas médicos ancestrales de la población en pobreza extrema del distrito de Cartagena. Cartagena de indias  </t>
  </si>
  <si>
    <t>Apoyo EDUCACION PARA LA SUPERACIÓN DE LA POBREZA Y LA DESIGUALDAD.INCREMENTAR EL ACCESO A LOS DIFERENTES NIVELES EDUCATIVOS DE NIÑOS, NIÑAS, ADOLESCENTES, JÓVENES Y ADULTOS EN CONDICIÓN DE POBREZA EXTREMA DE  Cartagena de Indias</t>
  </si>
  <si>
    <t xml:space="preserve">INCREMENTAR EL ACCESO DE NIÑOS, NIÑAS, ADOLESCENTES, JÓVENES Y
ADULTOS EN CONDICIÓN DE POBREZA EXTREMA DEL DISTRITO DE CARTAGENA A LOS DIFERENTES NIVELES EDUCATIVOS  
</t>
  </si>
  <si>
    <t>Apoyo HABITABILIDAD PARA LA SUPERACIÓN DE LA POBREZA Y DESIGUALDAD  Cartagena de Indias</t>
  </si>
  <si>
    <t xml:space="preserve">Mejorar del Saneamiento Básico y Pisos de los habitantes en extrema pobreza y zona rural focalizada en el distrito de Cartagena </t>
  </si>
  <si>
    <t>Apoyo INGRESO Y TRABAJO PARA LA SUPERACIÓN DE LA POBREZA Y DESIGUALDAD, DISMINUIR ALTOS NIVELES DE DESEMPLEO E INFORMALIDAD LABORAL  Cartagena de Indias</t>
  </si>
  <si>
    <t>Disminuir altos niveles de desempleo e informalidad laboral en la población en pobreza extrema del distrito de Cartagena de indias</t>
  </si>
  <si>
    <t>Apoyo INGRESO Y TRABAJO PARA LA SUPERACIÓN DE LA POBREZA Y DESIGUALDAD, INCREMENTAR LAS GARANTÍAS PARA LOS EMPRENDIMIENTOS  Cartagena de Indias</t>
  </si>
  <si>
    <t xml:space="preserve"> Incrementar las garantías para los  emprendimientos de la población en extrema pobreza en la ciudad de Cartagena de Indias</t>
  </si>
  <si>
    <t>Apoyo INGRESO Y TRABAJO PARA LA SUPERACIÓN DE LA POBREZA Y DESIGUALDAD, FORTALECER EL POTENCIAL DE CRECIMIENTO, CONSOLIDACIÓN Y FORMALIZACIÓN DE LOS EMPRESARISMOS  Cartagena de Indias</t>
  </si>
  <si>
    <t>Fortalecer el potencial de crecimiento, consolidación y formalización de los empresarismos de la población en pobreza extrema del distrito de Cartagena de indias Cartagena de indias</t>
  </si>
  <si>
    <t>Apoyo BANCARIZACIÓN PARA LA SUPERACIÓN DE LA POBREZA EXTREMA Y DESIGUALDAD.  Cartagena de Indias</t>
  </si>
  <si>
    <t>Aumentar el acceso de la población en situación de pobreza extrema en Cartagena al sistema financiero</t>
  </si>
  <si>
    <t>Apoyo DINÁMICA FAMILIAR PARA SUPERACIÓN DE LA POBREZA Y DESIGUALDAD   Cartagena de Indias</t>
  </si>
  <si>
    <t xml:space="preserve">Promocionar el fortalecimiento del núcleo familiar, el entorno social y comunitario de las familias y fomentar el tejido familiar Cartagena de indias </t>
  </si>
  <si>
    <t>Apoyo NUTRICIÓN  Y SEGURIDAD ALIMENTARIA FAMILIAR PARA SUPERACIÓN DE LA POBREZA Y DESIGUALDAD, MECANISMOS PARA LOGRAR QUE LA POBLACIÓN EN SITUACIÓN DE POBREZA EXTREMA DISPONGA Y CONSUMA ALIMENTOS SALUDABLES
  Cartagena de Indias</t>
  </si>
  <si>
    <t>Fortalecer mecanismos para lograr que la población en situación de pobreza extrema disponga y consuma alimentos saludables Cartagena de indias</t>
  </si>
  <si>
    <t>Apoyo NUTRICIÓN  Y SEGURIDAD ALIMENTARIA FAMILIAR PARA SUPERACIÓN DE LA POBREZA Y DESIGUALDAD, PROMOVER ESTRATEGIAS QUE LOGREN QUE LA POBLACIÓN ACCEDA Y CONSUMA ALIMENTOS SALUDABLES EN CANTIDAD SUFICIENTE EN SUS TERRITORIOS
  Cartagena de Indias</t>
  </si>
  <si>
    <t>Promover estrategias que logren que la población acceda y consuma alimentos saludables en cantidad suficiente en sus territorios Cartagena de indias</t>
  </si>
  <si>
    <t>Apoyo ACCESO A LA JUSTICIA Y FORMACION EN MECANISMO ALTERNATIVOS DE RESOLUCION DE CONFLICTOS</t>
  </si>
  <si>
    <t>Asesorar a las personas en situación de pobreza extrema en mecanismos alternativos de resolución de conflicto Cartagena de indias</t>
  </si>
  <si>
    <t>Apoyo  ACCESO A LA JUSTICIA Y FORMACION EN MECANISMO ALTERNATIVOS DE RESOLUCION DE CONFLICTOS,  ASESORAR A LA POBLACIÓN EN SITUACIÓN DE POBREZA EXTREMA EN SISTEMA DE DERECHO PROPIO Y DERECHOS ETNICOS.  Cartagena de Indias</t>
  </si>
  <si>
    <t>Asesorar a la población en situación de pobreza extrema en sistema de derecho propio y derechos étnicos. Cartagena de indias</t>
  </si>
  <si>
    <t>Apoyo FORTALECIMIENTO INSTITUCIONAL FAMILIAR PARA SUPERACIÓN DE LA POBREZA Y DESIGUALDAD  Cartagena de Indias</t>
  </si>
  <si>
    <t>Llevar la oferta institucional del Plan de Emergencia Social Pedro Romero a las comunidades en pobreza extrema de Cartagena de indias</t>
  </si>
  <si>
    <t xml:space="preserve">Realizar alianza  estrategica con Registraduría Nacional Estado civil </t>
  </si>
  <si>
    <t>Realizar Jornadas Masivas o de Intervención</t>
  </si>
  <si>
    <t xml:space="preserve">Realizar Jornadas de atención a hombres en extrema pobreza para definir su situación militar </t>
  </si>
  <si>
    <t>Realizar acuerdos de trabajo articulado con Distrito mililar No 14</t>
  </si>
  <si>
    <t>Realizar acuerdos de trabajo con Migración colombia y ACNUR</t>
  </si>
  <si>
    <t>Jornadas de asesoramiento   a migrantes que se encuentran en pobreza extrema</t>
  </si>
  <si>
    <t xml:space="preserve">Realizar alianzas estrategicas con juntas de accion comunal e instituciones educativas para realizar intervenciones comunitarias </t>
  </si>
  <si>
    <t>Realizar  jornadas de afiliación y novedades donde se convocaran a todas las EPS que hacen presencia en el distrito de Cartagena.</t>
  </si>
  <si>
    <t xml:space="preserve">Se realizara articulación con el DADIS (subdirección Operativa de Aseguramiento) para el proceso de afiliación y registro.
</t>
  </si>
  <si>
    <t xml:space="preserve">Se realizaran alianzas estrategicas 
</t>
  </si>
  <si>
    <t>Se realizaran  intervenciones comunitarias (capacitaciones) previa concertación con los actores para determinar el tema de interés en salud, así mismo definir metodología (virtual-presencial).</t>
  </si>
  <si>
    <t>Relizar convenio  de actividades de promoción y prevención</t>
  </si>
  <si>
    <t>Socializar con  consejos comunitarios y cabildos indígenas la estrategia.</t>
  </si>
  <si>
    <t xml:space="preserve">Se realizaran  intervenciones comunitarias previa concertación con los consejo comunitarios y cabildos indígenas.  </t>
  </si>
  <si>
    <t xml:space="preserve">Caracterización del estado actual de los niños y niñas por fuera del sistema educativo </t>
  </si>
  <si>
    <t xml:space="preserve">Establecer  alianzas  Instituciones Educativas de educación formal. </t>
  </si>
  <si>
    <t xml:space="preserve">Caracterización de los jovenes por fuera de los programa de alfabetización y/o ciclos CLEI </t>
  </si>
  <si>
    <t>Establecer  alianza con secretaría de educación de Cartagena</t>
  </si>
  <si>
    <t xml:space="preserve">Realizar taller de formación en etnoeducación e interculturalidad </t>
  </si>
  <si>
    <t xml:space="preserve">Realizar convenios  y alianza estrategica con instituciones educativas educación superior </t>
  </si>
  <si>
    <t>Promocinar las distintas convocatorias a Becas</t>
  </si>
  <si>
    <t>Mesa técnica con las instituciones para el trabajo</t>
  </si>
  <si>
    <t>Alianza estrategica con el Sena para educación para el trabajo</t>
  </si>
  <si>
    <t xml:space="preserve">Realizar Conversatorio  virtual  de  la Realidad Educativa en conjunto con SUDEB y SED </t>
  </si>
  <si>
    <t>VIVIENDAS CON CARACTERIZACIÓN E IDENTIFICACIÓN</t>
  </si>
  <si>
    <t>VISITAS TECNICAS</t>
  </si>
  <si>
    <t>ALIANZAS Y CONVENIOS</t>
  </si>
  <si>
    <t>TRABAJO ARTICULADO CON CORVIVIENDA E INFRAESTRUCTURA</t>
  </si>
  <si>
    <t>INTERVENCIÓN A UNIDADES DE VIVIENDA</t>
  </si>
  <si>
    <t>Realizar Jornadas de empleabilidad</t>
  </si>
  <si>
    <t>Acompañamiento a población en extrema pobreza en convocatorias de empleo</t>
  </si>
  <si>
    <t xml:space="preserve">
JORNADAS DE CAPACITACIÓN</t>
  </si>
  <si>
    <t xml:space="preserve"> 
 Asistencia Técnica a unidades de negocios que se crearan</t>
  </si>
  <si>
    <t>IDENTIFICACIÓN DE COOPERANTES</t>
  </si>
  <si>
    <t>Formar y motivar para la creacion de emprendimientos y   en planes de negocios a población en extrema pobreza</t>
  </si>
  <si>
    <t xml:space="preserve">Realizar jornadas de capacitacion de como administrar un negocio </t>
  </si>
  <si>
    <t xml:space="preserve">Realizar asitencia tecnica y tecnologica para Consolidación de  unidades productivas </t>
  </si>
  <si>
    <t>Contactar bancos y/o corporaciones financieras con el fin de convenir con estos la asistencia a las ferias microfinancieras</t>
  </si>
  <si>
    <t xml:space="preserve">Crear mesa técnica de entidades financieras
</t>
  </si>
  <si>
    <t>Articulación con el programa de familias en acción</t>
  </si>
  <si>
    <t>Personas Caracterizadas de sectores de Cartagena que no tienen acceso al sector financiero</t>
  </si>
  <si>
    <t>Capacitar en educación financiera a los futuros bancarizados</t>
  </si>
  <si>
    <t>Caracterizar  negocios informales, sujetos de crédito financieros</t>
  </si>
  <si>
    <t>CARACTERIZACIÓN  DE  PERSONAS EN POBREZA EXTREMA IDENTIFICADAS EN ZONAS PRIORIZADAS</t>
  </si>
  <si>
    <t>Formar a familias en mecanismos saludables</t>
  </si>
  <si>
    <t>REALIZAR TALLERES DE FORMACIÓN PREVENCIÓN DE SUSTANCIAS SICOACTIVAS</t>
  </si>
  <si>
    <t>REALIZAR TALLERES DE ARTE, CULTURA, RECREACIÓN Y DEPORTE</t>
  </si>
  <si>
    <t>REALIZAR SEMINARIOS O CONVERSATORIOS DERECHOS ETNICOS</t>
  </si>
  <si>
    <t>Formar en valores culturales</t>
  </si>
  <si>
    <t>CARACTERIZACIÓN DE FAMILIAS QUE SE BENEFICIARAN CON LA IMPLEMENTACIÓN DE LOS COMEDORES</t>
  </si>
  <si>
    <t>REALIZAR EVALUACIÓN DEL ESTADO DE LOS COMEDORES COMUNITARIOS PARA PONER EN FUNCIONAMIENTO</t>
  </si>
  <si>
    <t>CREAR METODOLOGÍA DE INTERVENCIÓN BAJO MEDIDAS DE BIOSEGURIDAD</t>
  </si>
  <si>
    <t>ENTREGA DE ALIMENTOS A 1250 PERSONAS</t>
  </si>
  <si>
    <t>REALIZAR ALIANZAS ESTRATEGICAS CON ENTIDADES ESPECIALIZADAS</t>
  </si>
  <si>
    <t>REALIZAR TAMIZAJE A NIÑOS Y NIÑAS CARACTERIZADOS</t>
  </si>
  <si>
    <t>ELABORACIÓN DE INFORMES TECNICOS DE LAS INTERVENCIONES REALIZADAS</t>
  </si>
  <si>
    <t>ADELANTAR REUNIONES PARA ESTABLECER EL CONTACTO CON LIDERES  PARA LA IMPLEMENTACIÓN DE LA ESTRETEGIA</t>
  </si>
  <si>
    <t>VINCULAR A EMPRESAS PARA APOYO LOGISTICO A LOS CAMPESINOS</t>
  </si>
  <si>
    <t xml:space="preserve">CREAR MESA TÉCNICA CON PRODUCTORES LOCALES EN ARTICULACIÓN CON UMATA
</t>
  </si>
  <si>
    <t>REALIZACIÓN DE  MERCADOS MOVILES</t>
  </si>
  <si>
    <t>CARACTERIZACIÓN DE FAMILIAS QUE SE BENEFICIEN DE LA IMPLEMENTACIÓN DE PATIOS PRODUCTIVOS</t>
  </si>
  <si>
    <t>IMPULSAR CONVENIOS CON ENTIDADES PRIVADAS PARA APOYO FINANCIERO PARA LA CREACIÓN DE PATIOS PRODUCTIVOS</t>
  </si>
  <si>
    <t>ACOMPAÑAMIENTO Y ASESORIAS TECNICAS CON UMATA PARA LAS FAMILIAS QUE CONSTRUYAN LOS PATIOS PRODUCTIVOS</t>
  </si>
  <si>
    <t>ALIANZAS ESTRATEGICAS  CASAS DE JUSTICIAS Y CONSULTORIOS JURIDICOS</t>
  </si>
  <si>
    <t>REALIZAR TALLERES DE RESOLUCIÓN DE CONFLICTOS</t>
  </si>
  <si>
    <t>CAPACITAR SOBRE PROTOCOLOS DE ATENCIÓN A MUJERES DEL CONFLICTOS</t>
  </si>
  <si>
    <t>DIPLOMADO EN MECANISMOS DE RESOLUCIÓN DE CONFLICTO</t>
  </si>
  <si>
    <t>ARTICULAR CON LOS PROGRAMAS DEL PES PARA TRABAJAR EL COMPONENTE ETNICO PARA REALIZAR LAS JORNADAS INTEGRALES</t>
  </si>
  <si>
    <t>CAPACITAR EN DERECHO PROPIO</t>
  </si>
  <si>
    <t xml:space="preserve">CREAR MESA TÉCNICA DE LAS OFERTAS INSTITUCIONALES CON  DIFERENTES ENTES
</t>
  </si>
  <si>
    <t xml:space="preserve"> Realizar  jornadas  de oferta integral de todos programas del plan de emergencia social Pedro Romero PES-PR "salvemos juntos a cartagena" </t>
  </si>
  <si>
    <t xml:space="preserve">Realizar la digitación de las personas atendidas por programs del plan de emergencia social Pedro Romero PES-PPR de datos de la poblacion en extrema pobreza </t>
  </si>
  <si>
    <t>Plan de Emergencia Social Pedro Romero PES-PR</t>
  </si>
  <si>
    <t>Cielo Blanco Florez-Francisco Vasquez Mejía</t>
  </si>
  <si>
    <t>Cielo Blanco Florez-Ernesto Pomares</t>
  </si>
  <si>
    <t>Cielo Blanco Florez-Lucas Puello</t>
  </si>
  <si>
    <t>Cielo Blanco Florez- Friny Torres</t>
  </si>
  <si>
    <t>Cielo Blanco Florez-Jose Oliveros Osorio</t>
  </si>
  <si>
    <t>Cielo Blanco Florez-Alvaro Mendez Silva</t>
  </si>
  <si>
    <t xml:space="preserve">Cielo Blanco Florez- Karen Luna </t>
  </si>
  <si>
    <t xml:space="preserve">Cielo Blanco Florez- Jesus Perez Palomino </t>
  </si>
  <si>
    <t>Cielo Blanco Florez- Jesus Villalobos</t>
  </si>
  <si>
    <t>Cielo Blanco Florez- Xiorelis Prada</t>
  </si>
  <si>
    <t>Rendimientos Financieros ICLD</t>
  </si>
  <si>
    <t>IDENTIFICACION PARA SUPERACION DE LA POBREZA Y DESIGUALDAD</t>
  </si>
  <si>
    <t>02-037-06-20-02-01-01-01</t>
  </si>
  <si>
    <t>Ingresos corrientes de libre destinaciòn</t>
  </si>
  <si>
    <t xml:space="preserve"> SALUD PARA LA SUPERACIÒN DE LA POBREZA Y DESIGUALDAD</t>
  </si>
  <si>
    <t>02-001-06-20-02-01-02-01</t>
  </si>
  <si>
    <t>SALUD PARA LA SUPERACIÒN DE LA POBREZA Y DESIGUALDAD</t>
  </si>
  <si>
    <t>EDUCACIÒN PARA  LA SUPERACIÒN DE LA POBREZA Y LA DESIGUALDAD</t>
  </si>
  <si>
    <t>02-001-06-20-02-01-03-01</t>
  </si>
  <si>
    <t xml:space="preserve">Contraprestaciones portuarias </t>
  </si>
  <si>
    <t xml:space="preserve"> HABITABILIDAD PARA LA SUPERACIÓN DE LA POBREZA Y DESIGUALDAD</t>
  </si>
  <si>
    <t>02-053-06-20-02-01-04-01</t>
  </si>
  <si>
    <t xml:space="preserve">Ingresos corrientes de libre destinación </t>
  </si>
  <si>
    <t>02-001-06-20-02-01-04-01</t>
  </si>
  <si>
    <t>Ingresos corrientes de libre destinación</t>
  </si>
  <si>
    <t>INGRESO Y TRABAJO PARA LA SUPERACIÓN DE LA POBREZA Y DESIGUALDAD</t>
  </si>
  <si>
    <t>02-001-06-20-02-01-05-01</t>
  </si>
  <si>
    <t>02-053-06-20-02-01-05-01</t>
  </si>
  <si>
    <t xml:space="preserve"> INGRESO Y TRABAJO PARA LA SUPERACIÓN DE LA POBREZA Y DESIGUALDAD</t>
  </si>
  <si>
    <t xml:space="preserve"> INGRESO Y TRABAJO PARA LA SUPERACIÓN DE LA POBREZA Y DESIGUALDAD.</t>
  </si>
  <si>
    <t>Ingresos corrientes de libre destinacion</t>
  </si>
  <si>
    <t>BANCARIZACIÓN PARA LA SUPERACIÓN DE LA POBREZA EXTREMA Y DESIGUALDAD</t>
  </si>
  <si>
    <t>02-001-06-20-02-01-06-01</t>
  </si>
  <si>
    <t>Rendimiento financiero ICLD</t>
  </si>
  <si>
    <t>02-037-06-20-02-01-06-01</t>
  </si>
  <si>
    <t>DINAMICA FAMILIAR PARA SUPERACIÒN DE LA POBREZA Y DESIGUALDAD</t>
  </si>
  <si>
    <t>02-001-06-20-02-01-07-01</t>
  </si>
  <si>
    <t xml:space="preserve">NUTRICIÓN  Y SEGURIDAD ALIMENTARIA FAMILIAR PARA SUPERACIÓN DE LA POBREZA Y DESIGUALDAD, </t>
  </si>
  <si>
    <t>02-001-06-20-02-01-08-01</t>
  </si>
  <si>
    <t xml:space="preserve"> NUTRICIÓN  Y SEGURIDAD ALIMENTARIA FAMILIAR PARA SUPERACIÓN DE LA POBREZA Y DESIGUALDAD</t>
  </si>
  <si>
    <t xml:space="preserve"> ACCESO A LA JUSTICIA Y FORMACION EN MECANISMO ALTERNATIVOS DE RESOLUCION DE CONFLICTOS </t>
  </si>
  <si>
    <t>02-001-06-20-02-01-09-01</t>
  </si>
  <si>
    <t xml:space="preserve"> ACCESO A LA JUSTICIA Y FORMACION EN MECANISMO ALTERNATIVOS DE RESOLUCION DE CONFLICTOS  </t>
  </si>
  <si>
    <t xml:space="preserve"> FORTALECIMIENTO INSTITUCIONAL FAMILIAR PARA SUPERACIÓN DE LA POBREZA Y DESIGUALDAD</t>
  </si>
  <si>
    <t>02-001-06-20-02-01-10-01</t>
  </si>
  <si>
    <t xml:space="preserve"> 13.136 personas sin aseguramiento en salud en Cartagena
Fuente: DADIS 2019</t>
  </si>
  <si>
    <r>
      <t xml:space="preserve">Número de personas en extrema pobreza capacitadas de forma virtual y presencial en  </t>
    </r>
    <r>
      <rPr>
        <b/>
        <sz val="10"/>
        <rFont val="Arial"/>
        <family val="2"/>
      </rPr>
      <t>Salud Integral a la Comunidad</t>
    </r>
    <r>
      <rPr>
        <sz val="10"/>
        <rFont val="Arial"/>
        <family val="2"/>
      </rPr>
      <t>.</t>
    </r>
  </si>
  <si>
    <r>
      <t>10.000 personas en extrema pobreza capacitadas virtual y presencialmente en  “</t>
    </r>
    <r>
      <rPr>
        <b/>
        <sz val="10"/>
        <rFont val="Arial"/>
        <family val="2"/>
      </rPr>
      <t>Salud Integral a la Comunidad”</t>
    </r>
  </si>
  <si>
    <t xml:space="preserve">13.196 niños, niñas y adolescentes en I.P.M en Inasistencia escolar
Fuente: Cálculos Propios PES-PR con base I.P.M DANE 2019.  </t>
  </si>
  <si>
    <r>
      <t>1.200</t>
    </r>
    <r>
      <rPr>
        <b/>
        <sz val="10"/>
        <rFont val="Arial"/>
        <family val="2"/>
      </rPr>
      <t xml:space="preserve"> </t>
    </r>
    <r>
      <rPr>
        <sz val="10"/>
        <rFont val="Arial"/>
        <family val="2"/>
      </rPr>
      <t>jóvenes y adultos alfabetizados en articulación con la   Secretaría de educación para el periodo 2020 – 2023.</t>
    </r>
  </si>
  <si>
    <r>
      <t>2.000</t>
    </r>
    <r>
      <rPr>
        <b/>
        <sz val="10"/>
        <rFont val="Arial"/>
        <family val="2"/>
      </rPr>
      <t xml:space="preserve"> </t>
    </r>
    <r>
      <rPr>
        <sz val="10"/>
        <rFont val="Arial"/>
        <family val="2"/>
      </rPr>
      <t>nuevos</t>
    </r>
    <r>
      <rPr>
        <b/>
        <sz val="10"/>
        <rFont val="Arial"/>
        <family val="2"/>
      </rPr>
      <t xml:space="preserve"> </t>
    </r>
    <r>
      <rPr>
        <sz val="10"/>
        <rFont val="Arial"/>
        <family val="2"/>
      </rPr>
      <t>Jóvenes y Adultos acceden a educación técnica, tecnológica y/o superior, articulado con</t>
    </r>
  </si>
  <si>
    <r>
      <t>3.000</t>
    </r>
    <r>
      <rPr>
        <sz val="10"/>
        <rFont val="Arial"/>
        <family val="2"/>
      </rPr>
      <t xml:space="preserve"> personas en condición de pobreza extrema, afrodescendientes, indígena y palenqueras asesoradas en Sistemas de Derecho Propio.</t>
    </r>
  </si>
  <si>
    <r>
      <t>Número de jornadas de atención integral "</t>
    </r>
    <r>
      <rPr>
        <b/>
        <sz val="10"/>
        <rFont val="Arial"/>
        <family val="2"/>
      </rPr>
      <t>Salvemos Juntos a Cartagena</t>
    </r>
    <r>
      <rPr>
        <sz val="10"/>
        <rFont val="Arial"/>
        <family val="2"/>
      </rPr>
      <t>"</t>
    </r>
  </si>
  <si>
    <r>
      <t>72 jornadas de atención integral “</t>
    </r>
    <r>
      <rPr>
        <b/>
        <sz val="10"/>
        <rFont val="Arial"/>
        <family val="2"/>
      </rPr>
      <t>Salvemos juntos a Cartagena</t>
    </r>
    <r>
      <rPr>
        <sz val="10"/>
        <rFont val="Arial"/>
        <family val="2"/>
      </rPr>
      <t>” a personas en pobreza extrema en área urbana y rural</t>
    </r>
  </si>
  <si>
    <t>REPORTE ACTIVIDAD DE PROYECTO DE ABRIL 1 A JUNIO 30 DE 2021</t>
  </si>
  <si>
    <t>cartagena incluyente</t>
  </si>
  <si>
    <t>MATRIZ DE REPORTE PLAN DE DESARROLLO Y PLAN DE ACCIÓN PLAN DE EMERGENCIA SOCIAL PEDRO ROMERO A JUNIO 30 DE 2021</t>
  </si>
  <si>
    <t>ACUMULADO META PRODUCTO 2020</t>
  </si>
  <si>
    <t>AVANCE META PRODUCTO AL AÑO</t>
  </si>
  <si>
    <t>AVANCE META PRODUCTO AL CUATRIENIO</t>
  </si>
  <si>
    <t>REPORTE ACTIVIDAD DE PROYECTO A 31 DE MARZO</t>
  </si>
  <si>
    <t xml:space="preserve">Avance Programa de Identificación </t>
  </si>
  <si>
    <t>100%
(13136)</t>
  </si>
  <si>
    <t>Avance Programa de Salud</t>
  </si>
  <si>
    <t>Avance Programa de Educación</t>
  </si>
  <si>
    <t>Avance Programa de Habitabilidad</t>
  </si>
  <si>
    <t>Avance Programa de Ingreso y Trabajo</t>
  </si>
  <si>
    <t>Avance Programa de Dinámica Familiar</t>
  </si>
  <si>
    <t>Avance Programa de Bancarización</t>
  </si>
  <si>
    <t>Avance Programa de Seguridad Alimentaria y Nutrición</t>
  </si>
  <si>
    <t>Avance Programa de Acceso a la Justicia</t>
  </si>
  <si>
    <t>Avance Programa de Fortalecimiento Institucional</t>
  </si>
  <si>
    <t>AVANCE ACTIVIDADES</t>
  </si>
  <si>
    <t>AVANCE PROYECTOS</t>
  </si>
  <si>
    <t>EJECUCIÓN PRESUPUESTAL SEGÚN PREDIS A JUNIO 30 DE 2021</t>
  </si>
  <si>
    <t xml:space="preserve">Ejecución Presupuestal Programa de Identificación </t>
  </si>
  <si>
    <t>IDENTIFICACION PARA SUPERACION DE LA POBREZA Y DESIGUALDAD - Rendimientos financieros ICLD</t>
  </si>
  <si>
    <r>
      <t xml:space="preserve">IDENTIFICACION PARA SUPERACION DE LA POBREZA Y DESIGUALDAD - Rendimientos Financieros ICLD </t>
    </r>
    <r>
      <rPr>
        <b/>
        <sz val="10"/>
        <color rgb="FFFF0000"/>
        <rFont val="Arial"/>
        <family val="2"/>
      </rPr>
      <t>REASIGNACIÓN</t>
    </r>
  </si>
  <si>
    <r>
      <t>02-037-06-</t>
    </r>
    <r>
      <rPr>
        <b/>
        <sz val="10"/>
        <color rgb="FFFF0000"/>
        <rFont val="Arial"/>
        <family val="2"/>
      </rPr>
      <t>95</t>
    </r>
    <r>
      <rPr>
        <sz val="10"/>
        <color rgb="FFFF0000"/>
        <rFont val="Arial"/>
        <family val="2"/>
      </rPr>
      <t>-02-01-01-01</t>
    </r>
  </si>
  <si>
    <r>
      <t>02-037-06-</t>
    </r>
    <r>
      <rPr>
        <b/>
        <sz val="10"/>
        <color rgb="FFFF0000"/>
        <rFont val="Arial"/>
        <family val="2"/>
      </rPr>
      <t>20</t>
    </r>
    <r>
      <rPr>
        <sz val="10"/>
        <color rgb="FFFF0000"/>
        <rFont val="Arial"/>
        <family val="2"/>
      </rPr>
      <t>-02-01-01-01</t>
    </r>
  </si>
  <si>
    <t>SALUD PARA LA SUPERACION DE LA POBREZA Y DESIGUALDAD - Ingresos corrientes de libre destinacion</t>
  </si>
  <si>
    <t>Ejecución Presupuestal Programa de Salud</t>
  </si>
  <si>
    <t>ASIGNACIÓN INICIAL SEGÚN PREDIS A JUNIO 30 DE 2021</t>
  </si>
  <si>
    <t>ASIGNACIÓN DEFINITIVA SEGÚN PREDIS A JUNIO 30 DE 2021</t>
  </si>
  <si>
    <t>EDUCACION PARA LA SUPERACION DE LA POBREZA Y DESIGUALDAD - Ingresos corrientes de libre destinacion</t>
  </si>
  <si>
    <t>Ejecución Presupuestal Programa de Educación</t>
  </si>
  <si>
    <t>HABITABILIDAD PARA LA SUPERACION DE LA POBREZA Y DESIGUALDAD - Ingresos corrientes de libre destinacion</t>
  </si>
  <si>
    <t>Ejecución Presupuestal Programa de Habitabilidad</t>
  </si>
  <si>
    <t>HABITABILIDAD PARA LA SUPERACION DE LA POBREZA Y DESIGUALDAD -  Contraprestaciones Portuarias</t>
  </si>
  <si>
    <r>
      <t>02-053-06-</t>
    </r>
    <r>
      <rPr>
        <b/>
        <sz val="12"/>
        <color rgb="FFFF0000"/>
        <rFont val="Arial"/>
        <family val="2"/>
      </rPr>
      <t>93</t>
    </r>
    <r>
      <rPr>
        <sz val="12"/>
        <color rgb="FFFF0000"/>
        <rFont val="Arial"/>
        <family val="2"/>
      </rPr>
      <t>-02-01-04-01</t>
    </r>
  </si>
  <si>
    <r>
      <t>02-053-06-</t>
    </r>
    <r>
      <rPr>
        <b/>
        <sz val="12"/>
        <color rgb="FFFF0000"/>
        <rFont val="Arial"/>
        <family val="2"/>
      </rPr>
      <t>95</t>
    </r>
    <r>
      <rPr>
        <sz val="12"/>
        <color rgb="FFFF0000"/>
        <rFont val="Arial"/>
        <family val="2"/>
      </rPr>
      <t>-02-01-04-01</t>
    </r>
  </si>
  <si>
    <t>HABITABILIDAD PARA LA SUPERACION DE LA POBREZA Y DESIGUALDAD - Contraprestaciones portuarias</t>
  </si>
  <si>
    <t>Ejecución Presupuestal Programa de Ingresos y Trabajo</t>
  </si>
  <si>
    <t>INGRESO Y TRABAJO PARA LA SUPERACION DE LA POBREZA Y DESIGUALDAD - Ingresos corrientes de libre destinacion</t>
  </si>
  <si>
    <t>INGRESO Y TRABAJO PARA LA SUPERACION DE LA POBREZA Y DESIGUALDAD - Contraprestaciones Portuarias</t>
  </si>
  <si>
    <r>
      <t>02-001-06-</t>
    </r>
    <r>
      <rPr>
        <b/>
        <sz val="10"/>
        <color rgb="FFFF0000"/>
        <rFont val="Arial"/>
        <family val="2"/>
      </rPr>
      <t>20</t>
    </r>
    <r>
      <rPr>
        <sz val="10"/>
        <color rgb="FFFF0000"/>
        <rFont val="Arial"/>
        <family val="2"/>
      </rPr>
      <t>-02-01-05-01</t>
    </r>
  </si>
  <si>
    <r>
      <t>02-053-06-</t>
    </r>
    <r>
      <rPr>
        <b/>
        <sz val="10"/>
        <color rgb="FFFF0000"/>
        <rFont val="Arial"/>
        <family val="2"/>
      </rPr>
      <t>95</t>
    </r>
    <r>
      <rPr>
        <sz val="10"/>
        <color rgb="FFFF0000"/>
        <rFont val="Arial"/>
        <family val="2"/>
      </rPr>
      <t>-02-01-05-01</t>
    </r>
  </si>
  <si>
    <t>INGRESO Y TRABAJO PARA LA SUPERACION DE LA POBREZA Y DESIGUALDAD - Contraprestaciones portuarias</t>
  </si>
  <si>
    <r>
      <t>02-053-06</t>
    </r>
    <r>
      <rPr>
        <b/>
        <sz val="10"/>
        <color rgb="FFFF0000"/>
        <rFont val="Arial"/>
        <family val="2"/>
      </rPr>
      <t>-20</t>
    </r>
    <r>
      <rPr>
        <sz val="10"/>
        <color rgb="FFFF0000"/>
        <rFont val="Arial"/>
        <family val="2"/>
      </rPr>
      <t>-02-01-05-01</t>
    </r>
  </si>
  <si>
    <t>BANCARIZACION PARA LA SUPERACION DE LA POBREZA Y DESIGUALDAD - Ingresos corrientes de libre destinacion</t>
  </si>
  <si>
    <t>BANCARIZACION PARA LA SUPERACION DE LA POBREZA Y DESIGUALDAD - Rendimientos Financieros ICLD</t>
  </si>
  <si>
    <t>BANCARIZACION PARA LA SUPERACION DE LA POBREZA Y DESIGUALDAD - Rendimientos financieros ICLD</t>
  </si>
  <si>
    <r>
      <t>02-001-06-</t>
    </r>
    <r>
      <rPr>
        <b/>
        <sz val="10"/>
        <color rgb="FFFF0000"/>
        <rFont val="Arial"/>
        <family val="2"/>
      </rPr>
      <t>20</t>
    </r>
    <r>
      <rPr>
        <sz val="10"/>
        <color rgb="FFFF0000"/>
        <rFont val="Arial"/>
        <family val="2"/>
      </rPr>
      <t>-02-01-06-01</t>
    </r>
  </si>
  <si>
    <r>
      <t>02-037-06-</t>
    </r>
    <r>
      <rPr>
        <b/>
        <sz val="10"/>
        <color rgb="FFFF0000"/>
        <rFont val="Arial"/>
        <family val="2"/>
      </rPr>
      <t>95</t>
    </r>
    <r>
      <rPr>
        <sz val="10"/>
        <color rgb="FFFF0000"/>
        <rFont val="Arial"/>
        <family val="2"/>
      </rPr>
      <t>-02-01-06-01</t>
    </r>
  </si>
  <si>
    <r>
      <t>02-037-06-</t>
    </r>
    <r>
      <rPr>
        <b/>
        <sz val="10"/>
        <color rgb="FFFF0000"/>
        <rFont val="Arial"/>
        <family val="2"/>
      </rPr>
      <t>20</t>
    </r>
    <r>
      <rPr>
        <sz val="10"/>
        <color rgb="FFFF0000"/>
        <rFont val="Arial"/>
        <family val="2"/>
      </rPr>
      <t>-02-01-06-01</t>
    </r>
  </si>
  <si>
    <t>Ejecución Presupuestal Programa de Bancarización</t>
  </si>
  <si>
    <t>DINAMICA FAMILIAR PARA SUPERACION DE LA POBREZA Y DESIGUALDAD - Ingresos corrientes de libre destinacion</t>
  </si>
  <si>
    <t>Ejecución Presupuestal Programa de Dinámica</t>
  </si>
  <si>
    <t>02-001-06-92-02-01-08-01</t>
  </si>
  <si>
    <t>NUTRICION  Y SEGURIDAD ALIMENTARIA FAMILIAR PARA SUPERACION DE LA POBREZA Y DESIGUALDAD - Ingresos corrientes de libre destinacion</t>
  </si>
  <si>
    <r>
      <t xml:space="preserve">NUTRICION  Y SEGURIDAD ALIMENTARIA FAMILIAR PARA SUPERACION DE LA POBREZA Y DESIGUALDAD - </t>
    </r>
    <r>
      <rPr>
        <b/>
        <sz val="12"/>
        <color rgb="FFFF0000"/>
        <rFont val="Arial"/>
        <family val="2"/>
      </rPr>
      <t>Reintegros ICLD</t>
    </r>
  </si>
  <si>
    <t>Ejecución Presupuestal Programa de Seguridad Alimentaria y Nutrición</t>
  </si>
  <si>
    <t>ACCESO A LA JUSTICIA Y FORMACION EN MECANISMOS ALTERNATIVOS DE SOLUCION DE CONFLICTOS - Ingresos corrientes de libre destinacion</t>
  </si>
  <si>
    <t>Ejecución Presupuestal Programa de Acceso a la Justicia</t>
  </si>
  <si>
    <t>FORTALECIMIENTO INSTITUCIONAL FAMILIAR PARA SUPERACION DE LA POBREZA Y DESIGUALDAD - Ingresos corrientes de libre destinacion</t>
  </si>
  <si>
    <t>FORTALECIMIENTO INSTITUCIONAL FAMILIAR PARA SUPERACION DE LA POBREZA Y DESIGUALDAD - Regalias Margen de Comercializacion</t>
  </si>
  <si>
    <r>
      <t>02-004-06-</t>
    </r>
    <r>
      <rPr>
        <b/>
        <sz val="12"/>
        <color rgb="FFFF0000"/>
        <rFont val="Arial"/>
        <family val="2"/>
      </rPr>
      <t>95</t>
    </r>
    <r>
      <rPr>
        <sz val="12"/>
        <color rgb="FFFF0000"/>
        <rFont val="Arial"/>
        <family val="2"/>
      </rPr>
      <t>-02-01-10-01</t>
    </r>
  </si>
  <si>
    <t>Ejecución Presupuestal Programa de Fortalecimiento Institucional</t>
  </si>
  <si>
    <t>En alianza con la registraduria nacional del estado civil, se realizaron jornadas masivas de identificacion , en salvemos y en diferentes barrios de la ciudad, dando como resultado 2668 personas identificadas.</t>
  </si>
  <si>
    <t>En alianza con el distrito militar N° 14 se realizaron jornadas de atencion a hombres mayores de 18 años para definir su situacion militar, logrando 155 hombres que definieron su situacion militar.</t>
  </si>
  <si>
    <t>Se realizaron jornadas de atencion por parte de funcionarios del PES para capacitar a migrantes en su ruta de atencion y de esta manera legalizar su situacion en el pais.</t>
  </si>
  <si>
    <t>En alianza con el DADIS se realizaron jornadas de afiliacion al sistema de seguridad social en salud en el  regimen subsidiado de personas en extrema pobreza, logrando un resultado de 1180 personas que empezaron a disfrutar de los servicios de salud</t>
  </si>
  <si>
    <t>En alianza con las instituciones educativas de la ciudad y las jac, se dictaron talleres sobre  estilos de vida saludable y derechos sexuales y reproductivos.</t>
  </si>
  <si>
    <t>Se realizo visita a los consejos comunitarios y cabildos indigenas con el fin de fortalecer los procesos realizados por medicina tradicional y ancestral.</t>
  </si>
  <si>
    <t>En articulacion con la secretaria de educacion distrital se logro vincular al sistema  484 niños al sistema educativo</t>
  </si>
  <si>
    <t>En alianza con la secretaria de educacion se coordino el ingreso de jovenes y adultos a programas de alfabetizacion y ciclos CLEI</t>
  </si>
  <si>
    <t>En articulacion con el SENA  se gestionaron 265 cupos para que jovenes pudieran acceder a diferentes programas de formacion</t>
  </si>
  <si>
    <t>Se realizo alianza con el sena para certificar a personas en educacion para el trabajo, logrando 623 personas Inscritas en diferentes areas de formacion para el trabajo</t>
  </si>
  <si>
    <t>Se realizaron 8 jornadas de empleabilidad con la agencia de empleo Comfenalco en diferentes barrios de la UCG6, tambien se postuaron en la agencia de empleo sena personas con perfiles para aplicar a vacantes</t>
  </si>
  <si>
    <t>Se realizo alianza con Familias en accion con el fin de bancarizar 5969 personas pertenecientes a este programa, en su mayoria mujeres cabeza de hogar.</t>
  </si>
  <si>
    <t>Se capacitaron 3109 familias en jornadas que se realizaron en diferentes barrios de la ciudad, con apoyo de las jac de los barrios intervenidos.</t>
  </si>
  <si>
    <t>Se realizaron jornadas de capaitacion para jovenes y adolesentes para prevenir el consumo de sustancias psicoactivas y la violencia de genero, en articulacion con las jac.</t>
  </si>
  <si>
    <t xml:space="preserve">Se atendieron 1259 personas en derecho propio y rescate de valores culturales en diferentes consejos comunitarios del distrito de cartagena. </t>
  </si>
  <si>
    <t>Se realizo visita a los comedores comunitarios de la ciudad, en articulacion con el dadis y se realizo caracterizacion de las familias que se estan beneficiaran con el funcionamiento de los comedores</t>
  </si>
  <si>
    <t>Se realizo tamisaje de niños en salvemos y actividades programadas por el PES.</t>
  </si>
  <si>
    <t>Con la realizacion de la estrategia de mercados moviles campesinos se logro beneficiar a 3068 personas que asistieron a estos eventos realizados por el plan de meergencia social pedro romero.</t>
  </si>
  <si>
    <t>se realizaron alianzas estrategicas con casas de justicia para garantizar el acceso a la justicia de familias en condicion de extrema pobreza, tambien se dictaron talleres de resolucion de conflictos</t>
  </si>
  <si>
    <t>935 personas en condicion de extrema pobreza fueron asesoradas en sistemas de derecho propio</t>
  </si>
  <si>
    <t>se realizaron 15 jornadas de salvemos juntos a cartagena, en los cuales contamos con la asistencia de 1848 personas las cuales se encuentran planilladas y debidamente digitalizadas.</t>
  </si>
  <si>
    <t>Se realizó alianza estrategica  con la registraduría nacional del estado civil.  Por lo anterior  se inicio el día 24/03/2021  jornada masiva  de atención en la cual  se atendieron 380 personas  en el coliso de combate.</t>
  </si>
  <si>
    <t>Se efectuó alianza estrategica con el distrito militar No 14 para trabajar articulamente todo 2021. Dando como resultado la realización jornadas de atención de hombres mayores 18 años. Por lo anterior se realizó  el día de 02/03/2021 jornada de definición de la situación militar con  118  personas con personas en situación de discapacidad en las instalaciones del distrito militar.</t>
  </si>
  <si>
    <t>Se hace alianza estrategica con ACNUR para trabajar asesormiento a Migrantes. Por  lo anterior se trabajó en las jornadas e asesoramientos los días: 5,11,18 y 25 marzo 2021 d en los barrios: Campo bello, Henequen sector 20 de enero, Isla de belen, union de Dios y Antonio jose de sucre  se  asesoraron 100 personas.</t>
  </si>
  <si>
    <t>Se lleva acabo alianza estrategica para trabajar  con DADIS  de manera articulada, el tema de acceso a  personas en pobreza extrema al   sistema general de seguridad social regimen subsidiado. En ese sentido se atendieron 501 personas en jornadas denominadas "EL PES LLEGA A TU BARRIO", en la cual solo 305 cumplieron las condiciones para tener aseguramiento en  salud.</t>
  </si>
  <si>
    <t>Se realiza alianza estrategica con MEDICARE, profamilia  y DADIS para trabajar temas salud integral como: Derechos sexuales y reproductivos de la mujer, estilos de vida saluble, COVID 19 y la colocación de implantes subdermico. Las anterior topicos se trabajarón de maneral virtual y presencial en las poblaciones cerros de albornoz, fredonia, Isla fuerte, Isla mucura y leticica</t>
  </si>
  <si>
    <t xml:space="preserve">El programa de salud hizo socialización con el consejo comunitario de Leticia y arroyo grande . Ademas se trabajó con estas poblaciones impartiendo el uso de la medicina ancestral con enfoque preventivo dando asi un total 210  de  personas atendidas entre afros e indigenas </t>
  </si>
  <si>
    <t xml:space="preserve">Se realizó alianza estrategica  con secretaría de educación distrital, el progrma de educación encontró 31 personas para ingresar al sistema educativo  en el cabildo zenú </t>
  </si>
  <si>
    <t xml:space="preserve">Se realizó alianza estrategica con secretaría educación distrital, para ingreso  de jovenes y adultos para los programas de alfabetización y ciclo CLEI </t>
  </si>
  <si>
    <t xml:space="preserve">El plan de emergencia social  -programa de educación efectuó alianza estrategica con SENA para el acceso  de 32 personas al curso de oferta cerrada de técnico de panificación en el cabildo indigena zenu Membrillal  </t>
  </si>
  <si>
    <t xml:space="preserve">El plan de emergencia social  -programa de educación efectuó alianza estrategica con SENA para que la población en pobreza extrema que permitan cupos de educación para el trabajo </t>
  </si>
  <si>
    <t>El plan de emergencia social Pedro Romero- programa de habitabilidad  efectó alianza estrategica con la empresa  entre el plan d emeregencia social Pedro Romero y cementera Argos, con el objetivo  de intervenir las 200 viviendas  que fueron caracterizadas por equipo en los barrios: pantano de Vargas,  nuevo israel e isla de belen, llegando casa a casa realizando caracterizaciones sociopoblacional.</t>
  </si>
  <si>
    <t>El plan de emergencia de social Pedro Romero PES-PR- el programa de Ingresos y trabajo realizó alianzas estrategicas con el Servicio nacional de aprendizaje SENA y Comfenalco, con el objetivo de desarrollar jornadas de empleabilidad. Jornadas de capacitación y asistencia técnica.</t>
  </si>
  <si>
    <t>El plan de emergencia social Pedro Romero PES-PR- programa de bancarización efectuo alianzas estrategicas ccon entidades financieras  com: banco caja social, banco W,  fundación de la mujer, Bancamia, banco agrario,fundación amanecer, fundación santodomingo, dando resultado rueda microfinanciera que tuvo lugar en la institución educativa  Nuestra señora del Carmen que accedieron 215 personas en pobreza extrema al mundo financieron. En ese mismo sentido se efectuaron capacitaciones  y caracterizaciones 89 pesonas en Olaya sector el progreso, 68 personas de Nueva isarael y 34 en Arroyo Grande.</t>
  </si>
  <si>
    <t>El plan de emergencia social Pedro Romero PES-PR- programa de dinámica familiar, efectuo  702 caracterizaciones y formó   a familias en mecanismos saludables en los barrios: pantano de vargas,  Nelson mandela, fredonia, La victoria, olaya sector el progreso, ciudadela 2000, cerros albornoz (Nueva isarael y Girasol) Ademas realizó acompañamiento sicosocial de  dos familias  los barrios:  la  Candelaria y El pozon</t>
  </si>
  <si>
    <t>El programa de Dinámica familiar hizó dos talleres de prevencion en el consumo de  sustancias sicoactivas, formó 391 jovenes en el topico anterior. Todo lo anterior se desarrolló en los barrios: Olaya sector el progreso, la victoria,  cerros de albornoz y arroyo grande. Ademas realizó acompañamiento sicosocial a jovenes de  dos familias  los barrios:  la  Candelaria y El pozon</t>
  </si>
  <si>
    <t>El programa de Dinámica familiar hizó dos talleres en formación de valores etnicos , se atendieron 300 personas en las poblaciones afrodescendiente de: santa cruz del islote, Arroyo grande y  leticia.</t>
  </si>
  <si>
    <t>El programa seguridad alimentaria y nutrición realizo con convenio con Pastoral social para colocar en funcionamiento  los comedores comunitarios</t>
  </si>
  <si>
    <t xml:space="preserve">El programa de seguridad alimentaria y nutrición realizó 2 tamizaje, que tuvieron lugar en Santa cruz del islote y cerros de albornoz, se fueron tamizajes a 152 niños y niñas de 6 meses hasta 5 años </t>
  </si>
  <si>
    <r>
      <t>El plan de emergencia social Pedro Romero PES-PR- programa de segurida alimentaria y nutrición, se han realizado 3 mercados campesiones en los barrios: Bicentenario, Paque Heredia y San fernando , de  los cuales se han beneficiado</t>
    </r>
    <r>
      <rPr>
        <sz val="11"/>
        <color rgb="FFFF0000"/>
        <rFont val="Calibri"/>
        <family val="2"/>
        <scheme val="minor"/>
      </rPr>
      <t xml:space="preserve"> </t>
    </r>
    <r>
      <rPr>
        <sz val="11"/>
        <color theme="1" tint="4.9989318521683403E-2"/>
        <rFont val="Calibri"/>
        <family val="2"/>
        <scheme val="minor"/>
      </rPr>
      <t>1224</t>
    </r>
    <r>
      <rPr>
        <sz val="11"/>
        <color rgb="FFFF0000"/>
        <rFont val="Calibri"/>
        <family val="2"/>
        <scheme val="minor"/>
      </rPr>
      <t xml:space="preserve"> </t>
    </r>
    <r>
      <rPr>
        <sz val="11"/>
        <color theme="1"/>
        <rFont val="Calibri"/>
        <family val="2"/>
        <scheme val="minor"/>
      </rPr>
      <t xml:space="preserve">personas  </t>
    </r>
  </si>
  <si>
    <t>El plan de emergencia social Pedro Romero PES-PR-programa de Seguridad  alimentaria y nutrición efectuó  alianza estrategica con LA UMATA para trabajar articuladamente en lo que respecta a Patios Productivos.</t>
  </si>
  <si>
    <t>El plan de emergencia social Pedro Romero- progrma de acceso a la justicia realizo jornada de asesoramiento en  a la cual asistieron 194 personas, las cuales se realizaron en la comunidad de pantano de vargas y Institución educativa antonia santos.</t>
  </si>
  <si>
    <t xml:space="preserve">El plan de emergencia social Pedro Romero- progrma de acceso a la justicia realizo jornada de asesoramiento en derecho a la comunidad afrodescendiente de Leticia, a la cual asistieron 59 personas </t>
  </si>
  <si>
    <t>El plan de emergenica social  Pedro Romero- progrma de Fortalecimento Institucional  hizo tres salvemos en los siguientes lugares: Cerros de albornoz, Islote, olaya sector el progreso</t>
  </si>
  <si>
    <t>El plan de emergenica social  Pedro Romero- progrma de Fortalecimento Institucional  ha aacompañado  5.189  personas en pobreza extrema  en las diferentes sectores focalizados en la ciudad de Cartagena</t>
  </si>
  <si>
    <t>OBSERVACION MARZO 31 DE 2021</t>
  </si>
  <si>
    <t>OBSERVACION JUNIO 30 DE 2021</t>
  </si>
  <si>
    <t>AVANCE PLAN DE ACCIÓN PLAN DE EMERGENCIA SOCIAL PEDRO ROMERO A JUNIO 30 DE 2021</t>
  </si>
  <si>
    <t>EJECUCIÓN PRESUPUESTAL PLAN DE EMERGENCIA SOCIAL PEDRO ROMERO A JUNIO 30 DE 2021</t>
  </si>
  <si>
    <t>AVANCE PLAN DE DESARROLLO LINEA ESTRATEGICA SUPERACIÓN DE LA POBREZA EXTREMA A JUNIO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</si>
</sst>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_-&quot;$&quot;\ * #,##0_-;\-&quot;$&quot;\ * #,##0_-;_-&quot;$&quot;\ * &quot;-&quot;_-;_-@_-"/>
    <numFmt numFmtId="166" formatCode="_-&quot;$&quot;\ * #,##0.00_-;\-&quot;$&quot;\ * #,##0.00_-;_-&quot;$&quot;\ * &quot;-&quot;??_-;_-@_-"/>
    <numFmt numFmtId="167" formatCode="_-&quot;$&quot;* #,##0_-;\-&quot;$&quot;* #,##0_-;_-&quot;$&quot;* &quot;-&quot;_-;_-@_-"/>
    <numFmt numFmtId="168" formatCode="0;[Red]0"/>
    <numFmt numFmtId="169" formatCode="_-&quot;$&quot;\ * #,##0_-;\-&quot;$&quot;\ * #,##0_-;_-&quot;$&quot;\ * &quot;-&quot;??_-;_-@_-"/>
    <numFmt numFmtId="170" formatCode="&quot;$&quot;\ #,##0.00"/>
    <numFmt numFmtId="171" formatCode="&quot;$&quot;\ #,##0"/>
  </numFmts>
  <fonts count="23"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b/>
      <sz val="16"/>
      <name val="Arial"/>
      <family val="2"/>
    </font>
    <font>
      <sz val="12"/>
      <color theme="1"/>
      <name val="Calibri"/>
      <family val="2"/>
      <scheme val="minor"/>
    </font>
    <font>
      <b/>
      <sz val="12"/>
      <color rgb="FFFF0000"/>
      <name val="Arial"/>
      <family val="2"/>
    </font>
    <font>
      <sz val="11"/>
      <color theme="1"/>
      <name val="Arial"/>
      <family val="2"/>
    </font>
    <font>
      <sz val="11"/>
      <color rgb="FFFF0000"/>
      <name val="Arial"/>
      <family val="2"/>
    </font>
    <font>
      <sz val="11"/>
      <color rgb="FF333333"/>
      <name val="Arial"/>
      <family val="2"/>
    </font>
    <font>
      <sz val="11"/>
      <color theme="1" tint="4.9989318521683403E-2"/>
      <name val="Arial"/>
      <family val="2"/>
    </font>
    <font>
      <b/>
      <sz val="11"/>
      <color rgb="FFFF0000"/>
      <name val="Arial"/>
      <family val="2"/>
    </font>
    <font>
      <b/>
      <sz val="14"/>
      <color rgb="FFFF0000"/>
      <name val="Arial"/>
      <family val="2"/>
    </font>
    <font>
      <sz val="11"/>
      <color rgb="FFFF0000"/>
      <name val="Calibri"/>
      <family val="2"/>
      <scheme val="minor"/>
    </font>
    <font>
      <sz val="11"/>
      <name val="Arial"/>
      <family val="2"/>
    </font>
    <font>
      <sz val="10"/>
      <color rgb="FFFF0000"/>
      <name val="Arial"/>
      <family val="2"/>
    </font>
    <font>
      <sz val="12"/>
      <color rgb="FFFF0000"/>
      <name val="Arial"/>
      <family val="2"/>
    </font>
    <font>
      <b/>
      <sz val="16"/>
      <color rgb="FFFF0000"/>
      <name val="Arial"/>
      <family val="2"/>
    </font>
    <font>
      <b/>
      <sz val="12"/>
      <name val="Arial"/>
      <family val="2"/>
    </font>
    <font>
      <sz val="12"/>
      <color rgb="FFFF0000"/>
      <name val="Calibri"/>
      <family val="2"/>
      <scheme val="minor"/>
    </font>
    <font>
      <sz val="12"/>
      <name val="Arial"/>
      <family val="2"/>
    </font>
    <font>
      <sz val="11"/>
      <color theme="1" tint="4.9989318521683403E-2"/>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254">
    <xf numFmtId="0" fontId="0" fillId="0" borderId="0" xfId="0"/>
    <xf numFmtId="168" fontId="2" fillId="0" borderId="1" xfId="1"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168" fontId="2" fillId="0" borderId="1"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0" fontId="7" fillId="0" borderId="1" xfId="2" applyNumberFormat="1" applyFont="1" applyFill="1" applyBorder="1" applyAlignment="1">
      <alignment horizontal="center" vertical="center" wrapText="1"/>
    </xf>
    <xf numFmtId="10" fontId="2" fillId="0" borderId="0" xfId="2" applyNumberFormat="1" applyFont="1" applyFill="1" applyBorder="1" applyAlignment="1">
      <alignment horizontal="center" vertical="center" wrapText="1"/>
    </xf>
    <xf numFmtId="10" fontId="13" fillId="0" borderId="1" xfId="2" applyNumberFormat="1" applyFont="1" applyFill="1" applyBorder="1" applyAlignment="1">
      <alignment horizontal="center" vertical="center" wrapText="1"/>
    </xf>
    <xf numFmtId="10" fontId="13" fillId="0" borderId="6" xfId="2" applyNumberFormat="1" applyFont="1" applyFill="1" applyBorder="1" applyAlignment="1">
      <alignment horizontal="center"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2" xfId="0" applyFont="1" applyFill="1" applyBorder="1" applyAlignment="1">
      <alignment vertical="center" wrapText="1"/>
    </xf>
    <xf numFmtId="168" fontId="2" fillId="0" borderId="4" xfId="0" applyNumberFormat="1" applyFont="1" applyFill="1" applyBorder="1" applyAlignment="1">
      <alignment horizontal="center" vertical="center"/>
    </xf>
    <xf numFmtId="168" fontId="2" fillId="0" borderId="2" xfId="1" applyNumberFormat="1" applyFont="1" applyFill="1" applyBorder="1" applyAlignment="1">
      <alignment horizontal="center" vertical="center"/>
    </xf>
    <xf numFmtId="168" fontId="2" fillId="0" borderId="4" xfId="1" applyNumberFormat="1" applyFont="1" applyFill="1" applyBorder="1" applyAlignment="1">
      <alignment horizontal="center" vertical="center"/>
    </xf>
    <xf numFmtId="10" fontId="7" fillId="0" borderId="11" xfId="2" applyNumberFormat="1" applyFont="1" applyFill="1" applyBorder="1" applyAlignment="1">
      <alignment horizontal="center" vertical="center" wrapText="1"/>
    </xf>
    <xf numFmtId="10" fontId="13" fillId="0" borderId="11" xfId="2" applyNumberFormat="1" applyFont="1" applyFill="1" applyBorder="1" applyAlignment="1">
      <alignment horizontal="center" vertical="center" wrapText="1"/>
    </xf>
    <xf numFmtId="168" fontId="2" fillId="0" borderId="2" xfId="0" applyNumberFormat="1" applyFont="1" applyFill="1" applyBorder="1" applyAlignment="1">
      <alignment horizontal="center" vertical="center" wrapText="1"/>
    </xf>
    <xf numFmtId="168" fontId="2" fillId="0" borderId="4" xfId="0" applyNumberFormat="1" applyFont="1" applyFill="1" applyBorder="1" applyAlignment="1">
      <alignment horizontal="center" vertical="center" wrapText="1"/>
    </xf>
    <xf numFmtId="10" fontId="2" fillId="0" borderId="23" xfId="2" applyNumberFormat="1" applyFont="1" applyFill="1" applyBorder="1" applyAlignment="1">
      <alignment horizontal="center" vertical="center" wrapText="1"/>
    </xf>
    <xf numFmtId="10" fontId="2" fillId="0" borderId="9" xfId="2" applyNumberFormat="1" applyFont="1" applyFill="1" applyBorder="1" applyAlignment="1">
      <alignment horizontal="center" vertical="center" wrapText="1"/>
    </xf>
    <xf numFmtId="165" fontId="2" fillId="0" borderId="2" xfId="0" applyNumberFormat="1" applyFont="1" applyFill="1" applyBorder="1" applyAlignment="1">
      <alignment vertical="center" wrapText="1"/>
    </xf>
    <xf numFmtId="0" fontId="2" fillId="0" borderId="2" xfId="0" applyFont="1" applyFill="1" applyBorder="1" applyAlignment="1">
      <alignment vertical="center"/>
    </xf>
    <xf numFmtId="0" fontId="7" fillId="0" borderId="32" xfId="0" applyFont="1" applyFill="1" applyBorder="1" applyAlignment="1">
      <alignment horizontal="center" vertical="center" wrapText="1"/>
    </xf>
    <xf numFmtId="0" fontId="4" fillId="2" borderId="32" xfId="0" applyFont="1" applyFill="1" applyBorder="1" applyAlignment="1">
      <alignment horizontal="center" vertical="center" wrapText="1"/>
    </xf>
    <xf numFmtId="10" fontId="7" fillId="0" borderId="32" xfId="2" applyNumberFormat="1" applyFont="1" applyFill="1" applyBorder="1" applyAlignment="1">
      <alignment horizontal="center" vertical="center" wrapText="1"/>
    </xf>
    <xf numFmtId="168" fontId="12" fillId="2" borderId="32" xfId="0" applyNumberFormat="1" applyFont="1" applyFill="1" applyBorder="1" applyAlignment="1">
      <alignment horizontal="center" vertical="center" wrapText="1"/>
    </xf>
    <xf numFmtId="10" fontId="13" fillId="0" borderId="11" xfId="0" applyNumberFormat="1" applyFont="1" applyFill="1" applyBorder="1" applyAlignment="1">
      <alignment horizontal="center" vertical="center" wrapText="1"/>
    </xf>
    <xf numFmtId="0" fontId="21" fillId="0" borderId="18" xfId="0" applyFont="1" applyFill="1" applyBorder="1" applyAlignment="1">
      <alignment horizontal="left" vertical="center" wrapText="1"/>
    </xf>
    <xf numFmtId="10" fontId="13" fillId="0" borderId="15" xfId="2" applyNumberFormat="1" applyFont="1" applyFill="1" applyBorder="1" applyAlignment="1">
      <alignment horizontal="center" vertical="center" wrapText="1"/>
    </xf>
    <xf numFmtId="171" fontId="16" fillId="0" borderId="2" xfId="0" applyNumberFormat="1" applyFont="1" applyFill="1" applyBorder="1" applyAlignment="1">
      <alignment horizontal="center" vertical="center"/>
    </xf>
    <xf numFmtId="10" fontId="13" fillId="0" borderId="11" xfId="2"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68" fontId="2" fillId="0" borderId="1" xfId="0" applyNumberFormat="1" applyFont="1" applyFill="1" applyBorder="1" applyAlignment="1">
      <alignment horizontal="center" vertical="center"/>
    </xf>
    <xf numFmtId="168" fontId="2" fillId="0" borderId="2" xfId="0" applyNumberFormat="1" applyFont="1" applyFill="1" applyBorder="1" applyAlignment="1">
      <alignment horizontal="center" vertical="center"/>
    </xf>
    <xf numFmtId="10" fontId="2" fillId="0" borderId="4" xfId="2" applyNumberFormat="1" applyFont="1" applyFill="1" applyBorder="1" applyAlignment="1">
      <alignment horizontal="center" vertical="center" wrapText="1"/>
    </xf>
    <xf numFmtId="10" fontId="2" fillId="0" borderId="1" xfId="2" applyNumberFormat="1" applyFont="1" applyFill="1" applyBorder="1" applyAlignment="1">
      <alignment horizontal="center" vertical="center" wrapText="1"/>
    </xf>
    <xf numFmtId="10" fontId="2" fillId="0" borderId="2" xfId="2"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vertical="center" wrapText="1"/>
    </xf>
    <xf numFmtId="3" fontId="2" fillId="0" borderId="2"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171" fontId="17" fillId="0" borderId="2" xfId="0" applyNumberFormat="1" applyFont="1" applyFill="1" applyBorder="1" applyAlignment="1">
      <alignment horizontal="center" vertical="center"/>
    </xf>
    <xf numFmtId="171" fontId="17" fillId="0" borderId="4" xfId="0" applyNumberFormat="1" applyFont="1" applyFill="1" applyBorder="1" applyAlignment="1">
      <alignment horizontal="center" vertical="center" wrapText="1"/>
    </xf>
    <xf numFmtId="171"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21" fillId="0" borderId="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168" fontId="12" fillId="0" borderId="32" xfId="0" applyNumberFormat="1" applyFont="1" applyFill="1" applyBorder="1" applyAlignment="1">
      <alignment horizontal="center" vertical="center" wrapText="1"/>
    </xf>
    <xf numFmtId="169" fontId="12" fillId="0" borderId="32" xfId="0" applyNumberFormat="1" applyFont="1" applyFill="1" applyBorder="1" applyAlignment="1">
      <alignment horizontal="center" vertical="center" wrapText="1"/>
    </xf>
    <xf numFmtId="0" fontId="19" fillId="0" borderId="33" xfId="0" applyFont="1" applyFill="1" applyBorder="1" applyAlignment="1">
      <alignment horizontal="center" vertical="center" wrapText="1"/>
    </xf>
    <xf numFmtId="168" fontId="8" fillId="0" borderId="4" xfId="0" applyNumberFormat="1" applyFont="1" applyFill="1" applyBorder="1" applyAlignment="1">
      <alignment horizontal="center" vertical="center" wrapText="1"/>
    </xf>
    <xf numFmtId="168" fontId="8" fillId="0" borderId="1" xfId="1" applyNumberFormat="1" applyFont="1" applyFill="1" applyBorder="1" applyAlignment="1">
      <alignment horizontal="center" vertical="center" wrapText="1"/>
    </xf>
    <xf numFmtId="168" fontId="8" fillId="0" borderId="2" xfId="1" applyNumberFormat="1" applyFont="1" applyFill="1" applyBorder="1" applyAlignment="1">
      <alignment horizontal="center" vertical="center"/>
    </xf>
    <xf numFmtId="0" fontId="13" fillId="0" borderId="6" xfId="0" applyFont="1" applyFill="1" applyBorder="1" applyAlignment="1">
      <alignment vertical="center" wrapText="1"/>
    </xf>
    <xf numFmtId="168" fontId="8" fillId="0" borderId="4" xfId="1" applyNumberFormat="1" applyFont="1" applyFill="1" applyBorder="1" applyAlignment="1">
      <alignment horizontal="center" vertical="center"/>
    </xf>
    <xf numFmtId="168" fontId="8" fillId="0" borderId="1" xfId="1" applyNumberFormat="1" applyFont="1" applyFill="1" applyBorder="1" applyAlignment="1">
      <alignment horizontal="center" vertical="center"/>
    </xf>
    <xf numFmtId="168"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1" fillId="0" borderId="1" xfId="0" applyFont="1" applyFill="1" applyBorder="1" applyAlignment="1">
      <alignment horizontal="left" vertical="center" wrapText="1"/>
    </xf>
    <xf numFmtId="168" fontId="9" fillId="0" borderId="7" xfId="0" applyNumberFormat="1" applyFont="1" applyFill="1" applyBorder="1" applyAlignment="1">
      <alignment horizontal="center" vertical="center"/>
    </xf>
    <xf numFmtId="168" fontId="9" fillId="0" borderId="2" xfId="0" applyNumberFormat="1" applyFont="1" applyFill="1" applyBorder="1" applyAlignment="1">
      <alignment horizontal="center" vertical="center"/>
    </xf>
    <xf numFmtId="168" fontId="9" fillId="0" borderId="1" xfId="0" applyNumberFormat="1" applyFont="1" applyFill="1" applyBorder="1" applyAlignment="1">
      <alignment horizontal="center" vertical="center"/>
    </xf>
    <xf numFmtId="168" fontId="9" fillId="0" borderId="2" xfId="0" applyNumberFormat="1" applyFont="1" applyFill="1" applyBorder="1" applyAlignment="1">
      <alignment horizontal="center" vertical="center" wrapText="1"/>
    </xf>
    <xf numFmtId="0" fontId="0" fillId="0" borderId="34" xfId="0" applyFill="1" applyBorder="1" applyAlignment="1">
      <alignment horizontal="center" vertical="center" wrapText="1"/>
    </xf>
    <xf numFmtId="168" fontId="8" fillId="0" borderId="7" xfId="0" applyNumberFormat="1" applyFont="1" applyFill="1" applyBorder="1" applyAlignment="1">
      <alignment horizontal="center" vertical="center" wrapText="1"/>
    </xf>
    <xf numFmtId="168" fontId="10" fillId="0" borderId="6" xfId="0" applyNumberFormat="1" applyFont="1" applyFill="1" applyBorder="1" applyAlignment="1">
      <alignment horizontal="center" vertical="center"/>
    </xf>
    <xf numFmtId="168" fontId="10" fillId="0" borderId="1" xfId="0" applyNumberFormat="1" applyFont="1" applyFill="1" applyBorder="1" applyAlignment="1">
      <alignment horizontal="center" vertical="center"/>
    </xf>
    <xf numFmtId="168" fontId="10" fillId="0" borderId="2" xfId="0" applyNumberFormat="1" applyFont="1" applyFill="1" applyBorder="1" applyAlignment="1">
      <alignment horizontal="center" vertical="center"/>
    </xf>
    <xf numFmtId="0" fontId="0" fillId="0" borderId="3" xfId="0" applyFill="1" applyBorder="1" applyAlignment="1">
      <alignment horizontal="center" vertical="center" wrapText="1"/>
    </xf>
    <xf numFmtId="168" fontId="10" fillId="0" borderId="4" xfId="0" applyNumberFormat="1" applyFont="1" applyFill="1" applyBorder="1" applyAlignment="1">
      <alignment horizontal="center" vertical="center"/>
    </xf>
    <xf numFmtId="168" fontId="10" fillId="0" borderId="8" xfId="0" applyNumberFormat="1" applyFont="1" applyFill="1" applyBorder="1" applyAlignment="1">
      <alignment horizontal="center" vertical="center"/>
    </xf>
    <xf numFmtId="168" fontId="8" fillId="0" borderId="6" xfId="0" applyNumberFormat="1" applyFont="1" applyFill="1" applyBorder="1" applyAlignment="1">
      <alignment horizontal="center" vertical="center"/>
    </xf>
    <xf numFmtId="168" fontId="11" fillId="0" borderId="6" xfId="0" applyNumberFormat="1" applyFont="1" applyFill="1" applyBorder="1" applyAlignment="1">
      <alignment horizontal="center" vertical="center"/>
    </xf>
    <xf numFmtId="168" fontId="10" fillId="0" borderId="1" xfId="1" applyNumberFormat="1" applyFont="1" applyFill="1" applyBorder="1" applyAlignment="1">
      <alignment horizontal="center" vertical="center"/>
    </xf>
    <xf numFmtId="168" fontId="8" fillId="0" borderId="3" xfId="0" applyNumberFormat="1" applyFont="1" applyFill="1" applyBorder="1" applyAlignment="1">
      <alignment horizontal="center" vertical="center"/>
    </xf>
    <xf numFmtId="168" fontId="8" fillId="0" borderId="4"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0" fontId="0" fillId="0" borderId="1" xfId="0" applyFill="1" applyBorder="1" applyAlignment="1">
      <alignment vertical="center" wrapText="1"/>
    </xf>
    <xf numFmtId="0" fontId="2" fillId="0" borderId="29" xfId="0" applyFont="1" applyFill="1" applyBorder="1" applyAlignment="1">
      <alignment horizontal="center" vertical="center" wrapText="1"/>
    </xf>
    <xf numFmtId="0" fontId="2" fillId="0" borderId="29" xfId="0" applyFont="1" applyFill="1" applyBorder="1" applyAlignment="1">
      <alignment horizontal="left" vertical="top" wrapText="1"/>
    </xf>
    <xf numFmtId="0" fontId="0" fillId="0" borderId="0" xfId="0" applyFill="1"/>
    <xf numFmtId="0" fontId="21" fillId="0" borderId="21" xfId="0" applyFont="1" applyFill="1" applyBorder="1" applyAlignment="1">
      <alignment horizontal="left" vertical="center" wrapText="1"/>
    </xf>
    <xf numFmtId="0" fontId="0" fillId="0" borderId="8" xfId="0" applyFill="1" applyBorder="1" applyAlignment="1">
      <alignment horizontal="center" vertical="center" wrapText="1"/>
    </xf>
    <xf numFmtId="10" fontId="0" fillId="0" borderId="34" xfId="2" applyNumberFormat="1" applyFont="1" applyFill="1" applyBorder="1" applyAlignment="1">
      <alignment horizontal="center" vertical="center" wrapText="1"/>
    </xf>
    <xf numFmtId="171" fontId="18" fillId="0" borderId="1" xfId="0" applyNumberFormat="1"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10" fontId="18" fillId="0" borderId="1" xfId="2"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10" fontId="2" fillId="0" borderId="1" xfId="2" applyNumberFormat="1" applyFont="1" applyFill="1" applyBorder="1" applyAlignment="1">
      <alignment horizontal="center" vertical="center" wrapText="1"/>
    </xf>
    <xf numFmtId="165" fontId="21" fillId="0" borderId="1" xfId="0" applyNumberFormat="1" applyFont="1" applyFill="1" applyBorder="1" applyAlignment="1">
      <alignment horizontal="left" vertical="center" wrapText="1"/>
    </xf>
    <xf numFmtId="1" fontId="2" fillId="0" borderId="4"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68" fontId="2" fillId="0" borderId="1" xfId="0" applyNumberFormat="1" applyFont="1" applyFill="1" applyBorder="1" applyAlignment="1">
      <alignment horizontal="center" vertical="center"/>
    </xf>
    <xf numFmtId="168" fontId="2" fillId="0" borderId="2" xfId="0" applyNumberFormat="1" applyFont="1" applyFill="1" applyBorder="1" applyAlignment="1">
      <alignment horizontal="center" vertical="center"/>
    </xf>
    <xf numFmtId="10" fontId="2" fillId="0" borderId="4" xfId="2"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10" fontId="2" fillId="0" borderId="2" xfId="2" applyNumberFormat="1" applyFont="1" applyFill="1" applyBorder="1" applyAlignment="1">
      <alignment horizontal="center" vertical="center" wrapText="1"/>
    </xf>
    <xf numFmtId="10" fontId="2" fillId="0" borderId="4" xfId="2" applyNumberFormat="1" applyFont="1" applyFill="1" applyBorder="1" applyAlignment="1">
      <alignment horizontal="center" vertical="center"/>
    </xf>
    <xf numFmtId="10" fontId="2" fillId="0" borderId="1" xfId="2" applyNumberFormat="1" applyFont="1" applyFill="1" applyBorder="1" applyAlignment="1">
      <alignment horizontal="center" vertical="center"/>
    </xf>
    <xf numFmtId="10" fontId="2" fillId="0" borderId="2" xfId="2"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168" fontId="8" fillId="0" borderId="2" xfId="0" applyNumberFormat="1" applyFont="1" applyFill="1" applyBorder="1" applyAlignment="1">
      <alignment horizontal="center" vertical="center"/>
    </xf>
    <xf numFmtId="168" fontId="8"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4"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171" fontId="14" fillId="0" borderId="1" xfId="3" applyNumberFormat="1" applyFont="1" applyFill="1" applyBorder="1" applyAlignment="1">
      <alignment horizontal="center" vertical="center"/>
    </xf>
    <xf numFmtId="165" fontId="2" fillId="0" borderId="4"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2"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171" fontId="17" fillId="0" borderId="4" xfId="0" applyNumberFormat="1" applyFont="1" applyFill="1" applyBorder="1" applyAlignment="1">
      <alignment horizontal="center" vertical="center"/>
    </xf>
    <xf numFmtId="171" fontId="17"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65" fontId="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171" fontId="17" fillId="0" borderId="1" xfId="0" applyNumberFormat="1" applyFont="1" applyFill="1" applyBorder="1" applyAlignment="1">
      <alignment horizontal="center" vertical="center" wrapText="1"/>
    </xf>
    <xf numFmtId="171" fontId="17" fillId="0" borderId="2" xfId="0" applyNumberFormat="1" applyFont="1" applyFill="1" applyBorder="1" applyAlignment="1">
      <alignment horizontal="center" vertical="center" wrapText="1"/>
    </xf>
    <xf numFmtId="10" fontId="15" fillId="0" borderId="22" xfId="2" applyNumberFormat="1" applyFont="1" applyFill="1" applyBorder="1" applyAlignment="1">
      <alignment horizontal="center" vertical="center" wrapText="1"/>
    </xf>
    <xf numFmtId="10" fontId="15" fillId="0" borderId="3" xfId="2"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168" fontId="2" fillId="0" borderId="3"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10" fontId="2" fillId="0" borderId="3" xfId="2" applyNumberFormat="1" applyFont="1" applyFill="1" applyBorder="1" applyAlignment="1">
      <alignment horizontal="center" vertical="center" wrapText="1"/>
    </xf>
    <xf numFmtId="10" fontId="19" fillId="0" borderId="22" xfId="2" applyNumberFormat="1" applyFont="1" applyFill="1" applyBorder="1" applyAlignment="1">
      <alignment horizontal="center" vertical="center" wrapText="1"/>
    </xf>
    <xf numFmtId="10" fontId="19" fillId="0" borderId="3" xfId="2" applyNumberFormat="1" applyFont="1" applyFill="1" applyBorder="1" applyAlignment="1">
      <alignment horizontal="center" vertical="center" wrapText="1"/>
    </xf>
    <xf numFmtId="10" fontId="2" fillId="0" borderId="22" xfId="2"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6" xfId="0" applyFont="1" applyFill="1" applyBorder="1" applyAlignment="1">
      <alignment horizontal="center" vertical="center" wrapText="1"/>
    </xf>
    <xf numFmtId="10" fontId="13" fillId="0" borderId="1" xfId="2" applyNumberFormat="1" applyFont="1" applyFill="1" applyBorder="1" applyAlignment="1">
      <alignment horizontal="center" vertical="center"/>
    </xf>
    <xf numFmtId="0" fontId="17" fillId="0" borderId="24" xfId="0" applyFont="1" applyFill="1" applyBorder="1" applyAlignment="1">
      <alignment horizontal="center" vertical="center" wrapText="1"/>
    </xf>
    <xf numFmtId="171" fontId="17" fillId="0" borderId="24" xfId="0" applyNumberFormat="1" applyFont="1" applyFill="1" applyBorder="1" applyAlignment="1">
      <alignment horizontal="center" vertical="center" wrapText="1"/>
    </xf>
    <xf numFmtId="171" fontId="17" fillId="0" borderId="4" xfId="0" applyNumberFormat="1"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 xfId="0" applyFont="1" applyFill="1" applyBorder="1" applyAlignment="1">
      <alignment horizontal="center" vertical="center" wrapText="1"/>
    </xf>
    <xf numFmtId="169" fontId="20" fillId="0" borderId="1" xfId="3" applyNumberFormat="1" applyFont="1" applyFill="1" applyBorder="1" applyAlignment="1">
      <alignment horizontal="center" vertical="center"/>
    </xf>
    <xf numFmtId="169" fontId="20" fillId="0" borderId="2" xfId="3" applyNumberFormat="1" applyFont="1" applyFill="1" applyBorder="1" applyAlignment="1">
      <alignment horizontal="center" vertical="center"/>
    </xf>
    <xf numFmtId="171" fontId="17" fillId="0" borderId="2" xfId="0" applyNumberFormat="1" applyFont="1" applyFill="1" applyBorder="1" applyAlignment="1">
      <alignment horizontal="center" vertical="center"/>
    </xf>
    <xf numFmtId="171" fontId="17" fillId="0" borderId="3" xfId="0" applyNumberFormat="1" applyFont="1" applyFill="1" applyBorder="1" applyAlignment="1">
      <alignment horizontal="center" vertical="center"/>
    </xf>
    <xf numFmtId="10" fontId="13" fillId="0" borderId="31" xfId="2" applyNumberFormat="1" applyFont="1" applyFill="1" applyBorder="1" applyAlignment="1">
      <alignment horizontal="center" vertical="center"/>
    </xf>
    <xf numFmtId="10" fontId="13" fillId="0" borderId="33" xfId="2"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0" fontId="18" fillId="0" borderId="31" xfId="2" applyNumberFormat="1" applyFont="1" applyFill="1" applyBorder="1" applyAlignment="1">
      <alignment horizontal="center" vertical="center"/>
    </xf>
    <xf numFmtId="10" fontId="18" fillId="0" borderId="33" xfId="2" applyNumberFormat="1" applyFont="1" applyFill="1" applyBorder="1" applyAlignment="1">
      <alignment horizontal="center" vertical="center"/>
    </xf>
    <xf numFmtId="0" fontId="17" fillId="0" borderId="3" xfId="0" applyFont="1" applyFill="1" applyBorder="1" applyAlignment="1">
      <alignment horizontal="center" vertical="center" wrapText="1"/>
    </xf>
    <xf numFmtId="171" fontId="17" fillId="0" borderId="3" xfId="0" applyNumberFormat="1" applyFont="1" applyFill="1" applyBorder="1" applyAlignment="1">
      <alignment horizontal="center" vertical="center" wrapText="1"/>
    </xf>
    <xf numFmtId="10" fontId="7" fillId="0" borderId="1" xfId="2" applyNumberFormat="1" applyFont="1" applyFill="1" applyBorder="1" applyAlignment="1">
      <alignment horizontal="center" vertical="center"/>
    </xf>
    <xf numFmtId="171" fontId="14" fillId="0" borderId="4" xfId="3" applyNumberFormat="1"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3" xfId="0" applyFont="1" applyFill="1" applyBorder="1" applyAlignment="1">
      <alignment horizontal="center" vertical="center"/>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10" fontId="7" fillId="0" borderId="31" xfId="2" applyNumberFormat="1" applyFont="1" applyFill="1" applyBorder="1" applyAlignment="1">
      <alignment horizontal="center" vertical="center"/>
    </xf>
    <xf numFmtId="10" fontId="7" fillId="0" borderId="33" xfId="2" applyNumberFormat="1" applyFont="1" applyFill="1" applyBorder="1" applyAlignment="1">
      <alignment horizontal="center" vertical="center"/>
    </xf>
    <xf numFmtId="0" fontId="17" fillId="0" borderId="4" xfId="0" applyFont="1" applyFill="1" applyBorder="1" applyAlignment="1">
      <alignment horizontal="center" vertical="center" wrapText="1"/>
    </xf>
    <xf numFmtId="170" fontId="17" fillId="0" borderId="4" xfId="0" applyNumberFormat="1" applyFont="1" applyFill="1" applyBorder="1" applyAlignment="1">
      <alignment horizontal="center" vertical="center" wrapText="1"/>
    </xf>
    <xf numFmtId="170" fontId="17" fillId="0" borderId="1" xfId="0" applyNumberFormat="1" applyFont="1" applyFill="1" applyBorder="1" applyAlignment="1">
      <alignment horizontal="center" vertical="center" wrapText="1"/>
    </xf>
    <xf numFmtId="10" fontId="13" fillId="0" borderId="31" xfId="2" applyNumberFormat="1" applyFont="1" applyFill="1" applyBorder="1" applyAlignment="1">
      <alignment horizontal="center" vertical="center" wrapText="1"/>
    </xf>
    <xf numFmtId="10" fontId="13" fillId="0" borderId="33" xfId="2"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0" fontId="18" fillId="0" borderId="1" xfId="2" applyNumberFormat="1"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2" fillId="0" borderId="12" xfId="2" applyNumberFormat="1" applyFont="1" applyFill="1" applyBorder="1" applyAlignment="1">
      <alignment horizontal="center" vertical="center" wrapText="1"/>
    </xf>
    <xf numFmtId="10" fontId="2" fillId="0" borderId="13" xfId="2" applyNumberFormat="1" applyFont="1" applyFill="1" applyBorder="1" applyAlignment="1">
      <alignment horizontal="center" vertical="center" wrapText="1"/>
    </xf>
    <xf numFmtId="10" fontId="2" fillId="0" borderId="14" xfId="2" applyNumberFormat="1" applyFont="1" applyFill="1" applyBorder="1" applyAlignment="1">
      <alignment horizontal="center" vertical="center"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mga.projects.GetProjects.redirectCreateNewPage(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8"/>
  <sheetViews>
    <sheetView tabSelected="1" topLeftCell="F2" zoomScale="70" zoomScaleNormal="70" workbookViewId="0">
      <pane ySplit="1" topLeftCell="A85" activePane="bottomLeft" state="frozen"/>
      <selection activeCell="A2" sqref="A2"/>
      <selection pane="bottomLeft" activeCell="N88" sqref="N88"/>
    </sheetView>
  </sheetViews>
  <sheetFormatPr baseColWidth="10" defaultColWidth="14" defaultRowHeight="15.5" x14ac:dyDescent="0.35"/>
  <cols>
    <col min="1" max="5" width="14" style="2"/>
    <col min="6" max="6" width="18.26953125" style="2" customWidth="1"/>
    <col min="7" max="7" width="29.26953125" style="2" customWidth="1"/>
    <col min="8" max="8" width="19.54296875" style="2" customWidth="1"/>
    <col min="9" max="9" width="33" style="2" customWidth="1"/>
    <col min="10" max="10" width="21.7265625" style="2" customWidth="1"/>
    <col min="11" max="11" width="23.1796875" style="2" customWidth="1"/>
    <col min="12" max="12" width="21.26953125" style="2" customWidth="1"/>
    <col min="13" max="13" width="23" style="2" customWidth="1"/>
    <col min="14" max="14" width="27.54296875" style="7" customWidth="1"/>
    <col min="15" max="15" width="27.54296875" style="9" customWidth="1"/>
    <col min="16" max="16" width="27.54296875" style="7" customWidth="1"/>
    <col min="17" max="17" width="26.81640625" style="2" customWidth="1"/>
    <col min="18" max="18" width="17.81640625" style="2" customWidth="1"/>
    <col min="19" max="19" width="23.1796875" style="2" customWidth="1"/>
    <col min="20" max="20" width="42.7265625" style="2" customWidth="1"/>
    <col min="21" max="21" width="21.1796875" style="2" customWidth="1"/>
    <col min="22" max="22" width="22.1796875" style="2" customWidth="1"/>
    <col min="23" max="23" width="24.7265625" style="2" customWidth="1"/>
    <col min="24" max="25" width="19.7265625" style="2" customWidth="1"/>
    <col min="26" max="26" width="19.7265625" style="7" customWidth="1"/>
    <col min="27" max="27" width="15.81640625" style="7" customWidth="1"/>
    <col min="28" max="28" width="15.26953125" style="2" customWidth="1"/>
    <col min="29" max="29" width="21" style="2" customWidth="1"/>
    <col min="30" max="30" width="20" style="2" customWidth="1"/>
    <col min="31" max="31" width="15.54296875" style="2" customWidth="1"/>
    <col min="32" max="32" width="15.7265625" style="2" customWidth="1"/>
    <col min="33" max="33" width="17.1796875" style="2" bestFit="1" customWidth="1"/>
    <col min="34" max="34" width="29.54296875" style="2" customWidth="1"/>
    <col min="35" max="35" width="25.1796875" style="2" customWidth="1"/>
    <col min="36" max="36" width="28.453125" style="2" customWidth="1"/>
    <col min="37" max="38" width="25.1796875" style="2" customWidth="1"/>
    <col min="39" max="39" width="38.453125" style="2" customWidth="1"/>
    <col min="40" max="40" width="49.453125" style="2" customWidth="1"/>
    <col min="41" max="41" width="51.7265625" style="105" customWidth="1"/>
    <col min="42" max="42" width="49.81640625" style="62" customWidth="1"/>
    <col min="43" max="16384" width="14" style="2"/>
  </cols>
  <sheetData>
    <row r="1" spans="1:42" ht="38.25" hidden="1" customHeight="1" x14ac:dyDescent="0.35">
      <c r="A1" s="144" t="s">
        <v>286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61"/>
      <c r="AK1" s="61"/>
      <c r="AL1" s="61"/>
      <c r="AM1" s="61"/>
      <c r="AN1" s="61"/>
      <c r="AO1" s="61"/>
    </row>
    <row r="2" spans="1:42" s="7" customFormat="1" ht="78.75" customHeight="1" thickBot="1" x14ac:dyDescent="0.4">
      <c r="A2" s="63" t="s">
        <v>0</v>
      </c>
      <c r="B2" s="64" t="s">
        <v>1</v>
      </c>
      <c r="C2" s="64" t="s">
        <v>2</v>
      </c>
      <c r="D2" s="64" t="s">
        <v>3</v>
      </c>
      <c r="E2" s="64" t="s">
        <v>4</v>
      </c>
      <c r="F2" s="64" t="s">
        <v>5</v>
      </c>
      <c r="G2" s="64" t="s">
        <v>6</v>
      </c>
      <c r="H2" s="64" t="s">
        <v>3</v>
      </c>
      <c r="I2" s="64" t="s">
        <v>7</v>
      </c>
      <c r="J2" s="64" t="s">
        <v>8</v>
      </c>
      <c r="K2" s="64" t="s">
        <v>9</v>
      </c>
      <c r="L2" s="26" t="s">
        <v>287</v>
      </c>
      <c r="M2" s="27" t="s">
        <v>25</v>
      </c>
      <c r="N2" s="27" t="s">
        <v>26</v>
      </c>
      <c r="O2" s="28" t="s">
        <v>288</v>
      </c>
      <c r="P2" s="26" t="s">
        <v>289</v>
      </c>
      <c r="Q2" s="64" t="s">
        <v>10</v>
      </c>
      <c r="R2" s="64" t="s">
        <v>11</v>
      </c>
      <c r="S2" s="64" t="s">
        <v>12</v>
      </c>
      <c r="T2" s="64" t="s">
        <v>13</v>
      </c>
      <c r="U2" s="64" t="s">
        <v>14</v>
      </c>
      <c r="V2" s="29" t="s">
        <v>290</v>
      </c>
      <c r="W2" s="29" t="s">
        <v>284</v>
      </c>
      <c r="X2" s="65" t="s">
        <v>302</v>
      </c>
      <c r="Y2" s="65" t="s">
        <v>303</v>
      </c>
      <c r="Z2" s="64" t="s">
        <v>21</v>
      </c>
      <c r="AA2" s="64" t="s">
        <v>22</v>
      </c>
      <c r="AB2" s="64" t="s">
        <v>15</v>
      </c>
      <c r="AC2" s="64" t="s">
        <v>23</v>
      </c>
      <c r="AD2" s="64" t="s">
        <v>24</v>
      </c>
      <c r="AE2" s="64" t="s">
        <v>16</v>
      </c>
      <c r="AF2" s="64" t="s">
        <v>17</v>
      </c>
      <c r="AG2" s="64" t="s">
        <v>18</v>
      </c>
      <c r="AH2" s="64" t="s">
        <v>19</v>
      </c>
      <c r="AI2" s="64" t="s">
        <v>20</v>
      </c>
      <c r="AJ2" s="66" t="s">
        <v>19</v>
      </c>
      <c r="AK2" s="66" t="s">
        <v>20</v>
      </c>
      <c r="AL2" s="66" t="s">
        <v>312</v>
      </c>
      <c r="AM2" s="66" t="s">
        <v>313</v>
      </c>
      <c r="AN2" s="66" t="s">
        <v>304</v>
      </c>
      <c r="AO2" s="67" t="s">
        <v>393</v>
      </c>
      <c r="AP2" s="67" t="s">
        <v>394</v>
      </c>
    </row>
    <row r="3" spans="1:42" ht="58.5" customHeight="1" x14ac:dyDescent="0.35">
      <c r="A3" s="199" t="s">
        <v>285</v>
      </c>
      <c r="B3" s="197" t="s">
        <v>40</v>
      </c>
      <c r="C3" s="143" t="s">
        <v>39</v>
      </c>
      <c r="D3" s="143" t="s">
        <v>38</v>
      </c>
      <c r="E3" s="143" t="s">
        <v>37</v>
      </c>
      <c r="F3" s="193" t="s">
        <v>27</v>
      </c>
      <c r="G3" s="152" t="s">
        <v>41</v>
      </c>
      <c r="H3" s="143" t="s">
        <v>42</v>
      </c>
      <c r="I3" s="143" t="s">
        <v>43</v>
      </c>
      <c r="J3" s="145">
        <v>24366</v>
      </c>
      <c r="K3" s="145">
        <v>6500</v>
      </c>
      <c r="L3" s="145">
        <v>2017</v>
      </c>
      <c r="M3" s="145">
        <v>380</v>
      </c>
      <c r="N3" s="145">
        <v>2668</v>
      </c>
      <c r="O3" s="140">
        <f>+(M3+N3)/K3</f>
        <v>0.46892307692307694</v>
      </c>
      <c r="P3" s="140">
        <f>+(L3+M3+N3)/J3</f>
        <v>0.20787162439464829</v>
      </c>
      <c r="Q3" s="143" t="s">
        <v>121</v>
      </c>
      <c r="R3" s="125">
        <v>2020130010077</v>
      </c>
      <c r="S3" s="143" t="s">
        <v>122</v>
      </c>
      <c r="T3" s="43" t="s">
        <v>157</v>
      </c>
      <c r="U3" s="21">
        <v>1</v>
      </c>
      <c r="V3" s="68">
        <v>1</v>
      </c>
      <c r="W3" s="21">
        <v>0</v>
      </c>
      <c r="X3" s="40">
        <f>+(V3+W3)/U3</f>
        <v>1</v>
      </c>
      <c r="Y3" s="202">
        <f>AVERAGE(X3:X4)</f>
        <v>0.6</v>
      </c>
      <c r="Z3" s="43">
        <v>360</v>
      </c>
      <c r="AA3" s="43">
        <v>180</v>
      </c>
      <c r="AB3" s="168" t="s">
        <v>229</v>
      </c>
      <c r="AC3" s="145">
        <v>24366</v>
      </c>
      <c r="AD3" s="145">
        <f>+L3+M3+N3</f>
        <v>5065</v>
      </c>
      <c r="AE3" s="168" t="s">
        <v>230</v>
      </c>
      <c r="AF3" s="143" t="s">
        <v>240</v>
      </c>
      <c r="AG3" s="165">
        <v>226076232</v>
      </c>
      <c r="AH3" s="143" t="s">
        <v>241</v>
      </c>
      <c r="AI3" s="145" t="s">
        <v>242</v>
      </c>
      <c r="AJ3" s="223" t="s">
        <v>307</v>
      </c>
      <c r="AK3" s="223" t="s">
        <v>308</v>
      </c>
      <c r="AL3" s="219">
        <v>0</v>
      </c>
      <c r="AM3" s="219">
        <v>590463274.08000004</v>
      </c>
      <c r="AN3" s="219">
        <v>0</v>
      </c>
      <c r="AO3" s="120" t="s">
        <v>369</v>
      </c>
      <c r="AP3" s="124" t="s">
        <v>348</v>
      </c>
    </row>
    <row r="4" spans="1:42" ht="54.75" customHeight="1" x14ac:dyDescent="0.35">
      <c r="A4" s="200"/>
      <c r="B4" s="187"/>
      <c r="C4" s="128"/>
      <c r="D4" s="128"/>
      <c r="E4" s="128"/>
      <c r="F4" s="193"/>
      <c r="G4" s="150"/>
      <c r="H4" s="128"/>
      <c r="I4" s="128"/>
      <c r="J4" s="146"/>
      <c r="K4" s="146"/>
      <c r="L4" s="146"/>
      <c r="M4" s="146"/>
      <c r="N4" s="146"/>
      <c r="O4" s="141"/>
      <c r="P4" s="141"/>
      <c r="Q4" s="128"/>
      <c r="R4" s="126"/>
      <c r="S4" s="128"/>
      <c r="T4" s="36" t="s">
        <v>158</v>
      </c>
      <c r="U4" s="6">
        <v>5</v>
      </c>
      <c r="V4" s="69">
        <v>1</v>
      </c>
      <c r="W4" s="6">
        <v>0</v>
      </c>
      <c r="X4" s="41">
        <f t="shared" ref="X4:X67" si="0">+(V4+W4)/U4</f>
        <v>0.2</v>
      </c>
      <c r="Y4" s="132"/>
      <c r="Z4" s="36">
        <v>360</v>
      </c>
      <c r="AA4" s="36">
        <v>180</v>
      </c>
      <c r="AB4" s="169"/>
      <c r="AC4" s="146"/>
      <c r="AD4" s="146"/>
      <c r="AE4" s="169"/>
      <c r="AF4" s="128"/>
      <c r="AG4" s="166"/>
      <c r="AH4" s="128"/>
      <c r="AI4" s="146"/>
      <c r="AJ4" s="223"/>
      <c r="AK4" s="223"/>
      <c r="AL4" s="219"/>
      <c r="AM4" s="219"/>
      <c r="AN4" s="219"/>
      <c r="AO4" s="121"/>
      <c r="AP4" s="115"/>
    </row>
    <row r="5" spans="1:42" ht="45" customHeight="1" x14ac:dyDescent="0.35">
      <c r="A5" s="200"/>
      <c r="B5" s="187"/>
      <c r="C5" s="128"/>
      <c r="D5" s="128"/>
      <c r="E5" s="128"/>
      <c r="F5" s="193"/>
      <c r="G5" s="150" t="s">
        <v>44</v>
      </c>
      <c r="H5" s="128" t="s">
        <v>45</v>
      </c>
      <c r="I5" s="128" t="s">
        <v>46</v>
      </c>
      <c r="J5" s="146">
        <v>5000</v>
      </c>
      <c r="K5" s="146">
        <v>1500</v>
      </c>
      <c r="L5" s="146">
        <v>102</v>
      </c>
      <c r="M5" s="146">
        <v>118</v>
      </c>
      <c r="N5" s="146">
        <v>155</v>
      </c>
      <c r="O5" s="141">
        <f t="shared" ref="O5" si="1">+(M5+N5)/K5</f>
        <v>0.182</v>
      </c>
      <c r="P5" s="141">
        <f t="shared" ref="P5" si="2">+(L5+M5+N5)/J5</f>
        <v>7.4999999999999997E-2</v>
      </c>
      <c r="Q5" s="128" t="s">
        <v>123</v>
      </c>
      <c r="R5" s="126">
        <v>2020130010083</v>
      </c>
      <c r="S5" s="128" t="s">
        <v>124</v>
      </c>
      <c r="T5" s="36" t="s">
        <v>159</v>
      </c>
      <c r="U5" s="6">
        <v>5</v>
      </c>
      <c r="V5" s="69">
        <v>1</v>
      </c>
      <c r="W5" s="6">
        <v>0</v>
      </c>
      <c r="X5" s="41">
        <f t="shared" si="0"/>
        <v>0.2</v>
      </c>
      <c r="Y5" s="139">
        <f>AVERAGE(X5:X6)</f>
        <v>0.6</v>
      </c>
      <c r="Z5" s="36">
        <v>360</v>
      </c>
      <c r="AA5" s="36">
        <v>180</v>
      </c>
      <c r="AB5" s="169"/>
      <c r="AC5" s="146">
        <v>5000</v>
      </c>
      <c r="AD5" s="146">
        <f t="shared" ref="AD5" si="3">+L5+M5+N5</f>
        <v>375</v>
      </c>
      <c r="AE5" s="169"/>
      <c r="AF5" s="128" t="s">
        <v>240</v>
      </c>
      <c r="AG5" s="166">
        <v>135645739.19999999</v>
      </c>
      <c r="AH5" s="128" t="s">
        <v>241</v>
      </c>
      <c r="AI5" s="146" t="s">
        <v>242</v>
      </c>
      <c r="AJ5" s="172"/>
      <c r="AK5" s="172"/>
      <c r="AL5" s="174"/>
      <c r="AM5" s="174"/>
      <c r="AN5" s="174"/>
      <c r="AO5" s="112" t="s">
        <v>370</v>
      </c>
      <c r="AP5" s="115" t="s">
        <v>349</v>
      </c>
    </row>
    <row r="6" spans="1:42" ht="60.75" customHeight="1" x14ac:dyDescent="0.35">
      <c r="A6" s="200"/>
      <c r="B6" s="187"/>
      <c r="C6" s="128"/>
      <c r="D6" s="128"/>
      <c r="E6" s="128"/>
      <c r="F6" s="193"/>
      <c r="G6" s="150"/>
      <c r="H6" s="128"/>
      <c r="I6" s="128"/>
      <c r="J6" s="146"/>
      <c r="K6" s="146"/>
      <c r="L6" s="146"/>
      <c r="M6" s="146"/>
      <c r="N6" s="146"/>
      <c r="O6" s="141"/>
      <c r="P6" s="141"/>
      <c r="Q6" s="128"/>
      <c r="R6" s="126"/>
      <c r="S6" s="128"/>
      <c r="T6" s="36" t="s">
        <v>160</v>
      </c>
      <c r="U6" s="6">
        <v>1</v>
      </c>
      <c r="V6" s="69">
        <v>1</v>
      </c>
      <c r="W6" s="6">
        <v>0</v>
      </c>
      <c r="X6" s="41">
        <f t="shared" si="0"/>
        <v>1</v>
      </c>
      <c r="Y6" s="132"/>
      <c r="Z6" s="36">
        <v>360</v>
      </c>
      <c r="AA6" s="36">
        <v>180</v>
      </c>
      <c r="AB6" s="169"/>
      <c r="AC6" s="146"/>
      <c r="AD6" s="146"/>
      <c r="AE6" s="169"/>
      <c r="AF6" s="128"/>
      <c r="AG6" s="166"/>
      <c r="AH6" s="128"/>
      <c r="AI6" s="146"/>
      <c r="AJ6" s="215" t="s">
        <v>306</v>
      </c>
      <c r="AK6" s="215" t="s">
        <v>309</v>
      </c>
      <c r="AL6" s="218">
        <v>452152464</v>
      </c>
      <c r="AM6" s="218">
        <v>452152464</v>
      </c>
      <c r="AN6" s="218">
        <v>87000000</v>
      </c>
      <c r="AO6" s="114"/>
      <c r="AP6" s="115"/>
    </row>
    <row r="7" spans="1:42" ht="37.5" customHeight="1" x14ac:dyDescent="0.35">
      <c r="A7" s="200"/>
      <c r="B7" s="187"/>
      <c r="C7" s="128"/>
      <c r="D7" s="128"/>
      <c r="E7" s="128"/>
      <c r="F7" s="193"/>
      <c r="G7" s="150" t="s">
        <v>47</v>
      </c>
      <c r="H7" s="128" t="s">
        <v>48</v>
      </c>
      <c r="I7" s="128" t="s">
        <v>49</v>
      </c>
      <c r="J7" s="146">
        <v>10000</v>
      </c>
      <c r="K7" s="146">
        <v>3000</v>
      </c>
      <c r="L7" s="146">
        <v>1358</v>
      </c>
      <c r="M7" s="146">
        <v>100</v>
      </c>
      <c r="N7" s="146">
        <v>647</v>
      </c>
      <c r="O7" s="141">
        <f t="shared" ref="O7" si="4">+(M7+N7)/K7</f>
        <v>0.249</v>
      </c>
      <c r="P7" s="141">
        <f t="shared" ref="P7" si="5">+(L7+M7+N7)/J7</f>
        <v>0.21049999999999999</v>
      </c>
      <c r="Q7" s="128" t="s">
        <v>125</v>
      </c>
      <c r="R7" s="126">
        <v>2020130010149</v>
      </c>
      <c r="S7" s="128" t="s">
        <v>126</v>
      </c>
      <c r="T7" s="36" t="s">
        <v>161</v>
      </c>
      <c r="U7" s="6">
        <v>1</v>
      </c>
      <c r="V7" s="69">
        <v>1</v>
      </c>
      <c r="W7" s="6">
        <v>0</v>
      </c>
      <c r="X7" s="41">
        <f t="shared" si="0"/>
        <v>1</v>
      </c>
      <c r="Y7" s="139">
        <f>AVERAGE(X7:X8)</f>
        <v>0.6</v>
      </c>
      <c r="Z7" s="36">
        <v>360</v>
      </c>
      <c r="AA7" s="36">
        <v>180</v>
      </c>
      <c r="AB7" s="169"/>
      <c r="AC7" s="146">
        <v>10000</v>
      </c>
      <c r="AD7" s="146">
        <f t="shared" ref="AD7" si="6">+L7+M7+N7</f>
        <v>2105</v>
      </c>
      <c r="AE7" s="169"/>
      <c r="AF7" s="128" t="s">
        <v>240</v>
      </c>
      <c r="AG7" s="166">
        <v>90430492.800000012</v>
      </c>
      <c r="AH7" s="128" t="s">
        <v>241</v>
      </c>
      <c r="AI7" s="146" t="s">
        <v>242</v>
      </c>
      <c r="AJ7" s="223"/>
      <c r="AK7" s="223"/>
      <c r="AL7" s="219"/>
      <c r="AM7" s="219"/>
      <c r="AN7" s="219"/>
      <c r="AO7" s="112" t="s">
        <v>371</v>
      </c>
      <c r="AP7" s="115" t="s">
        <v>350</v>
      </c>
    </row>
    <row r="8" spans="1:42" ht="60.75" customHeight="1" thickBot="1" x14ac:dyDescent="0.4">
      <c r="A8" s="200"/>
      <c r="B8" s="187"/>
      <c r="C8" s="128"/>
      <c r="D8" s="128"/>
      <c r="E8" s="128"/>
      <c r="F8" s="193"/>
      <c r="G8" s="151"/>
      <c r="H8" s="129"/>
      <c r="I8" s="129"/>
      <c r="J8" s="147"/>
      <c r="K8" s="147"/>
      <c r="L8" s="147"/>
      <c r="M8" s="147"/>
      <c r="N8" s="147"/>
      <c r="O8" s="142"/>
      <c r="P8" s="142"/>
      <c r="Q8" s="129"/>
      <c r="R8" s="127"/>
      <c r="S8" s="129"/>
      <c r="T8" s="37" t="s">
        <v>162</v>
      </c>
      <c r="U8" s="16">
        <v>5</v>
      </c>
      <c r="V8" s="70">
        <v>1</v>
      </c>
      <c r="W8" s="16">
        <v>0</v>
      </c>
      <c r="X8" s="42">
        <f t="shared" si="0"/>
        <v>0.2</v>
      </c>
      <c r="Y8" s="202"/>
      <c r="Z8" s="36">
        <v>360</v>
      </c>
      <c r="AA8" s="36">
        <v>180</v>
      </c>
      <c r="AB8" s="169"/>
      <c r="AC8" s="146"/>
      <c r="AD8" s="146"/>
      <c r="AE8" s="169"/>
      <c r="AF8" s="128"/>
      <c r="AG8" s="166"/>
      <c r="AH8" s="128"/>
      <c r="AI8" s="146"/>
      <c r="AJ8" s="172"/>
      <c r="AK8" s="172"/>
      <c r="AL8" s="174"/>
      <c r="AM8" s="174"/>
      <c r="AN8" s="174"/>
      <c r="AO8" s="114"/>
      <c r="AP8" s="115"/>
    </row>
    <row r="9" spans="1:42" ht="60.75" customHeight="1" thickBot="1" x14ac:dyDescent="0.4">
      <c r="A9" s="200"/>
      <c r="B9" s="187"/>
      <c r="C9" s="128"/>
      <c r="D9" s="128"/>
      <c r="E9" s="128"/>
      <c r="F9" s="194"/>
      <c r="G9" s="133" t="s">
        <v>291</v>
      </c>
      <c r="H9" s="134"/>
      <c r="I9" s="134"/>
      <c r="J9" s="134"/>
      <c r="K9" s="134"/>
      <c r="L9" s="134"/>
      <c r="M9" s="134"/>
      <c r="N9" s="135"/>
      <c r="O9" s="34">
        <f>AVERAGE(O3:O8)</f>
        <v>0.29997435897435898</v>
      </c>
      <c r="P9" s="34">
        <f>AVERAGE(P3:P8)</f>
        <v>0.16445720813154943</v>
      </c>
      <c r="Q9" s="133" t="s">
        <v>291</v>
      </c>
      <c r="R9" s="134"/>
      <c r="S9" s="134"/>
      <c r="T9" s="134"/>
      <c r="U9" s="134"/>
      <c r="V9" s="134"/>
      <c r="W9" s="134"/>
      <c r="X9" s="135"/>
      <c r="Y9" s="18">
        <f>+(Y3+Y5+Y7)/3</f>
        <v>0.6</v>
      </c>
      <c r="Z9" s="44"/>
      <c r="AA9" s="36"/>
      <c r="AB9" s="169"/>
      <c r="AC9" s="206" t="s">
        <v>305</v>
      </c>
      <c r="AD9" s="207"/>
      <c r="AE9" s="207"/>
      <c r="AF9" s="207"/>
      <c r="AG9" s="207"/>
      <c r="AH9" s="207"/>
      <c r="AI9" s="207"/>
      <c r="AJ9" s="207"/>
      <c r="AK9" s="207"/>
      <c r="AL9" s="208"/>
      <c r="AM9" s="209">
        <f>+(AN3+AN6)/(AM3+AM6)</f>
        <v>8.3443973481747383E-2</v>
      </c>
      <c r="AN9" s="209"/>
      <c r="AO9" s="71"/>
      <c r="AP9" s="31"/>
    </row>
    <row r="10" spans="1:42" ht="75.75" customHeight="1" x14ac:dyDescent="0.35">
      <c r="A10" s="200"/>
      <c r="B10" s="187"/>
      <c r="C10" s="128"/>
      <c r="D10" s="128"/>
      <c r="E10" s="128"/>
      <c r="F10" s="192" t="s">
        <v>28</v>
      </c>
      <c r="G10" s="152" t="s">
        <v>50</v>
      </c>
      <c r="H10" s="143" t="s">
        <v>275</v>
      </c>
      <c r="I10" s="143" t="s">
        <v>51</v>
      </c>
      <c r="J10" s="156" t="s">
        <v>292</v>
      </c>
      <c r="K10" s="158">
        <v>4000</v>
      </c>
      <c r="L10" s="148">
        <v>748</v>
      </c>
      <c r="M10" s="148">
        <v>305</v>
      </c>
      <c r="N10" s="186">
        <v>1180</v>
      </c>
      <c r="O10" s="132">
        <f>+(M10+N10)/K10</f>
        <v>0.37125000000000002</v>
      </c>
      <c r="P10" s="132">
        <f>+(L10+M10+N10)/13136</f>
        <v>0.16999086479902559</v>
      </c>
      <c r="Q10" s="143" t="s">
        <v>127</v>
      </c>
      <c r="R10" s="125">
        <v>2020130010076</v>
      </c>
      <c r="S10" s="143" t="s">
        <v>128</v>
      </c>
      <c r="T10" s="43" t="s">
        <v>163</v>
      </c>
      <c r="U10" s="17">
        <v>10</v>
      </c>
      <c r="V10" s="72">
        <v>1</v>
      </c>
      <c r="W10" s="17">
        <v>8</v>
      </c>
      <c r="X10" s="40">
        <f t="shared" si="0"/>
        <v>0.9</v>
      </c>
      <c r="Y10" s="202">
        <f>AVERAGE(X10:X12)</f>
        <v>0.96666666666666667</v>
      </c>
      <c r="Z10" s="36">
        <v>360</v>
      </c>
      <c r="AA10" s="36">
        <v>180</v>
      </c>
      <c r="AB10" s="169"/>
      <c r="AC10" s="157">
        <v>1</v>
      </c>
      <c r="AD10" s="189">
        <f>+L10+M10+N10</f>
        <v>2233</v>
      </c>
      <c r="AE10" s="169" t="s">
        <v>231</v>
      </c>
      <c r="AF10" s="128" t="s">
        <v>243</v>
      </c>
      <c r="AG10" s="166">
        <v>100000000</v>
      </c>
      <c r="AH10" s="128" t="s">
        <v>244</v>
      </c>
      <c r="AI10" s="146" t="s">
        <v>245</v>
      </c>
      <c r="AJ10" s="180" t="s">
        <v>310</v>
      </c>
      <c r="AK10" s="180" t="s">
        <v>245</v>
      </c>
      <c r="AL10" s="175">
        <v>499999999.80000001</v>
      </c>
      <c r="AM10" s="175">
        <v>299999999.80000001</v>
      </c>
      <c r="AN10" s="175">
        <v>92600000</v>
      </c>
      <c r="AO10" s="112" t="s">
        <v>372</v>
      </c>
      <c r="AP10" s="115" t="s">
        <v>351</v>
      </c>
    </row>
    <row r="11" spans="1:42" ht="78.75" customHeight="1" x14ac:dyDescent="0.35">
      <c r="A11" s="200"/>
      <c r="B11" s="187"/>
      <c r="C11" s="128"/>
      <c r="D11" s="128"/>
      <c r="E11" s="128"/>
      <c r="F11" s="193"/>
      <c r="G11" s="150"/>
      <c r="H11" s="128"/>
      <c r="I11" s="128"/>
      <c r="J11" s="157"/>
      <c r="K11" s="159"/>
      <c r="L11" s="149"/>
      <c r="M11" s="149"/>
      <c r="N11" s="128"/>
      <c r="O11" s="123"/>
      <c r="P11" s="123"/>
      <c r="Q11" s="128"/>
      <c r="R11" s="126"/>
      <c r="S11" s="128"/>
      <c r="T11" s="36" t="s">
        <v>164</v>
      </c>
      <c r="U11" s="1">
        <v>5</v>
      </c>
      <c r="V11" s="73">
        <v>1</v>
      </c>
      <c r="W11" s="1">
        <v>14</v>
      </c>
      <c r="X11" s="41">
        <v>1</v>
      </c>
      <c r="Y11" s="202"/>
      <c r="Z11" s="36">
        <v>360</v>
      </c>
      <c r="AA11" s="36">
        <v>180</v>
      </c>
      <c r="AB11" s="169"/>
      <c r="AC11" s="157"/>
      <c r="AD11" s="190"/>
      <c r="AE11" s="169"/>
      <c r="AF11" s="128"/>
      <c r="AG11" s="166"/>
      <c r="AH11" s="128"/>
      <c r="AI11" s="146"/>
      <c r="AJ11" s="180"/>
      <c r="AK11" s="180"/>
      <c r="AL11" s="175"/>
      <c r="AM11" s="175"/>
      <c r="AN11" s="175"/>
      <c r="AO11" s="113"/>
      <c r="AP11" s="115"/>
    </row>
    <row r="12" spans="1:42" ht="83.25" customHeight="1" x14ac:dyDescent="0.35">
      <c r="A12" s="200"/>
      <c r="B12" s="187"/>
      <c r="C12" s="128"/>
      <c r="D12" s="128"/>
      <c r="E12" s="128"/>
      <c r="F12" s="193"/>
      <c r="G12" s="150"/>
      <c r="H12" s="128"/>
      <c r="I12" s="128"/>
      <c r="J12" s="157"/>
      <c r="K12" s="159"/>
      <c r="L12" s="149"/>
      <c r="M12" s="149"/>
      <c r="N12" s="128"/>
      <c r="O12" s="123"/>
      <c r="P12" s="123"/>
      <c r="Q12" s="128"/>
      <c r="R12" s="126"/>
      <c r="S12" s="128"/>
      <c r="T12" s="36" t="s">
        <v>165</v>
      </c>
      <c r="U12" s="38">
        <v>1</v>
      </c>
      <c r="V12" s="74">
        <v>1</v>
      </c>
      <c r="W12" s="38">
        <v>1</v>
      </c>
      <c r="X12" s="41">
        <v>1</v>
      </c>
      <c r="Y12" s="132"/>
      <c r="Z12" s="36">
        <v>360</v>
      </c>
      <c r="AA12" s="36">
        <v>180</v>
      </c>
      <c r="AB12" s="169"/>
      <c r="AC12" s="157"/>
      <c r="AD12" s="158"/>
      <c r="AE12" s="169"/>
      <c r="AF12" s="128"/>
      <c r="AG12" s="166"/>
      <c r="AH12" s="128"/>
      <c r="AI12" s="146"/>
      <c r="AJ12" s="180"/>
      <c r="AK12" s="180"/>
      <c r="AL12" s="175"/>
      <c r="AM12" s="175"/>
      <c r="AN12" s="175"/>
      <c r="AO12" s="114"/>
      <c r="AP12" s="115"/>
    </row>
    <row r="13" spans="1:42" ht="56.25" customHeight="1" x14ac:dyDescent="0.35">
      <c r="A13" s="200"/>
      <c r="B13" s="187"/>
      <c r="C13" s="128"/>
      <c r="D13" s="128"/>
      <c r="E13" s="128"/>
      <c r="F13" s="193"/>
      <c r="G13" s="150" t="s">
        <v>276</v>
      </c>
      <c r="H13" s="128">
        <v>0</v>
      </c>
      <c r="I13" s="128" t="s">
        <v>277</v>
      </c>
      <c r="J13" s="146">
        <v>10000</v>
      </c>
      <c r="K13" s="146">
        <v>3500</v>
      </c>
      <c r="L13" s="146">
        <v>2491</v>
      </c>
      <c r="M13" s="146">
        <v>607</v>
      </c>
      <c r="N13" s="128">
        <v>1257</v>
      </c>
      <c r="O13" s="123">
        <f>+(M13+N13)/K13</f>
        <v>0.53257142857142858</v>
      </c>
      <c r="P13" s="123">
        <f>+(L13+M13+N13)/J13</f>
        <v>0.4355</v>
      </c>
      <c r="Q13" s="128" t="s">
        <v>129</v>
      </c>
      <c r="R13" s="126">
        <v>2020130010074</v>
      </c>
      <c r="S13" s="128" t="s">
        <v>130</v>
      </c>
      <c r="T13" s="36" t="s">
        <v>166</v>
      </c>
      <c r="U13" s="38">
        <v>5</v>
      </c>
      <c r="V13" s="74">
        <v>1</v>
      </c>
      <c r="W13" s="38">
        <v>4</v>
      </c>
      <c r="X13" s="41">
        <f t="shared" si="0"/>
        <v>1</v>
      </c>
      <c r="Y13" s="139">
        <f>AVERAGE(X13:X15)</f>
        <v>1</v>
      </c>
      <c r="Z13" s="36">
        <v>360</v>
      </c>
      <c r="AA13" s="36">
        <v>180</v>
      </c>
      <c r="AB13" s="169"/>
      <c r="AC13" s="146">
        <v>10000</v>
      </c>
      <c r="AD13" s="191">
        <f>+L13+M13+N13</f>
        <v>4355</v>
      </c>
      <c r="AE13" s="169"/>
      <c r="AF13" s="128" t="s">
        <v>243</v>
      </c>
      <c r="AG13" s="178">
        <v>150000000</v>
      </c>
      <c r="AH13" s="128" t="s">
        <v>246</v>
      </c>
      <c r="AI13" s="146" t="s">
        <v>245</v>
      </c>
      <c r="AJ13" s="180"/>
      <c r="AK13" s="180"/>
      <c r="AL13" s="175"/>
      <c r="AM13" s="175"/>
      <c r="AN13" s="175"/>
      <c r="AO13" s="112" t="s">
        <v>373</v>
      </c>
      <c r="AP13" s="115" t="s">
        <v>352</v>
      </c>
    </row>
    <row r="14" spans="1:42" ht="96" customHeight="1" x14ac:dyDescent="0.35">
      <c r="A14" s="200"/>
      <c r="B14" s="187"/>
      <c r="C14" s="128"/>
      <c r="D14" s="128"/>
      <c r="E14" s="128"/>
      <c r="F14" s="193"/>
      <c r="G14" s="150"/>
      <c r="H14" s="128"/>
      <c r="I14" s="128"/>
      <c r="J14" s="146"/>
      <c r="K14" s="146"/>
      <c r="L14" s="146"/>
      <c r="M14" s="146"/>
      <c r="N14" s="128"/>
      <c r="O14" s="123"/>
      <c r="P14" s="123"/>
      <c r="Q14" s="128"/>
      <c r="R14" s="126"/>
      <c r="S14" s="128"/>
      <c r="T14" s="36" t="s">
        <v>167</v>
      </c>
      <c r="U14" s="38">
        <v>25</v>
      </c>
      <c r="V14" s="74">
        <v>5</v>
      </c>
      <c r="W14" s="38">
        <v>36</v>
      </c>
      <c r="X14" s="41">
        <v>1</v>
      </c>
      <c r="Y14" s="202"/>
      <c r="Z14" s="36">
        <v>360</v>
      </c>
      <c r="AA14" s="36">
        <v>180</v>
      </c>
      <c r="AB14" s="169"/>
      <c r="AC14" s="146"/>
      <c r="AD14" s="190"/>
      <c r="AE14" s="169"/>
      <c r="AF14" s="128"/>
      <c r="AG14" s="178"/>
      <c r="AH14" s="128"/>
      <c r="AI14" s="146"/>
      <c r="AJ14" s="180"/>
      <c r="AK14" s="180"/>
      <c r="AL14" s="175"/>
      <c r="AM14" s="175"/>
      <c r="AN14" s="175"/>
      <c r="AO14" s="113"/>
      <c r="AP14" s="115"/>
    </row>
    <row r="15" spans="1:42" ht="45" customHeight="1" x14ac:dyDescent="0.35">
      <c r="A15" s="200"/>
      <c r="B15" s="187"/>
      <c r="C15" s="128"/>
      <c r="D15" s="128"/>
      <c r="E15" s="128"/>
      <c r="F15" s="193"/>
      <c r="G15" s="150"/>
      <c r="H15" s="128"/>
      <c r="I15" s="128"/>
      <c r="J15" s="146"/>
      <c r="K15" s="146"/>
      <c r="L15" s="146"/>
      <c r="M15" s="146"/>
      <c r="N15" s="128"/>
      <c r="O15" s="123"/>
      <c r="P15" s="123"/>
      <c r="Q15" s="128"/>
      <c r="R15" s="126"/>
      <c r="S15" s="128"/>
      <c r="T15" s="36" t="s">
        <v>168</v>
      </c>
      <c r="U15" s="38">
        <v>1</v>
      </c>
      <c r="V15" s="74">
        <v>1</v>
      </c>
      <c r="W15" s="38">
        <v>0</v>
      </c>
      <c r="X15" s="41">
        <f t="shared" si="0"/>
        <v>1</v>
      </c>
      <c r="Y15" s="132"/>
      <c r="Z15" s="36">
        <v>360</v>
      </c>
      <c r="AA15" s="36">
        <v>180</v>
      </c>
      <c r="AB15" s="169"/>
      <c r="AC15" s="146"/>
      <c r="AD15" s="158"/>
      <c r="AE15" s="169"/>
      <c r="AF15" s="128"/>
      <c r="AG15" s="178"/>
      <c r="AH15" s="128"/>
      <c r="AI15" s="146"/>
      <c r="AJ15" s="180"/>
      <c r="AK15" s="180"/>
      <c r="AL15" s="175"/>
      <c r="AM15" s="175"/>
      <c r="AN15" s="175"/>
      <c r="AO15" s="114"/>
      <c r="AP15" s="115"/>
    </row>
    <row r="16" spans="1:42" ht="61.5" customHeight="1" x14ac:dyDescent="0.35">
      <c r="A16" s="200"/>
      <c r="B16" s="187"/>
      <c r="C16" s="128"/>
      <c r="D16" s="128"/>
      <c r="E16" s="128"/>
      <c r="F16" s="193"/>
      <c r="G16" s="150" t="s">
        <v>52</v>
      </c>
      <c r="H16" s="128"/>
      <c r="I16" s="128" t="s">
        <v>53</v>
      </c>
      <c r="J16" s="146">
        <v>7000</v>
      </c>
      <c r="K16" s="146">
        <v>2500</v>
      </c>
      <c r="L16" s="146">
        <v>565</v>
      </c>
      <c r="M16" s="146">
        <v>210</v>
      </c>
      <c r="N16" s="128">
        <v>0</v>
      </c>
      <c r="O16" s="123">
        <f>+(M16+N16)/K16</f>
        <v>8.4000000000000005E-2</v>
      </c>
      <c r="P16" s="123">
        <f>+(L16+M16+N16)/J16</f>
        <v>0.11071428571428571</v>
      </c>
      <c r="Q16" s="128" t="s">
        <v>131</v>
      </c>
      <c r="R16" s="176">
        <v>2020130010078</v>
      </c>
      <c r="S16" s="128" t="s">
        <v>132</v>
      </c>
      <c r="T16" s="36" t="s">
        <v>169</v>
      </c>
      <c r="U16" s="35">
        <v>2</v>
      </c>
      <c r="V16" s="75">
        <v>1</v>
      </c>
      <c r="W16" s="35">
        <v>3</v>
      </c>
      <c r="X16" s="41">
        <v>1</v>
      </c>
      <c r="Y16" s="139">
        <f>AVERAGE(X16:X18)</f>
        <v>0.53333333333333333</v>
      </c>
      <c r="Z16" s="36">
        <v>360</v>
      </c>
      <c r="AA16" s="36">
        <v>180</v>
      </c>
      <c r="AB16" s="169"/>
      <c r="AC16" s="146">
        <v>7000</v>
      </c>
      <c r="AD16" s="191">
        <f>+L16+M16+N16</f>
        <v>775</v>
      </c>
      <c r="AE16" s="169"/>
      <c r="AF16" s="128" t="s">
        <v>243</v>
      </c>
      <c r="AG16" s="222">
        <v>250000000</v>
      </c>
      <c r="AH16" s="128" t="s">
        <v>246</v>
      </c>
      <c r="AI16" s="146" t="s">
        <v>245</v>
      </c>
      <c r="AJ16" s="180"/>
      <c r="AK16" s="180"/>
      <c r="AL16" s="175"/>
      <c r="AM16" s="175"/>
      <c r="AN16" s="175"/>
      <c r="AO16" s="113" t="s">
        <v>374</v>
      </c>
      <c r="AP16" s="115" t="s">
        <v>353</v>
      </c>
    </row>
    <row r="17" spans="1:42" ht="15" customHeight="1" x14ac:dyDescent="0.35">
      <c r="A17" s="200"/>
      <c r="B17" s="187"/>
      <c r="C17" s="128"/>
      <c r="D17" s="128"/>
      <c r="E17" s="128"/>
      <c r="F17" s="193"/>
      <c r="G17" s="150"/>
      <c r="H17" s="128"/>
      <c r="I17" s="128"/>
      <c r="J17" s="146"/>
      <c r="K17" s="146"/>
      <c r="L17" s="146"/>
      <c r="M17" s="146"/>
      <c r="N17" s="128"/>
      <c r="O17" s="123"/>
      <c r="P17" s="123"/>
      <c r="Q17" s="128"/>
      <c r="R17" s="176"/>
      <c r="S17" s="128"/>
      <c r="T17" s="128" t="s">
        <v>170</v>
      </c>
      <c r="U17" s="130">
        <v>15</v>
      </c>
      <c r="V17" s="153">
        <v>1</v>
      </c>
      <c r="W17" s="131">
        <v>0</v>
      </c>
      <c r="X17" s="139">
        <f t="shared" si="0"/>
        <v>6.6666666666666666E-2</v>
      </c>
      <c r="Y17" s="202"/>
      <c r="Z17" s="129">
        <v>360</v>
      </c>
      <c r="AA17" s="129">
        <v>180</v>
      </c>
      <c r="AB17" s="169"/>
      <c r="AC17" s="146"/>
      <c r="AD17" s="190"/>
      <c r="AE17" s="169"/>
      <c r="AF17" s="128"/>
      <c r="AG17" s="166"/>
      <c r="AH17" s="128"/>
      <c r="AI17" s="146"/>
      <c r="AJ17" s="180"/>
      <c r="AK17" s="180"/>
      <c r="AL17" s="175"/>
      <c r="AM17" s="175"/>
      <c r="AN17" s="175"/>
      <c r="AO17" s="113"/>
      <c r="AP17" s="115"/>
    </row>
    <row r="18" spans="1:42" ht="42" customHeight="1" thickBot="1" x14ac:dyDescent="0.4">
      <c r="A18" s="200"/>
      <c r="B18" s="187"/>
      <c r="C18" s="128"/>
      <c r="D18" s="128"/>
      <c r="E18" s="128"/>
      <c r="F18" s="193"/>
      <c r="G18" s="151"/>
      <c r="H18" s="129"/>
      <c r="I18" s="129"/>
      <c r="J18" s="147"/>
      <c r="K18" s="147"/>
      <c r="L18" s="147"/>
      <c r="M18" s="147"/>
      <c r="N18" s="129"/>
      <c r="O18" s="139"/>
      <c r="P18" s="139"/>
      <c r="Q18" s="129"/>
      <c r="R18" s="177"/>
      <c r="S18" s="129"/>
      <c r="T18" s="129"/>
      <c r="U18" s="131"/>
      <c r="V18" s="154"/>
      <c r="W18" s="195"/>
      <c r="X18" s="202"/>
      <c r="Y18" s="202"/>
      <c r="Z18" s="143"/>
      <c r="AA18" s="143"/>
      <c r="AB18" s="169"/>
      <c r="AC18" s="147"/>
      <c r="AD18" s="190"/>
      <c r="AE18" s="170"/>
      <c r="AF18" s="129"/>
      <c r="AG18" s="167"/>
      <c r="AH18" s="129"/>
      <c r="AI18" s="147"/>
      <c r="AJ18" s="181"/>
      <c r="AK18" s="181"/>
      <c r="AL18" s="218"/>
      <c r="AM18" s="218"/>
      <c r="AN18" s="218"/>
      <c r="AO18" s="114"/>
      <c r="AP18" s="115"/>
    </row>
    <row r="19" spans="1:42" ht="60.75" customHeight="1" thickBot="1" x14ac:dyDescent="0.4">
      <c r="A19" s="200"/>
      <c r="B19" s="187"/>
      <c r="C19" s="128"/>
      <c r="D19" s="128"/>
      <c r="E19" s="128"/>
      <c r="F19" s="194"/>
      <c r="G19" s="133" t="s">
        <v>293</v>
      </c>
      <c r="H19" s="134"/>
      <c r="I19" s="134"/>
      <c r="J19" s="134"/>
      <c r="K19" s="134"/>
      <c r="L19" s="134"/>
      <c r="M19" s="134"/>
      <c r="N19" s="135"/>
      <c r="O19" s="19">
        <f>AVERAGE(O10:O18)</f>
        <v>0.32927380952380952</v>
      </c>
      <c r="P19" s="19">
        <f>AVERAGE(P10:P18)</f>
        <v>0.23873505017110377</v>
      </c>
      <c r="Q19" s="136" t="s">
        <v>293</v>
      </c>
      <c r="R19" s="137"/>
      <c r="S19" s="137"/>
      <c r="T19" s="137"/>
      <c r="U19" s="137"/>
      <c r="V19" s="137"/>
      <c r="W19" s="137"/>
      <c r="X19" s="138"/>
      <c r="Y19" s="18">
        <f>AVERAGE(Y10:Y18)</f>
        <v>0.83333333333333337</v>
      </c>
      <c r="Z19" s="46"/>
      <c r="AA19" s="36"/>
      <c r="AB19" s="171"/>
      <c r="AC19" s="161" t="s">
        <v>311</v>
      </c>
      <c r="AD19" s="162"/>
      <c r="AE19" s="162"/>
      <c r="AF19" s="162"/>
      <c r="AG19" s="162"/>
      <c r="AH19" s="162"/>
      <c r="AI19" s="162"/>
      <c r="AJ19" s="162"/>
      <c r="AK19" s="162"/>
      <c r="AL19" s="163"/>
      <c r="AM19" s="220">
        <f>+AN10/AM10</f>
        <v>0.30866666687244443</v>
      </c>
      <c r="AN19" s="221"/>
      <c r="AO19" s="76"/>
      <c r="AP19" s="31"/>
    </row>
    <row r="20" spans="1:42" ht="54.75" customHeight="1" x14ac:dyDescent="0.35">
      <c r="A20" s="200"/>
      <c r="B20" s="187"/>
      <c r="C20" s="128"/>
      <c r="D20" s="128"/>
      <c r="E20" s="128"/>
      <c r="F20" s="192" t="s">
        <v>29</v>
      </c>
      <c r="G20" s="152" t="s">
        <v>54</v>
      </c>
      <c r="H20" s="143" t="s">
        <v>278</v>
      </c>
      <c r="I20" s="143" t="s">
        <v>55</v>
      </c>
      <c r="J20" s="145">
        <v>3959</v>
      </c>
      <c r="K20" s="145">
        <v>500</v>
      </c>
      <c r="L20" s="145">
        <v>166</v>
      </c>
      <c r="M20" s="145">
        <v>31</v>
      </c>
      <c r="N20" s="145">
        <v>484</v>
      </c>
      <c r="O20" s="132">
        <v>1</v>
      </c>
      <c r="P20" s="132">
        <f>+(L20+M20+N20)/J20</f>
        <v>0.17201313462995707</v>
      </c>
      <c r="Q20" s="143" t="s">
        <v>133</v>
      </c>
      <c r="R20" s="125">
        <v>2020130010079</v>
      </c>
      <c r="S20" s="143" t="s">
        <v>134</v>
      </c>
      <c r="T20" s="43" t="s">
        <v>171</v>
      </c>
      <c r="U20" s="49">
        <v>500</v>
      </c>
      <c r="V20" s="77">
        <v>31</v>
      </c>
      <c r="W20" s="49">
        <v>7</v>
      </c>
      <c r="X20" s="40">
        <f t="shared" si="0"/>
        <v>7.5999999999999998E-2</v>
      </c>
      <c r="Y20" s="203">
        <f>AVERAGE(X20:X29)</f>
        <v>0.45393333333333336</v>
      </c>
      <c r="Z20" s="36">
        <v>360</v>
      </c>
      <c r="AA20" s="36">
        <v>180</v>
      </c>
      <c r="AB20" s="169"/>
      <c r="AC20" s="145">
        <v>3959</v>
      </c>
      <c r="AD20" s="145">
        <f>+K20+L20+M20</f>
        <v>697</v>
      </c>
      <c r="AE20" s="168" t="s">
        <v>232</v>
      </c>
      <c r="AF20" s="143" t="s">
        <v>243</v>
      </c>
      <c r="AG20" s="165">
        <v>100000000</v>
      </c>
      <c r="AH20" s="143" t="s">
        <v>247</v>
      </c>
      <c r="AI20" s="145" t="s">
        <v>248</v>
      </c>
      <c r="AJ20" s="210" t="s">
        <v>314</v>
      </c>
      <c r="AK20" s="210" t="s">
        <v>248</v>
      </c>
      <c r="AL20" s="211">
        <v>100000000.39</v>
      </c>
      <c r="AM20" s="211">
        <v>82000000.390000001</v>
      </c>
      <c r="AN20" s="212">
        <v>16000000</v>
      </c>
      <c r="AO20" s="122" t="s">
        <v>375</v>
      </c>
      <c r="AP20" s="115" t="s">
        <v>354</v>
      </c>
    </row>
    <row r="21" spans="1:42" ht="53.25" customHeight="1" x14ac:dyDescent="0.35">
      <c r="A21" s="200"/>
      <c r="B21" s="187"/>
      <c r="C21" s="128"/>
      <c r="D21" s="128"/>
      <c r="E21" s="128"/>
      <c r="F21" s="193"/>
      <c r="G21" s="150"/>
      <c r="H21" s="128"/>
      <c r="I21" s="128"/>
      <c r="J21" s="146"/>
      <c r="K21" s="146"/>
      <c r="L21" s="146"/>
      <c r="M21" s="146"/>
      <c r="N21" s="146"/>
      <c r="O21" s="123"/>
      <c r="P21" s="123"/>
      <c r="Q21" s="128"/>
      <c r="R21" s="126"/>
      <c r="S21" s="128"/>
      <c r="T21" s="36" t="s">
        <v>172</v>
      </c>
      <c r="U21" s="47">
        <v>5</v>
      </c>
      <c r="V21" s="78">
        <v>0</v>
      </c>
      <c r="W21" s="47">
        <v>0</v>
      </c>
      <c r="X21" s="41">
        <f t="shared" si="0"/>
        <v>0</v>
      </c>
      <c r="Y21" s="204"/>
      <c r="Z21" s="36">
        <v>360</v>
      </c>
      <c r="AA21" s="36">
        <v>180</v>
      </c>
      <c r="AB21" s="169"/>
      <c r="AC21" s="146"/>
      <c r="AD21" s="146"/>
      <c r="AE21" s="169"/>
      <c r="AF21" s="128"/>
      <c r="AG21" s="166"/>
      <c r="AH21" s="128"/>
      <c r="AI21" s="146"/>
      <c r="AJ21" s="210"/>
      <c r="AK21" s="210"/>
      <c r="AL21" s="211"/>
      <c r="AM21" s="211"/>
      <c r="AN21" s="182"/>
      <c r="AO21" s="122"/>
      <c r="AP21" s="115"/>
    </row>
    <row r="22" spans="1:42" ht="63.75" customHeight="1" x14ac:dyDescent="0.35">
      <c r="A22" s="200"/>
      <c r="B22" s="187"/>
      <c r="C22" s="128"/>
      <c r="D22" s="128"/>
      <c r="E22" s="128"/>
      <c r="F22" s="193"/>
      <c r="G22" s="150" t="s">
        <v>56</v>
      </c>
      <c r="H22" s="128" t="s">
        <v>57</v>
      </c>
      <c r="I22" s="128" t="s">
        <v>279</v>
      </c>
      <c r="J22" s="146">
        <v>1200</v>
      </c>
      <c r="K22" s="146">
        <v>100</v>
      </c>
      <c r="L22" s="146">
        <v>31</v>
      </c>
      <c r="M22" s="146">
        <v>0</v>
      </c>
      <c r="N22" s="146">
        <v>564</v>
      </c>
      <c r="O22" s="123">
        <v>1</v>
      </c>
      <c r="P22" s="123">
        <f>+(L22+M22+N22)/J22</f>
        <v>0.49583333333333335</v>
      </c>
      <c r="Q22" s="128"/>
      <c r="R22" s="126"/>
      <c r="S22" s="128"/>
      <c r="T22" s="36" t="s">
        <v>173</v>
      </c>
      <c r="U22" s="36">
        <v>100</v>
      </c>
      <c r="V22" s="78">
        <v>0</v>
      </c>
      <c r="W22" s="36">
        <v>13</v>
      </c>
      <c r="X22" s="41">
        <f t="shared" si="0"/>
        <v>0.13</v>
      </c>
      <c r="Y22" s="204"/>
      <c r="Z22" s="36">
        <v>360</v>
      </c>
      <c r="AA22" s="36">
        <v>180</v>
      </c>
      <c r="AB22" s="169"/>
      <c r="AC22" s="146">
        <v>1200</v>
      </c>
      <c r="AD22" s="146">
        <f>+L22+M22+N22</f>
        <v>595</v>
      </c>
      <c r="AE22" s="169"/>
      <c r="AF22" s="128"/>
      <c r="AG22" s="166"/>
      <c r="AH22" s="128"/>
      <c r="AI22" s="146"/>
      <c r="AJ22" s="210"/>
      <c r="AK22" s="210"/>
      <c r="AL22" s="211"/>
      <c r="AM22" s="211"/>
      <c r="AN22" s="182"/>
      <c r="AO22" s="122" t="s">
        <v>376</v>
      </c>
      <c r="AP22" s="115" t="s">
        <v>355</v>
      </c>
    </row>
    <row r="23" spans="1:42" ht="42" customHeight="1" x14ac:dyDescent="0.35">
      <c r="A23" s="200"/>
      <c r="B23" s="187"/>
      <c r="C23" s="128"/>
      <c r="D23" s="128"/>
      <c r="E23" s="128"/>
      <c r="F23" s="193"/>
      <c r="G23" s="150"/>
      <c r="H23" s="128"/>
      <c r="I23" s="128"/>
      <c r="J23" s="146"/>
      <c r="K23" s="146"/>
      <c r="L23" s="146"/>
      <c r="M23" s="146"/>
      <c r="N23" s="146"/>
      <c r="O23" s="123"/>
      <c r="P23" s="123"/>
      <c r="Q23" s="128"/>
      <c r="R23" s="126"/>
      <c r="S23" s="128"/>
      <c r="T23" s="36" t="s">
        <v>174</v>
      </c>
      <c r="U23" s="36">
        <v>1</v>
      </c>
      <c r="V23" s="78">
        <v>1</v>
      </c>
      <c r="W23" s="36">
        <v>1</v>
      </c>
      <c r="X23" s="41">
        <v>1</v>
      </c>
      <c r="Y23" s="204"/>
      <c r="Z23" s="36">
        <v>360</v>
      </c>
      <c r="AA23" s="36">
        <v>180</v>
      </c>
      <c r="AB23" s="169"/>
      <c r="AC23" s="146"/>
      <c r="AD23" s="146"/>
      <c r="AE23" s="169"/>
      <c r="AF23" s="128"/>
      <c r="AG23" s="166"/>
      <c r="AH23" s="128"/>
      <c r="AI23" s="146"/>
      <c r="AJ23" s="210"/>
      <c r="AK23" s="210"/>
      <c r="AL23" s="211"/>
      <c r="AM23" s="211"/>
      <c r="AN23" s="182"/>
      <c r="AO23" s="122"/>
      <c r="AP23" s="115"/>
    </row>
    <row r="24" spans="1:42" ht="36" customHeight="1" x14ac:dyDescent="0.35">
      <c r="A24" s="200"/>
      <c r="B24" s="187"/>
      <c r="C24" s="128"/>
      <c r="D24" s="128"/>
      <c r="E24" s="128"/>
      <c r="F24" s="193"/>
      <c r="G24" s="150"/>
      <c r="H24" s="128"/>
      <c r="I24" s="128"/>
      <c r="J24" s="146"/>
      <c r="K24" s="146"/>
      <c r="L24" s="146"/>
      <c r="M24" s="146"/>
      <c r="N24" s="146"/>
      <c r="O24" s="123"/>
      <c r="P24" s="123"/>
      <c r="Q24" s="128"/>
      <c r="R24" s="126"/>
      <c r="S24" s="128"/>
      <c r="T24" s="36" t="s">
        <v>175</v>
      </c>
      <c r="U24" s="36">
        <v>2</v>
      </c>
      <c r="V24" s="78">
        <v>0</v>
      </c>
      <c r="W24" s="36">
        <v>1</v>
      </c>
      <c r="X24" s="41">
        <f t="shared" si="0"/>
        <v>0.5</v>
      </c>
      <c r="Y24" s="204"/>
      <c r="Z24" s="36">
        <v>360</v>
      </c>
      <c r="AA24" s="36">
        <v>180</v>
      </c>
      <c r="AB24" s="169"/>
      <c r="AC24" s="146"/>
      <c r="AD24" s="146"/>
      <c r="AE24" s="169"/>
      <c r="AF24" s="128"/>
      <c r="AG24" s="166"/>
      <c r="AH24" s="128"/>
      <c r="AI24" s="146"/>
      <c r="AJ24" s="210"/>
      <c r="AK24" s="210"/>
      <c r="AL24" s="211"/>
      <c r="AM24" s="211"/>
      <c r="AN24" s="182"/>
      <c r="AO24" s="122"/>
      <c r="AP24" s="115"/>
    </row>
    <row r="25" spans="1:42" ht="48.75" customHeight="1" x14ac:dyDescent="0.35">
      <c r="A25" s="200"/>
      <c r="B25" s="187"/>
      <c r="C25" s="128"/>
      <c r="D25" s="128"/>
      <c r="E25" s="128"/>
      <c r="F25" s="193"/>
      <c r="G25" s="150" t="s">
        <v>58</v>
      </c>
      <c r="H25" s="128" t="s">
        <v>59</v>
      </c>
      <c r="I25" s="128" t="s">
        <v>280</v>
      </c>
      <c r="J25" s="146">
        <v>2000</v>
      </c>
      <c r="K25" s="146">
        <v>300</v>
      </c>
      <c r="L25" s="160">
        <v>92</v>
      </c>
      <c r="M25" s="146">
        <v>32</v>
      </c>
      <c r="N25" s="146">
        <v>265</v>
      </c>
      <c r="O25" s="123">
        <f>+(M25+N25)/K25</f>
        <v>0.99</v>
      </c>
      <c r="P25" s="123">
        <f>+(L25+M25+N25)/J25</f>
        <v>0.19450000000000001</v>
      </c>
      <c r="Q25" s="128"/>
      <c r="R25" s="126"/>
      <c r="S25" s="128"/>
      <c r="T25" s="36" t="s">
        <v>176</v>
      </c>
      <c r="U25" s="47">
        <v>4</v>
      </c>
      <c r="V25" s="78">
        <v>1</v>
      </c>
      <c r="W25" s="47">
        <v>1</v>
      </c>
      <c r="X25" s="41">
        <f t="shared" si="0"/>
        <v>0.5</v>
      </c>
      <c r="Y25" s="204"/>
      <c r="Z25" s="36">
        <v>360</v>
      </c>
      <c r="AA25" s="36">
        <v>180</v>
      </c>
      <c r="AB25" s="169"/>
      <c r="AC25" s="146">
        <v>2000</v>
      </c>
      <c r="AD25" s="146">
        <f>+L25+M25+N25</f>
        <v>389</v>
      </c>
      <c r="AE25" s="169"/>
      <c r="AF25" s="128"/>
      <c r="AG25" s="166"/>
      <c r="AH25" s="128"/>
      <c r="AI25" s="146"/>
      <c r="AJ25" s="210"/>
      <c r="AK25" s="210"/>
      <c r="AL25" s="211"/>
      <c r="AM25" s="211"/>
      <c r="AN25" s="182"/>
      <c r="AO25" s="122" t="s">
        <v>377</v>
      </c>
      <c r="AP25" s="115" t="s">
        <v>356</v>
      </c>
    </row>
    <row r="26" spans="1:42" ht="42" customHeight="1" x14ac:dyDescent="0.35">
      <c r="A26" s="200"/>
      <c r="B26" s="187"/>
      <c r="C26" s="128"/>
      <c r="D26" s="128"/>
      <c r="E26" s="128"/>
      <c r="F26" s="193"/>
      <c r="G26" s="150"/>
      <c r="H26" s="128"/>
      <c r="I26" s="128"/>
      <c r="J26" s="146"/>
      <c r="K26" s="146"/>
      <c r="L26" s="160"/>
      <c r="M26" s="146"/>
      <c r="N26" s="146"/>
      <c r="O26" s="123"/>
      <c r="P26" s="123"/>
      <c r="Q26" s="128"/>
      <c r="R26" s="126"/>
      <c r="S26" s="128"/>
      <c r="T26" s="36" t="s">
        <v>177</v>
      </c>
      <c r="U26" s="47">
        <v>3</v>
      </c>
      <c r="V26" s="78">
        <v>0</v>
      </c>
      <c r="W26" s="47">
        <v>1</v>
      </c>
      <c r="X26" s="41">
        <f t="shared" si="0"/>
        <v>0.33333333333333331</v>
      </c>
      <c r="Y26" s="204"/>
      <c r="Z26" s="36">
        <v>360</v>
      </c>
      <c r="AA26" s="36">
        <v>180</v>
      </c>
      <c r="AB26" s="169"/>
      <c r="AC26" s="146"/>
      <c r="AD26" s="146"/>
      <c r="AE26" s="169"/>
      <c r="AF26" s="128"/>
      <c r="AG26" s="166"/>
      <c r="AH26" s="128"/>
      <c r="AI26" s="146"/>
      <c r="AJ26" s="210"/>
      <c r="AK26" s="210"/>
      <c r="AL26" s="211"/>
      <c r="AM26" s="211"/>
      <c r="AN26" s="182"/>
      <c r="AO26" s="122"/>
      <c r="AP26" s="115"/>
    </row>
    <row r="27" spans="1:42" ht="40.5" customHeight="1" x14ac:dyDescent="0.35">
      <c r="A27" s="200"/>
      <c r="B27" s="187"/>
      <c r="C27" s="128"/>
      <c r="D27" s="128"/>
      <c r="E27" s="128"/>
      <c r="F27" s="193"/>
      <c r="G27" s="150" t="s">
        <v>60</v>
      </c>
      <c r="H27" s="128">
        <v>0</v>
      </c>
      <c r="I27" s="128" t="s">
        <v>61</v>
      </c>
      <c r="J27" s="146">
        <v>12000</v>
      </c>
      <c r="K27" s="146">
        <v>3500</v>
      </c>
      <c r="L27" s="146">
        <v>1058</v>
      </c>
      <c r="M27" s="146">
        <v>0</v>
      </c>
      <c r="N27" s="146">
        <v>623</v>
      </c>
      <c r="O27" s="123">
        <f>+(M27+N27)/K27</f>
        <v>0.17799999999999999</v>
      </c>
      <c r="P27" s="123">
        <f>+(L27+M27+N27)/J27</f>
        <v>0.14008333333333334</v>
      </c>
      <c r="Q27" s="128"/>
      <c r="R27" s="126"/>
      <c r="S27" s="128"/>
      <c r="T27" s="36" t="s">
        <v>178</v>
      </c>
      <c r="U27" s="47">
        <v>1</v>
      </c>
      <c r="V27" s="78">
        <v>0</v>
      </c>
      <c r="W27" s="47">
        <v>1</v>
      </c>
      <c r="X27" s="41">
        <f t="shared" si="0"/>
        <v>1</v>
      </c>
      <c r="Y27" s="204"/>
      <c r="Z27" s="36">
        <v>360</v>
      </c>
      <c r="AA27" s="36">
        <v>180</v>
      </c>
      <c r="AB27" s="169"/>
      <c r="AC27" s="146">
        <v>12000</v>
      </c>
      <c r="AD27" s="146">
        <f>+L27+M27+N27</f>
        <v>1681</v>
      </c>
      <c r="AE27" s="169"/>
      <c r="AF27" s="128"/>
      <c r="AG27" s="166"/>
      <c r="AH27" s="128"/>
      <c r="AI27" s="146"/>
      <c r="AJ27" s="210"/>
      <c r="AK27" s="210"/>
      <c r="AL27" s="211"/>
      <c r="AM27" s="211"/>
      <c r="AN27" s="182"/>
      <c r="AO27" s="122" t="s">
        <v>378</v>
      </c>
      <c r="AP27" s="115" t="s">
        <v>357</v>
      </c>
    </row>
    <row r="28" spans="1:42" ht="68.25" customHeight="1" x14ac:dyDescent="0.35">
      <c r="A28" s="200"/>
      <c r="B28" s="187"/>
      <c r="C28" s="128"/>
      <c r="D28" s="128"/>
      <c r="E28" s="128"/>
      <c r="F28" s="193"/>
      <c r="G28" s="150"/>
      <c r="H28" s="128"/>
      <c r="I28" s="128"/>
      <c r="J28" s="146"/>
      <c r="K28" s="146"/>
      <c r="L28" s="146"/>
      <c r="M28" s="146"/>
      <c r="N28" s="146"/>
      <c r="O28" s="123"/>
      <c r="P28" s="123"/>
      <c r="Q28" s="128"/>
      <c r="R28" s="126"/>
      <c r="S28" s="128"/>
      <c r="T28" s="36" t="s">
        <v>179</v>
      </c>
      <c r="U28" s="47">
        <v>1</v>
      </c>
      <c r="V28" s="78">
        <v>1</v>
      </c>
      <c r="W28" s="47">
        <v>1</v>
      </c>
      <c r="X28" s="41">
        <v>1</v>
      </c>
      <c r="Y28" s="204"/>
      <c r="Z28" s="36">
        <v>360</v>
      </c>
      <c r="AA28" s="36">
        <v>180</v>
      </c>
      <c r="AB28" s="169"/>
      <c r="AC28" s="146"/>
      <c r="AD28" s="146"/>
      <c r="AE28" s="169"/>
      <c r="AF28" s="128"/>
      <c r="AG28" s="166"/>
      <c r="AH28" s="128"/>
      <c r="AI28" s="146"/>
      <c r="AJ28" s="210"/>
      <c r="AK28" s="210"/>
      <c r="AL28" s="211"/>
      <c r="AM28" s="211"/>
      <c r="AN28" s="182"/>
      <c r="AO28" s="122"/>
      <c r="AP28" s="115"/>
    </row>
    <row r="29" spans="1:42" ht="57" customHeight="1" thickBot="1" x14ac:dyDescent="0.4">
      <c r="A29" s="200"/>
      <c r="B29" s="187"/>
      <c r="C29" s="128"/>
      <c r="D29" s="128"/>
      <c r="E29" s="128"/>
      <c r="F29" s="193"/>
      <c r="G29" s="151"/>
      <c r="H29" s="129"/>
      <c r="I29" s="129"/>
      <c r="J29" s="147"/>
      <c r="K29" s="147"/>
      <c r="L29" s="147"/>
      <c r="M29" s="147"/>
      <c r="N29" s="147"/>
      <c r="O29" s="139"/>
      <c r="P29" s="139"/>
      <c r="Q29" s="129"/>
      <c r="R29" s="127"/>
      <c r="S29" s="129"/>
      <c r="T29" s="37" t="s">
        <v>180</v>
      </c>
      <c r="U29" s="48">
        <v>1</v>
      </c>
      <c r="V29" s="79">
        <v>0</v>
      </c>
      <c r="W29" s="48">
        <v>0</v>
      </c>
      <c r="X29" s="42">
        <f t="shared" si="0"/>
        <v>0</v>
      </c>
      <c r="Y29" s="204"/>
      <c r="Z29" s="36">
        <v>360</v>
      </c>
      <c r="AA29" s="36">
        <v>180</v>
      </c>
      <c r="AB29" s="169"/>
      <c r="AC29" s="147"/>
      <c r="AD29" s="147"/>
      <c r="AE29" s="170"/>
      <c r="AF29" s="129"/>
      <c r="AG29" s="167"/>
      <c r="AH29" s="129"/>
      <c r="AI29" s="147"/>
      <c r="AJ29" s="210"/>
      <c r="AK29" s="210"/>
      <c r="AL29" s="211"/>
      <c r="AM29" s="211"/>
      <c r="AN29" s="183"/>
      <c r="AO29" s="122"/>
      <c r="AP29" s="115"/>
    </row>
    <row r="30" spans="1:42" ht="78" customHeight="1" thickBot="1" x14ac:dyDescent="0.4">
      <c r="A30" s="200"/>
      <c r="B30" s="187"/>
      <c r="C30" s="128"/>
      <c r="D30" s="128"/>
      <c r="E30" s="128"/>
      <c r="F30" s="194"/>
      <c r="G30" s="133" t="s">
        <v>294</v>
      </c>
      <c r="H30" s="134"/>
      <c r="I30" s="134"/>
      <c r="J30" s="134"/>
      <c r="K30" s="134"/>
      <c r="L30" s="134"/>
      <c r="M30" s="134"/>
      <c r="N30" s="135"/>
      <c r="O30" s="19">
        <f>AVERAGE(O20:O29)</f>
        <v>0.79200000000000004</v>
      </c>
      <c r="P30" s="19">
        <f>AVERAGE(P20:P29)</f>
        <v>0.25060745032415593</v>
      </c>
      <c r="Q30" s="133" t="s">
        <v>294</v>
      </c>
      <c r="R30" s="134"/>
      <c r="S30" s="134"/>
      <c r="T30" s="134"/>
      <c r="U30" s="134"/>
      <c r="V30" s="134"/>
      <c r="W30" s="134"/>
      <c r="X30" s="135"/>
      <c r="Y30" s="19">
        <f>+Y20</f>
        <v>0.45393333333333336</v>
      </c>
      <c r="Z30" s="44"/>
      <c r="AA30" s="36"/>
      <c r="AB30" s="171"/>
      <c r="AC30" s="161" t="s">
        <v>315</v>
      </c>
      <c r="AD30" s="162"/>
      <c r="AE30" s="162"/>
      <c r="AF30" s="162"/>
      <c r="AG30" s="162"/>
      <c r="AH30" s="162"/>
      <c r="AI30" s="162"/>
      <c r="AJ30" s="162"/>
      <c r="AK30" s="162"/>
      <c r="AL30" s="163"/>
      <c r="AM30" s="224">
        <f>+AN20/AM20</f>
        <v>0.19512195029149315</v>
      </c>
      <c r="AN30" s="225"/>
      <c r="AO30" s="107"/>
      <c r="AP30" s="31"/>
    </row>
    <row r="31" spans="1:42" ht="59.25" customHeight="1" x14ac:dyDescent="0.35">
      <c r="A31" s="200"/>
      <c r="B31" s="187"/>
      <c r="C31" s="128"/>
      <c r="D31" s="128"/>
      <c r="E31" s="128"/>
      <c r="F31" s="192" t="s">
        <v>30</v>
      </c>
      <c r="G31" s="46" t="s">
        <v>62</v>
      </c>
      <c r="H31" s="43" t="s">
        <v>63</v>
      </c>
      <c r="I31" s="43" t="s">
        <v>64</v>
      </c>
      <c r="J31" s="49">
        <v>3047</v>
      </c>
      <c r="K31" s="49">
        <v>260</v>
      </c>
      <c r="L31" s="49">
        <v>0</v>
      </c>
      <c r="M31" s="49">
        <v>0</v>
      </c>
      <c r="N31" s="43">
        <v>0</v>
      </c>
      <c r="O31" s="40">
        <f>+(M31+N31)/K31</f>
        <v>0</v>
      </c>
      <c r="P31" s="40">
        <f>+(L31+M31+N31)/J31</f>
        <v>0</v>
      </c>
      <c r="Q31" s="143" t="s">
        <v>135</v>
      </c>
      <c r="R31" s="125">
        <v>2020130010135</v>
      </c>
      <c r="S31" s="143" t="s">
        <v>136</v>
      </c>
      <c r="T31" s="43" t="s">
        <v>181</v>
      </c>
      <c r="U31" s="49">
        <v>200</v>
      </c>
      <c r="V31" s="80">
        <v>200</v>
      </c>
      <c r="W31" s="49">
        <v>0</v>
      </c>
      <c r="X31" s="40">
        <f t="shared" si="0"/>
        <v>1</v>
      </c>
      <c r="Y31" s="184">
        <f>AVERAGE(X31:X35)</f>
        <v>0.41666666666666663</v>
      </c>
      <c r="Z31" s="36">
        <v>360</v>
      </c>
      <c r="AA31" s="36">
        <v>180</v>
      </c>
      <c r="AB31" s="169"/>
      <c r="AC31" s="49">
        <v>3047</v>
      </c>
      <c r="AD31" s="49">
        <f>+L31+M31+N31</f>
        <v>0</v>
      </c>
      <c r="AE31" s="168" t="s">
        <v>233</v>
      </c>
      <c r="AF31" s="143" t="s">
        <v>249</v>
      </c>
      <c r="AG31" s="165">
        <v>500000000</v>
      </c>
      <c r="AH31" s="143" t="s">
        <v>250</v>
      </c>
      <c r="AI31" s="145" t="s">
        <v>251</v>
      </c>
      <c r="AJ31" s="53" t="s">
        <v>318</v>
      </c>
      <c r="AK31" s="60" t="s">
        <v>319</v>
      </c>
      <c r="AL31" s="55">
        <v>0</v>
      </c>
      <c r="AM31" s="55">
        <v>271614744.94999999</v>
      </c>
      <c r="AN31" s="55">
        <v>0</v>
      </c>
      <c r="AO31" s="112" t="s">
        <v>379</v>
      </c>
      <c r="AP31" s="116"/>
    </row>
    <row r="32" spans="1:42" ht="51.75" customHeight="1" x14ac:dyDescent="0.35">
      <c r="A32" s="200"/>
      <c r="B32" s="187"/>
      <c r="C32" s="128"/>
      <c r="D32" s="128"/>
      <c r="E32" s="128"/>
      <c r="F32" s="193"/>
      <c r="G32" s="150" t="s">
        <v>65</v>
      </c>
      <c r="H32" s="128" t="s">
        <v>66</v>
      </c>
      <c r="I32" s="128" t="s">
        <v>67</v>
      </c>
      <c r="J32" s="146">
        <v>3657</v>
      </c>
      <c r="K32" s="146">
        <v>85</v>
      </c>
      <c r="L32" s="146">
        <v>0</v>
      </c>
      <c r="M32" s="146">
        <v>0</v>
      </c>
      <c r="N32" s="128">
        <v>0</v>
      </c>
      <c r="O32" s="123">
        <f t="shared" ref="O32:O35" si="7">+(M32+N32)/K32</f>
        <v>0</v>
      </c>
      <c r="P32" s="123">
        <f t="shared" ref="P32:P35" si="8">+(L32+M32+N32)/J32</f>
        <v>0</v>
      </c>
      <c r="Q32" s="128"/>
      <c r="R32" s="126"/>
      <c r="S32" s="128"/>
      <c r="T32" s="47" t="s">
        <v>182</v>
      </c>
      <c r="U32" s="47">
        <v>12</v>
      </c>
      <c r="V32" s="81">
        <v>1</v>
      </c>
      <c r="W32" s="47">
        <v>0</v>
      </c>
      <c r="X32" s="41">
        <f t="shared" si="0"/>
        <v>8.3333333333333329E-2</v>
      </c>
      <c r="Y32" s="185"/>
      <c r="Z32" s="36">
        <v>360</v>
      </c>
      <c r="AA32" s="36">
        <v>180</v>
      </c>
      <c r="AB32" s="169"/>
      <c r="AC32" s="146">
        <v>3657</v>
      </c>
      <c r="AD32" s="146">
        <f>+L32+M32+N32</f>
        <v>0</v>
      </c>
      <c r="AE32" s="169"/>
      <c r="AF32" s="128"/>
      <c r="AG32" s="166"/>
      <c r="AH32" s="128"/>
      <c r="AI32" s="146"/>
      <c r="AJ32" s="59" t="s">
        <v>318</v>
      </c>
      <c r="AK32" s="57" t="s">
        <v>320</v>
      </c>
      <c r="AL32" s="56">
        <v>0</v>
      </c>
      <c r="AM32" s="56">
        <v>184812663.5</v>
      </c>
      <c r="AN32" s="56">
        <v>0</v>
      </c>
      <c r="AO32" s="113"/>
      <c r="AP32" s="116"/>
    </row>
    <row r="33" spans="1:42" ht="59.25" customHeight="1" x14ac:dyDescent="0.35">
      <c r="A33" s="200"/>
      <c r="B33" s="187"/>
      <c r="C33" s="128"/>
      <c r="D33" s="128"/>
      <c r="E33" s="128"/>
      <c r="F33" s="193"/>
      <c r="G33" s="150"/>
      <c r="H33" s="128"/>
      <c r="I33" s="128"/>
      <c r="J33" s="146"/>
      <c r="K33" s="146"/>
      <c r="L33" s="146"/>
      <c r="M33" s="146"/>
      <c r="N33" s="128"/>
      <c r="O33" s="123" t="e">
        <f t="shared" si="7"/>
        <v>#DIV/0!</v>
      </c>
      <c r="P33" s="123" t="e">
        <f t="shared" si="8"/>
        <v>#DIV/0!</v>
      </c>
      <c r="Q33" s="128"/>
      <c r="R33" s="126"/>
      <c r="S33" s="128"/>
      <c r="T33" s="47" t="s">
        <v>183</v>
      </c>
      <c r="U33" s="47">
        <v>1</v>
      </c>
      <c r="V33" s="81">
        <v>1</v>
      </c>
      <c r="W33" s="47">
        <v>0</v>
      </c>
      <c r="X33" s="41">
        <f t="shared" si="0"/>
        <v>1</v>
      </c>
      <c r="Y33" s="185"/>
      <c r="Z33" s="36">
        <v>360</v>
      </c>
      <c r="AA33" s="36">
        <v>180</v>
      </c>
      <c r="AB33" s="169"/>
      <c r="AC33" s="146"/>
      <c r="AD33" s="146"/>
      <c r="AE33" s="169"/>
      <c r="AF33" s="128"/>
      <c r="AG33" s="166"/>
      <c r="AH33" s="128"/>
      <c r="AI33" s="146"/>
      <c r="AJ33" s="59" t="s">
        <v>321</v>
      </c>
      <c r="AK33" s="57" t="s">
        <v>251</v>
      </c>
      <c r="AL33" s="56">
        <v>500000000</v>
      </c>
      <c r="AM33" s="56">
        <v>500000000</v>
      </c>
      <c r="AN33" s="56">
        <v>0</v>
      </c>
      <c r="AO33" s="113"/>
      <c r="AP33" s="116"/>
    </row>
    <row r="34" spans="1:42" ht="41.25" customHeight="1" x14ac:dyDescent="0.35">
      <c r="A34" s="200"/>
      <c r="B34" s="187"/>
      <c r="C34" s="128"/>
      <c r="D34" s="128"/>
      <c r="E34" s="128"/>
      <c r="F34" s="193"/>
      <c r="G34" s="150" t="s">
        <v>68</v>
      </c>
      <c r="H34" s="128" t="s">
        <v>69</v>
      </c>
      <c r="I34" s="128" t="s">
        <v>70</v>
      </c>
      <c r="J34" s="146">
        <v>3047</v>
      </c>
      <c r="K34" s="146">
        <v>200</v>
      </c>
      <c r="L34" s="146">
        <v>0</v>
      </c>
      <c r="M34" s="146">
        <v>0</v>
      </c>
      <c r="N34" s="128">
        <v>0</v>
      </c>
      <c r="O34" s="123">
        <f t="shared" si="7"/>
        <v>0</v>
      </c>
      <c r="P34" s="123">
        <f t="shared" si="8"/>
        <v>0</v>
      </c>
      <c r="Q34" s="128"/>
      <c r="R34" s="126"/>
      <c r="S34" s="128"/>
      <c r="T34" s="36" t="s">
        <v>184</v>
      </c>
      <c r="U34" s="47">
        <v>2</v>
      </c>
      <c r="V34" s="81">
        <v>0</v>
      </c>
      <c r="W34" s="47">
        <v>0</v>
      </c>
      <c r="X34" s="41">
        <f t="shared" si="0"/>
        <v>0</v>
      </c>
      <c r="Y34" s="185"/>
      <c r="Z34" s="36">
        <v>360</v>
      </c>
      <c r="AA34" s="36">
        <v>180</v>
      </c>
      <c r="AB34" s="169"/>
      <c r="AC34" s="146">
        <v>3047</v>
      </c>
      <c r="AD34" s="146">
        <f>+L34+M34+N34</f>
        <v>0</v>
      </c>
      <c r="AE34" s="169"/>
      <c r="AF34" s="128" t="s">
        <v>252</v>
      </c>
      <c r="AG34" s="166">
        <v>300000000</v>
      </c>
      <c r="AH34" s="128"/>
      <c r="AI34" s="146" t="s">
        <v>253</v>
      </c>
      <c r="AJ34" s="215" t="s">
        <v>316</v>
      </c>
      <c r="AK34" s="181" t="s">
        <v>253</v>
      </c>
      <c r="AL34" s="183">
        <v>299999999.64999998</v>
      </c>
      <c r="AM34" s="183">
        <v>249999999.65000001</v>
      </c>
      <c r="AN34" s="183">
        <v>178433333</v>
      </c>
      <c r="AO34" s="113"/>
      <c r="AP34" s="116"/>
    </row>
    <row r="35" spans="1:42" ht="47.25" customHeight="1" thickBot="1" x14ac:dyDescent="0.4">
      <c r="A35" s="200"/>
      <c r="B35" s="187"/>
      <c r="C35" s="128"/>
      <c r="D35" s="128"/>
      <c r="E35" s="128"/>
      <c r="F35" s="193"/>
      <c r="G35" s="151"/>
      <c r="H35" s="129"/>
      <c r="I35" s="129"/>
      <c r="J35" s="147"/>
      <c r="K35" s="147"/>
      <c r="L35" s="147"/>
      <c r="M35" s="147"/>
      <c r="N35" s="129"/>
      <c r="O35" s="139" t="e">
        <f t="shared" si="7"/>
        <v>#DIV/0!</v>
      </c>
      <c r="P35" s="139" t="e">
        <f t="shared" si="8"/>
        <v>#DIV/0!</v>
      </c>
      <c r="Q35" s="129"/>
      <c r="R35" s="127"/>
      <c r="S35" s="129"/>
      <c r="T35" s="37" t="s">
        <v>185</v>
      </c>
      <c r="U35" s="48">
        <v>200</v>
      </c>
      <c r="V35" s="82">
        <v>0</v>
      </c>
      <c r="W35" s="48">
        <v>0</v>
      </c>
      <c r="X35" s="42">
        <f t="shared" si="0"/>
        <v>0</v>
      </c>
      <c r="Y35" s="185"/>
      <c r="Z35" s="36">
        <v>360</v>
      </c>
      <c r="AA35" s="36">
        <v>180</v>
      </c>
      <c r="AB35" s="169"/>
      <c r="AC35" s="147"/>
      <c r="AD35" s="147"/>
      <c r="AE35" s="170"/>
      <c r="AF35" s="129"/>
      <c r="AG35" s="167"/>
      <c r="AH35" s="129"/>
      <c r="AI35" s="147"/>
      <c r="AJ35" s="223"/>
      <c r="AK35" s="226"/>
      <c r="AL35" s="227"/>
      <c r="AM35" s="227"/>
      <c r="AN35" s="227"/>
      <c r="AO35" s="114"/>
      <c r="AP35" s="116"/>
    </row>
    <row r="36" spans="1:42" ht="92.25" customHeight="1" thickBot="1" x14ac:dyDescent="0.4">
      <c r="A36" s="200"/>
      <c r="B36" s="187"/>
      <c r="C36" s="128"/>
      <c r="D36" s="128"/>
      <c r="E36" s="128"/>
      <c r="F36" s="194"/>
      <c r="G36" s="133" t="s">
        <v>295</v>
      </c>
      <c r="H36" s="134"/>
      <c r="I36" s="134"/>
      <c r="J36" s="134"/>
      <c r="K36" s="134"/>
      <c r="L36" s="134"/>
      <c r="M36" s="134"/>
      <c r="N36" s="135"/>
      <c r="O36" s="19">
        <v>0</v>
      </c>
      <c r="P36" s="19">
        <v>0</v>
      </c>
      <c r="Q36" s="133" t="s">
        <v>295</v>
      </c>
      <c r="R36" s="134"/>
      <c r="S36" s="134"/>
      <c r="T36" s="134"/>
      <c r="U36" s="134"/>
      <c r="V36" s="134"/>
      <c r="W36" s="134"/>
      <c r="X36" s="135"/>
      <c r="Y36" s="19">
        <f>+Y31</f>
        <v>0.41666666666666663</v>
      </c>
      <c r="Z36" s="44"/>
      <c r="AA36" s="36"/>
      <c r="AB36" s="171"/>
      <c r="AC36" s="161" t="s">
        <v>317</v>
      </c>
      <c r="AD36" s="162"/>
      <c r="AE36" s="162"/>
      <c r="AF36" s="162"/>
      <c r="AG36" s="162"/>
      <c r="AH36" s="162"/>
      <c r="AI36" s="162"/>
      <c r="AJ36" s="162"/>
      <c r="AK36" s="162"/>
      <c r="AL36" s="163"/>
      <c r="AM36" s="220">
        <f>+(AN31+AN32+AN33+AN34)/(AM31+AM32+AM33+AM34)</f>
        <v>0.14790225404528423</v>
      </c>
      <c r="AN36" s="221"/>
      <c r="AO36" s="108"/>
      <c r="AP36" s="83"/>
    </row>
    <row r="37" spans="1:42" ht="59.25" customHeight="1" x14ac:dyDescent="0.35">
      <c r="A37" s="200"/>
      <c r="B37" s="187"/>
      <c r="C37" s="128"/>
      <c r="D37" s="128"/>
      <c r="E37" s="128"/>
      <c r="F37" s="192" t="s">
        <v>31</v>
      </c>
      <c r="G37" s="152" t="s">
        <v>71</v>
      </c>
      <c r="H37" s="143" t="s">
        <v>72</v>
      </c>
      <c r="I37" s="143" t="s">
        <v>73</v>
      </c>
      <c r="J37" s="145">
        <v>3000</v>
      </c>
      <c r="K37" s="145">
        <v>300</v>
      </c>
      <c r="L37" s="145">
        <v>75</v>
      </c>
      <c r="M37" s="145">
        <v>0</v>
      </c>
      <c r="N37" s="143">
        <v>0</v>
      </c>
      <c r="O37" s="132">
        <f t="shared" ref="O37:O38" si="9">+(M37+N37)/K37</f>
        <v>0</v>
      </c>
      <c r="P37" s="132">
        <f t="shared" ref="P37:P38" si="10">+(L37+M37+N37)/J37</f>
        <v>2.5000000000000001E-2</v>
      </c>
      <c r="Q37" s="143" t="s">
        <v>137</v>
      </c>
      <c r="R37" s="125">
        <v>2020130010086</v>
      </c>
      <c r="S37" s="143" t="s">
        <v>138</v>
      </c>
      <c r="T37" s="43" t="s">
        <v>186</v>
      </c>
      <c r="U37" s="15">
        <v>3</v>
      </c>
      <c r="V37" s="84">
        <v>0</v>
      </c>
      <c r="W37" s="15">
        <v>8</v>
      </c>
      <c r="X37" s="40">
        <v>1</v>
      </c>
      <c r="Y37" s="205">
        <f>AVERAGE(X37:X39)</f>
        <v>0.8666666666666667</v>
      </c>
      <c r="Z37" s="36">
        <v>360</v>
      </c>
      <c r="AA37" s="36">
        <v>180</v>
      </c>
      <c r="AB37" s="169"/>
      <c r="AC37" s="145">
        <v>3000</v>
      </c>
      <c r="AD37" s="145">
        <f>+L37+M37+N37</f>
        <v>75</v>
      </c>
      <c r="AE37" s="168" t="s">
        <v>234</v>
      </c>
      <c r="AF37" s="143" t="s">
        <v>254</v>
      </c>
      <c r="AG37" s="165"/>
      <c r="AH37" s="143" t="s">
        <v>255</v>
      </c>
      <c r="AI37" s="145" t="s">
        <v>256</v>
      </c>
      <c r="AJ37" s="172" t="s">
        <v>323</v>
      </c>
      <c r="AK37" s="172" t="s">
        <v>325</v>
      </c>
      <c r="AL37" s="174">
        <v>499999999.75</v>
      </c>
      <c r="AM37" s="174">
        <v>149999999.75</v>
      </c>
      <c r="AN37" s="174">
        <v>0</v>
      </c>
      <c r="AO37" s="112" t="s">
        <v>380</v>
      </c>
      <c r="AP37" s="115" t="s">
        <v>358</v>
      </c>
    </row>
    <row r="38" spans="1:42" ht="66.75" customHeight="1" x14ac:dyDescent="0.35">
      <c r="A38" s="200"/>
      <c r="B38" s="187"/>
      <c r="C38" s="128"/>
      <c r="D38" s="128"/>
      <c r="E38" s="128"/>
      <c r="F38" s="193"/>
      <c r="G38" s="150"/>
      <c r="H38" s="128"/>
      <c r="I38" s="128"/>
      <c r="J38" s="146"/>
      <c r="K38" s="146"/>
      <c r="L38" s="146"/>
      <c r="M38" s="146"/>
      <c r="N38" s="128"/>
      <c r="O38" s="123" t="e">
        <f t="shared" si="9"/>
        <v>#DIV/0!</v>
      </c>
      <c r="P38" s="123" t="e">
        <f t="shared" si="10"/>
        <v>#DIV/0!</v>
      </c>
      <c r="Q38" s="128"/>
      <c r="R38" s="126"/>
      <c r="S38" s="128"/>
      <c r="T38" s="36" t="s">
        <v>187</v>
      </c>
      <c r="U38" s="38">
        <v>5</v>
      </c>
      <c r="V38" s="84">
        <v>0</v>
      </c>
      <c r="W38" s="38">
        <v>3</v>
      </c>
      <c r="X38" s="41">
        <f t="shared" si="0"/>
        <v>0.6</v>
      </c>
      <c r="Y38" s="202"/>
      <c r="Z38" s="36">
        <v>360</v>
      </c>
      <c r="AA38" s="36">
        <v>180</v>
      </c>
      <c r="AB38" s="169"/>
      <c r="AC38" s="146"/>
      <c r="AD38" s="146"/>
      <c r="AE38" s="169"/>
      <c r="AF38" s="128"/>
      <c r="AG38" s="166"/>
      <c r="AH38" s="128"/>
      <c r="AI38" s="146"/>
      <c r="AJ38" s="173"/>
      <c r="AK38" s="173"/>
      <c r="AL38" s="175"/>
      <c r="AM38" s="175"/>
      <c r="AN38" s="175"/>
      <c r="AO38" s="113"/>
      <c r="AP38" s="115"/>
    </row>
    <row r="39" spans="1:42" ht="78" customHeight="1" x14ac:dyDescent="0.35">
      <c r="A39" s="200"/>
      <c r="B39" s="187"/>
      <c r="C39" s="128"/>
      <c r="D39" s="128"/>
      <c r="E39" s="128"/>
      <c r="F39" s="193"/>
      <c r="G39" s="44" t="s">
        <v>74</v>
      </c>
      <c r="H39" s="36" t="s">
        <v>75</v>
      </c>
      <c r="I39" s="36" t="s">
        <v>76</v>
      </c>
      <c r="J39" s="47">
        <v>3000</v>
      </c>
      <c r="K39" s="47">
        <v>500</v>
      </c>
      <c r="L39" s="47">
        <v>272</v>
      </c>
      <c r="M39" s="47">
        <v>0</v>
      </c>
      <c r="N39" s="36">
        <v>114</v>
      </c>
      <c r="O39" s="41">
        <f>+(M39+N39)/K39</f>
        <v>0.22800000000000001</v>
      </c>
      <c r="P39" s="41">
        <f>+(L39+M39+N39)/J39</f>
        <v>0.12866666666666668</v>
      </c>
      <c r="Q39" s="128"/>
      <c r="R39" s="126"/>
      <c r="S39" s="128"/>
      <c r="T39" s="36" t="s">
        <v>188</v>
      </c>
      <c r="U39" s="38">
        <v>5</v>
      </c>
      <c r="V39" s="84">
        <v>0</v>
      </c>
      <c r="W39" s="38">
        <v>5</v>
      </c>
      <c r="X39" s="41">
        <f t="shared" si="0"/>
        <v>1</v>
      </c>
      <c r="Y39" s="132"/>
      <c r="Z39" s="36">
        <v>360</v>
      </c>
      <c r="AA39" s="36">
        <v>180</v>
      </c>
      <c r="AB39" s="169"/>
      <c r="AC39" s="47">
        <v>3000</v>
      </c>
      <c r="AD39" s="47">
        <f>+L39+M39+N39</f>
        <v>386</v>
      </c>
      <c r="AE39" s="169"/>
      <c r="AF39" s="36" t="s">
        <v>249</v>
      </c>
      <c r="AG39" s="50">
        <v>225415916</v>
      </c>
      <c r="AH39" s="128"/>
      <c r="AI39" s="47" t="s">
        <v>257</v>
      </c>
      <c r="AJ39" s="173"/>
      <c r="AK39" s="173"/>
      <c r="AL39" s="175"/>
      <c r="AM39" s="175"/>
      <c r="AN39" s="175"/>
      <c r="AO39" s="113"/>
      <c r="AP39" s="115"/>
    </row>
    <row r="40" spans="1:42" ht="69" customHeight="1" x14ac:dyDescent="0.35">
      <c r="A40" s="200"/>
      <c r="B40" s="187"/>
      <c r="C40" s="128"/>
      <c r="D40" s="128"/>
      <c r="E40" s="128"/>
      <c r="F40" s="193"/>
      <c r="G40" s="150" t="s">
        <v>77</v>
      </c>
      <c r="H40" s="128" t="s">
        <v>78</v>
      </c>
      <c r="I40" s="128" t="s">
        <v>79</v>
      </c>
      <c r="J40" s="146">
        <v>3000</v>
      </c>
      <c r="K40" s="146">
        <v>300</v>
      </c>
      <c r="L40" s="146">
        <v>0</v>
      </c>
      <c r="M40" s="146">
        <v>0</v>
      </c>
      <c r="N40" s="128">
        <v>0</v>
      </c>
      <c r="O40" s="123">
        <f t="shared" ref="O40:O41" si="11">+(M40+N40)/K40</f>
        <v>0</v>
      </c>
      <c r="P40" s="123">
        <f t="shared" ref="P40:P41" si="12">+(L40+M40+N40)/J40</f>
        <v>0</v>
      </c>
      <c r="Q40" s="128" t="s">
        <v>139</v>
      </c>
      <c r="R40" s="126">
        <v>2020130010089</v>
      </c>
      <c r="S40" s="128" t="s">
        <v>140</v>
      </c>
      <c r="T40" s="36" t="s">
        <v>189</v>
      </c>
      <c r="U40" s="38">
        <v>10</v>
      </c>
      <c r="V40" s="85">
        <v>0</v>
      </c>
      <c r="W40" s="38">
        <v>2</v>
      </c>
      <c r="X40" s="41">
        <f t="shared" si="0"/>
        <v>0.2</v>
      </c>
      <c r="Y40" s="139">
        <f>AVERAGE(X40:X42)</f>
        <v>0.23333333333333331</v>
      </c>
      <c r="Z40" s="36">
        <v>360</v>
      </c>
      <c r="AA40" s="36">
        <v>180</v>
      </c>
      <c r="AB40" s="169"/>
      <c r="AC40" s="146">
        <v>3000</v>
      </c>
      <c r="AD40" s="146">
        <f>+L40+M40+N40</f>
        <v>0</v>
      </c>
      <c r="AE40" s="169"/>
      <c r="AF40" s="128" t="s">
        <v>249</v>
      </c>
      <c r="AG40" s="166">
        <v>1352495498</v>
      </c>
      <c r="AH40" s="128" t="s">
        <v>258</v>
      </c>
      <c r="AI40" s="146" t="s">
        <v>257</v>
      </c>
      <c r="AJ40" s="173" t="s">
        <v>324</v>
      </c>
      <c r="AK40" s="173" t="s">
        <v>326</v>
      </c>
      <c r="AL40" s="175">
        <v>0</v>
      </c>
      <c r="AM40" s="175">
        <v>1615127201.5</v>
      </c>
      <c r="AN40" s="175">
        <v>0</v>
      </c>
      <c r="AO40" s="113"/>
      <c r="AP40" s="115"/>
    </row>
    <row r="41" spans="1:42" ht="60.75" customHeight="1" x14ac:dyDescent="0.35">
      <c r="A41" s="200"/>
      <c r="B41" s="187"/>
      <c r="C41" s="128"/>
      <c r="D41" s="128"/>
      <c r="E41" s="128"/>
      <c r="F41" s="193"/>
      <c r="G41" s="150"/>
      <c r="H41" s="128"/>
      <c r="I41" s="128"/>
      <c r="J41" s="146"/>
      <c r="K41" s="146"/>
      <c r="L41" s="146"/>
      <c r="M41" s="146"/>
      <c r="N41" s="128"/>
      <c r="O41" s="123" t="e">
        <f t="shared" si="11"/>
        <v>#DIV/0!</v>
      </c>
      <c r="P41" s="123" t="e">
        <f t="shared" si="12"/>
        <v>#DIV/0!</v>
      </c>
      <c r="Q41" s="128"/>
      <c r="R41" s="126"/>
      <c r="S41" s="128"/>
      <c r="T41" s="36" t="s">
        <v>190</v>
      </c>
      <c r="U41" s="38">
        <v>1</v>
      </c>
      <c r="V41" s="85">
        <v>0</v>
      </c>
      <c r="W41" s="38">
        <v>0</v>
      </c>
      <c r="X41" s="41">
        <f t="shared" si="0"/>
        <v>0</v>
      </c>
      <c r="Y41" s="202"/>
      <c r="Z41" s="36">
        <v>360</v>
      </c>
      <c r="AA41" s="36">
        <v>180</v>
      </c>
      <c r="AB41" s="169"/>
      <c r="AC41" s="146"/>
      <c r="AD41" s="146"/>
      <c r="AE41" s="169"/>
      <c r="AF41" s="128"/>
      <c r="AG41" s="166"/>
      <c r="AH41" s="128"/>
      <c r="AI41" s="146"/>
      <c r="AJ41" s="173"/>
      <c r="AK41" s="173"/>
      <c r="AL41" s="175"/>
      <c r="AM41" s="175"/>
      <c r="AN41" s="175"/>
      <c r="AO41" s="113"/>
      <c r="AP41" s="115"/>
    </row>
    <row r="42" spans="1:42" ht="54.75" customHeight="1" x14ac:dyDescent="0.35">
      <c r="A42" s="200"/>
      <c r="B42" s="187"/>
      <c r="C42" s="128"/>
      <c r="D42" s="128"/>
      <c r="E42" s="128"/>
      <c r="F42" s="193"/>
      <c r="G42" s="12" t="s">
        <v>80</v>
      </c>
      <c r="H42" s="36">
        <v>0</v>
      </c>
      <c r="I42" s="36" t="s">
        <v>81</v>
      </c>
      <c r="J42" s="47">
        <v>2000</v>
      </c>
      <c r="K42" s="47">
        <v>400</v>
      </c>
      <c r="L42" s="47">
        <v>0</v>
      </c>
      <c r="M42" s="47">
        <v>0</v>
      </c>
      <c r="N42" s="36">
        <v>0</v>
      </c>
      <c r="O42" s="41">
        <f>+(M42+N42)/K42</f>
        <v>0</v>
      </c>
      <c r="P42" s="41">
        <f>+(L42+M42+N42)/J42</f>
        <v>0</v>
      </c>
      <c r="Q42" s="128"/>
      <c r="R42" s="126"/>
      <c r="S42" s="128"/>
      <c r="T42" s="36" t="s">
        <v>191</v>
      </c>
      <c r="U42" s="38">
        <v>10</v>
      </c>
      <c r="V42" s="86">
        <v>0</v>
      </c>
      <c r="W42" s="38">
        <v>5</v>
      </c>
      <c r="X42" s="41">
        <f t="shared" si="0"/>
        <v>0.5</v>
      </c>
      <c r="Y42" s="132"/>
      <c r="Z42" s="36">
        <v>360</v>
      </c>
      <c r="AA42" s="36">
        <v>180</v>
      </c>
      <c r="AB42" s="169"/>
      <c r="AC42" s="47">
        <v>2000</v>
      </c>
      <c r="AD42" s="47">
        <f>+L42+M42+N42</f>
        <v>0</v>
      </c>
      <c r="AE42" s="169"/>
      <c r="AF42" s="128"/>
      <c r="AG42" s="166"/>
      <c r="AH42" s="128"/>
      <c r="AI42" s="146"/>
      <c r="AJ42" s="173"/>
      <c r="AK42" s="173"/>
      <c r="AL42" s="175"/>
      <c r="AM42" s="175"/>
      <c r="AN42" s="175"/>
      <c r="AO42" s="113"/>
      <c r="AP42" s="115"/>
    </row>
    <row r="43" spans="1:42" ht="49.5" customHeight="1" x14ac:dyDescent="0.35">
      <c r="A43" s="200"/>
      <c r="B43" s="187"/>
      <c r="C43" s="128"/>
      <c r="D43" s="128"/>
      <c r="E43" s="128"/>
      <c r="F43" s="193"/>
      <c r="G43" s="150" t="s">
        <v>82</v>
      </c>
      <c r="H43" s="128" t="s">
        <v>83</v>
      </c>
      <c r="I43" s="128" t="s">
        <v>84</v>
      </c>
      <c r="J43" s="146">
        <v>4000</v>
      </c>
      <c r="K43" s="146">
        <v>1000</v>
      </c>
      <c r="L43" s="146">
        <v>0</v>
      </c>
      <c r="M43" s="146">
        <v>0</v>
      </c>
      <c r="N43" s="128">
        <v>0</v>
      </c>
      <c r="O43" s="123">
        <f t="shared" ref="O43:O44" si="13">+(M43+N43)/K43</f>
        <v>0</v>
      </c>
      <c r="P43" s="123">
        <f t="shared" ref="P43:P44" si="14">+(L43+M43+N43)/J43</f>
        <v>0</v>
      </c>
      <c r="Q43" s="128" t="s">
        <v>141</v>
      </c>
      <c r="R43" s="176">
        <v>2020130010090</v>
      </c>
      <c r="S43" s="128" t="s">
        <v>142</v>
      </c>
      <c r="T43" s="36" t="s">
        <v>192</v>
      </c>
      <c r="U43" s="38">
        <v>10</v>
      </c>
      <c r="V43" s="86">
        <v>0</v>
      </c>
      <c r="W43" s="38">
        <v>2</v>
      </c>
      <c r="X43" s="41">
        <f t="shared" si="0"/>
        <v>0.2</v>
      </c>
      <c r="Y43" s="139">
        <f>AVERAGE(X43:X44)</f>
        <v>0.1</v>
      </c>
      <c r="Z43" s="36">
        <v>360</v>
      </c>
      <c r="AA43" s="36">
        <v>180</v>
      </c>
      <c r="AB43" s="169"/>
      <c r="AC43" s="146">
        <v>4000</v>
      </c>
      <c r="AD43" s="146">
        <f>+L43+M43+N43</f>
        <v>0</v>
      </c>
      <c r="AE43" s="169"/>
      <c r="AF43" s="4" t="s">
        <v>249</v>
      </c>
      <c r="AG43" s="51">
        <v>401663665</v>
      </c>
      <c r="AH43" s="128" t="s">
        <v>259</v>
      </c>
      <c r="AI43" s="5" t="s">
        <v>257</v>
      </c>
      <c r="AJ43" s="213" t="s">
        <v>327</v>
      </c>
      <c r="AK43" s="173" t="s">
        <v>328</v>
      </c>
      <c r="AL43" s="216">
        <v>1754159163</v>
      </c>
      <c r="AM43" s="216">
        <v>1754159163</v>
      </c>
      <c r="AN43" s="216">
        <v>480320000</v>
      </c>
      <c r="AO43" s="113"/>
      <c r="AP43" s="115"/>
    </row>
    <row r="44" spans="1:42" ht="77.25" customHeight="1" thickBot="1" x14ac:dyDescent="0.4">
      <c r="A44" s="200"/>
      <c r="B44" s="187"/>
      <c r="C44" s="128"/>
      <c r="D44" s="128"/>
      <c r="E44" s="128"/>
      <c r="F44" s="193"/>
      <c r="G44" s="151"/>
      <c r="H44" s="129"/>
      <c r="I44" s="129"/>
      <c r="J44" s="147"/>
      <c r="K44" s="147"/>
      <c r="L44" s="147"/>
      <c r="M44" s="147"/>
      <c r="N44" s="129"/>
      <c r="O44" s="139" t="e">
        <f t="shared" si="13"/>
        <v>#DIV/0!</v>
      </c>
      <c r="P44" s="139" t="e">
        <f t="shared" si="14"/>
        <v>#DIV/0!</v>
      </c>
      <c r="Q44" s="129"/>
      <c r="R44" s="177"/>
      <c r="S44" s="129"/>
      <c r="T44" s="37" t="s">
        <v>193</v>
      </c>
      <c r="U44" s="20">
        <v>1000</v>
      </c>
      <c r="V44" s="87">
        <v>0</v>
      </c>
      <c r="W44" s="20">
        <v>0</v>
      </c>
      <c r="X44" s="42">
        <f t="shared" si="0"/>
        <v>0</v>
      </c>
      <c r="Y44" s="202"/>
      <c r="Z44" s="36">
        <v>360</v>
      </c>
      <c r="AA44" s="36">
        <v>180</v>
      </c>
      <c r="AB44" s="169"/>
      <c r="AC44" s="147"/>
      <c r="AD44" s="147"/>
      <c r="AE44" s="170"/>
      <c r="AF44" s="14" t="s">
        <v>260</v>
      </c>
      <c r="AG44" s="24">
        <v>274584084</v>
      </c>
      <c r="AH44" s="129"/>
      <c r="AI44" s="25" t="s">
        <v>256</v>
      </c>
      <c r="AJ44" s="214"/>
      <c r="AK44" s="215"/>
      <c r="AL44" s="217"/>
      <c r="AM44" s="217"/>
      <c r="AN44" s="217"/>
      <c r="AO44" s="114"/>
      <c r="AP44" s="115"/>
    </row>
    <row r="45" spans="1:42" ht="72" customHeight="1" thickBot="1" x14ac:dyDescent="0.4">
      <c r="A45" s="200"/>
      <c r="B45" s="187"/>
      <c r="C45" s="128"/>
      <c r="D45" s="128"/>
      <c r="E45" s="128"/>
      <c r="F45" s="194"/>
      <c r="G45" s="133" t="s">
        <v>296</v>
      </c>
      <c r="H45" s="134"/>
      <c r="I45" s="134"/>
      <c r="J45" s="134"/>
      <c r="K45" s="134"/>
      <c r="L45" s="134"/>
      <c r="M45" s="134"/>
      <c r="N45" s="135"/>
      <c r="O45" s="19">
        <f>+(O37+O39+O40+O42+O43)/5</f>
        <v>4.5600000000000002E-2</v>
      </c>
      <c r="P45" s="19">
        <f>+(P37+P39+P40+P42+P43)/5</f>
        <v>3.0733333333333335E-2</v>
      </c>
      <c r="Q45" s="133" t="s">
        <v>296</v>
      </c>
      <c r="R45" s="134"/>
      <c r="S45" s="134"/>
      <c r="T45" s="134"/>
      <c r="U45" s="134"/>
      <c r="V45" s="134"/>
      <c r="W45" s="134"/>
      <c r="X45" s="135"/>
      <c r="Y45" s="19">
        <f>AVERAGE(Y37:Y44)</f>
        <v>0.40000000000000008</v>
      </c>
      <c r="Z45" s="44"/>
      <c r="AA45" s="36"/>
      <c r="AB45" s="171"/>
      <c r="AC45" s="161" t="s">
        <v>322</v>
      </c>
      <c r="AD45" s="162"/>
      <c r="AE45" s="162"/>
      <c r="AF45" s="162"/>
      <c r="AG45" s="162"/>
      <c r="AH45" s="162"/>
      <c r="AI45" s="162"/>
      <c r="AJ45" s="162"/>
      <c r="AK45" s="162"/>
      <c r="AL45" s="163"/>
      <c r="AM45" s="220">
        <f>+(AN37+AN40+AN43)/(AM37+AM40+AM43)</f>
        <v>0.13648221550801867</v>
      </c>
      <c r="AN45" s="221"/>
      <c r="AO45" s="88"/>
      <c r="AP45" s="83"/>
    </row>
    <row r="46" spans="1:42" ht="52.5" customHeight="1" x14ac:dyDescent="0.35">
      <c r="A46" s="200"/>
      <c r="B46" s="187"/>
      <c r="C46" s="128"/>
      <c r="D46" s="128"/>
      <c r="E46" s="128"/>
      <c r="F46" s="192" t="s">
        <v>32</v>
      </c>
      <c r="G46" s="152" t="s">
        <v>85</v>
      </c>
      <c r="H46" s="143" t="s">
        <v>86</v>
      </c>
      <c r="I46" s="143" t="s">
        <v>87</v>
      </c>
      <c r="J46" s="145">
        <v>8</v>
      </c>
      <c r="K46" s="145">
        <v>2</v>
      </c>
      <c r="L46" s="145">
        <v>2</v>
      </c>
      <c r="M46" s="145">
        <v>1</v>
      </c>
      <c r="N46" s="143">
        <v>1</v>
      </c>
      <c r="O46" s="132">
        <f t="shared" ref="O46:O50" si="15">+(M46+N46)/K46</f>
        <v>1</v>
      </c>
      <c r="P46" s="132">
        <f t="shared" ref="P46:P50" si="16">+(L46+M46+N46)/J46</f>
        <v>0.5</v>
      </c>
      <c r="Q46" s="143" t="s">
        <v>143</v>
      </c>
      <c r="R46" s="125">
        <v>2020130010091</v>
      </c>
      <c r="S46" s="143" t="s">
        <v>144</v>
      </c>
      <c r="T46" s="43" t="s">
        <v>194</v>
      </c>
      <c r="U46" s="21">
        <v>5</v>
      </c>
      <c r="V46" s="89">
        <v>6</v>
      </c>
      <c r="W46" s="21">
        <v>0</v>
      </c>
      <c r="X46" s="40">
        <f t="shared" si="0"/>
        <v>1.2</v>
      </c>
      <c r="Y46" s="184">
        <f>AVERAGE(X46:X51)</f>
        <v>0.96616666666666673</v>
      </c>
      <c r="Z46" s="36">
        <v>360</v>
      </c>
      <c r="AA46" s="36">
        <v>180</v>
      </c>
      <c r="AB46" s="169"/>
      <c r="AC46" s="145">
        <v>8</v>
      </c>
      <c r="AD46" s="145">
        <f>+L46+M46+N46</f>
        <v>4</v>
      </c>
      <c r="AE46" s="168" t="s">
        <v>235</v>
      </c>
      <c r="AF46" s="143" t="s">
        <v>260</v>
      </c>
      <c r="AG46" s="165">
        <v>150000000</v>
      </c>
      <c r="AH46" s="143" t="s">
        <v>261</v>
      </c>
      <c r="AI46" s="145" t="s">
        <v>262</v>
      </c>
      <c r="AJ46" s="172" t="s">
        <v>329</v>
      </c>
      <c r="AK46" s="172" t="s">
        <v>332</v>
      </c>
      <c r="AL46" s="229">
        <v>150000000.36000001</v>
      </c>
      <c r="AM46" s="229">
        <v>100000000.36</v>
      </c>
      <c r="AN46" s="229">
        <v>0</v>
      </c>
      <c r="AO46" s="112" t="s">
        <v>381</v>
      </c>
      <c r="AP46" s="115" t="s">
        <v>359</v>
      </c>
    </row>
    <row r="47" spans="1:42" ht="48" customHeight="1" x14ac:dyDescent="0.35">
      <c r="A47" s="200"/>
      <c r="B47" s="187"/>
      <c r="C47" s="128"/>
      <c r="D47" s="128"/>
      <c r="E47" s="128"/>
      <c r="F47" s="193"/>
      <c r="G47" s="150"/>
      <c r="H47" s="128"/>
      <c r="I47" s="128"/>
      <c r="J47" s="146"/>
      <c r="K47" s="146"/>
      <c r="L47" s="146"/>
      <c r="M47" s="146"/>
      <c r="N47" s="128"/>
      <c r="O47" s="123" t="e">
        <f t="shared" si="15"/>
        <v>#DIV/0!</v>
      </c>
      <c r="P47" s="123" t="e">
        <f t="shared" si="16"/>
        <v>#DIV/0!</v>
      </c>
      <c r="Q47" s="128"/>
      <c r="R47" s="126"/>
      <c r="S47" s="128"/>
      <c r="T47" s="36" t="s">
        <v>195</v>
      </c>
      <c r="U47" s="38">
        <v>1</v>
      </c>
      <c r="V47" s="90">
        <v>0</v>
      </c>
      <c r="W47" s="38">
        <v>1</v>
      </c>
      <c r="X47" s="41">
        <f t="shared" si="0"/>
        <v>1</v>
      </c>
      <c r="Y47" s="185"/>
      <c r="Z47" s="36">
        <v>360</v>
      </c>
      <c r="AA47" s="36">
        <v>180</v>
      </c>
      <c r="AB47" s="169"/>
      <c r="AC47" s="146"/>
      <c r="AD47" s="146"/>
      <c r="AE47" s="169"/>
      <c r="AF47" s="128"/>
      <c r="AG47" s="166"/>
      <c r="AH47" s="128"/>
      <c r="AI47" s="146"/>
      <c r="AJ47" s="173"/>
      <c r="AK47" s="173"/>
      <c r="AL47" s="164"/>
      <c r="AM47" s="164"/>
      <c r="AN47" s="164"/>
      <c r="AO47" s="113"/>
      <c r="AP47" s="115"/>
    </row>
    <row r="48" spans="1:42" ht="47.25" customHeight="1" x14ac:dyDescent="0.35">
      <c r="A48" s="200"/>
      <c r="B48" s="187"/>
      <c r="C48" s="128"/>
      <c r="D48" s="128"/>
      <c r="E48" s="128"/>
      <c r="F48" s="193"/>
      <c r="G48" s="150" t="s">
        <v>88</v>
      </c>
      <c r="H48" s="128" t="s">
        <v>89</v>
      </c>
      <c r="I48" s="128" t="s">
        <v>90</v>
      </c>
      <c r="J48" s="146">
        <v>14500</v>
      </c>
      <c r="K48" s="146">
        <v>3000</v>
      </c>
      <c r="L48" s="146">
        <v>591</v>
      </c>
      <c r="M48" s="146">
        <v>215</v>
      </c>
      <c r="N48" s="146">
        <v>5969</v>
      </c>
      <c r="O48" s="123">
        <v>1</v>
      </c>
      <c r="P48" s="123">
        <f t="shared" si="16"/>
        <v>0.46724137931034482</v>
      </c>
      <c r="Q48" s="128"/>
      <c r="R48" s="126"/>
      <c r="S48" s="128"/>
      <c r="T48" s="36" t="s">
        <v>196</v>
      </c>
      <c r="U48" s="38">
        <v>1</v>
      </c>
      <c r="V48" s="91">
        <v>1</v>
      </c>
      <c r="W48" s="38">
        <v>0</v>
      </c>
      <c r="X48" s="41">
        <f t="shared" si="0"/>
        <v>1</v>
      </c>
      <c r="Y48" s="185"/>
      <c r="Z48" s="36">
        <v>360</v>
      </c>
      <c r="AA48" s="36">
        <v>180</v>
      </c>
      <c r="AB48" s="169"/>
      <c r="AC48" s="146">
        <v>14500</v>
      </c>
      <c r="AD48" s="146">
        <f>+L48+M48+N48</f>
        <v>6775</v>
      </c>
      <c r="AE48" s="169"/>
      <c r="AF48" s="128"/>
      <c r="AG48" s="166"/>
      <c r="AH48" s="128"/>
      <c r="AI48" s="146"/>
      <c r="AJ48" s="173" t="s">
        <v>330</v>
      </c>
      <c r="AK48" s="173" t="s">
        <v>333</v>
      </c>
      <c r="AL48" s="164">
        <v>0</v>
      </c>
      <c r="AM48" s="164">
        <v>334892362.92000002</v>
      </c>
      <c r="AN48" s="164">
        <v>0</v>
      </c>
      <c r="AO48" s="113"/>
      <c r="AP48" s="115"/>
    </row>
    <row r="49" spans="1:42" ht="80.25" customHeight="1" x14ac:dyDescent="0.35">
      <c r="A49" s="200"/>
      <c r="B49" s="187"/>
      <c r="C49" s="128"/>
      <c r="D49" s="128"/>
      <c r="E49" s="128"/>
      <c r="F49" s="193"/>
      <c r="G49" s="150"/>
      <c r="H49" s="128"/>
      <c r="I49" s="128"/>
      <c r="J49" s="146"/>
      <c r="K49" s="146"/>
      <c r="L49" s="146"/>
      <c r="M49" s="146"/>
      <c r="N49" s="146"/>
      <c r="O49" s="123" t="e">
        <f t="shared" si="15"/>
        <v>#DIV/0!</v>
      </c>
      <c r="P49" s="123" t="e">
        <f t="shared" si="16"/>
        <v>#DIV/0!</v>
      </c>
      <c r="Q49" s="128"/>
      <c r="R49" s="126"/>
      <c r="S49" s="128"/>
      <c r="T49" s="36" t="s">
        <v>197</v>
      </c>
      <c r="U49" s="38">
        <v>3000</v>
      </c>
      <c r="V49" s="91">
        <v>191</v>
      </c>
      <c r="W49" s="38">
        <v>0</v>
      </c>
      <c r="X49" s="41">
        <f t="shared" si="0"/>
        <v>6.3666666666666663E-2</v>
      </c>
      <c r="Y49" s="185"/>
      <c r="Z49" s="36">
        <v>360</v>
      </c>
      <c r="AA49" s="36">
        <v>180</v>
      </c>
      <c r="AB49" s="169"/>
      <c r="AC49" s="146"/>
      <c r="AD49" s="146"/>
      <c r="AE49" s="169"/>
      <c r="AF49" s="128"/>
      <c r="AG49" s="166"/>
      <c r="AH49" s="128"/>
      <c r="AI49" s="146"/>
      <c r="AJ49" s="173"/>
      <c r="AK49" s="173"/>
      <c r="AL49" s="164"/>
      <c r="AM49" s="164"/>
      <c r="AN49" s="164"/>
      <c r="AO49" s="113"/>
      <c r="AP49" s="115"/>
    </row>
    <row r="50" spans="1:42" ht="72.75" customHeight="1" x14ac:dyDescent="0.35">
      <c r="A50" s="200"/>
      <c r="B50" s="187"/>
      <c r="C50" s="128"/>
      <c r="D50" s="128"/>
      <c r="E50" s="128"/>
      <c r="F50" s="193"/>
      <c r="G50" s="150"/>
      <c r="H50" s="128"/>
      <c r="I50" s="128"/>
      <c r="J50" s="146"/>
      <c r="K50" s="146"/>
      <c r="L50" s="146"/>
      <c r="M50" s="146"/>
      <c r="N50" s="146"/>
      <c r="O50" s="123" t="e">
        <f t="shared" si="15"/>
        <v>#DIV/0!</v>
      </c>
      <c r="P50" s="123" t="e">
        <f t="shared" si="16"/>
        <v>#DIV/0!</v>
      </c>
      <c r="Q50" s="128"/>
      <c r="R50" s="126"/>
      <c r="S50" s="128"/>
      <c r="T50" s="36" t="s">
        <v>198</v>
      </c>
      <c r="U50" s="38">
        <v>5</v>
      </c>
      <c r="V50" s="91">
        <v>1</v>
      </c>
      <c r="W50" s="38">
        <v>2</v>
      </c>
      <c r="X50" s="41">
        <f t="shared" si="0"/>
        <v>0.6</v>
      </c>
      <c r="Y50" s="185"/>
      <c r="Z50" s="36">
        <v>360</v>
      </c>
      <c r="AA50" s="36">
        <v>180</v>
      </c>
      <c r="AB50" s="169"/>
      <c r="AC50" s="146"/>
      <c r="AD50" s="146"/>
      <c r="AE50" s="169"/>
      <c r="AF50" s="128"/>
      <c r="AG50" s="166"/>
      <c r="AH50" s="128"/>
      <c r="AI50" s="146"/>
      <c r="AJ50" s="173" t="s">
        <v>331</v>
      </c>
      <c r="AK50" s="173" t="s">
        <v>334</v>
      </c>
      <c r="AL50" s="164">
        <v>277125705</v>
      </c>
      <c r="AM50" s="164">
        <v>277125705</v>
      </c>
      <c r="AN50" s="164">
        <v>179500000</v>
      </c>
      <c r="AO50" s="113"/>
      <c r="AP50" s="115"/>
    </row>
    <row r="51" spans="1:42" ht="100.5" customHeight="1" thickBot="1" x14ac:dyDescent="0.4">
      <c r="A51" s="200"/>
      <c r="B51" s="187"/>
      <c r="C51" s="128"/>
      <c r="D51" s="128"/>
      <c r="E51" s="128"/>
      <c r="F51" s="193"/>
      <c r="G51" s="13" t="s">
        <v>91</v>
      </c>
      <c r="H51" s="37" t="s">
        <v>92</v>
      </c>
      <c r="I51" s="14" t="s">
        <v>93</v>
      </c>
      <c r="J51" s="48">
        <v>4500</v>
      </c>
      <c r="K51" s="48">
        <v>500</v>
      </c>
      <c r="L51" s="48">
        <v>18</v>
      </c>
      <c r="M51" s="48">
        <v>0</v>
      </c>
      <c r="N51" s="37">
        <v>58</v>
      </c>
      <c r="O51" s="42">
        <f>+(M51+N51)/K51</f>
        <v>0.11600000000000001</v>
      </c>
      <c r="P51" s="42">
        <f>+(L51+M51+N51)/J51</f>
        <v>1.6888888888888887E-2</v>
      </c>
      <c r="Q51" s="129"/>
      <c r="R51" s="127"/>
      <c r="S51" s="129"/>
      <c r="T51" s="37" t="s">
        <v>199</v>
      </c>
      <c r="U51" s="39">
        <v>15</v>
      </c>
      <c r="V51" s="92">
        <v>0</v>
      </c>
      <c r="W51" s="39">
        <v>29</v>
      </c>
      <c r="X51" s="42">
        <f t="shared" si="0"/>
        <v>1.9333333333333333</v>
      </c>
      <c r="Y51" s="185"/>
      <c r="Z51" s="36">
        <v>360</v>
      </c>
      <c r="AA51" s="36">
        <v>180</v>
      </c>
      <c r="AB51" s="169"/>
      <c r="AC51" s="47">
        <v>4500</v>
      </c>
      <c r="AD51" s="47">
        <f>+L51+M51+N51</f>
        <v>76</v>
      </c>
      <c r="AE51" s="169"/>
      <c r="AF51" s="36" t="s">
        <v>263</v>
      </c>
      <c r="AG51" s="50">
        <v>277125705</v>
      </c>
      <c r="AH51" s="4" t="s">
        <v>261</v>
      </c>
      <c r="AI51" s="47" t="s">
        <v>264</v>
      </c>
      <c r="AJ51" s="173"/>
      <c r="AK51" s="173"/>
      <c r="AL51" s="164"/>
      <c r="AM51" s="164"/>
      <c r="AN51" s="164"/>
      <c r="AO51" s="114"/>
      <c r="AP51" s="115"/>
    </row>
    <row r="52" spans="1:42" ht="48" customHeight="1" thickBot="1" x14ac:dyDescent="0.4">
      <c r="A52" s="200"/>
      <c r="B52" s="187"/>
      <c r="C52" s="128"/>
      <c r="D52" s="128"/>
      <c r="E52" s="128"/>
      <c r="F52" s="194"/>
      <c r="G52" s="136" t="s">
        <v>298</v>
      </c>
      <c r="H52" s="137"/>
      <c r="I52" s="137"/>
      <c r="J52" s="137"/>
      <c r="K52" s="137"/>
      <c r="L52" s="137"/>
      <c r="M52" s="137"/>
      <c r="N52" s="138"/>
      <c r="O52" s="19">
        <f>+(O46+O48+O51)/3</f>
        <v>0.70533333333333337</v>
      </c>
      <c r="P52" s="19">
        <f>+(P46+P48+P51)/3</f>
        <v>0.32804342273307791</v>
      </c>
      <c r="Q52" s="133" t="s">
        <v>298</v>
      </c>
      <c r="R52" s="134"/>
      <c r="S52" s="134"/>
      <c r="T52" s="134"/>
      <c r="U52" s="134"/>
      <c r="V52" s="134"/>
      <c r="W52" s="134"/>
      <c r="X52" s="135"/>
      <c r="Y52" s="19">
        <f>+Y46</f>
        <v>0.96616666666666673</v>
      </c>
      <c r="Z52" s="44"/>
      <c r="AA52" s="36"/>
      <c r="AB52" s="169"/>
      <c r="AC52" s="179" t="s">
        <v>335</v>
      </c>
      <c r="AD52" s="179"/>
      <c r="AE52" s="179"/>
      <c r="AF52" s="179"/>
      <c r="AG52" s="179"/>
      <c r="AH52" s="179"/>
      <c r="AI52" s="179"/>
      <c r="AJ52" s="179"/>
      <c r="AK52" s="179"/>
      <c r="AL52" s="179"/>
      <c r="AM52" s="228">
        <f>+(AN46+AN48+AN50)/(AM46+AM48+AM50)</f>
        <v>0.25210034407358872</v>
      </c>
      <c r="AN52" s="228"/>
      <c r="AO52" s="93"/>
      <c r="AP52" s="83"/>
    </row>
    <row r="53" spans="1:42" ht="42" customHeight="1" x14ac:dyDescent="0.35">
      <c r="A53" s="200"/>
      <c r="B53" s="187"/>
      <c r="C53" s="128"/>
      <c r="D53" s="128"/>
      <c r="E53" s="128"/>
      <c r="F53" s="192" t="s">
        <v>33</v>
      </c>
      <c r="G53" s="152" t="s">
        <v>94</v>
      </c>
      <c r="H53" s="143" t="s">
        <v>95</v>
      </c>
      <c r="I53" s="143" t="s">
        <v>96</v>
      </c>
      <c r="J53" s="145">
        <v>12000</v>
      </c>
      <c r="K53" s="145">
        <v>3500</v>
      </c>
      <c r="L53" s="155">
        <v>4670</v>
      </c>
      <c r="M53" s="145">
        <v>702</v>
      </c>
      <c r="N53" s="143">
        <v>3109</v>
      </c>
      <c r="O53" s="132">
        <v>1</v>
      </c>
      <c r="P53" s="132">
        <f t="shared" ref="P53:P58" si="17">+(L53+M53+N53)/J53</f>
        <v>0.70674999999999999</v>
      </c>
      <c r="Q53" s="143" t="s">
        <v>145</v>
      </c>
      <c r="R53" s="125">
        <v>2020130010071</v>
      </c>
      <c r="S53" s="143" t="s">
        <v>146</v>
      </c>
      <c r="T53" s="43" t="s">
        <v>200</v>
      </c>
      <c r="U53" s="15">
        <v>8</v>
      </c>
      <c r="V53" s="94">
        <v>2</v>
      </c>
      <c r="W53" s="15">
        <v>12</v>
      </c>
      <c r="X53" s="40">
        <v>1</v>
      </c>
      <c r="Y53" s="205">
        <f>AVERAGE(X53:X58)</f>
        <v>0.97222222222222232</v>
      </c>
      <c r="Z53" s="36">
        <v>360</v>
      </c>
      <c r="AA53" s="36">
        <v>180</v>
      </c>
      <c r="AB53" s="169"/>
      <c r="AC53" s="145">
        <v>12000</v>
      </c>
      <c r="AD53" s="155">
        <f>+L53+M53+N53</f>
        <v>8481</v>
      </c>
      <c r="AE53" s="168" t="s">
        <v>236</v>
      </c>
      <c r="AF53" s="143" t="s">
        <v>254</v>
      </c>
      <c r="AG53" s="165">
        <v>600000000</v>
      </c>
      <c r="AH53" s="143" t="s">
        <v>265</v>
      </c>
      <c r="AI53" s="145" t="s">
        <v>266</v>
      </c>
      <c r="AJ53" s="180" t="s">
        <v>336</v>
      </c>
      <c r="AK53" s="180" t="s">
        <v>266</v>
      </c>
      <c r="AL53" s="175">
        <v>599999999.96000004</v>
      </c>
      <c r="AM53" s="175">
        <v>399999999.95999998</v>
      </c>
      <c r="AN53" s="175">
        <v>131000000</v>
      </c>
      <c r="AO53" s="112" t="s">
        <v>382</v>
      </c>
      <c r="AP53" s="115" t="s">
        <v>360</v>
      </c>
    </row>
    <row r="54" spans="1:42" ht="43.5" customHeight="1" x14ac:dyDescent="0.35">
      <c r="A54" s="200"/>
      <c r="B54" s="187"/>
      <c r="C54" s="128"/>
      <c r="D54" s="128"/>
      <c r="E54" s="128"/>
      <c r="F54" s="193"/>
      <c r="G54" s="150"/>
      <c r="H54" s="128"/>
      <c r="I54" s="128"/>
      <c r="J54" s="146"/>
      <c r="K54" s="146"/>
      <c r="L54" s="145"/>
      <c r="M54" s="146"/>
      <c r="N54" s="128"/>
      <c r="O54" s="123" t="e">
        <f t="shared" ref="O54:O58" si="18">+(M54+N54)/K54</f>
        <v>#DIV/0!</v>
      </c>
      <c r="P54" s="123" t="e">
        <f t="shared" si="17"/>
        <v>#DIV/0!</v>
      </c>
      <c r="Q54" s="128"/>
      <c r="R54" s="126"/>
      <c r="S54" s="128"/>
      <c r="T54" s="36" t="s">
        <v>201</v>
      </c>
      <c r="U54" s="38">
        <v>3500</v>
      </c>
      <c r="V54" s="91">
        <v>702</v>
      </c>
      <c r="W54" s="38">
        <v>3109</v>
      </c>
      <c r="X54" s="41">
        <v>1</v>
      </c>
      <c r="Y54" s="202"/>
      <c r="Z54" s="36">
        <v>360</v>
      </c>
      <c r="AA54" s="36">
        <v>180</v>
      </c>
      <c r="AB54" s="169"/>
      <c r="AC54" s="146"/>
      <c r="AD54" s="145"/>
      <c r="AE54" s="169"/>
      <c r="AF54" s="128"/>
      <c r="AG54" s="166"/>
      <c r="AH54" s="128"/>
      <c r="AI54" s="146"/>
      <c r="AJ54" s="180"/>
      <c r="AK54" s="180"/>
      <c r="AL54" s="175"/>
      <c r="AM54" s="175"/>
      <c r="AN54" s="175"/>
      <c r="AO54" s="114"/>
      <c r="AP54" s="115"/>
    </row>
    <row r="55" spans="1:42" ht="43.5" customHeight="1" x14ac:dyDescent="0.35">
      <c r="A55" s="200"/>
      <c r="B55" s="187"/>
      <c r="C55" s="128"/>
      <c r="D55" s="128"/>
      <c r="E55" s="128"/>
      <c r="F55" s="193"/>
      <c r="G55" s="150" t="s">
        <v>97</v>
      </c>
      <c r="H55" s="128" t="s">
        <v>98</v>
      </c>
      <c r="I55" s="128" t="s">
        <v>99</v>
      </c>
      <c r="J55" s="146">
        <v>13453</v>
      </c>
      <c r="K55" s="146">
        <v>3000</v>
      </c>
      <c r="L55" s="147">
        <v>1106</v>
      </c>
      <c r="M55" s="146">
        <v>391</v>
      </c>
      <c r="N55" s="128">
        <v>2691</v>
      </c>
      <c r="O55" s="123">
        <v>1</v>
      </c>
      <c r="P55" s="123">
        <f t="shared" si="17"/>
        <v>0.31130602839515348</v>
      </c>
      <c r="Q55" s="128"/>
      <c r="R55" s="126"/>
      <c r="S55" s="128"/>
      <c r="T55" s="36" t="s">
        <v>202</v>
      </c>
      <c r="U55" s="38">
        <v>6</v>
      </c>
      <c r="V55" s="90">
        <v>2</v>
      </c>
      <c r="W55" s="38">
        <v>35</v>
      </c>
      <c r="X55" s="41">
        <v>1</v>
      </c>
      <c r="Y55" s="202"/>
      <c r="Z55" s="36">
        <v>360</v>
      </c>
      <c r="AA55" s="36">
        <v>180</v>
      </c>
      <c r="AB55" s="169"/>
      <c r="AC55" s="146">
        <v>13453</v>
      </c>
      <c r="AD55" s="146">
        <f>+L55+M55+N55</f>
        <v>4188</v>
      </c>
      <c r="AE55" s="169"/>
      <c r="AF55" s="128"/>
      <c r="AG55" s="166"/>
      <c r="AH55" s="128"/>
      <c r="AI55" s="146"/>
      <c r="AJ55" s="180"/>
      <c r="AK55" s="180"/>
      <c r="AL55" s="175"/>
      <c r="AM55" s="175"/>
      <c r="AN55" s="175"/>
      <c r="AO55" s="117" t="s">
        <v>383</v>
      </c>
      <c r="AP55" s="115" t="s">
        <v>361</v>
      </c>
    </row>
    <row r="56" spans="1:42" ht="45" customHeight="1" x14ac:dyDescent="0.35">
      <c r="A56" s="200"/>
      <c r="B56" s="187"/>
      <c r="C56" s="128"/>
      <c r="D56" s="128"/>
      <c r="E56" s="128"/>
      <c r="F56" s="193"/>
      <c r="G56" s="150"/>
      <c r="H56" s="128"/>
      <c r="I56" s="128"/>
      <c r="J56" s="146"/>
      <c r="K56" s="146"/>
      <c r="L56" s="145"/>
      <c r="M56" s="146"/>
      <c r="N56" s="128"/>
      <c r="O56" s="123" t="e">
        <f t="shared" si="18"/>
        <v>#DIV/0!</v>
      </c>
      <c r="P56" s="123" t="e">
        <f t="shared" si="17"/>
        <v>#DIV/0!</v>
      </c>
      <c r="Q56" s="128"/>
      <c r="R56" s="126"/>
      <c r="S56" s="128"/>
      <c r="T56" s="36" t="s">
        <v>203</v>
      </c>
      <c r="U56" s="38">
        <v>6</v>
      </c>
      <c r="V56" s="90">
        <v>0</v>
      </c>
      <c r="W56" s="38">
        <v>5</v>
      </c>
      <c r="X56" s="41">
        <f t="shared" si="0"/>
        <v>0.83333333333333337</v>
      </c>
      <c r="Y56" s="202"/>
      <c r="Z56" s="36">
        <v>360</v>
      </c>
      <c r="AA56" s="36">
        <v>180</v>
      </c>
      <c r="AB56" s="169"/>
      <c r="AC56" s="146"/>
      <c r="AD56" s="146"/>
      <c r="AE56" s="169"/>
      <c r="AF56" s="128"/>
      <c r="AG56" s="166"/>
      <c r="AH56" s="128"/>
      <c r="AI56" s="146"/>
      <c r="AJ56" s="180"/>
      <c r="AK56" s="180"/>
      <c r="AL56" s="175"/>
      <c r="AM56" s="175"/>
      <c r="AN56" s="175"/>
      <c r="AO56" s="119"/>
      <c r="AP56" s="115"/>
    </row>
    <row r="57" spans="1:42" ht="60.75" customHeight="1" x14ac:dyDescent="0.35">
      <c r="A57" s="200"/>
      <c r="B57" s="187"/>
      <c r="C57" s="128"/>
      <c r="D57" s="128"/>
      <c r="E57" s="128"/>
      <c r="F57" s="193"/>
      <c r="G57" s="150" t="s">
        <v>100</v>
      </c>
      <c r="H57" s="128">
        <v>0</v>
      </c>
      <c r="I57" s="128" t="s">
        <v>101</v>
      </c>
      <c r="J57" s="146">
        <v>7000</v>
      </c>
      <c r="K57" s="146">
        <v>2000</v>
      </c>
      <c r="L57" s="146">
        <v>1344</v>
      </c>
      <c r="M57" s="146">
        <v>300</v>
      </c>
      <c r="N57" s="128">
        <v>1259</v>
      </c>
      <c r="O57" s="123">
        <f t="shared" si="18"/>
        <v>0.77949999999999997</v>
      </c>
      <c r="P57" s="123">
        <f t="shared" si="17"/>
        <v>0.4147142857142857</v>
      </c>
      <c r="Q57" s="128"/>
      <c r="R57" s="126"/>
      <c r="S57" s="128"/>
      <c r="T57" s="36" t="s">
        <v>204</v>
      </c>
      <c r="U57" s="38">
        <v>5</v>
      </c>
      <c r="V57" s="91">
        <v>0</v>
      </c>
      <c r="W57" s="38">
        <v>20</v>
      </c>
      <c r="X57" s="41">
        <v>1</v>
      </c>
      <c r="Y57" s="202"/>
      <c r="Z57" s="36">
        <v>360</v>
      </c>
      <c r="AA57" s="36">
        <v>180</v>
      </c>
      <c r="AB57" s="169"/>
      <c r="AC57" s="146">
        <v>7000</v>
      </c>
      <c r="AD57" s="146">
        <f>+L57+M57+N57</f>
        <v>2903</v>
      </c>
      <c r="AE57" s="169"/>
      <c r="AF57" s="128"/>
      <c r="AG57" s="166"/>
      <c r="AH57" s="128"/>
      <c r="AI57" s="146"/>
      <c r="AJ57" s="180"/>
      <c r="AK57" s="180"/>
      <c r="AL57" s="175"/>
      <c r="AM57" s="175"/>
      <c r="AN57" s="175"/>
      <c r="AO57" s="112" t="s">
        <v>384</v>
      </c>
      <c r="AP57" s="115" t="s">
        <v>362</v>
      </c>
    </row>
    <row r="58" spans="1:42" ht="42" customHeight="1" thickBot="1" x14ac:dyDescent="0.4">
      <c r="A58" s="200"/>
      <c r="B58" s="187"/>
      <c r="C58" s="128"/>
      <c r="D58" s="128"/>
      <c r="E58" s="128"/>
      <c r="F58" s="193"/>
      <c r="G58" s="151"/>
      <c r="H58" s="129"/>
      <c r="I58" s="129"/>
      <c r="J58" s="147"/>
      <c r="K58" s="147"/>
      <c r="L58" s="147"/>
      <c r="M58" s="147"/>
      <c r="N58" s="129"/>
      <c r="O58" s="123" t="e">
        <f t="shared" si="18"/>
        <v>#DIV/0!</v>
      </c>
      <c r="P58" s="123" t="e">
        <f t="shared" si="17"/>
        <v>#DIV/0!</v>
      </c>
      <c r="Q58" s="128"/>
      <c r="R58" s="126"/>
      <c r="S58" s="128"/>
      <c r="T58" s="36" t="s">
        <v>205</v>
      </c>
      <c r="U58" s="38">
        <v>4</v>
      </c>
      <c r="V58" s="91">
        <v>2</v>
      </c>
      <c r="W58" s="38">
        <v>3</v>
      </c>
      <c r="X58" s="41">
        <v>1</v>
      </c>
      <c r="Y58" s="132"/>
      <c r="Z58" s="36">
        <v>360</v>
      </c>
      <c r="AA58" s="36">
        <v>180</v>
      </c>
      <c r="AB58" s="169"/>
      <c r="AC58" s="147"/>
      <c r="AD58" s="147"/>
      <c r="AE58" s="170"/>
      <c r="AF58" s="129"/>
      <c r="AG58" s="167"/>
      <c r="AH58" s="129"/>
      <c r="AI58" s="147"/>
      <c r="AJ58" s="181"/>
      <c r="AK58" s="181"/>
      <c r="AL58" s="218"/>
      <c r="AM58" s="218"/>
      <c r="AN58" s="218"/>
      <c r="AO58" s="114"/>
      <c r="AP58" s="115"/>
    </row>
    <row r="59" spans="1:42" ht="51" customHeight="1" thickBot="1" x14ac:dyDescent="0.4">
      <c r="A59" s="200"/>
      <c r="B59" s="187"/>
      <c r="C59" s="128"/>
      <c r="D59" s="128"/>
      <c r="E59" s="128"/>
      <c r="F59" s="194"/>
      <c r="G59" s="136" t="s">
        <v>297</v>
      </c>
      <c r="H59" s="137"/>
      <c r="I59" s="137"/>
      <c r="J59" s="137"/>
      <c r="K59" s="137"/>
      <c r="L59" s="137"/>
      <c r="M59" s="137"/>
      <c r="N59" s="138"/>
      <c r="O59" s="11">
        <f>+(O53+O55+O57)/3</f>
        <v>0.92649999999999999</v>
      </c>
      <c r="P59" s="10">
        <f>+(P53+P55+P57)/3</f>
        <v>0.47759010470314633</v>
      </c>
      <c r="Q59" s="206" t="s">
        <v>297</v>
      </c>
      <c r="R59" s="207"/>
      <c r="S59" s="207"/>
      <c r="T59" s="207"/>
      <c r="U59" s="207"/>
      <c r="V59" s="207"/>
      <c r="W59" s="207"/>
      <c r="X59" s="208"/>
      <c r="Y59" s="8">
        <f>+Y53</f>
        <v>0.97222222222222232</v>
      </c>
      <c r="Z59" s="36"/>
      <c r="AA59" s="36"/>
      <c r="AB59" s="171"/>
      <c r="AC59" s="233" t="s">
        <v>337</v>
      </c>
      <c r="AD59" s="234"/>
      <c r="AE59" s="234"/>
      <c r="AF59" s="234"/>
      <c r="AG59" s="234"/>
      <c r="AH59" s="234"/>
      <c r="AI59" s="234"/>
      <c r="AJ59" s="234"/>
      <c r="AK59" s="234"/>
      <c r="AL59" s="235"/>
      <c r="AM59" s="236">
        <f>+AN53/AM53</f>
        <v>0.32750000003275004</v>
      </c>
      <c r="AN59" s="237"/>
      <c r="AO59" s="88"/>
      <c r="AP59" s="83"/>
    </row>
    <row r="60" spans="1:42" ht="66" customHeight="1" x14ac:dyDescent="0.35">
      <c r="A60" s="200"/>
      <c r="B60" s="187"/>
      <c r="C60" s="128"/>
      <c r="D60" s="128"/>
      <c r="E60" s="128"/>
      <c r="F60" s="192" t="s">
        <v>34</v>
      </c>
      <c r="G60" s="152" t="s">
        <v>102</v>
      </c>
      <c r="H60" s="143" t="s">
        <v>103</v>
      </c>
      <c r="I60" s="143" t="s">
        <v>104</v>
      </c>
      <c r="J60" s="145">
        <v>6000</v>
      </c>
      <c r="K60" s="145">
        <v>1250</v>
      </c>
      <c r="L60" s="145">
        <v>0</v>
      </c>
      <c r="M60" s="145">
        <v>0</v>
      </c>
      <c r="N60" s="143">
        <v>0</v>
      </c>
      <c r="O60" s="123">
        <f t="shared" ref="O60:O73" si="19">+(M60+N60)/K60</f>
        <v>0</v>
      </c>
      <c r="P60" s="123">
        <f t="shared" ref="P60:P73" si="20">+(L60+M60+N60)/J60</f>
        <v>0</v>
      </c>
      <c r="Q60" s="128" t="s">
        <v>147</v>
      </c>
      <c r="R60" s="126">
        <v>2020130010128</v>
      </c>
      <c r="S60" s="128" t="s">
        <v>148</v>
      </c>
      <c r="T60" s="36" t="s">
        <v>206</v>
      </c>
      <c r="U60" s="38">
        <v>1250</v>
      </c>
      <c r="V60" s="95">
        <v>0</v>
      </c>
      <c r="W60" s="38">
        <v>0</v>
      </c>
      <c r="X60" s="41">
        <f t="shared" si="0"/>
        <v>0</v>
      </c>
      <c r="Y60" s="139">
        <f>AVERAGE(X60:X66)</f>
        <v>0.7142857142857143</v>
      </c>
      <c r="Z60" s="36">
        <v>360</v>
      </c>
      <c r="AA60" s="36">
        <v>180</v>
      </c>
      <c r="AB60" s="169"/>
      <c r="AC60" s="145">
        <v>6000</v>
      </c>
      <c r="AD60" s="145">
        <f>+L60+M60+N60</f>
        <v>0</v>
      </c>
      <c r="AE60" s="168" t="s">
        <v>237</v>
      </c>
      <c r="AF60" s="143" t="s">
        <v>254</v>
      </c>
      <c r="AG60" s="165">
        <v>1610000000</v>
      </c>
      <c r="AH60" s="143" t="s">
        <v>267</v>
      </c>
      <c r="AI60" s="145" t="s">
        <v>268</v>
      </c>
      <c r="AJ60" s="238" t="s">
        <v>340</v>
      </c>
      <c r="AK60" s="238" t="s">
        <v>338</v>
      </c>
      <c r="AL60" s="239">
        <v>0</v>
      </c>
      <c r="AM60" s="212">
        <v>700000000</v>
      </c>
      <c r="AN60" s="212">
        <v>0</v>
      </c>
      <c r="AO60" s="112" t="s">
        <v>385</v>
      </c>
      <c r="AP60" s="115" t="s">
        <v>363</v>
      </c>
    </row>
    <row r="61" spans="1:42" ht="64.5" customHeight="1" x14ac:dyDescent="0.35">
      <c r="A61" s="200"/>
      <c r="B61" s="187"/>
      <c r="C61" s="128"/>
      <c r="D61" s="128"/>
      <c r="E61" s="128"/>
      <c r="F61" s="193"/>
      <c r="G61" s="150"/>
      <c r="H61" s="128"/>
      <c r="I61" s="128"/>
      <c r="J61" s="146"/>
      <c r="K61" s="146"/>
      <c r="L61" s="146"/>
      <c r="M61" s="146"/>
      <c r="N61" s="128"/>
      <c r="O61" s="123" t="e">
        <f t="shared" si="19"/>
        <v>#DIV/0!</v>
      </c>
      <c r="P61" s="123" t="e">
        <f t="shared" si="20"/>
        <v>#DIV/0!</v>
      </c>
      <c r="Q61" s="128"/>
      <c r="R61" s="126"/>
      <c r="S61" s="128"/>
      <c r="T61" s="36" t="s">
        <v>207</v>
      </c>
      <c r="U61" s="38">
        <v>1</v>
      </c>
      <c r="V61" s="95">
        <v>0</v>
      </c>
      <c r="W61" s="38">
        <v>1</v>
      </c>
      <c r="X61" s="41">
        <f t="shared" si="0"/>
        <v>1</v>
      </c>
      <c r="Y61" s="202"/>
      <c r="Z61" s="36">
        <v>360</v>
      </c>
      <c r="AA61" s="36">
        <v>180</v>
      </c>
      <c r="AB61" s="169"/>
      <c r="AC61" s="146"/>
      <c r="AD61" s="146"/>
      <c r="AE61" s="169"/>
      <c r="AF61" s="128"/>
      <c r="AG61" s="166"/>
      <c r="AH61" s="128"/>
      <c r="AI61" s="146"/>
      <c r="AJ61" s="180"/>
      <c r="AK61" s="180"/>
      <c r="AL61" s="240"/>
      <c r="AM61" s="182"/>
      <c r="AN61" s="182"/>
      <c r="AO61" s="113"/>
      <c r="AP61" s="115"/>
    </row>
    <row r="62" spans="1:42" ht="51" customHeight="1" x14ac:dyDescent="0.25">
      <c r="A62" s="200"/>
      <c r="B62" s="187"/>
      <c r="C62" s="128"/>
      <c r="D62" s="128"/>
      <c r="E62" s="128"/>
      <c r="F62" s="193"/>
      <c r="G62" s="150"/>
      <c r="H62" s="128"/>
      <c r="I62" s="128"/>
      <c r="J62" s="146"/>
      <c r="K62" s="146"/>
      <c r="L62" s="146"/>
      <c r="M62" s="146"/>
      <c r="N62" s="128"/>
      <c r="O62" s="123" t="e">
        <f t="shared" si="19"/>
        <v>#DIV/0!</v>
      </c>
      <c r="P62" s="123" t="e">
        <f t="shared" si="20"/>
        <v>#DIV/0!</v>
      </c>
      <c r="Q62" s="128"/>
      <c r="R62" s="126"/>
      <c r="S62" s="128"/>
      <c r="T62" s="3" t="s">
        <v>208</v>
      </c>
      <c r="U62" s="38">
        <v>1</v>
      </c>
      <c r="V62" s="95">
        <v>0</v>
      </c>
      <c r="W62" s="38">
        <v>1</v>
      </c>
      <c r="X62" s="41">
        <f t="shared" si="0"/>
        <v>1</v>
      </c>
      <c r="Y62" s="202"/>
      <c r="Z62" s="36">
        <v>360</v>
      </c>
      <c r="AA62" s="36">
        <v>180</v>
      </c>
      <c r="AB62" s="169"/>
      <c r="AC62" s="146"/>
      <c r="AD62" s="146"/>
      <c r="AE62" s="169"/>
      <c r="AF62" s="128"/>
      <c r="AG62" s="166"/>
      <c r="AH62" s="128"/>
      <c r="AI62" s="146"/>
      <c r="AJ62" s="180"/>
      <c r="AK62" s="180"/>
      <c r="AL62" s="240"/>
      <c r="AM62" s="182"/>
      <c r="AN62" s="182"/>
      <c r="AO62" s="113"/>
      <c r="AP62" s="115"/>
    </row>
    <row r="63" spans="1:42" ht="41.25" customHeight="1" x14ac:dyDescent="0.35">
      <c r="A63" s="200"/>
      <c r="B63" s="187"/>
      <c r="C63" s="128"/>
      <c r="D63" s="128"/>
      <c r="E63" s="128"/>
      <c r="F63" s="193"/>
      <c r="G63" s="150"/>
      <c r="H63" s="128"/>
      <c r="I63" s="128"/>
      <c r="J63" s="146"/>
      <c r="K63" s="146"/>
      <c r="L63" s="146"/>
      <c r="M63" s="146"/>
      <c r="N63" s="128"/>
      <c r="O63" s="123" t="e">
        <f t="shared" si="19"/>
        <v>#DIV/0!</v>
      </c>
      <c r="P63" s="123" t="e">
        <f t="shared" si="20"/>
        <v>#DIV/0!</v>
      </c>
      <c r="Q63" s="128"/>
      <c r="R63" s="126"/>
      <c r="S63" s="128"/>
      <c r="T63" s="36" t="s">
        <v>209</v>
      </c>
      <c r="U63" s="38">
        <v>1250</v>
      </c>
      <c r="V63" s="95">
        <v>0</v>
      </c>
      <c r="W63" s="38">
        <v>0</v>
      </c>
      <c r="X63" s="41">
        <f t="shared" si="0"/>
        <v>0</v>
      </c>
      <c r="Y63" s="202"/>
      <c r="Z63" s="36">
        <v>360</v>
      </c>
      <c r="AA63" s="36">
        <v>180</v>
      </c>
      <c r="AB63" s="169"/>
      <c r="AC63" s="146"/>
      <c r="AD63" s="146"/>
      <c r="AE63" s="169"/>
      <c r="AF63" s="128"/>
      <c r="AG63" s="166"/>
      <c r="AH63" s="128"/>
      <c r="AI63" s="146"/>
      <c r="AJ63" s="180"/>
      <c r="AK63" s="180"/>
      <c r="AL63" s="240"/>
      <c r="AM63" s="182"/>
      <c r="AN63" s="182"/>
      <c r="AO63" s="114"/>
      <c r="AP63" s="115"/>
    </row>
    <row r="64" spans="1:42" ht="60" customHeight="1" x14ac:dyDescent="0.35">
      <c r="A64" s="200"/>
      <c r="B64" s="187"/>
      <c r="C64" s="128"/>
      <c r="D64" s="128"/>
      <c r="E64" s="128"/>
      <c r="F64" s="193"/>
      <c r="G64" s="150" t="s">
        <v>105</v>
      </c>
      <c r="H64" s="128" t="s">
        <v>106</v>
      </c>
      <c r="I64" s="128" t="s">
        <v>107</v>
      </c>
      <c r="J64" s="146">
        <v>3500</v>
      </c>
      <c r="K64" s="146">
        <v>1000</v>
      </c>
      <c r="L64" s="147">
        <v>269</v>
      </c>
      <c r="M64" s="146">
        <v>152</v>
      </c>
      <c r="N64" s="128">
        <v>2130</v>
      </c>
      <c r="O64" s="123">
        <v>1</v>
      </c>
      <c r="P64" s="123">
        <f t="shared" si="20"/>
        <v>0.72885714285714287</v>
      </c>
      <c r="Q64" s="128"/>
      <c r="R64" s="126"/>
      <c r="S64" s="128"/>
      <c r="T64" s="36" t="s">
        <v>210</v>
      </c>
      <c r="U64" s="38">
        <v>2</v>
      </c>
      <c r="V64" s="95">
        <v>1</v>
      </c>
      <c r="W64" s="38">
        <v>1</v>
      </c>
      <c r="X64" s="41">
        <f t="shared" si="0"/>
        <v>1</v>
      </c>
      <c r="Y64" s="202"/>
      <c r="Z64" s="36">
        <v>360</v>
      </c>
      <c r="AA64" s="36">
        <v>180</v>
      </c>
      <c r="AB64" s="169"/>
      <c r="AC64" s="146">
        <v>3500</v>
      </c>
      <c r="AD64" s="146">
        <f>+L64+M64+N64</f>
        <v>2551</v>
      </c>
      <c r="AE64" s="169"/>
      <c r="AF64" s="128"/>
      <c r="AG64" s="166"/>
      <c r="AH64" s="128"/>
      <c r="AI64" s="146"/>
      <c r="AJ64" s="180"/>
      <c r="AK64" s="180"/>
      <c r="AL64" s="240"/>
      <c r="AM64" s="182"/>
      <c r="AN64" s="182"/>
      <c r="AO64" s="112" t="s">
        <v>386</v>
      </c>
      <c r="AP64" s="115" t="s">
        <v>364</v>
      </c>
    </row>
    <row r="65" spans="1:42" ht="59.25" customHeight="1" x14ac:dyDescent="0.35">
      <c r="A65" s="200"/>
      <c r="B65" s="187"/>
      <c r="C65" s="128"/>
      <c r="D65" s="128"/>
      <c r="E65" s="128"/>
      <c r="F65" s="193"/>
      <c r="G65" s="150"/>
      <c r="H65" s="128"/>
      <c r="I65" s="128"/>
      <c r="J65" s="146"/>
      <c r="K65" s="146"/>
      <c r="L65" s="155"/>
      <c r="M65" s="146"/>
      <c r="N65" s="128"/>
      <c r="O65" s="123" t="e">
        <f t="shared" si="19"/>
        <v>#DIV/0!</v>
      </c>
      <c r="P65" s="123" t="e">
        <f t="shared" si="20"/>
        <v>#DIV/0!</v>
      </c>
      <c r="Q65" s="128"/>
      <c r="R65" s="126"/>
      <c r="S65" s="128"/>
      <c r="T65" s="36" t="s">
        <v>211</v>
      </c>
      <c r="U65" s="38">
        <v>1000</v>
      </c>
      <c r="V65" s="95">
        <v>152</v>
      </c>
      <c r="W65" s="38">
        <v>2130</v>
      </c>
      <c r="X65" s="41">
        <v>1</v>
      </c>
      <c r="Y65" s="202"/>
      <c r="Z65" s="36">
        <v>360</v>
      </c>
      <c r="AA65" s="36">
        <v>180</v>
      </c>
      <c r="AB65" s="169"/>
      <c r="AC65" s="146"/>
      <c r="AD65" s="146"/>
      <c r="AE65" s="169"/>
      <c r="AF65" s="128"/>
      <c r="AG65" s="166"/>
      <c r="AH65" s="128"/>
      <c r="AI65" s="146"/>
      <c r="AJ65" s="180"/>
      <c r="AK65" s="180"/>
      <c r="AL65" s="240"/>
      <c r="AM65" s="182"/>
      <c r="AN65" s="182"/>
      <c r="AO65" s="113"/>
      <c r="AP65" s="115"/>
    </row>
    <row r="66" spans="1:42" ht="48.75" customHeight="1" x14ac:dyDescent="0.35">
      <c r="A66" s="200"/>
      <c r="B66" s="187"/>
      <c r="C66" s="128"/>
      <c r="D66" s="128"/>
      <c r="E66" s="128"/>
      <c r="F66" s="193"/>
      <c r="G66" s="150"/>
      <c r="H66" s="128"/>
      <c r="I66" s="128"/>
      <c r="J66" s="146"/>
      <c r="K66" s="146"/>
      <c r="L66" s="145"/>
      <c r="M66" s="146"/>
      <c r="N66" s="128"/>
      <c r="O66" s="123" t="e">
        <f t="shared" si="19"/>
        <v>#DIV/0!</v>
      </c>
      <c r="P66" s="123" t="e">
        <f t="shared" si="20"/>
        <v>#DIV/0!</v>
      </c>
      <c r="Q66" s="128"/>
      <c r="R66" s="126"/>
      <c r="S66" s="128"/>
      <c r="T66" s="36" t="s">
        <v>212</v>
      </c>
      <c r="U66" s="38">
        <v>1</v>
      </c>
      <c r="V66" s="90">
        <v>0</v>
      </c>
      <c r="W66" s="38">
        <v>1</v>
      </c>
      <c r="X66" s="41">
        <f t="shared" si="0"/>
        <v>1</v>
      </c>
      <c r="Y66" s="132"/>
      <c r="Z66" s="36">
        <v>360</v>
      </c>
      <c r="AA66" s="36">
        <v>180</v>
      </c>
      <c r="AB66" s="169"/>
      <c r="AC66" s="146"/>
      <c r="AD66" s="146"/>
      <c r="AE66" s="169"/>
      <c r="AF66" s="128"/>
      <c r="AG66" s="166"/>
      <c r="AH66" s="128"/>
      <c r="AI66" s="146"/>
      <c r="AJ66" s="180"/>
      <c r="AK66" s="180"/>
      <c r="AL66" s="240"/>
      <c r="AM66" s="182"/>
      <c r="AN66" s="182"/>
      <c r="AO66" s="114"/>
      <c r="AP66" s="115"/>
    </row>
    <row r="67" spans="1:42" ht="64.5" customHeight="1" x14ac:dyDescent="0.35">
      <c r="A67" s="200"/>
      <c r="B67" s="187"/>
      <c r="C67" s="128"/>
      <c r="D67" s="128"/>
      <c r="E67" s="128"/>
      <c r="F67" s="193"/>
      <c r="G67" s="150" t="s">
        <v>108</v>
      </c>
      <c r="H67" s="128" t="s">
        <v>109</v>
      </c>
      <c r="I67" s="128" t="s">
        <v>110</v>
      </c>
      <c r="J67" s="146">
        <v>16000</v>
      </c>
      <c r="K67" s="146">
        <v>3000</v>
      </c>
      <c r="L67" s="146">
        <v>828</v>
      </c>
      <c r="M67" s="146">
        <v>1424</v>
      </c>
      <c r="N67" s="128">
        <v>3068</v>
      </c>
      <c r="O67" s="123">
        <v>1</v>
      </c>
      <c r="P67" s="123">
        <f t="shared" si="20"/>
        <v>0.33250000000000002</v>
      </c>
      <c r="Q67" s="128" t="s">
        <v>149</v>
      </c>
      <c r="R67" s="126">
        <v>2020130010127</v>
      </c>
      <c r="S67" s="128" t="s">
        <v>150</v>
      </c>
      <c r="T67" s="36" t="s">
        <v>213</v>
      </c>
      <c r="U67" s="38">
        <v>10</v>
      </c>
      <c r="V67" s="90">
        <v>1</v>
      </c>
      <c r="W67" s="38">
        <v>1</v>
      </c>
      <c r="X67" s="41">
        <f t="shared" si="0"/>
        <v>0.2</v>
      </c>
      <c r="Y67" s="139">
        <f>AVERAGE(X67:X73)</f>
        <v>0.22142857142857139</v>
      </c>
      <c r="Z67" s="36">
        <v>360</v>
      </c>
      <c r="AA67" s="36">
        <v>180</v>
      </c>
      <c r="AB67" s="169"/>
      <c r="AC67" s="146">
        <v>16000</v>
      </c>
      <c r="AD67" s="146">
        <f>+L67+M67+N67</f>
        <v>5320</v>
      </c>
      <c r="AE67" s="169"/>
      <c r="AF67" s="128" t="s">
        <v>254</v>
      </c>
      <c r="AG67" s="166">
        <v>690000000</v>
      </c>
      <c r="AH67" s="128" t="s">
        <v>269</v>
      </c>
      <c r="AI67" s="146" t="s">
        <v>268</v>
      </c>
      <c r="AJ67" s="180" t="s">
        <v>339</v>
      </c>
      <c r="AK67" s="180" t="s">
        <v>268</v>
      </c>
      <c r="AL67" s="182">
        <v>2300000000.2800002</v>
      </c>
      <c r="AM67" s="182">
        <v>1518000000.28</v>
      </c>
      <c r="AN67" s="182">
        <v>446940000</v>
      </c>
      <c r="AO67" s="117" t="s">
        <v>387</v>
      </c>
      <c r="AP67" s="115" t="s">
        <v>365</v>
      </c>
    </row>
    <row r="68" spans="1:42" ht="51.75" customHeight="1" x14ac:dyDescent="0.35">
      <c r="A68" s="200"/>
      <c r="B68" s="187"/>
      <c r="C68" s="128"/>
      <c r="D68" s="128"/>
      <c r="E68" s="128"/>
      <c r="F68" s="193"/>
      <c r="G68" s="150"/>
      <c r="H68" s="128"/>
      <c r="I68" s="128"/>
      <c r="J68" s="146"/>
      <c r="K68" s="146"/>
      <c r="L68" s="146"/>
      <c r="M68" s="146"/>
      <c r="N68" s="128"/>
      <c r="O68" s="123" t="e">
        <f t="shared" si="19"/>
        <v>#DIV/0!</v>
      </c>
      <c r="P68" s="123" t="e">
        <f t="shared" si="20"/>
        <v>#DIV/0!</v>
      </c>
      <c r="Q68" s="128"/>
      <c r="R68" s="126"/>
      <c r="S68" s="128"/>
      <c r="T68" s="36" t="s">
        <v>214</v>
      </c>
      <c r="U68" s="38">
        <v>3</v>
      </c>
      <c r="V68" s="96">
        <v>0</v>
      </c>
      <c r="W68" s="38">
        <v>0</v>
      </c>
      <c r="X68" s="41">
        <f t="shared" ref="X68:X84" si="21">+(V68+W68)/U68</f>
        <v>0</v>
      </c>
      <c r="Y68" s="202"/>
      <c r="Z68" s="36">
        <v>360</v>
      </c>
      <c r="AA68" s="36">
        <v>180</v>
      </c>
      <c r="AB68" s="169"/>
      <c r="AC68" s="146"/>
      <c r="AD68" s="146"/>
      <c r="AE68" s="169"/>
      <c r="AF68" s="128"/>
      <c r="AG68" s="166"/>
      <c r="AH68" s="128"/>
      <c r="AI68" s="146"/>
      <c r="AJ68" s="180"/>
      <c r="AK68" s="180"/>
      <c r="AL68" s="182"/>
      <c r="AM68" s="182"/>
      <c r="AN68" s="182"/>
      <c r="AO68" s="118"/>
      <c r="AP68" s="115"/>
    </row>
    <row r="69" spans="1:42" ht="63.75" customHeight="1" x14ac:dyDescent="0.35">
      <c r="A69" s="200"/>
      <c r="B69" s="187"/>
      <c r="C69" s="128"/>
      <c r="D69" s="128"/>
      <c r="E69" s="128"/>
      <c r="F69" s="193"/>
      <c r="G69" s="150"/>
      <c r="H69" s="128"/>
      <c r="I69" s="128"/>
      <c r="J69" s="146"/>
      <c r="K69" s="146"/>
      <c r="L69" s="146"/>
      <c r="M69" s="146"/>
      <c r="N69" s="128"/>
      <c r="O69" s="123" t="e">
        <f t="shared" si="19"/>
        <v>#DIV/0!</v>
      </c>
      <c r="P69" s="123" t="e">
        <f t="shared" si="20"/>
        <v>#DIV/0!</v>
      </c>
      <c r="Q69" s="128"/>
      <c r="R69" s="126"/>
      <c r="S69" s="128"/>
      <c r="T69" s="36" t="s">
        <v>215</v>
      </c>
      <c r="U69" s="38">
        <v>1</v>
      </c>
      <c r="V69" s="97">
        <v>0</v>
      </c>
      <c r="W69" s="38">
        <v>0</v>
      </c>
      <c r="X69" s="41">
        <f t="shared" si="21"/>
        <v>0</v>
      </c>
      <c r="Y69" s="202"/>
      <c r="Z69" s="36">
        <v>360</v>
      </c>
      <c r="AA69" s="36">
        <v>180</v>
      </c>
      <c r="AB69" s="169"/>
      <c r="AC69" s="146"/>
      <c r="AD69" s="146"/>
      <c r="AE69" s="169"/>
      <c r="AF69" s="128"/>
      <c r="AG69" s="166"/>
      <c r="AH69" s="128"/>
      <c r="AI69" s="146"/>
      <c r="AJ69" s="180"/>
      <c r="AK69" s="180"/>
      <c r="AL69" s="182"/>
      <c r="AM69" s="182"/>
      <c r="AN69" s="182"/>
      <c r="AO69" s="118"/>
      <c r="AP69" s="115"/>
    </row>
    <row r="70" spans="1:42" ht="62.25" customHeight="1" x14ac:dyDescent="0.35">
      <c r="A70" s="200"/>
      <c r="B70" s="187"/>
      <c r="C70" s="128"/>
      <c r="D70" s="128"/>
      <c r="E70" s="128"/>
      <c r="F70" s="193"/>
      <c r="G70" s="150"/>
      <c r="H70" s="128"/>
      <c r="I70" s="128"/>
      <c r="J70" s="146"/>
      <c r="K70" s="146"/>
      <c r="L70" s="146"/>
      <c r="M70" s="146"/>
      <c r="N70" s="128"/>
      <c r="O70" s="123" t="e">
        <f t="shared" si="19"/>
        <v>#DIV/0!</v>
      </c>
      <c r="P70" s="123" t="e">
        <f t="shared" si="20"/>
        <v>#DIV/0!</v>
      </c>
      <c r="Q70" s="128"/>
      <c r="R70" s="126"/>
      <c r="S70" s="128"/>
      <c r="T70" s="36" t="s">
        <v>216</v>
      </c>
      <c r="U70" s="38">
        <v>6</v>
      </c>
      <c r="V70" s="91">
        <v>2</v>
      </c>
      <c r="W70" s="38">
        <v>16</v>
      </c>
      <c r="X70" s="41">
        <v>1</v>
      </c>
      <c r="Y70" s="202"/>
      <c r="Z70" s="36">
        <v>360</v>
      </c>
      <c r="AA70" s="36">
        <v>180</v>
      </c>
      <c r="AB70" s="169"/>
      <c r="AC70" s="146"/>
      <c r="AD70" s="146"/>
      <c r="AE70" s="169"/>
      <c r="AF70" s="128"/>
      <c r="AG70" s="166"/>
      <c r="AH70" s="128"/>
      <c r="AI70" s="146"/>
      <c r="AJ70" s="180"/>
      <c r="AK70" s="180"/>
      <c r="AL70" s="182"/>
      <c r="AM70" s="182"/>
      <c r="AN70" s="182"/>
      <c r="AO70" s="119"/>
      <c r="AP70" s="115"/>
    </row>
    <row r="71" spans="1:42" ht="63.75" customHeight="1" x14ac:dyDescent="0.35">
      <c r="A71" s="200"/>
      <c r="B71" s="187"/>
      <c r="C71" s="128"/>
      <c r="D71" s="128"/>
      <c r="E71" s="128"/>
      <c r="F71" s="193"/>
      <c r="G71" s="150" t="s">
        <v>111</v>
      </c>
      <c r="H71" s="128" t="s">
        <v>112</v>
      </c>
      <c r="I71" s="128" t="s">
        <v>113</v>
      </c>
      <c r="J71" s="146">
        <v>1000</v>
      </c>
      <c r="K71" s="146">
        <v>200</v>
      </c>
      <c r="L71" s="146">
        <v>0</v>
      </c>
      <c r="M71" s="146">
        <v>0</v>
      </c>
      <c r="N71" s="128">
        <v>0</v>
      </c>
      <c r="O71" s="123">
        <f t="shared" si="19"/>
        <v>0</v>
      </c>
      <c r="P71" s="123">
        <f t="shared" si="20"/>
        <v>0</v>
      </c>
      <c r="Q71" s="128"/>
      <c r="R71" s="126"/>
      <c r="S71" s="128"/>
      <c r="T71" s="36" t="s">
        <v>217</v>
      </c>
      <c r="U71" s="38">
        <v>20</v>
      </c>
      <c r="V71" s="91">
        <v>0</v>
      </c>
      <c r="W71" s="38">
        <v>7</v>
      </c>
      <c r="X71" s="41">
        <f t="shared" si="21"/>
        <v>0.35</v>
      </c>
      <c r="Y71" s="202"/>
      <c r="Z71" s="36">
        <v>360</v>
      </c>
      <c r="AA71" s="36">
        <v>180</v>
      </c>
      <c r="AB71" s="169"/>
      <c r="AC71" s="146">
        <v>1000</v>
      </c>
      <c r="AD71" s="146">
        <f>+L71+M71+N71</f>
        <v>0</v>
      </c>
      <c r="AE71" s="169"/>
      <c r="AF71" s="128"/>
      <c r="AG71" s="166"/>
      <c r="AH71" s="128"/>
      <c r="AI71" s="146"/>
      <c r="AJ71" s="180"/>
      <c r="AK71" s="180"/>
      <c r="AL71" s="182"/>
      <c r="AM71" s="182"/>
      <c r="AN71" s="182"/>
      <c r="AO71" s="112" t="s">
        <v>388</v>
      </c>
      <c r="AP71" s="116"/>
    </row>
    <row r="72" spans="1:42" ht="60.75" customHeight="1" x14ac:dyDescent="0.35">
      <c r="A72" s="200"/>
      <c r="B72" s="187"/>
      <c r="C72" s="128"/>
      <c r="D72" s="128"/>
      <c r="E72" s="128"/>
      <c r="F72" s="193"/>
      <c r="G72" s="150"/>
      <c r="H72" s="128"/>
      <c r="I72" s="128"/>
      <c r="J72" s="146"/>
      <c r="K72" s="146"/>
      <c r="L72" s="146"/>
      <c r="M72" s="146"/>
      <c r="N72" s="128"/>
      <c r="O72" s="123" t="e">
        <f t="shared" si="19"/>
        <v>#DIV/0!</v>
      </c>
      <c r="P72" s="123" t="e">
        <f t="shared" si="20"/>
        <v>#DIV/0!</v>
      </c>
      <c r="Q72" s="128"/>
      <c r="R72" s="126"/>
      <c r="S72" s="128"/>
      <c r="T72" s="36" t="s">
        <v>218</v>
      </c>
      <c r="U72" s="38">
        <v>2</v>
      </c>
      <c r="V72" s="91">
        <v>0</v>
      </c>
      <c r="W72" s="38">
        <v>0</v>
      </c>
      <c r="X72" s="41">
        <f t="shared" si="21"/>
        <v>0</v>
      </c>
      <c r="Y72" s="202"/>
      <c r="Z72" s="36">
        <v>360</v>
      </c>
      <c r="AA72" s="36">
        <v>180</v>
      </c>
      <c r="AB72" s="169"/>
      <c r="AC72" s="146"/>
      <c r="AD72" s="146"/>
      <c r="AE72" s="169"/>
      <c r="AF72" s="128"/>
      <c r="AG72" s="166"/>
      <c r="AH72" s="128"/>
      <c r="AI72" s="146"/>
      <c r="AJ72" s="180"/>
      <c r="AK72" s="180"/>
      <c r="AL72" s="182"/>
      <c r="AM72" s="182"/>
      <c r="AN72" s="182"/>
      <c r="AO72" s="113"/>
      <c r="AP72" s="116"/>
    </row>
    <row r="73" spans="1:42" ht="69" customHeight="1" thickBot="1" x14ac:dyDescent="0.4">
      <c r="A73" s="200"/>
      <c r="B73" s="187"/>
      <c r="C73" s="128"/>
      <c r="D73" s="128"/>
      <c r="E73" s="128"/>
      <c r="F73" s="193"/>
      <c r="G73" s="151"/>
      <c r="H73" s="129"/>
      <c r="I73" s="129"/>
      <c r="J73" s="147"/>
      <c r="K73" s="147"/>
      <c r="L73" s="147"/>
      <c r="M73" s="147"/>
      <c r="N73" s="129"/>
      <c r="O73" s="123" t="e">
        <f t="shared" si="19"/>
        <v>#DIV/0!</v>
      </c>
      <c r="P73" s="123" t="e">
        <f t="shared" si="20"/>
        <v>#DIV/0!</v>
      </c>
      <c r="Q73" s="128"/>
      <c r="R73" s="126"/>
      <c r="S73" s="128"/>
      <c r="T73" s="36" t="s">
        <v>219</v>
      </c>
      <c r="U73" s="1">
        <v>2</v>
      </c>
      <c r="V73" s="98">
        <v>0</v>
      </c>
      <c r="W73" s="1">
        <v>0</v>
      </c>
      <c r="X73" s="41">
        <f t="shared" si="21"/>
        <v>0</v>
      </c>
      <c r="Y73" s="132"/>
      <c r="Z73" s="36">
        <v>360</v>
      </c>
      <c r="AA73" s="36">
        <v>180</v>
      </c>
      <c r="AB73" s="169"/>
      <c r="AC73" s="147"/>
      <c r="AD73" s="147"/>
      <c r="AE73" s="170"/>
      <c r="AF73" s="129"/>
      <c r="AG73" s="167"/>
      <c r="AH73" s="129"/>
      <c r="AI73" s="147"/>
      <c r="AJ73" s="181"/>
      <c r="AK73" s="181"/>
      <c r="AL73" s="183"/>
      <c r="AM73" s="183"/>
      <c r="AN73" s="183"/>
      <c r="AO73" s="114"/>
      <c r="AP73" s="116"/>
    </row>
    <row r="74" spans="1:42" ht="48" customHeight="1" thickBot="1" x14ac:dyDescent="0.4">
      <c r="A74" s="200"/>
      <c r="B74" s="187"/>
      <c r="C74" s="128"/>
      <c r="D74" s="128"/>
      <c r="E74" s="128"/>
      <c r="F74" s="194"/>
      <c r="G74" s="136" t="s">
        <v>299</v>
      </c>
      <c r="H74" s="137"/>
      <c r="I74" s="137"/>
      <c r="J74" s="137"/>
      <c r="K74" s="137"/>
      <c r="L74" s="137"/>
      <c r="M74" s="137"/>
      <c r="N74" s="138"/>
      <c r="O74" s="11">
        <f>+(O60+O64+O67+O71)/4</f>
        <v>0.5</v>
      </c>
      <c r="P74" s="10">
        <f>+(P60+P64+P67+P71)/4</f>
        <v>0.26533928571428572</v>
      </c>
      <c r="Q74" s="206" t="s">
        <v>299</v>
      </c>
      <c r="R74" s="207"/>
      <c r="S74" s="207"/>
      <c r="T74" s="207"/>
      <c r="U74" s="207"/>
      <c r="V74" s="207"/>
      <c r="W74" s="207"/>
      <c r="X74" s="208"/>
      <c r="Y74" s="10">
        <f>+Y67</f>
        <v>0.22142857142857139</v>
      </c>
      <c r="Z74" s="36"/>
      <c r="AA74" s="36"/>
      <c r="AB74" s="171"/>
      <c r="AC74" s="230" t="s">
        <v>341</v>
      </c>
      <c r="AD74" s="231"/>
      <c r="AE74" s="231"/>
      <c r="AF74" s="231"/>
      <c r="AG74" s="231"/>
      <c r="AH74" s="231"/>
      <c r="AI74" s="231"/>
      <c r="AJ74" s="231"/>
      <c r="AK74" s="231"/>
      <c r="AL74" s="232"/>
      <c r="AM74" s="220">
        <f>+(AN60+AN67)/(AM60+AM67)</f>
        <v>0.20150586111072066</v>
      </c>
      <c r="AN74" s="221"/>
      <c r="AO74" s="88"/>
      <c r="AP74" s="83"/>
    </row>
    <row r="75" spans="1:42" ht="44.25" customHeight="1" x14ac:dyDescent="0.35">
      <c r="A75" s="200"/>
      <c r="B75" s="187"/>
      <c r="C75" s="128"/>
      <c r="D75" s="128"/>
      <c r="E75" s="128"/>
      <c r="F75" s="192" t="s">
        <v>35</v>
      </c>
      <c r="G75" s="152" t="s">
        <v>114</v>
      </c>
      <c r="H75" s="143" t="s">
        <v>115</v>
      </c>
      <c r="I75" s="143" t="s">
        <v>116</v>
      </c>
      <c r="J75" s="145">
        <v>10000</v>
      </c>
      <c r="K75" s="145">
        <v>2500</v>
      </c>
      <c r="L75" s="155">
        <v>1270</v>
      </c>
      <c r="M75" s="145">
        <v>194</v>
      </c>
      <c r="N75" s="143">
        <v>2585</v>
      </c>
      <c r="O75" s="123">
        <v>1</v>
      </c>
      <c r="P75" s="123">
        <f t="shared" ref="P75:P80" si="22">+(L75+M75+N75)/J75</f>
        <v>0.40489999999999998</v>
      </c>
      <c r="Q75" s="128" t="s">
        <v>151</v>
      </c>
      <c r="R75" s="126">
        <v>2020130010121</v>
      </c>
      <c r="S75" s="128" t="s">
        <v>152</v>
      </c>
      <c r="T75" s="36" t="s">
        <v>220</v>
      </c>
      <c r="U75" s="1">
        <v>3</v>
      </c>
      <c r="V75" s="98">
        <v>1</v>
      </c>
      <c r="W75" s="1">
        <v>1</v>
      </c>
      <c r="X75" s="41">
        <f t="shared" si="21"/>
        <v>0.66666666666666663</v>
      </c>
      <c r="Y75" s="139">
        <f>AVERAGE(X75:X78)</f>
        <v>0.66666666666666663</v>
      </c>
      <c r="Z75" s="36">
        <v>360</v>
      </c>
      <c r="AA75" s="36">
        <v>180</v>
      </c>
      <c r="AB75" s="169"/>
      <c r="AC75" s="145">
        <v>10000</v>
      </c>
      <c r="AD75" s="145">
        <f>+L75+M75+N75</f>
        <v>4049</v>
      </c>
      <c r="AE75" s="168" t="s">
        <v>238</v>
      </c>
      <c r="AF75" s="143" t="s">
        <v>254</v>
      </c>
      <c r="AG75" s="165">
        <v>400000000</v>
      </c>
      <c r="AH75" s="143" t="s">
        <v>270</v>
      </c>
      <c r="AI75" s="145" t="s">
        <v>271</v>
      </c>
      <c r="AJ75" s="238" t="s">
        <v>342</v>
      </c>
      <c r="AK75" s="238" t="s">
        <v>271</v>
      </c>
      <c r="AL75" s="212">
        <v>800000000.08000004</v>
      </c>
      <c r="AM75" s="212">
        <v>800000000.08000004</v>
      </c>
      <c r="AN75" s="212">
        <v>204000000</v>
      </c>
      <c r="AO75" s="112" t="s">
        <v>389</v>
      </c>
      <c r="AP75" s="115" t="s">
        <v>366</v>
      </c>
    </row>
    <row r="76" spans="1:42" ht="51.75" customHeight="1" x14ac:dyDescent="0.35">
      <c r="A76" s="200"/>
      <c r="B76" s="187"/>
      <c r="C76" s="128"/>
      <c r="D76" s="128"/>
      <c r="E76" s="128"/>
      <c r="F76" s="193"/>
      <c r="G76" s="150"/>
      <c r="H76" s="128"/>
      <c r="I76" s="128"/>
      <c r="J76" s="146"/>
      <c r="K76" s="146"/>
      <c r="L76" s="155"/>
      <c r="M76" s="146"/>
      <c r="N76" s="128"/>
      <c r="O76" s="123" t="e">
        <f t="shared" ref="O76:O80" si="23">+(M76+N76)/K76</f>
        <v>#DIV/0!</v>
      </c>
      <c r="P76" s="123" t="e">
        <f t="shared" si="22"/>
        <v>#DIV/0!</v>
      </c>
      <c r="Q76" s="128"/>
      <c r="R76" s="126"/>
      <c r="S76" s="128"/>
      <c r="T76" s="36" t="s">
        <v>221</v>
      </c>
      <c r="U76" s="38">
        <v>10</v>
      </c>
      <c r="V76" s="91">
        <v>2</v>
      </c>
      <c r="W76" s="38">
        <v>22</v>
      </c>
      <c r="X76" s="41">
        <v>1</v>
      </c>
      <c r="Y76" s="202"/>
      <c r="Z76" s="36">
        <v>360</v>
      </c>
      <c r="AA76" s="36">
        <v>180</v>
      </c>
      <c r="AB76" s="169"/>
      <c r="AC76" s="146"/>
      <c r="AD76" s="146"/>
      <c r="AE76" s="169"/>
      <c r="AF76" s="128"/>
      <c r="AG76" s="166"/>
      <c r="AH76" s="128"/>
      <c r="AI76" s="146"/>
      <c r="AJ76" s="180"/>
      <c r="AK76" s="180"/>
      <c r="AL76" s="182"/>
      <c r="AM76" s="182"/>
      <c r="AN76" s="182"/>
      <c r="AO76" s="113"/>
      <c r="AP76" s="115"/>
    </row>
    <row r="77" spans="1:42" ht="54.75" customHeight="1" x14ac:dyDescent="0.35">
      <c r="A77" s="200"/>
      <c r="B77" s="187"/>
      <c r="C77" s="128"/>
      <c r="D77" s="128"/>
      <c r="E77" s="128"/>
      <c r="F77" s="193"/>
      <c r="G77" s="150"/>
      <c r="H77" s="128"/>
      <c r="I77" s="128"/>
      <c r="J77" s="146"/>
      <c r="K77" s="146"/>
      <c r="L77" s="155"/>
      <c r="M77" s="146"/>
      <c r="N77" s="128"/>
      <c r="O77" s="123" t="e">
        <f t="shared" si="23"/>
        <v>#DIV/0!</v>
      </c>
      <c r="P77" s="123" t="e">
        <f t="shared" si="22"/>
        <v>#DIV/0!</v>
      </c>
      <c r="Q77" s="128"/>
      <c r="R77" s="126"/>
      <c r="S77" s="128"/>
      <c r="T77" s="36" t="s">
        <v>222</v>
      </c>
      <c r="U77" s="1">
        <v>10</v>
      </c>
      <c r="V77" s="98">
        <v>1</v>
      </c>
      <c r="W77" s="1">
        <v>16</v>
      </c>
      <c r="X77" s="41">
        <v>1</v>
      </c>
      <c r="Y77" s="202"/>
      <c r="Z77" s="36">
        <v>360</v>
      </c>
      <c r="AA77" s="36">
        <v>180</v>
      </c>
      <c r="AB77" s="169"/>
      <c r="AC77" s="146"/>
      <c r="AD77" s="146"/>
      <c r="AE77" s="169"/>
      <c r="AF77" s="128"/>
      <c r="AG77" s="166"/>
      <c r="AH77" s="128"/>
      <c r="AI77" s="146"/>
      <c r="AJ77" s="180"/>
      <c r="AK77" s="180"/>
      <c r="AL77" s="182"/>
      <c r="AM77" s="182"/>
      <c r="AN77" s="182"/>
      <c r="AO77" s="113"/>
      <c r="AP77" s="115"/>
    </row>
    <row r="78" spans="1:42" ht="70.5" customHeight="1" x14ac:dyDescent="0.35">
      <c r="A78" s="200"/>
      <c r="B78" s="187"/>
      <c r="C78" s="128"/>
      <c r="D78" s="128"/>
      <c r="E78" s="128"/>
      <c r="F78" s="193"/>
      <c r="G78" s="150"/>
      <c r="H78" s="128"/>
      <c r="I78" s="128"/>
      <c r="J78" s="146"/>
      <c r="K78" s="146"/>
      <c r="L78" s="145"/>
      <c r="M78" s="146"/>
      <c r="N78" s="128"/>
      <c r="O78" s="123" t="e">
        <f t="shared" si="23"/>
        <v>#DIV/0!</v>
      </c>
      <c r="P78" s="123" t="e">
        <f t="shared" si="22"/>
        <v>#DIV/0!</v>
      </c>
      <c r="Q78" s="128"/>
      <c r="R78" s="126"/>
      <c r="S78" s="128"/>
      <c r="T78" s="36" t="s">
        <v>223</v>
      </c>
      <c r="U78" s="1">
        <v>1</v>
      </c>
      <c r="V78" s="98">
        <v>0</v>
      </c>
      <c r="W78" s="1">
        <v>0</v>
      </c>
      <c r="X78" s="41">
        <f t="shared" si="21"/>
        <v>0</v>
      </c>
      <c r="Y78" s="132"/>
      <c r="Z78" s="36">
        <v>360</v>
      </c>
      <c r="AA78" s="36">
        <v>180</v>
      </c>
      <c r="AB78" s="169"/>
      <c r="AC78" s="146"/>
      <c r="AD78" s="146"/>
      <c r="AE78" s="169"/>
      <c r="AF78" s="128"/>
      <c r="AG78" s="166"/>
      <c r="AH78" s="128"/>
      <c r="AI78" s="146"/>
      <c r="AJ78" s="180"/>
      <c r="AK78" s="180"/>
      <c r="AL78" s="182"/>
      <c r="AM78" s="182"/>
      <c r="AN78" s="182"/>
      <c r="AO78" s="114"/>
      <c r="AP78" s="115"/>
    </row>
    <row r="79" spans="1:42" ht="66" customHeight="1" x14ac:dyDescent="0.35">
      <c r="A79" s="200"/>
      <c r="B79" s="187"/>
      <c r="C79" s="128"/>
      <c r="D79" s="128"/>
      <c r="E79" s="128"/>
      <c r="F79" s="193"/>
      <c r="G79" s="150" t="s">
        <v>117</v>
      </c>
      <c r="H79" s="128">
        <v>0</v>
      </c>
      <c r="I79" s="187" t="s">
        <v>281</v>
      </c>
      <c r="J79" s="146">
        <v>3000</v>
      </c>
      <c r="K79" s="146">
        <v>540</v>
      </c>
      <c r="L79" s="146">
        <v>327</v>
      </c>
      <c r="M79" s="146">
        <v>59</v>
      </c>
      <c r="N79" s="128">
        <v>935</v>
      </c>
      <c r="O79" s="123">
        <v>1</v>
      </c>
      <c r="P79" s="123">
        <f t="shared" si="22"/>
        <v>0.44033333333333335</v>
      </c>
      <c r="Q79" s="128" t="s">
        <v>153</v>
      </c>
      <c r="R79" s="126">
        <v>2020130010097</v>
      </c>
      <c r="S79" s="128" t="s">
        <v>154</v>
      </c>
      <c r="T79" s="36" t="s">
        <v>224</v>
      </c>
      <c r="U79" s="1">
        <v>5</v>
      </c>
      <c r="V79" s="72">
        <v>0</v>
      </c>
      <c r="W79" s="1">
        <v>0</v>
      </c>
      <c r="X79" s="41">
        <f t="shared" si="21"/>
        <v>0</v>
      </c>
      <c r="Y79" s="139">
        <f>AVERAGE(X79:X80)</f>
        <v>0.5</v>
      </c>
      <c r="Z79" s="36">
        <v>360</v>
      </c>
      <c r="AA79" s="36">
        <v>180</v>
      </c>
      <c r="AB79" s="169"/>
      <c r="AC79" s="146">
        <v>3000</v>
      </c>
      <c r="AD79" s="146">
        <f>+L79+M79+N79</f>
        <v>1321</v>
      </c>
      <c r="AE79" s="169"/>
      <c r="AF79" s="128" t="s">
        <v>254</v>
      </c>
      <c r="AG79" s="166">
        <v>400000000</v>
      </c>
      <c r="AH79" s="128" t="s">
        <v>272</v>
      </c>
      <c r="AI79" s="146" t="s">
        <v>271</v>
      </c>
      <c r="AJ79" s="180"/>
      <c r="AK79" s="180"/>
      <c r="AL79" s="182"/>
      <c r="AM79" s="182"/>
      <c r="AN79" s="182"/>
      <c r="AO79" s="112" t="s">
        <v>390</v>
      </c>
      <c r="AP79" s="115" t="s">
        <v>367</v>
      </c>
    </row>
    <row r="80" spans="1:42" ht="69.75" customHeight="1" thickBot="1" x14ac:dyDescent="0.4">
      <c r="A80" s="200"/>
      <c r="B80" s="187"/>
      <c r="C80" s="128"/>
      <c r="D80" s="128"/>
      <c r="E80" s="128"/>
      <c r="F80" s="193"/>
      <c r="G80" s="151"/>
      <c r="H80" s="129"/>
      <c r="I80" s="188"/>
      <c r="J80" s="147"/>
      <c r="K80" s="147"/>
      <c r="L80" s="147"/>
      <c r="M80" s="147"/>
      <c r="N80" s="129"/>
      <c r="O80" s="139" t="e">
        <f t="shared" si="23"/>
        <v>#DIV/0!</v>
      </c>
      <c r="P80" s="139" t="e">
        <f t="shared" si="22"/>
        <v>#DIV/0!</v>
      </c>
      <c r="Q80" s="129"/>
      <c r="R80" s="127"/>
      <c r="S80" s="129"/>
      <c r="T80" s="37" t="s">
        <v>225</v>
      </c>
      <c r="U80" s="39">
        <v>5</v>
      </c>
      <c r="V80" s="99">
        <v>1</v>
      </c>
      <c r="W80" s="39">
        <v>7</v>
      </c>
      <c r="X80" s="42">
        <v>1</v>
      </c>
      <c r="Y80" s="202"/>
      <c r="Z80" s="36">
        <v>360</v>
      </c>
      <c r="AA80" s="36">
        <v>180</v>
      </c>
      <c r="AB80" s="169"/>
      <c r="AC80" s="147"/>
      <c r="AD80" s="147"/>
      <c r="AE80" s="170"/>
      <c r="AF80" s="129"/>
      <c r="AG80" s="167"/>
      <c r="AH80" s="129"/>
      <c r="AI80" s="147"/>
      <c r="AJ80" s="181"/>
      <c r="AK80" s="181"/>
      <c r="AL80" s="183"/>
      <c r="AM80" s="183"/>
      <c r="AN80" s="183"/>
      <c r="AO80" s="114"/>
      <c r="AP80" s="115"/>
    </row>
    <row r="81" spans="1:42" ht="69.75" customHeight="1" thickBot="1" x14ac:dyDescent="0.4">
      <c r="A81" s="200"/>
      <c r="B81" s="187"/>
      <c r="C81" s="128"/>
      <c r="D81" s="128"/>
      <c r="E81" s="128"/>
      <c r="F81" s="194"/>
      <c r="G81" s="133" t="s">
        <v>300</v>
      </c>
      <c r="H81" s="134"/>
      <c r="I81" s="134"/>
      <c r="J81" s="134"/>
      <c r="K81" s="134"/>
      <c r="L81" s="134"/>
      <c r="M81" s="134"/>
      <c r="N81" s="135"/>
      <c r="O81" s="19">
        <f>+(O75+O79)/2</f>
        <v>1</v>
      </c>
      <c r="P81" s="19">
        <f>+(P75+P79)/2</f>
        <v>0.42261666666666664</v>
      </c>
      <c r="Q81" s="133" t="s">
        <v>300</v>
      </c>
      <c r="R81" s="134"/>
      <c r="S81" s="134"/>
      <c r="T81" s="134"/>
      <c r="U81" s="134"/>
      <c r="V81" s="134"/>
      <c r="W81" s="134"/>
      <c r="X81" s="135"/>
      <c r="Y81" s="19">
        <f>AVERAGE(Y75:Y80)</f>
        <v>0.58333333333333326</v>
      </c>
      <c r="Z81" s="44"/>
      <c r="AA81" s="36"/>
      <c r="AB81" s="171"/>
      <c r="AC81" s="161" t="s">
        <v>343</v>
      </c>
      <c r="AD81" s="162"/>
      <c r="AE81" s="162"/>
      <c r="AF81" s="162"/>
      <c r="AG81" s="162"/>
      <c r="AH81" s="162"/>
      <c r="AI81" s="162"/>
      <c r="AJ81" s="162"/>
      <c r="AK81" s="162"/>
      <c r="AL81" s="163"/>
      <c r="AM81" s="220">
        <f>+AN75/AM75</f>
        <v>0.25499999997450001</v>
      </c>
      <c r="AN81" s="221"/>
      <c r="AO81" s="88"/>
      <c r="AP81" s="83"/>
    </row>
    <row r="82" spans="1:42" ht="69.75" customHeight="1" x14ac:dyDescent="0.35">
      <c r="A82" s="200"/>
      <c r="B82" s="187"/>
      <c r="C82" s="128"/>
      <c r="D82" s="128"/>
      <c r="E82" s="128"/>
      <c r="F82" s="192" t="s">
        <v>36</v>
      </c>
      <c r="G82" s="152" t="s">
        <v>282</v>
      </c>
      <c r="H82" s="143">
        <v>0</v>
      </c>
      <c r="I82" s="143" t="s">
        <v>283</v>
      </c>
      <c r="J82" s="145">
        <v>72</v>
      </c>
      <c r="K82" s="145">
        <v>25</v>
      </c>
      <c r="L82" s="145">
        <v>15</v>
      </c>
      <c r="M82" s="145">
        <v>3</v>
      </c>
      <c r="N82" s="143">
        <v>15</v>
      </c>
      <c r="O82" s="132">
        <f t="shared" ref="O82:O83" si="24">+(M82+N82)/K82</f>
        <v>0.72</v>
      </c>
      <c r="P82" s="132">
        <f t="shared" ref="P82:P83" si="25">+(L82+M82+N82)/J82</f>
        <v>0.45833333333333331</v>
      </c>
      <c r="Q82" s="143" t="s">
        <v>155</v>
      </c>
      <c r="R82" s="125">
        <v>2020130010073</v>
      </c>
      <c r="S82" s="143" t="s">
        <v>156</v>
      </c>
      <c r="T82" s="43" t="s">
        <v>226</v>
      </c>
      <c r="U82" s="15">
        <v>1</v>
      </c>
      <c r="V82" s="100">
        <v>0</v>
      </c>
      <c r="W82" s="15">
        <v>0</v>
      </c>
      <c r="X82" s="22">
        <f t="shared" si="21"/>
        <v>0</v>
      </c>
      <c r="Y82" s="251">
        <f>AVERAGE(X82:X84)</f>
        <v>0.34715699710674586</v>
      </c>
      <c r="Z82" s="44">
        <v>360</v>
      </c>
      <c r="AA82" s="36">
        <v>180</v>
      </c>
      <c r="AB82" s="169"/>
      <c r="AC82" s="145">
        <v>72</v>
      </c>
      <c r="AD82" s="145">
        <f>+L82+M82+N82</f>
        <v>33</v>
      </c>
      <c r="AE82" s="168" t="s">
        <v>239</v>
      </c>
      <c r="AF82" s="143" t="s">
        <v>254</v>
      </c>
      <c r="AG82" s="165">
        <v>700000000</v>
      </c>
      <c r="AH82" s="143" t="s">
        <v>273</v>
      </c>
      <c r="AI82" s="145" t="s">
        <v>274</v>
      </c>
      <c r="AJ82" s="238" t="s">
        <v>344</v>
      </c>
      <c r="AK82" s="238" t="s">
        <v>274</v>
      </c>
      <c r="AL82" s="212">
        <v>699999999.72000003</v>
      </c>
      <c r="AM82" s="212">
        <v>449999999.72000003</v>
      </c>
      <c r="AN82" s="212">
        <v>189100000</v>
      </c>
      <c r="AO82" s="112" t="s">
        <v>391</v>
      </c>
      <c r="AP82" s="115" t="s">
        <v>368</v>
      </c>
    </row>
    <row r="83" spans="1:42" ht="73.5" customHeight="1" x14ac:dyDescent="0.35">
      <c r="A83" s="200"/>
      <c r="B83" s="187"/>
      <c r="C83" s="128"/>
      <c r="D83" s="128"/>
      <c r="E83" s="128"/>
      <c r="F83" s="193"/>
      <c r="G83" s="150"/>
      <c r="H83" s="128"/>
      <c r="I83" s="128"/>
      <c r="J83" s="146"/>
      <c r="K83" s="146"/>
      <c r="L83" s="146"/>
      <c r="M83" s="146"/>
      <c r="N83" s="128"/>
      <c r="O83" s="123" t="e">
        <f t="shared" si="24"/>
        <v>#DIV/0!</v>
      </c>
      <c r="P83" s="123" t="e">
        <f t="shared" si="25"/>
        <v>#DIV/0!</v>
      </c>
      <c r="Q83" s="128"/>
      <c r="R83" s="126"/>
      <c r="S83" s="128"/>
      <c r="T83" s="36" t="s">
        <v>227</v>
      </c>
      <c r="U83" s="1">
        <v>25</v>
      </c>
      <c r="V83" s="73">
        <v>3</v>
      </c>
      <c r="W83" s="1">
        <v>15</v>
      </c>
      <c r="X83" s="23">
        <f t="shared" si="21"/>
        <v>0.72</v>
      </c>
      <c r="Y83" s="252"/>
      <c r="Z83" s="44">
        <v>360</v>
      </c>
      <c r="AA83" s="36">
        <v>180</v>
      </c>
      <c r="AB83" s="169"/>
      <c r="AC83" s="146"/>
      <c r="AD83" s="146"/>
      <c r="AE83" s="169"/>
      <c r="AF83" s="128"/>
      <c r="AG83" s="166"/>
      <c r="AH83" s="128"/>
      <c r="AI83" s="146"/>
      <c r="AJ83" s="180"/>
      <c r="AK83" s="180"/>
      <c r="AL83" s="182"/>
      <c r="AM83" s="182"/>
      <c r="AN83" s="182"/>
      <c r="AO83" s="114"/>
      <c r="AP83" s="115"/>
    </row>
    <row r="84" spans="1:42" ht="125.5" thickBot="1" x14ac:dyDescent="0.4">
      <c r="A84" s="200"/>
      <c r="B84" s="187"/>
      <c r="C84" s="128"/>
      <c r="D84" s="128"/>
      <c r="E84" s="128"/>
      <c r="F84" s="193"/>
      <c r="G84" s="45" t="s">
        <v>118</v>
      </c>
      <c r="H84" s="37" t="s">
        <v>119</v>
      </c>
      <c r="I84" s="37" t="s">
        <v>120</v>
      </c>
      <c r="J84" s="48">
        <v>61860</v>
      </c>
      <c r="K84" s="48">
        <v>21890</v>
      </c>
      <c r="L84" s="48">
        <v>14814</v>
      </c>
      <c r="M84" s="52">
        <f>M79+M67+M75+M64+M57+M55+M53+M48+M25+M13+M16+M10+M7+M66+M5+M3</f>
        <v>5189</v>
      </c>
      <c r="N84" s="37">
        <v>1848</v>
      </c>
      <c r="O84" s="42">
        <f>+(M84+N84)/K84</f>
        <v>0.32147099132023754</v>
      </c>
      <c r="P84" s="42">
        <f>+(L84+M84+N84)/J84</f>
        <v>0.35323310701584221</v>
      </c>
      <c r="Q84" s="128"/>
      <c r="R84" s="126"/>
      <c r="S84" s="128"/>
      <c r="T84" s="36" t="s">
        <v>228</v>
      </c>
      <c r="U84" s="1">
        <v>21890</v>
      </c>
      <c r="V84" s="101">
        <v>5189</v>
      </c>
      <c r="W84" s="1">
        <v>1848</v>
      </c>
      <c r="X84" s="23">
        <f t="shared" si="21"/>
        <v>0.32147099132023754</v>
      </c>
      <c r="Y84" s="253"/>
      <c r="Z84" s="44">
        <v>360</v>
      </c>
      <c r="AA84" s="36">
        <v>180</v>
      </c>
      <c r="AB84" s="169"/>
      <c r="AC84" s="48">
        <v>61860</v>
      </c>
      <c r="AD84" s="52">
        <f>+L84+M84+N84</f>
        <v>21851</v>
      </c>
      <c r="AE84" s="170"/>
      <c r="AF84" s="129"/>
      <c r="AG84" s="167"/>
      <c r="AH84" s="129"/>
      <c r="AI84" s="147"/>
      <c r="AJ84" s="58" t="s">
        <v>345</v>
      </c>
      <c r="AK84" s="58" t="s">
        <v>346</v>
      </c>
      <c r="AL84" s="33">
        <v>0</v>
      </c>
      <c r="AM84" s="54">
        <v>43190006</v>
      </c>
      <c r="AN84" s="54">
        <v>0</v>
      </c>
      <c r="AO84" s="102" t="s">
        <v>392</v>
      </c>
      <c r="AP84" s="115"/>
    </row>
    <row r="85" spans="1:42" ht="48" customHeight="1" thickBot="1" x14ac:dyDescent="0.4">
      <c r="A85" s="201"/>
      <c r="B85" s="198"/>
      <c r="C85" s="196"/>
      <c r="D85" s="196"/>
      <c r="E85" s="196"/>
      <c r="F85" s="194"/>
      <c r="G85" s="133" t="s">
        <v>301</v>
      </c>
      <c r="H85" s="134"/>
      <c r="I85" s="134"/>
      <c r="J85" s="134"/>
      <c r="K85" s="134"/>
      <c r="L85" s="134"/>
      <c r="M85" s="134"/>
      <c r="N85" s="135"/>
      <c r="O85" s="32">
        <f>+(O82+O84)/2</f>
        <v>0.52073549566011879</v>
      </c>
      <c r="P85" s="19">
        <f>+(P82+P84)/2</f>
        <v>0.40578322017458779</v>
      </c>
      <c r="Q85" s="133" t="s">
        <v>301</v>
      </c>
      <c r="R85" s="134"/>
      <c r="S85" s="134"/>
      <c r="T85" s="134"/>
      <c r="U85" s="134"/>
      <c r="V85" s="134"/>
      <c r="W85" s="134"/>
      <c r="X85" s="135"/>
      <c r="Y85" s="30">
        <f>+Y82</f>
        <v>0.34715699710674586</v>
      </c>
      <c r="Z85" s="103"/>
      <c r="AA85" s="103"/>
      <c r="AB85" s="104"/>
      <c r="AC85" s="161" t="s">
        <v>347</v>
      </c>
      <c r="AD85" s="162"/>
      <c r="AE85" s="162"/>
      <c r="AF85" s="162"/>
      <c r="AG85" s="162"/>
      <c r="AH85" s="162"/>
      <c r="AI85" s="162"/>
      <c r="AJ85" s="162"/>
      <c r="AK85" s="162"/>
      <c r="AL85" s="163"/>
      <c r="AM85" s="241">
        <f>+(AN82+AN84)/(AM82+AM84)</f>
        <v>0.38342220606018973</v>
      </c>
      <c r="AN85" s="242"/>
      <c r="AP85" s="106"/>
    </row>
    <row r="87" spans="1:42" ht="63.75" customHeight="1" x14ac:dyDescent="0.35">
      <c r="K87" s="243" t="s">
        <v>397</v>
      </c>
      <c r="L87" s="243"/>
      <c r="M87" s="243"/>
      <c r="N87" s="243"/>
      <c r="O87" s="111">
        <f>AVERAGE(O9,O19,O30,O36,O45,O52,O59,O74,O81,O85)</f>
        <v>0.51194169974916204</v>
      </c>
      <c r="P87" s="111">
        <f>AVERAGE(P9,P19,P30,P36,P45,P52,P59,P74,P81,P85)</f>
        <v>0.25839057419519074</v>
      </c>
      <c r="U87" s="243" t="s">
        <v>395</v>
      </c>
      <c r="V87" s="243"/>
      <c r="W87" s="243"/>
      <c r="X87" s="243"/>
      <c r="Y87" s="110">
        <f>AVERAGE(Y9,Y19,Y30,Y36,Y45,Y52,Y59,Y74,Y81,Y85)</f>
        <v>0.5794241124090872</v>
      </c>
      <c r="AJ87" s="245" t="s">
        <v>396</v>
      </c>
      <c r="AK87" s="246"/>
      <c r="AL87" s="247"/>
      <c r="AM87" s="109">
        <v>10773537585</v>
      </c>
      <c r="AN87" s="109">
        <v>2004893333</v>
      </c>
    </row>
    <row r="88" spans="1:42" ht="53.25" customHeight="1" x14ac:dyDescent="0.35">
      <c r="AJ88" s="248"/>
      <c r="AK88" s="249"/>
      <c r="AL88" s="250"/>
      <c r="AM88" s="244">
        <f>+AN87/AM87</f>
        <v>0.18609424408482259</v>
      </c>
      <c r="AN88" s="244"/>
    </row>
  </sheetData>
  <mergeCells count="672">
    <mergeCell ref="AM85:AN85"/>
    <mergeCell ref="K87:N87"/>
    <mergeCell ref="U87:X87"/>
    <mergeCell ref="AM88:AN88"/>
    <mergeCell ref="AJ87:AL88"/>
    <mergeCell ref="AJ75:AJ80"/>
    <mergeCell ref="AK75:AK80"/>
    <mergeCell ref="AL75:AL80"/>
    <mergeCell ref="AM75:AM80"/>
    <mergeCell ref="AN75:AN80"/>
    <mergeCell ref="AC81:AL81"/>
    <mergeCell ref="AM81:AN81"/>
    <mergeCell ref="AJ82:AJ83"/>
    <mergeCell ref="AK82:AK83"/>
    <mergeCell ref="AL82:AL83"/>
    <mergeCell ref="AM82:AM83"/>
    <mergeCell ref="AN82:AN83"/>
    <mergeCell ref="Q81:X81"/>
    <mergeCell ref="Q85:X85"/>
    <mergeCell ref="Y82:Y84"/>
    <mergeCell ref="AD75:AD78"/>
    <mergeCell ref="AD79:AD80"/>
    <mergeCell ref="AD82:AD83"/>
    <mergeCell ref="AM67:AM73"/>
    <mergeCell ref="AN67:AN73"/>
    <mergeCell ref="AC74:AL74"/>
    <mergeCell ref="AM74:AN74"/>
    <mergeCell ref="AJ53:AJ58"/>
    <mergeCell ref="AK53:AK58"/>
    <mergeCell ref="AL53:AL58"/>
    <mergeCell ref="AM53:AM58"/>
    <mergeCell ref="AN53:AN58"/>
    <mergeCell ref="AC59:AL59"/>
    <mergeCell ref="AM59:AN59"/>
    <mergeCell ref="AJ60:AJ66"/>
    <mergeCell ref="AK60:AK66"/>
    <mergeCell ref="AL60:AL66"/>
    <mergeCell ref="AM60:AM66"/>
    <mergeCell ref="AN60:AN66"/>
    <mergeCell ref="AD71:AD73"/>
    <mergeCell ref="AC53:AC54"/>
    <mergeCell ref="AC55:AC56"/>
    <mergeCell ref="AC57:AC58"/>
    <mergeCell ref="AC60:AC63"/>
    <mergeCell ref="AF67:AF73"/>
    <mergeCell ref="AG67:AG73"/>
    <mergeCell ref="AH67:AH73"/>
    <mergeCell ref="AM52:AN52"/>
    <mergeCell ref="AM45:AN45"/>
    <mergeCell ref="AJ46:AJ47"/>
    <mergeCell ref="AK46:AK47"/>
    <mergeCell ref="AL46:AL47"/>
    <mergeCell ref="AM46:AM47"/>
    <mergeCell ref="AN46:AN47"/>
    <mergeCell ref="AL48:AL49"/>
    <mergeCell ref="AM48:AM49"/>
    <mergeCell ref="AN48:AN49"/>
    <mergeCell ref="AM37:AM39"/>
    <mergeCell ref="AN37:AN39"/>
    <mergeCell ref="AJ40:AJ42"/>
    <mergeCell ref="AK40:AK42"/>
    <mergeCell ref="AL40:AL42"/>
    <mergeCell ref="AM40:AM42"/>
    <mergeCell ref="AN40:AN42"/>
    <mergeCell ref="AM50:AM51"/>
    <mergeCell ref="AN50:AN51"/>
    <mergeCell ref="AJ48:AJ49"/>
    <mergeCell ref="AK48:AK49"/>
    <mergeCell ref="AJ50:AJ51"/>
    <mergeCell ref="AK50:AK51"/>
    <mergeCell ref="AJ34:AJ35"/>
    <mergeCell ref="AK34:AK35"/>
    <mergeCell ref="AL34:AL35"/>
    <mergeCell ref="AM34:AM35"/>
    <mergeCell ref="AN34:AN35"/>
    <mergeCell ref="AC32:AC33"/>
    <mergeCell ref="AC34:AC35"/>
    <mergeCell ref="AH31:AH35"/>
    <mergeCell ref="AI31:AI33"/>
    <mergeCell ref="AG34:AG35"/>
    <mergeCell ref="AI34:AI35"/>
    <mergeCell ref="R3:R4"/>
    <mergeCell ref="S3:S4"/>
    <mergeCell ref="AC3:AC4"/>
    <mergeCell ref="AC5:AC6"/>
    <mergeCell ref="AC7:AC8"/>
    <mergeCell ref="AE3:AE8"/>
    <mergeCell ref="AL10:AL18"/>
    <mergeCell ref="AM10:AM18"/>
    <mergeCell ref="AN10:AN18"/>
    <mergeCell ref="AJ10:AJ18"/>
    <mergeCell ref="AK10:AK18"/>
    <mergeCell ref="AC10:AC12"/>
    <mergeCell ref="AC13:AC15"/>
    <mergeCell ref="AC16:AC18"/>
    <mergeCell ref="AE10:AE18"/>
    <mergeCell ref="AF16:AF18"/>
    <mergeCell ref="AG16:AG18"/>
    <mergeCell ref="AH16:AH18"/>
    <mergeCell ref="AI16:AI18"/>
    <mergeCell ref="AJ3:AJ5"/>
    <mergeCell ref="AK3:AK5"/>
    <mergeCell ref="AM3:AM5"/>
    <mergeCell ref="AJ6:AJ8"/>
    <mergeCell ref="AK6:AK8"/>
    <mergeCell ref="AL43:AL44"/>
    <mergeCell ref="AM43:AM44"/>
    <mergeCell ref="AN43:AN44"/>
    <mergeCell ref="AC64:AC66"/>
    <mergeCell ref="AC67:AC70"/>
    <mergeCell ref="AC71:AC73"/>
    <mergeCell ref="AC75:AC78"/>
    <mergeCell ref="AM6:AM8"/>
    <mergeCell ref="AN3:AN5"/>
    <mergeCell ref="AN6:AN8"/>
    <mergeCell ref="AL3:AL5"/>
    <mergeCell ref="AL6:AL8"/>
    <mergeCell ref="AG31:AG33"/>
    <mergeCell ref="AF34:AF35"/>
    <mergeCell ref="AI53:AI58"/>
    <mergeCell ref="AF60:AF66"/>
    <mergeCell ref="AG60:AG66"/>
    <mergeCell ref="AH60:AH66"/>
    <mergeCell ref="AI60:AI66"/>
    <mergeCell ref="AC19:AL19"/>
    <mergeCell ref="AM19:AN19"/>
    <mergeCell ref="AM30:AN30"/>
    <mergeCell ref="AC36:AL36"/>
    <mergeCell ref="AM36:AN36"/>
    <mergeCell ref="AM9:AN9"/>
    <mergeCell ref="AC9:AL9"/>
    <mergeCell ref="AJ20:AJ29"/>
    <mergeCell ref="AK20:AK29"/>
    <mergeCell ref="AL20:AL29"/>
    <mergeCell ref="AM20:AM29"/>
    <mergeCell ref="AN20:AN29"/>
    <mergeCell ref="AC20:AC21"/>
    <mergeCell ref="AC22:AC24"/>
    <mergeCell ref="AC25:AC26"/>
    <mergeCell ref="AC27:AC29"/>
    <mergeCell ref="F3:F9"/>
    <mergeCell ref="E3:E85"/>
    <mergeCell ref="D3:D85"/>
    <mergeCell ref="C3:C85"/>
    <mergeCell ref="B3:B85"/>
    <mergeCell ref="A3:A85"/>
    <mergeCell ref="Y3:Y4"/>
    <mergeCell ref="Y5:Y6"/>
    <mergeCell ref="Y7:Y8"/>
    <mergeCell ref="Q9:X9"/>
    <mergeCell ref="Y10:Y12"/>
    <mergeCell ref="Y13:Y15"/>
    <mergeCell ref="X17:X18"/>
    <mergeCell ref="Y16:Y18"/>
    <mergeCell ref="Q19:X19"/>
    <mergeCell ref="Y20:Y29"/>
    <mergeCell ref="Q30:X30"/>
    <mergeCell ref="Y31:Y35"/>
    <mergeCell ref="Q36:X36"/>
    <mergeCell ref="Y37:Y39"/>
    <mergeCell ref="Y40:Y42"/>
    <mergeCell ref="Y43:Y44"/>
    <mergeCell ref="G85:N85"/>
    <mergeCell ref="Y67:Y73"/>
    <mergeCell ref="F31:F36"/>
    <mergeCell ref="F20:F30"/>
    <mergeCell ref="W17:W18"/>
    <mergeCell ref="N55:N56"/>
    <mergeCell ref="N57:N58"/>
    <mergeCell ref="N82:N83"/>
    <mergeCell ref="Q82:Q84"/>
    <mergeCell ref="N27:N29"/>
    <mergeCell ref="N32:N33"/>
    <mergeCell ref="N34:N35"/>
    <mergeCell ref="N37:N38"/>
    <mergeCell ref="N40:N41"/>
    <mergeCell ref="N43:N44"/>
    <mergeCell ref="N46:N47"/>
    <mergeCell ref="N48:N50"/>
    <mergeCell ref="N53:N54"/>
    <mergeCell ref="Q31:Q35"/>
    <mergeCell ref="R31:R35"/>
    <mergeCell ref="F10:F19"/>
    <mergeCell ref="Q74:X74"/>
    <mergeCell ref="Q52:X52"/>
    <mergeCell ref="Q59:X59"/>
    <mergeCell ref="S31:S35"/>
    <mergeCell ref="R13:R15"/>
    <mergeCell ref="AD60:AD63"/>
    <mergeCell ref="AD64:AD66"/>
    <mergeCell ref="AD67:AD70"/>
    <mergeCell ref="F82:F85"/>
    <mergeCell ref="F75:F81"/>
    <mergeCell ref="F60:F74"/>
    <mergeCell ref="F53:F59"/>
    <mergeCell ref="F46:F52"/>
    <mergeCell ref="F37:F45"/>
    <mergeCell ref="Y75:Y78"/>
    <mergeCell ref="Y79:Y80"/>
    <mergeCell ref="Y53:Y58"/>
    <mergeCell ref="Y60:Y66"/>
    <mergeCell ref="AC85:AL85"/>
    <mergeCell ref="AD3:AD4"/>
    <mergeCell ref="AD5:AD6"/>
    <mergeCell ref="AD7:AD8"/>
    <mergeCell ref="AD10:AD12"/>
    <mergeCell ref="AD13:AD15"/>
    <mergeCell ref="AD16:AD18"/>
    <mergeCell ref="AD20:AD21"/>
    <mergeCell ref="AD22:AD24"/>
    <mergeCell ref="AD25:AD26"/>
    <mergeCell ref="L60:L63"/>
    <mergeCell ref="L64:L66"/>
    <mergeCell ref="L67:L70"/>
    <mergeCell ref="L71:L73"/>
    <mergeCell ref="G79:G80"/>
    <mergeCell ref="H79:H80"/>
    <mergeCell ref="I79:I80"/>
    <mergeCell ref="O60:O63"/>
    <mergeCell ref="AC82:AC83"/>
    <mergeCell ref="AH82:AH84"/>
    <mergeCell ref="AI82:AI84"/>
    <mergeCell ref="N3:N4"/>
    <mergeCell ref="N5:N6"/>
    <mergeCell ref="N7:N8"/>
    <mergeCell ref="N10:N12"/>
    <mergeCell ref="N13:N15"/>
    <mergeCell ref="N16:N18"/>
    <mergeCell ref="N20:N21"/>
    <mergeCell ref="N22:N24"/>
    <mergeCell ref="N25:N26"/>
    <mergeCell ref="AC79:AC80"/>
    <mergeCell ref="N60:N63"/>
    <mergeCell ref="N64:N66"/>
    <mergeCell ref="N67:N70"/>
    <mergeCell ref="N71:N73"/>
    <mergeCell ref="N75:N78"/>
    <mergeCell ref="N79:N80"/>
    <mergeCell ref="O79:O80"/>
    <mergeCell ref="P67:P70"/>
    <mergeCell ref="P71:P73"/>
    <mergeCell ref="P75:P78"/>
    <mergeCell ref="P79:P80"/>
    <mergeCell ref="G74:N74"/>
    <mergeCell ref="AI67:AI73"/>
    <mergeCell ref="AH40:AH42"/>
    <mergeCell ref="AC52:AL52"/>
    <mergeCell ref="AC46:AC47"/>
    <mergeCell ref="AC48:AC50"/>
    <mergeCell ref="AJ67:AJ73"/>
    <mergeCell ref="AK67:AK73"/>
    <mergeCell ref="AL67:AL73"/>
    <mergeCell ref="R75:R78"/>
    <mergeCell ref="S75:S78"/>
    <mergeCell ref="AE53:AE58"/>
    <mergeCell ref="AE60:AE73"/>
    <mergeCell ref="AE75:AE80"/>
    <mergeCell ref="Y46:Y51"/>
    <mergeCell ref="AC43:AC44"/>
    <mergeCell ref="AH75:AH78"/>
    <mergeCell ref="AI75:AI78"/>
    <mergeCell ref="AF79:AF80"/>
    <mergeCell ref="AG79:AG80"/>
    <mergeCell ref="AH79:AH80"/>
    <mergeCell ref="AI79:AI80"/>
    <mergeCell ref="R79:R80"/>
    <mergeCell ref="S79:S80"/>
    <mergeCell ref="AD40:AD41"/>
    <mergeCell ref="AE82:AE84"/>
    <mergeCell ref="AF3:AF4"/>
    <mergeCell ref="AG3:AG4"/>
    <mergeCell ref="AF5:AF6"/>
    <mergeCell ref="AG5:AG6"/>
    <mergeCell ref="AF7:AF8"/>
    <mergeCell ref="AG7:AG8"/>
    <mergeCell ref="AF10:AF12"/>
    <mergeCell ref="AG10:AG12"/>
    <mergeCell ref="AF13:AF15"/>
    <mergeCell ref="AG13:AG15"/>
    <mergeCell ref="AG46:AG50"/>
    <mergeCell ref="AF53:AF58"/>
    <mergeCell ref="AG53:AG58"/>
    <mergeCell ref="AF75:AF78"/>
    <mergeCell ref="AG75:AG78"/>
    <mergeCell ref="AE31:AE35"/>
    <mergeCell ref="AF31:AF33"/>
    <mergeCell ref="AE37:AE44"/>
    <mergeCell ref="AE46:AE51"/>
    <mergeCell ref="AF37:AF38"/>
    <mergeCell ref="AG37:AG38"/>
    <mergeCell ref="AF82:AF84"/>
    <mergeCell ref="AG82:AG84"/>
    <mergeCell ref="R82:R84"/>
    <mergeCell ref="S82:S84"/>
    <mergeCell ref="Q43:Q44"/>
    <mergeCell ref="R43:R44"/>
    <mergeCell ref="S43:S44"/>
    <mergeCell ref="Q46:Q51"/>
    <mergeCell ref="R46:R51"/>
    <mergeCell ref="S46:S51"/>
    <mergeCell ref="Q53:Q58"/>
    <mergeCell ref="R53:R58"/>
    <mergeCell ref="S53:S58"/>
    <mergeCell ref="Q45:X45"/>
    <mergeCell ref="Q60:Q66"/>
    <mergeCell ref="R60:R66"/>
    <mergeCell ref="S60:S66"/>
    <mergeCell ref="Q67:Q73"/>
    <mergeCell ref="R67:R73"/>
    <mergeCell ref="S67:S73"/>
    <mergeCell ref="Q75:Q78"/>
    <mergeCell ref="Q79:Q80"/>
    <mergeCell ref="Q37:Q39"/>
    <mergeCell ref="R37:R39"/>
    <mergeCell ref="S37:S39"/>
    <mergeCell ref="Q40:Q42"/>
    <mergeCell ref="R40:R42"/>
    <mergeCell ref="S40:S42"/>
    <mergeCell ref="AC37:AC38"/>
    <mergeCell ref="AC40:AC41"/>
    <mergeCell ref="Q5:Q6"/>
    <mergeCell ref="R5:R6"/>
    <mergeCell ref="S5:S6"/>
    <mergeCell ref="Q7:Q8"/>
    <mergeCell ref="R7:R8"/>
    <mergeCell ref="S7:S8"/>
    <mergeCell ref="Q10:Q12"/>
    <mergeCell ref="R10:R12"/>
    <mergeCell ref="S10:S12"/>
    <mergeCell ref="S13:S15"/>
    <mergeCell ref="Q16:Q18"/>
    <mergeCell ref="R16:R18"/>
    <mergeCell ref="S16:S18"/>
    <mergeCell ref="AI13:AI15"/>
    <mergeCell ref="AH46:AH50"/>
    <mergeCell ref="AI46:AI50"/>
    <mergeCell ref="AH53:AH58"/>
    <mergeCell ref="AC30:AL30"/>
    <mergeCell ref="AJ37:AJ39"/>
    <mergeCell ref="AK37:AK39"/>
    <mergeCell ref="AL37:AL39"/>
    <mergeCell ref="AH37:AH39"/>
    <mergeCell ref="AI37:AI38"/>
    <mergeCell ref="AF40:AF42"/>
    <mergeCell ref="AG40:AG42"/>
    <mergeCell ref="AD27:AD29"/>
    <mergeCell ref="AD32:AD33"/>
    <mergeCell ref="AD34:AD35"/>
    <mergeCell ref="AD37:AD38"/>
    <mergeCell ref="AD43:AD44"/>
    <mergeCell ref="AD46:AD47"/>
    <mergeCell ref="AD48:AD50"/>
    <mergeCell ref="AD53:AD54"/>
    <mergeCell ref="AD55:AD56"/>
    <mergeCell ref="AD57:AD58"/>
    <mergeCell ref="AJ43:AJ44"/>
    <mergeCell ref="AK43:AK44"/>
    <mergeCell ref="L57:L58"/>
    <mergeCell ref="K43:K44"/>
    <mergeCell ref="K46:K47"/>
    <mergeCell ref="AI40:AI42"/>
    <mergeCell ref="AH43:AH44"/>
    <mergeCell ref="AF46:AF50"/>
    <mergeCell ref="AC45:AL45"/>
    <mergeCell ref="AL50:AL51"/>
    <mergeCell ref="AF20:AF29"/>
    <mergeCell ref="AG20:AG29"/>
    <mergeCell ref="AH20:AH29"/>
    <mergeCell ref="AI20:AI29"/>
    <mergeCell ref="S20:S29"/>
    <mergeCell ref="AE20:AE29"/>
    <mergeCell ref="AB3:AB84"/>
    <mergeCell ref="AH3:AH4"/>
    <mergeCell ref="AI3:AI4"/>
    <mergeCell ref="AH5:AH6"/>
    <mergeCell ref="AI5:AI6"/>
    <mergeCell ref="AH7:AH8"/>
    <mergeCell ref="AI7:AI8"/>
    <mergeCell ref="AH10:AH12"/>
    <mergeCell ref="AI10:AI12"/>
    <mergeCell ref="AH13:AH15"/>
    <mergeCell ref="L3:L4"/>
    <mergeCell ref="L5:L6"/>
    <mergeCell ref="L7:L8"/>
    <mergeCell ref="L10:L12"/>
    <mergeCell ref="L13:L15"/>
    <mergeCell ref="L16:L18"/>
    <mergeCell ref="L20:L21"/>
    <mergeCell ref="L22:L24"/>
    <mergeCell ref="L25:L26"/>
    <mergeCell ref="J67:J70"/>
    <mergeCell ref="J71:J73"/>
    <mergeCell ref="J75:J78"/>
    <mergeCell ref="J79:J80"/>
    <mergeCell ref="J82:J83"/>
    <mergeCell ref="K60:K63"/>
    <mergeCell ref="K64:K66"/>
    <mergeCell ref="K67:K70"/>
    <mergeCell ref="K71:K73"/>
    <mergeCell ref="K75:K78"/>
    <mergeCell ref="K79:K80"/>
    <mergeCell ref="K82:K83"/>
    <mergeCell ref="J43:J44"/>
    <mergeCell ref="J46:J47"/>
    <mergeCell ref="J48:J50"/>
    <mergeCell ref="J53:J54"/>
    <mergeCell ref="J55:J56"/>
    <mergeCell ref="J57:J58"/>
    <mergeCell ref="J60:J63"/>
    <mergeCell ref="J64:J66"/>
    <mergeCell ref="K3:K4"/>
    <mergeCell ref="K5:K6"/>
    <mergeCell ref="K7:K8"/>
    <mergeCell ref="K10:K12"/>
    <mergeCell ref="K13:K15"/>
    <mergeCell ref="K16:K18"/>
    <mergeCell ref="K20:K21"/>
    <mergeCell ref="K22:K24"/>
    <mergeCell ref="K25:K26"/>
    <mergeCell ref="K48:K50"/>
    <mergeCell ref="K53:K54"/>
    <mergeCell ref="K55:K56"/>
    <mergeCell ref="K57:K58"/>
    <mergeCell ref="J3:J4"/>
    <mergeCell ref="J5:J6"/>
    <mergeCell ref="J7:J8"/>
    <mergeCell ref="J10:J12"/>
    <mergeCell ref="J13:J15"/>
    <mergeCell ref="J16:J18"/>
    <mergeCell ref="J20:J21"/>
    <mergeCell ref="J22:J24"/>
    <mergeCell ref="J25:J26"/>
    <mergeCell ref="G82:G83"/>
    <mergeCell ref="H82:H83"/>
    <mergeCell ref="I82:I83"/>
    <mergeCell ref="G75:G78"/>
    <mergeCell ref="G81:N81"/>
    <mergeCell ref="M75:M78"/>
    <mergeCell ref="M79:M80"/>
    <mergeCell ref="M82:M83"/>
    <mergeCell ref="L75:L78"/>
    <mergeCell ref="L79:L80"/>
    <mergeCell ref="L82:L83"/>
    <mergeCell ref="I57:I58"/>
    <mergeCell ref="G60:G63"/>
    <mergeCell ref="H60:H63"/>
    <mergeCell ref="I60:I63"/>
    <mergeCell ref="G64:G66"/>
    <mergeCell ref="H64:H66"/>
    <mergeCell ref="I64:I66"/>
    <mergeCell ref="H75:H78"/>
    <mergeCell ref="I75:I78"/>
    <mergeCell ref="G67:G70"/>
    <mergeCell ref="H67:H70"/>
    <mergeCell ref="I67:I70"/>
    <mergeCell ref="G71:G73"/>
    <mergeCell ref="H71:H73"/>
    <mergeCell ref="I71:I73"/>
    <mergeCell ref="I20:I21"/>
    <mergeCell ref="G22:G24"/>
    <mergeCell ref="H22:H24"/>
    <mergeCell ref="I22:I24"/>
    <mergeCell ref="G25:G26"/>
    <mergeCell ref="H25:H26"/>
    <mergeCell ref="I25:I26"/>
    <mergeCell ref="G27:G29"/>
    <mergeCell ref="H27:H29"/>
    <mergeCell ref="I27:I29"/>
    <mergeCell ref="G55:G56"/>
    <mergeCell ref="H32:H33"/>
    <mergeCell ref="I32:I33"/>
    <mergeCell ref="G34:G35"/>
    <mergeCell ref="H55:H56"/>
    <mergeCell ref="I55:I56"/>
    <mergeCell ref="G57:G58"/>
    <mergeCell ref="H57:H58"/>
    <mergeCell ref="G3:G4"/>
    <mergeCell ref="H3:H4"/>
    <mergeCell ref="I3:I4"/>
    <mergeCell ref="G5:G6"/>
    <mergeCell ref="H5:H6"/>
    <mergeCell ref="I5:I6"/>
    <mergeCell ref="G7:G8"/>
    <mergeCell ref="H7:H8"/>
    <mergeCell ref="I7:I8"/>
    <mergeCell ref="G10:G12"/>
    <mergeCell ref="H10:H12"/>
    <mergeCell ref="I10:I12"/>
    <mergeCell ref="G13:G15"/>
    <mergeCell ref="H13:H15"/>
    <mergeCell ref="H34:H35"/>
    <mergeCell ref="I34:I35"/>
    <mergeCell ref="M37:M38"/>
    <mergeCell ref="M22:M24"/>
    <mergeCell ref="M25:M26"/>
    <mergeCell ref="M53:M54"/>
    <mergeCell ref="M55:M56"/>
    <mergeCell ref="K27:K29"/>
    <mergeCell ref="K32:K33"/>
    <mergeCell ref="K34:K35"/>
    <mergeCell ref="K37:K38"/>
    <mergeCell ref="K40:K41"/>
    <mergeCell ref="L37:L38"/>
    <mergeCell ref="L40:L41"/>
    <mergeCell ref="L43:L44"/>
    <mergeCell ref="L46:L47"/>
    <mergeCell ref="L48:L50"/>
    <mergeCell ref="M27:M29"/>
    <mergeCell ref="M32:M33"/>
    <mergeCell ref="M34:M35"/>
    <mergeCell ref="L27:L29"/>
    <mergeCell ref="L32:L33"/>
    <mergeCell ref="L34:L35"/>
    <mergeCell ref="L53:L54"/>
    <mergeCell ref="L55:L56"/>
    <mergeCell ref="M57:M58"/>
    <mergeCell ref="M60:M63"/>
    <mergeCell ref="M64:M66"/>
    <mergeCell ref="M67:M70"/>
    <mergeCell ref="M71:M73"/>
    <mergeCell ref="M40:M41"/>
    <mergeCell ref="M43:M44"/>
    <mergeCell ref="M46:M47"/>
    <mergeCell ref="M48:M50"/>
    <mergeCell ref="J27:J29"/>
    <mergeCell ref="J32:J33"/>
    <mergeCell ref="J34:J35"/>
    <mergeCell ref="J37:J38"/>
    <mergeCell ref="G53:G54"/>
    <mergeCell ref="H53:H54"/>
    <mergeCell ref="I53:I54"/>
    <mergeCell ref="H40:H41"/>
    <mergeCell ref="I40:I41"/>
    <mergeCell ref="G40:G41"/>
    <mergeCell ref="G43:G44"/>
    <mergeCell ref="H43:H44"/>
    <mergeCell ref="I43:I44"/>
    <mergeCell ref="G46:G47"/>
    <mergeCell ref="H46:H47"/>
    <mergeCell ref="I46:I47"/>
    <mergeCell ref="G48:G50"/>
    <mergeCell ref="H48:H50"/>
    <mergeCell ref="I48:I50"/>
    <mergeCell ref="G32:G33"/>
    <mergeCell ref="G37:G38"/>
    <mergeCell ref="H37:H38"/>
    <mergeCell ref="I37:I38"/>
    <mergeCell ref="J40:J41"/>
    <mergeCell ref="A1:AI1"/>
    <mergeCell ref="AA17:AA18"/>
    <mergeCell ref="O3:O4"/>
    <mergeCell ref="O5:O6"/>
    <mergeCell ref="O7:O8"/>
    <mergeCell ref="O10:O12"/>
    <mergeCell ref="O13:O15"/>
    <mergeCell ref="O16:O18"/>
    <mergeCell ref="O20:O21"/>
    <mergeCell ref="Z17:Z18"/>
    <mergeCell ref="M3:M4"/>
    <mergeCell ref="M5:M6"/>
    <mergeCell ref="M7:M8"/>
    <mergeCell ref="M10:M12"/>
    <mergeCell ref="M13:M15"/>
    <mergeCell ref="M16:M18"/>
    <mergeCell ref="M20:M21"/>
    <mergeCell ref="I13:I15"/>
    <mergeCell ref="G16:G18"/>
    <mergeCell ref="H16:H18"/>
    <mergeCell ref="I16:I18"/>
    <mergeCell ref="G20:G21"/>
    <mergeCell ref="H20:H21"/>
    <mergeCell ref="V17:V18"/>
    <mergeCell ref="O64:O66"/>
    <mergeCell ref="O67:O70"/>
    <mergeCell ref="O71:O73"/>
    <mergeCell ref="O75:O78"/>
    <mergeCell ref="O22:O24"/>
    <mergeCell ref="O25:O26"/>
    <mergeCell ref="O27:O29"/>
    <mergeCell ref="O32:O33"/>
    <mergeCell ref="O34:O35"/>
    <mergeCell ref="O37:O38"/>
    <mergeCell ref="O40:O41"/>
    <mergeCell ref="O43:O44"/>
    <mergeCell ref="O46:O47"/>
    <mergeCell ref="P3:P4"/>
    <mergeCell ref="P5:P6"/>
    <mergeCell ref="P7:P8"/>
    <mergeCell ref="P10:P12"/>
    <mergeCell ref="P13:P15"/>
    <mergeCell ref="P16:P18"/>
    <mergeCell ref="P20:P21"/>
    <mergeCell ref="P22:P24"/>
    <mergeCell ref="Q20:Q29"/>
    <mergeCell ref="Q3:Q4"/>
    <mergeCell ref="Q13:Q15"/>
    <mergeCell ref="P82:P83"/>
    <mergeCell ref="G9:N9"/>
    <mergeCell ref="G19:N19"/>
    <mergeCell ref="G30:N30"/>
    <mergeCell ref="G36:N36"/>
    <mergeCell ref="G45:N45"/>
    <mergeCell ref="G52:N52"/>
    <mergeCell ref="G59:N59"/>
    <mergeCell ref="O82:O83"/>
    <mergeCell ref="P25:P26"/>
    <mergeCell ref="P27:P29"/>
    <mergeCell ref="P32:P33"/>
    <mergeCell ref="P34:P35"/>
    <mergeCell ref="P37:P38"/>
    <mergeCell ref="P40:P41"/>
    <mergeCell ref="P43:P44"/>
    <mergeCell ref="P46:P47"/>
    <mergeCell ref="P48:P50"/>
    <mergeCell ref="P53:P54"/>
    <mergeCell ref="P55:P56"/>
    <mergeCell ref="P57:P58"/>
    <mergeCell ref="O53:O54"/>
    <mergeCell ref="O55:O56"/>
    <mergeCell ref="O57:O58"/>
    <mergeCell ref="P60:P63"/>
    <mergeCell ref="P64:P66"/>
    <mergeCell ref="O48:O50"/>
    <mergeCell ref="AP3:AP4"/>
    <mergeCell ref="AP5:AP6"/>
    <mergeCell ref="AP7:AP8"/>
    <mergeCell ref="AP10:AP12"/>
    <mergeCell ref="AP13:AP15"/>
    <mergeCell ref="AP16:AP18"/>
    <mergeCell ref="AP20:AP21"/>
    <mergeCell ref="AP22:AP24"/>
    <mergeCell ref="AP25:AP26"/>
    <mergeCell ref="AP27:AP29"/>
    <mergeCell ref="AP31:AP35"/>
    <mergeCell ref="AP37:AP44"/>
    <mergeCell ref="AP46:AP51"/>
    <mergeCell ref="AP53:AP54"/>
    <mergeCell ref="AP55:AP56"/>
    <mergeCell ref="AP57:AP58"/>
    <mergeCell ref="AP60:AP63"/>
    <mergeCell ref="AP64:AP66"/>
    <mergeCell ref="R20:R29"/>
    <mergeCell ref="T17:T18"/>
    <mergeCell ref="U17:U18"/>
    <mergeCell ref="AO27:AO29"/>
    <mergeCell ref="AO31:AO35"/>
    <mergeCell ref="AO37:AO44"/>
    <mergeCell ref="AO46:AO51"/>
    <mergeCell ref="AO53:AO54"/>
    <mergeCell ref="AO55:AO56"/>
    <mergeCell ref="AO57:AO58"/>
    <mergeCell ref="AO60:AO63"/>
    <mergeCell ref="AO64:AO66"/>
    <mergeCell ref="AO3:AO4"/>
    <mergeCell ref="AO5:AO6"/>
    <mergeCell ref="AO7:AO8"/>
    <mergeCell ref="AO10:AO12"/>
    <mergeCell ref="AO13:AO15"/>
    <mergeCell ref="AO16:AO18"/>
    <mergeCell ref="AO20:AO21"/>
    <mergeCell ref="AO22:AO24"/>
    <mergeCell ref="AO25:AO26"/>
    <mergeCell ref="AO71:AO73"/>
    <mergeCell ref="AO75:AO78"/>
    <mergeCell ref="AO79:AO80"/>
    <mergeCell ref="AO82:AO83"/>
    <mergeCell ref="AP67:AP70"/>
    <mergeCell ref="AP71:AP73"/>
    <mergeCell ref="AP75:AP78"/>
    <mergeCell ref="AP79:AP80"/>
    <mergeCell ref="AP82:AP84"/>
    <mergeCell ref="AO67:AO70"/>
  </mergeCells>
  <hyperlinks>
    <hyperlink ref="Q13" r:id="rId1" tooltip="Editar la información del proyecto" display="javascript:mga.projects.GetProjects.redirectCreateNewPage(true);" xr:uid="{00000000-0004-0000-0000-000000000000}"/>
  </hyperlinks>
  <pageMargins left="0.7" right="0.7" top="0.75" bottom="0.75" header="0.3" footer="0.3"/>
  <pageSetup paperSize="9" orientation="portrait" r:id="rId2"/>
  <ignoredErrors>
    <ignoredError sqref="O45:P45 O52:P52 O59 O74:P74 O81:P8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MONROY</cp:lastModifiedBy>
  <dcterms:created xsi:type="dcterms:W3CDTF">2021-06-24T15:42:32Z</dcterms:created>
  <dcterms:modified xsi:type="dcterms:W3CDTF">2021-07-21T22:19:29Z</dcterms:modified>
</cp:coreProperties>
</file>