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luzma\OneDrive\Documentos\SEGUIMIENTOS PLANES DE ACCION  A DICIE,BRE 30 DE 2020\"/>
    </mc:Choice>
  </mc:AlternateContent>
  <xr:revisionPtr revIDLastSave="0" documentId="8_{6D2F1BAF-C2E0-44DB-8595-2082E9FB2C75}" xr6:coauthVersionLast="46" xr6:coauthVersionMax="46" xr10:uidLastSave="{00000000-0000-0000-0000-000000000000}"/>
  <bookViews>
    <workbookView xWindow="-110" yWindow="-110" windowWidth="19420" windowHeight="104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 l="1"/>
  <c r="Q4" i="1"/>
  <c r="N13" i="1"/>
  <c r="P11" i="1" l="1"/>
  <c r="Y16" i="1"/>
  <c r="O11" i="1" l="1"/>
  <c r="O16" i="1"/>
  <c r="P16" i="1"/>
  <c r="P15" i="1"/>
  <c r="Q14" i="1" s="1"/>
  <c r="P13" i="1"/>
  <c r="P8" i="1"/>
  <c r="Q7" i="1" s="1"/>
  <c r="AJ18" i="1"/>
  <c r="AI18" i="1"/>
  <c r="AK14" i="1"/>
  <c r="AK11" i="1"/>
  <c r="AH13" i="1"/>
  <c r="AH11" i="1"/>
  <c r="Q18" i="1" l="1"/>
  <c r="AK18" i="1"/>
  <c r="Y18" i="1"/>
  <c r="AK7" i="1"/>
  <c r="P12" i="1"/>
  <c r="Q11" i="1" s="1"/>
  <c r="O18" i="1"/>
  <c r="B19" i="1" s="1"/>
  <c r="P18" i="1" l="1"/>
  <c r="B20" i="1" s="1"/>
  <c r="B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VICKY</author>
    <author>Full name</author>
  </authors>
  <commentList>
    <comment ref="J2" authorId="0" shapeId="0" xr:uid="{FAB5D080-3013-4D2E-8780-FEE260F3894B}">
      <text>
        <r>
          <rPr>
            <b/>
            <sz val="9"/>
            <color indexed="81"/>
            <rFont val="Tahoma"/>
            <family val="2"/>
          </rPr>
          <t>Usuario:</t>
        </r>
        <r>
          <rPr>
            <sz val="9"/>
            <color indexed="81"/>
            <rFont val="Tahoma"/>
            <family val="2"/>
          </rPr>
          <t xml:space="preserve">
AL CUATRIENIO</t>
        </r>
      </text>
    </comment>
    <comment ref="AE2" authorId="1" shapeId="0" xr:uid="{88011B0B-BEF4-4E51-AA0D-8716063893DE}">
      <text>
        <r>
          <rPr>
            <b/>
            <sz val="9"/>
            <color indexed="81"/>
            <rFont val="Tahoma"/>
            <family val="2"/>
          </rPr>
          <t>VICKY:</t>
        </r>
        <r>
          <rPr>
            <sz val="9"/>
            <color indexed="81"/>
            <rFont val="Tahoma"/>
            <family val="2"/>
          </rPr>
          <t xml:space="preserve">
De la Actividad</t>
        </r>
      </text>
    </comment>
    <comment ref="AG2" authorId="0" shapeId="0" xr:uid="{64E3FBAE-6787-4FAC-9308-68557432ED6E}">
      <text>
        <r>
          <rPr>
            <b/>
            <sz val="9"/>
            <color indexed="81"/>
            <rFont val="Tahoma"/>
            <family val="2"/>
          </rPr>
          <t>Usuario:</t>
        </r>
        <r>
          <rPr>
            <sz val="9"/>
            <color indexed="81"/>
            <rFont val="Tahoma"/>
            <family val="2"/>
          </rPr>
          <t xml:space="preserve">
Cada entidad de acuerdo a
su planeación definirá el periodo y grado de avance de la
actividad de acuerdo con la programación de reportes y
seguimiento para verificar este cumplimiento
Ligado con el plan Indicativo
</t>
        </r>
      </text>
    </comment>
    <comment ref="AL3" authorId="2" shapeId="0" xr:uid="{00000000-0006-0000-0000-000001000000}">
      <text>
        <r>
          <rPr>
            <b/>
            <sz val="9"/>
            <color indexed="81"/>
            <rFont val="Tahoma"/>
            <charset val="1"/>
          </rPr>
          <t>Full name:</t>
        </r>
        <r>
          <rPr>
            <sz val="9"/>
            <color indexed="81"/>
            <rFont val="Tahoma"/>
            <charset val="1"/>
          </rPr>
          <t xml:space="preserve">
</t>
        </r>
      </text>
    </comment>
  </commentList>
</comments>
</file>

<file path=xl/sharedStrings.xml><?xml version="1.0" encoding="utf-8"?>
<sst xmlns="http://schemas.openxmlformats.org/spreadsheetml/2006/main" count="265" uniqueCount="197">
  <si>
    <t>REPORTE EJECUCIÓN PRESUPUESTAL</t>
  </si>
  <si>
    <t xml:space="preserve">REPORTE ASIGNACION PRESUPUESTAL
</t>
  </si>
  <si>
    <t>Código Presupuestal</t>
  </si>
  <si>
    <t>Rubro Presupuestal</t>
  </si>
  <si>
    <t>Apropiación Definitiva
(en pesos)</t>
  </si>
  <si>
    <t>Fuente de Financiación</t>
  </si>
  <si>
    <t xml:space="preserve">Dependencia Responsable </t>
  </si>
  <si>
    <t>Porcentaje de avance</t>
  </si>
  <si>
    <t>REPORTE ACTIVIDADES DE PROYECTO 
JL-SEPT 2020</t>
  </si>
  <si>
    <t>Valor Absoluto de la Actividad del  Proyecto 2020</t>
  </si>
  <si>
    <t>Actividades de Proyecto</t>
  </si>
  <si>
    <t>Objetivo del Proyecto</t>
  </si>
  <si>
    <t>Código de proyecto BPIM</t>
  </si>
  <si>
    <t>PROYECTO</t>
  </si>
  <si>
    <t>REPORTE META PRODUCTO 
JL-SEPT 2020</t>
  </si>
  <si>
    <t>PROGRAMACIÓN META A 2020</t>
  </si>
  <si>
    <t>Valor Absoluto de la Meta Producto 2020-2023</t>
  </si>
  <si>
    <t>Descripción de la Meta Producto 2020-2023</t>
  </si>
  <si>
    <t>Línea Base 2019</t>
  </si>
  <si>
    <t>Indicador de Producto</t>
  </si>
  <si>
    <t xml:space="preserve">PROGRAMA </t>
  </si>
  <si>
    <t>Meta de Bienestar 2020-2023</t>
  </si>
  <si>
    <t>Indicador de Bienestar</t>
  </si>
  <si>
    <t>LINEA ESTRATEGICA</t>
  </si>
  <si>
    <t>PILAR</t>
  </si>
  <si>
    <t>Cartagena Resiliente</t>
  </si>
  <si>
    <t>Espacio Público, Movilidad y Transporte Resiliente</t>
  </si>
  <si>
    <t>M2 de Espacio Público Efectivo por Habitante</t>
  </si>
  <si>
    <t>8.14 m2/h</t>
  </si>
  <si>
    <t>8.39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</si>
  <si>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</si>
  <si>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</si>
  <si>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</si>
  <si>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</si>
  <si>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</si>
  <si>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</si>
  <si>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Medios de Movilidad Alternativa Diseñados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</si>
  <si>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</si>
  <si>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</si>
  <si>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</si>
  <si>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</si>
  <si>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</si>
  <si>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</si>
  <si>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</si>
  <si>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</si>
  <si>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</si>
  <si>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</si>
  <si>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</si>
  <si>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</si>
  <si>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115,5 M2</t>
  </si>
  <si>
    <t>20.000 M2</t>
  </si>
  <si>
    <t>9 Campañas</t>
  </si>
  <si>
    <t>3 Operativos</t>
  </si>
  <si>
    <t xml:space="preserve">Formular un Plan Maestro de Movilidad </t>
  </si>
  <si>
    <t>Elaborar Plan de Adaptación de Cruces Viales</t>
  </si>
  <si>
    <t>Diseñar medios de movilidad alternativa</t>
  </si>
  <si>
    <t>Realizar campañas de formación para los vendedores informales inscritos en el RUV</t>
  </si>
  <si>
    <t>Realizar nuevos convenios para la adopción de parques</t>
  </si>
  <si>
    <t>Reglamentar M2 de espacio público para aprovechamiento económico</t>
  </si>
  <si>
    <t>Formular e implementar una Política Pública de espacio público</t>
  </si>
  <si>
    <t>Aumentar en 100.000 M2 de revitalización de parques, parques para la primera infancia y zonas verdes</t>
  </si>
  <si>
    <t>Efectuar 9 campañas de concientización al millon de habitantes de la ciudad de Cartagena</t>
  </si>
  <si>
    <t>Efectuar 200 operativos para la defensa y control del espacio público</t>
  </si>
  <si>
    <t>Intervenir 45 puntos en espacio público a través de acupuntura urbana e intervenir 14 puntos a través del urbanismo táctico</t>
  </si>
  <si>
    <t>Renaturalizar 50.000 M2 de espacio público en la ciudad de Cartagena</t>
  </si>
  <si>
    <t>Aumentar a 100.000 M2 el espacio público recuperado</t>
  </si>
  <si>
    <t>Aumentar en 98.640 M2 el espacio público destinado al goce y disfrute de las personas con discapacidad de la ciudad de Cartagena</t>
  </si>
  <si>
    <t>Un(1) documento</t>
  </si>
  <si>
    <t xml:space="preserve">Dos(2) medios de movilidad alternativos </t>
  </si>
  <si>
    <t>Ocho(8) campañas</t>
  </si>
  <si>
    <t>Treinta y nueve(39) convenios</t>
  </si>
  <si>
    <t>Tres mil quinientos(3.500) M2</t>
  </si>
  <si>
    <t>Una(1) política pública</t>
  </si>
  <si>
    <t xml:space="preserve">Cien mil(100.000) M2 </t>
  </si>
  <si>
    <t>Nueve(9) campañas</t>
  </si>
  <si>
    <t>Docientos(200) operativos</t>
  </si>
  <si>
    <t>Cuarenta y cinco(45) puntos con acupuntura urbana, catorce(14) puntos con urbanismo táctico</t>
  </si>
  <si>
    <t>Cincuenta mil(50.000) M2</t>
  </si>
  <si>
    <t>Noventa y ocho mil seiscientos cuarenta(98.640) M2</t>
  </si>
  <si>
    <t>1 campaña</t>
  </si>
  <si>
    <t>5 convenios</t>
  </si>
  <si>
    <t>Fase 1</t>
  </si>
  <si>
    <t>10.000 M2</t>
  </si>
  <si>
    <t>10 operativos</t>
  </si>
  <si>
    <t>10.000 M2 renaturalizados</t>
  </si>
  <si>
    <t>10.000 M2 recuperado</t>
  </si>
  <si>
    <t>8.640 M2 aumentados</t>
  </si>
  <si>
    <t>Diseño de Plan Integral para Mejorar la Movilidad en la ciudad de Cartagena</t>
  </si>
  <si>
    <t>Conservación Integral del Espacio Público Cartagena</t>
  </si>
  <si>
    <t>Recuperación del Espacio Público Cartagena</t>
  </si>
  <si>
    <t>Generación del Espacio Público Cartagena</t>
  </si>
  <si>
    <t>Consolidad los mecanismos que generan políticas de movilidad integrales y sostenibles</t>
  </si>
  <si>
    <t>Consolidad la sostenibilidad del espacio público en la ciudad de Cartagena</t>
  </si>
  <si>
    <t>Aumentar el espacio público y las estrategias de recuperación integrales</t>
  </si>
  <si>
    <t>Aumentar la generación de nuevos espacios públicos en la ciudad de Cartagena</t>
  </si>
  <si>
    <t>N/A</t>
  </si>
  <si>
    <t>Tramo piloto de cicloruta para la ciudad de Cartagena</t>
  </si>
  <si>
    <t xml:space="preserve">Realizar campaña para la formalización de vendedores inscritos en el RUV.              </t>
  </si>
  <si>
    <t xml:space="preserve">Gestionar convenios de adopción de parques. </t>
  </si>
  <si>
    <t>Ejecutar primera fase de la política pública</t>
  </si>
  <si>
    <t xml:space="preserve">Intervenir el espacio público por medio de la revitalización de M2.                                                  </t>
  </si>
  <si>
    <t xml:space="preserve">Realizar campañas de concientización. </t>
  </si>
  <si>
    <t>Realizar operativos para la defensa y control del espacio público en Cartagena.</t>
  </si>
  <si>
    <t>Intervenir el espacio público con acciones de acupuntura urbana y urbanismo táctico.</t>
  </si>
  <si>
    <t xml:space="preserve">Ranturalizar M2 de espacio público. </t>
  </si>
  <si>
    <t xml:space="preserve">Recuperar M2 de espacio público. </t>
  </si>
  <si>
    <t>Aumentar M2 de espacio público para el goce y disfrute de las personas con discapacidad.</t>
  </si>
  <si>
    <t>31 Km</t>
  </si>
  <si>
    <t>8.640 M2</t>
  </si>
  <si>
    <t>Fecha de inicio 2020</t>
  </si>
  <si>
    <t>Fecha de Terminación 2020</t>
  </si>
  <si>
    <t>GERENCIA DE ESPACIO PÚBLICO Y MOVILIDAD</t>
  </si>
  <si>
    <t>AUSBERTO CONEO CAICEDO</t>
  </si>
  <si>
    <t>1. Aprovechamiento económico del espacio público.                          2. Ingresos corrientes de libre destinación.                             3. Otros dividendos Edurbe</t>
  </si>
  <si>
    <t>1. Estacionamiento, ocupación de vias y espacio público.                2. Ingresos corrientes de libre destinación.            3. Rendimientos financieros creditos internos.</t>
  </si>
  <si>
    <t>1. Amoblamiento urbano.                              2. Estacionamiento, ocupación de vias y espacio público.               3. Ingresos corrientes de libres destinación.            4. Otros rendimientos amoblamiento.               5. Rendiemientos financieros creditos internos.</t>
  </si>
  <si>
    <t xml:space="preserve">1. Estacionamiento, ocupación de vias y espacio público.                            2. Ingresos corrientes de libre destinación. </t>
  </si>
  <si>
    <t>$ 190.090.643</t>
  </si>
  <si>
    <t>$ 400.968.587</t>
  </si>
  <si>
    <t>$ 537.385.044</t>
  </si>
  <si>
    <t>Esta meta iniciara su ejecución en el 2022, porque esta sujeta a la actualización del POT.</t>
  </si>
  <si>
    <t>0 Km</t>
  </si>
  <si>
    <t>0 km</t>
  </si>
  <si>
    <t>91 operativos</t>
  </si>
  <si>
    <t>1 puntos con acupuntira urbana y 1 puntos con urbanismo táctico</t>
  </si>
  <si>
    <t>Para esta meta se inicio con una caracterización de los vendedores que se encuentran en el RUV, para luego iniciar con el proceso de formalización</t>
  </si>
  <si>
    <t>NA</t>
  </si>
  <si>
    <t>AVANCE META EN EL AÑO</t>
  </si>
  <si>
    <t>AVANCE PROMEDIO METAS DEL AÑO</t>
  </si>
  <si>
    <t>AVANCE META EN EL CUATRIENIO</t>
  </si>
  <si>
    <t>AVANCE PROMEDIO METAS EN EL CUATRIENIO</t>
  </si>
  <si>
    <t>REPORTE ASIGNACION PRESUPUESTAL
SEGÚN PREDIS</t>
  </si>
  <si>
    <t>AVANCE PROMEDIO EJECUCION PPTAL DEL AÑO</t>
  </si>
  <si>
    <t>REPORTE META PRODUCTO A 31 DE dicIEMBRE 2020</t>
  </si>
  <si>
    <t xml:space="preserve">BORRADOR DEL DOCUMENTO CON SOPORTES </t>
  </si>
  <si>
    <t>Fase 1 (Alistamiento)</t>
  </si>
  <si>
    <t>27 operativos (100%)</t>
  </si>
  <si>
    <t>33.152,22 M2</t>
  </si>
  <si>
    <t>2500 M2</t>
  </si>
  <si>
    <t>REPORTE ACTIVIDADES DE PROYECTO 
OCT-DIC 2020</t>
  </si>
  <si>
    <t>Nombre del Responsable</t>
  </si>
  <si>
    <t xml:space="preserve">AVANCE METAS DEL PROYECTO </t>
  </si>
  <si>
    <t>SEGUIMIENTO PLAN DE ACCIÓN
DEPENDENCIA: GEPM
VIGENCIA DICIEMBRE  2020</t>
  </si>
  <si>
    <t>AVANCE EJECUCION PPTAL A DICIEMBRE 30</t>
  </si>
  <si>
    <t>INGRESOS CORRIENTES DE LIBRE DESTINACION</t>
  </si>
  <si>
    <t>02-001-06-10-01-02-04-01</t>
  </si>
  <si>
    <t>APROVECHAMIENTO ECONOMICO DEL ESPACIO PUBLICO</t>
  </si>
  <si>
    <t>02-100-06-10-01-02-04-01</t>
  </si>
  <si>
    <t xml:space="preserve">OTROS DIVIDENDOS EDURBE </t>
  </si>
  <si>
    <t>02-143-06-10-01-02-04-01</t>
  </si>
  <si>
    <t>02-001-06-10-01-02-01-01</t>
  </si>
  <si>
    <t xml:space="preserve">Rendimientos Financieros Crédito Interno </t>
  </si>
  <si>
    <t>02-038-06-10-01-02-01-01</t>
  </si>
  <si>
    <t xml:space="preserve"> Estacionamiento, Ocupación de Vías y Espacio Público </t>
  </si>
  <si>
    <t>02-080-06-10-01-02-01-01</t>
  </si>
  <si>
    <t>AMOBLAMIENTO URBANO</t>
  </si>
  <si>
    <t>02-008-06-10-01-02-02-01</t>
  </si>
  <si>
    <t xml:space="preserve">Rendimientos Financieros Crédito Interno    Estacionamiento, Ocupación de Vías y Espacio Público  OTROS RENDIMIENTOS FINANCIEROS AMOBLAMIENTO </t>
  </si>
  <si>
    <t>02-038-06-10-01-02-02-02      02-038-06-10-01-02-02-02       02-080-06-10-01-02-02-01        02-080-06-10-01-02-02-05      02-080-06-10-01-02-02-06       02-147-06-10-01-02-02-01</t>
  </si>
  <si>
    <t>02-001-06-10-01-02-03-01</t>
  </si>
  <si>
    <t>02-080-06-10-01-02-03-01</t>
  </si>
  <si>
    <t xml:space="preserve">Observaciones
</t>
  </si>
  <si>
    <t>31  km de ciclo ruta</t>
  </si>
  <si>
    <t xml:space="preserve">2.770 M2 </t>
  </si>
  <si>
    <t>Esta meta se empezara a ejecutar en el 2021 por las condiciones económicas de la ciudad de Cartagena ocasionadas por el Covid 19 se realizo un borrador donde se realizo un proyecto de acuerdo para modificar el acuerdo 010 del año 2014 y decreto 0356 del año 2015 el cual se encuentra en la oficina de planeacion distrital y este se enviara ala oficina jurida del distrito para su aprobacion y presentacion ante el concejo distrital de Cartagena.</t>
  </si>
  <si>
    <t>Se redacto en el año un borrador cumpliendo con la prmiera fase.</t>
  </si>
  <si>
    <t>Esta meta esta dividida en 4 fases  en este primera se realizaron estudios  y diseños para la cicloruta desarrollandose asi el plan piloto.</t>
  </si>
  <si>
    <t>Caracterización de los vendedores que se encuentran en el RUV, para luego iniciar con el proceso de formalización</t>
  </si>
  <si>
    <t>Se logro en el año 2020 un 28 % de la meta</t>
  </si>
  <si>
    <t>Esta meta se adelanto en el año 2020 un 25 % se logro la recuperacion de espacio publco en las tres localidades</t>
  </si>
  <si>
    <t>Hasta este  año 2020 tenemos 15 convenios y 2 en proceso de desarrollo para el 2021-</t>
  </si>
  <si>
    <t>Se dividio en 4 fases, el primer año se formulo un borrador de las actividades a realizadas con las cuales debemos dejar una base para establecer la politica publica.</t>
  </si>
  <si>
    <t>La meta en el  cuatrienio son 9 campañas,  en el 2020 se realizo 1 cumpliendo con lo programado .</t>
  </si>
  <si>
    <t>Esta meta se supero con amplitud, el numero de operativos fue muy superior al programado.</t>
  </si>
  <si>
    <t>Se supero la meta del año 2020 y se adelanto en un 66 % la meta a 2023</t>
  </si>
  <si>
    <t>REPORTE META PRODUCTO JULIO A SEPT 2020</t>
  </si>
  <si>
    <t>REPORTE META PRODUCTO A DIC.31 2020</t>
  </si>
  <si>
    <t>META ACUMULADA A DICIEMBRE 2020</t>
  </si>
  <si>
    <t>AVANCE META PRODUCTO 2020
O/K</t>
  </si>
  <si>
    <t>AVANCE META AL CUATRIENIO
O/J</t>
  </si>
  <si>
    <t>AVANCE PROGRAMA AL CUATRIENIO</t>
  </si>
  <si>
    <t>Código de proyecto BPIN</t>
  </si>
  <si>
    <t>REPORTE ACTIVIDADES DE PROYECTO JULIO A SEPT.2020</t>
  </si>
  <si>
    <t>REPORTE ACTIVIDADES DE PROYECTO OCTUBRE A NOV 15.2020</t>
  </si>
  <si>
    <t>REPORTE ACTIVIDADES DE PROYECTO A DIC 31.2020</t>
  </si>
  <si>
    <t>ACTIVIDADES ACUMULADA  DICIEMBRE 2020</t>
  </si>
  <si>
    <t>AVANCE ACTIVIDAD
AA/W</t>
  </si>
  <si>
    <t xml:space="preserve">Fecha de inicio </t>
  </si>
  <si>
    <t xml:space="preserve">Fecha de Terminación </t>
  </si>
  <si>
    <t>Nombre del Responable</t>
  </si>
  <si>
    <t>REPORTE ASIGNACION PRESUPUESTAL</t>
  </si>
  <si>
    <t>Observación</t>
  </si>
  <si>
    <t>OBSERVACIONES
RELACION DE EVIDENCIAS
A SEP- 2020</t>
  </si>
  <si>
    <t>OBSERVACIONES
RELACION DE EVIDENCIAS
A NOV. 2020</t>
  </si>
  <si>
    <t>OBSERVACIONES
RELACION DE EVIDENCIAS
A DIC. 2020</t>
  </si>
  <si>
    <t>AVANCE PROMEDIO DEL PROGRAMA EN EL CUATRIENIO</t>
  </si>
  <si>
    <t xml:space="preserve">02-001-06-10-01-02-02-01       02-001-06-10-01-02-02-02        02-001-06-10-01-02-02-06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</si>
</sst>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quot;$&quot;\ * #,##0.00_-;_-&quot;$&quot;\ * &quot;-&quot;??_-;_-@_-"/>
    <numFmt numFmtId="166" formatCode="_(&quot;$&quot;\ * #,##0.00_);_(&quot;$&quot;\ * \(#,##0.00\);_(&quot;$&quot;\ * &quot;-&quot;??_);_(@_)"/>
    <numFmt numFmtId="167" formatCode="_-* #,##0.00\ _€_-;\-* #,##0.00\ _€_-;_-* &quot;-&quot;??\ _€_-;_-@_-"/>
    <numFmt numFmtId="168" formatCode="0;[Red]0"/>
    <numFmt numFmtId="169" formatCode="_-* #,##0_-;\-* #,##0_-;_-* &quot;-&quot;??_-;_-@_-"/>
  </numFmts>
  <fonts count="27" x14ac:knownFonts="1">
    <font>
      <sz val="11"/>
      <color theme="1"/>
      <name val="Calibri"/>
      <family val="2"/>
      <scheme val="minor"/>
    </font>
    <font>
      <sz val="11"/>
      <color theme="1"/>
      <name val="Arial"/>
      <family val="2"/>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0"/>
      <color theme="1"/>
      <name val="Arial"/>
      <family val="2"/>
    </font>
    <font>
      <b/>
      <sz val="10"/>
      <color rgb="FFFF0000"/>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name val="Calibri"/>
      <family val="2"/>
      <scheme val="minor"/>
    </font>
    <font>
      <b/>
      <sz val="9"/>
      <name val="Calibri"/>
      <family val="2"/>
      <scheme val="minor"/>
    </font>
    <font>
      <b/>
      <sz val="11"/>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7"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cellStyleXfs>
  <cellXfs count="140">
    <xf numFmtId="0" fontId="0" fillId="0" borderId="0" xfId="0"/>
    <xf numFmtId="0" fontId="1"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8"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1" xfId="0" applyBorder="1"/>
    <xf numFmtId="1" fontId="9" fillId="0" borderId="1" xfId="1"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1" fontId="9" fillId="0" borderId="1" xfId="1" applyNumberFormat="1" applyFont="1" applyFill="1" applyBorder="1" applyAlignment="1">
      <alignment horizontal="center" vertical="center" wrapText="1"/>
    </xf>
    <xf numFmtId="9" fontId="9" fillId="0" borderId="4" xfId="0" applyNumberFormat="1" applyFont="1" applyBorder="1" applyAlignment="1">
      <alignment horizontal="center" vertical="center"/>
    </xf>
    <xf numFmtId="9" fontId="9" fillId="0" borderId="5" xfId="2" applyFont="1" applyBorder="1" applyAlignment="1">
      <alignment horizontal="center" vertical="center"/>
    </xf>
    <xf numFmtId="9" fontId="9" fillId="0" borderId="5" xfId="0" applyNumberFormat="1" applyFont="1" applyBorder="1" applyAlignment="1">
      <alignment horizontal="center" vertical="center"/>
    </xf>
    <xf numFmtId="9" fontId="9" fillId="0" borderId="6"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9" fontId="9" fillId="0" borderId="6" xfId="0" applyNumberFormat="1" applyFont="1" applyFill="1" applyBorder="1" applyAlignment="1">
      <alignment horizontal="center" vertical="center" wrapText="1"/>
    </xf>
    <xf numFmtId="9" fontId="0" fillId="0" borderId="0" xfId="0" applyNumberFormat="1"/>
    <xf numFmtId="9" fontId="9" fillId="0" borderId="6" xfId="2" applyFont="1" applyFill="1" applyBorder="1" applyAlignment="1">
      <alignment horizontal="center" vertical="center" wrapText="1"/>
    </xf>
    <xf numFmtId="9" fontId="0" fillId="0" borderId="0" xfId="2" applyFont="1"/>
    <xf numFmtId="9" fontId="9" fillId="0" borderId="1" xfId="2" applyFont="1" applyBorder="1" applyAlignment="1">
      <alignment horizontal="center" vertical="center" wrapText="1"/>
    </xf>
    <xf numFmtId="0" fontId="0" fillId="0" borderId="1" xfId="0" applyBorder="1" applyAlignment="1">
      <alignment wrapText="1"/>
    </xf>
    <xf numFmtId="9" fontId="0" fillId="0" borderId="1" xfId="0" applyNumberFormat="1" applyBorder="1"/>
    <xf numFmtId="0" fontId="9" fillId="0" borderId="6" xfId="0" applyFont="1" applyBorder="1" applyAlignment="1">
      <alignment horizontal="center" vertical="center"/>
    </xf>
    <xf numFmtId="0" fontId="9" fillId="3" borderId="4" xfId="0" applyFont="1" applyFill="1" applyBorder="1" applyAlignment="1">
      <alignment horizontal="center" vertical="center"/>
    </xf>
    <xf numFmtId="0" fontId="1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Border="1" applyAlignment="1">
      <alignment vertical="center"/>
    </xf>
    <xf numFmtId="0" fontId="9" fillId="0" borderId="6" xfId="0" applyFont="1" applyBorder="1" applyAlignment="1">
      <alignment vertical="center" wrapText="1"/>
    </xf>
    <xf numFmtId="169" fontId="0" fillId="0" borderId="1" xfId="1" applyNumberFormat="1" applyFont="1" applyBorder="1" applyAlignment="1">
      <alignment vertical="center"/>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69" fontId="0" fillId="0" borderId="1" xfId="1" applyNumberFormat="1" applyFon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66" fontId="8" fillId="0" borderId="4" xfId="3" applyFont="1" applyBorder="1" applyAlignment="1">
      <alignment vertical="center" wrapText="1"/>
    </xf>
    <xf numFmtId="166" fontId="0" fillId="0" borderId="1" xfId="3" applyFont="1" applyBorder="1" applyAlignment="1">
      <alignment horizontal="center" vertical="center"/>
    </xf>
    <xf numFmtId="166" fontId="0" fillId="0" borderId="0" xfId="3" applyFont="1"/>
    <xf numFmtId="0" fontId="15" fillId="3" borderId="6"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14" fillId="3"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6" xfId="0" applyFont="1" applyBorder="1" applyAlignment="1">
      <alignment horizontal="center" vertical="center"/>
    </xf>
    <xf numFmtId="9" fontId="9" fillId="0" borderId="1" xfId="2"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1" xfId="0" applyFont="1" applyFill="1" applyBorder="1" applyAlignment="1">
      <alignment horizontal="center" vertical="center"/>
    </xf>
    <xf numFmtId="9" fontId="9" fillId="0" borderId="4" xfId="2" applyFont="1" applyFill="1" applyBorder="1" applyAlignment="1">
      <alignment horizontal="center" vertical="center"/>
    </xf>
    <xf numFmtId="0" fontId="14" fillId="0" borderId="1" xfId="0" applyFont="1" applyFill="1" applyBorder="1" applyAlignment="1">
      <alignment horizontal="center" vertical="center" wrapText="1"/>
    </xf>
    <xf numFmtId="9" fontId="9" fillId="0" borderId="5" xfId="2" applyFont="1" applyFill="1" applyBorder="1" applyAlignment="1">
      <alignment horizontal="center" vertical="center"/>
    </xf>
    <xf numFmtId="0" fontId="14"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9" fontId="9" fillId="0" borderId="5"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5"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4" fillId="0" borderId="0" xfId="0" applyFont="1"/>
    <xf numFmtId="0" fontId="9" fillId="3"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19"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9" fontId="9" fillId="0" borderId="6" xfId="2" applyFont="1" applyBorder="1" applyAlignment="1">
      <alignment horizontal="center" vertical="center"/>
    </xf>
    <xf numFmtId="165" fontId="0" fillId="0" borderId="0" xfId="0" applyNumberFormat="1"/>
    <xf numFmtId="9" fontId="9" fillId="0" borderId="4" xfId="0" applyNumberFormat="1" applyFont="1" applyBorder="1" applyAlignment="1">
      <alignment horizontal="center" vertical="center"/>
    </xf>
    <xf numFmtId="9" fontId="9" fillId="0" borderId="5" xfId="0" applyNumberFormat="1" applyFont="1" applyBorder="1" applyAlignment="1">
      <alignment horizontal="center" vertical="center"/>
    </xf>
    <xf numFmtId="9" fontId="9" fillId="0" borderId="6" xfId="0" applyNumberFormat="1" applyFont="1" applyBorder="1" applyAlignment="1">
      <alignment horizontal="center" vertical="center"/>
    </xf>
    <xf numFmtId="1" fontId="9" fillId="0" borderId="1" xfId="1" applyNumberFormat="1" applyFont="1" applyFill="1" applyBorder="1" applyAlignment="1">
      <alignment horizontal="center" vertical="center" wrapText="1"/>
    </xf>
    <xf numFmtId="1" fontId="9" fillId="0" borderId="1" xfId="0" applyNumberFormat="1" applyFont="1" applyBorder="1" applyAlignment="1">
      <alignment horizontal="center" vertical="center"/>
    </xf>
    <xf numFmtId="1" fontId="0" fillId="0" borderId="1" xfId="0" applyNumberFormat="1" applyBorder="1" applyAlignment="1">
      <alignment horizontal="center" vertical="center"/>
    </xf>
    <xf numFmtId="1"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6" fontId="9" fillId="0" borderId="1" xfId="3" applyFont="1" applyBorder="1" applyAlignment="1">
      <alignment horizontal="center" vertical="center" wrapText="1"/>
    </xf>
    <xf numFmtId="166" fontId="9" fillId="4" borderId="4" xfId="3" applyFont="1" applyFill="1" applyBorder="1" applyAlignment="1">
      <alignment horizontal="center" vertical="center" wrapText="1"/>
    </xf>
    <xf numFmtId="166" fontId="9" fillId="4" borderId="5" xfId="3" applyFont="1" applyFill="1" applyBorder="1" applyAlignment="1">
      <alignment horizontal="center" vertical="center" wrapText="1"/>
    </xf>
    <xf numFmtId="166" fontId="9" fillId="4" borderId="6" xfId="3" applyFont="1" applyFill="1" applyBorder="1" applyAlignment="1">
      <alignment horizontal="center" vertical="center" wrapText="1"/>
    </xf>
    <xf numFmtId="0" fontId="9" fillId="4" borderId="4" xfId="0" applyNumberFormat="1" applyFont="1" applyFill="1" applyBorder="1" applyAlignment="1">
      <alignment horizontal="center" vertical="center" wrapText="1"/>
    </xf>
    <xf numFmtId="0" fontId="9" fillId="4" borderId="5" xfId="0" applyNumberFormat="1" applyFont="1" applyFill="1" applyBorder="1" applyAlignment="1">
      <alignment horizontal="center" vertical="center" wrapText="1"/>
    </xf>
    <xf numFmtId="0" fontId="9" fillId="4" borderId="6"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166" fontId="9" fillId="0" borderId="4" xfId="3" applyFont="1" applyBorder="1" applyAlignment="1">
      <alignment horizontal="center" vertical="center" wrapText="1"/>
    </xf>
    <xf numFmtId="166" fontId="9" fillId="0" borderId="6" xfId="3" applyFont="1" applyBorder="1" applyAlignment="1">
      <alignment horizontal="center" vertical="center" wrapText="1"/>
    </xf>
    <xf numFmtId="166" fontId="0" fillId="0" borderId="4" xfId="3" applyFont="1" applyBorder="1" applyAlignment="1">
      <alignment horizontal="center" vertical="center"/>
    </xf>
    <xf numFmtId="166" fontId="0" fillId="0" borderId="5" xfId="3" applyFont="1" applyBorder="1" applyAlignment="1">
      <alignment horizontal="center" vertical="center"/>
    </xf>
    <xf numFmtId="166" fontId="0" fillId="0" borderId="6" xfId="3"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7"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66" fontId="9" fillId="4" borderId="1" xfId="3"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6" xfId="0" applyNumberFormat="1" applyFont="1" applyFill="1" applyBorder="1" applyAlignment="1">
      <alignment horizontal="center" vertical="center" wrapText="1"/>
    </xf>
    <xf numFmtId="9" fontId="9" fillId="4" borderId="1" xfId="2" applyFont="1" applyFill="1" applyBorder="1" applyAlignment="1">
      <alignment horizontal="center" vertical="center" wrapText="1"/>
    </xf>
    <xf numFmtId="9" fontId="9" fillId="4" borderId="4" xfId="2" applyFont="1" applyFill="1" applyBorder="1" applyAlignment="1">
      <alignment horizontal="center" vertical="center" wrapText="1"/>
    </xf>
    <xf numFmtId="9" fontId="9" fillId="4" borderId="5" xfId="2" applyFont="1" applyFill="1" applyBorder="1" applyAlignment="1">
      <alignment horizontal="center" vertical="center" wrapText="1"/>
    </xf>
    <xf numFmtId="9" fontId="9" fillId="4" borderId="6" xfId="2" applyFont="1" applyFill="1" applyBorder="1" applyAlignment="1">
      <alignment horizontal="center"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3"/>
  <sheetViews>
    <sheetView tabSelected="1" topLeftCell="A3" zoomScaleNormal="100" workbookViewId="0">
      <pane ySplit="1880" activePane="bottomLeft"/>
      <selection activeCell="T3" sqref="T3"/>
      <selection pane="bottomLeft" activeCell="A4" sqref="A4:A17"/>
    </sheetView>
  </sheetViews>
  <sheetFormatPr baseColWidth="10" defaultRowHeight="14.5" x14ac:dyDescent="0.35"/>
  <cols>
    <col min="1" max="1" width="27.26953125" customWidth="1"/>
    <col min="2" max="2" width="22.453125" customWidth="1"/>
    <col min="5" max="5" width="23.26953125" customWidth="1"/>
    <col min="6" max="6" width="15" customWidth="1"/>
    <col min="7" max="7" width="16.7265625" customWidth="1"/>
    <col min="8" max="8" width="17.453125" customWidth="1"/>
    <col min="9" max="9" width="18.81640625" customWidth="1"/>
    <col min="10" max="10" width="19.54296875" customWidth="1"/>
    <col min="11" max="11" width="23" customWidth="1"/>
    <col min="12" max="14" width="19.1796875" customWidth="1"/>
    <col min="15" max="17" width="19.54296875" customWidth="1"/>
    <col min="18" max="18" width="17.26953125" customWidth="1"/>
    <col min="19" max="19" width="15.81640625" customWidth="1"/>
    <col min="20" max="20" width="15.54296875" customWidth="1"/>
    <col min="21" max="21" width="15.26953125" customWidth="1"/>
    <col min="22" max="22" width="15.1796875" customWidth="1"/>
    <col min="23" max="25" width="16.26953125" customWidth="1"/>
    <col min="27" max="27" width="14.26953125" customWidth="1"/>
    <col min="28" max="28" width="14.54296875" customWidth="1"/>
    <col min="29" max="29" width="17.7265625" customWidth="1"/>
    <col min="30" max="30" width="20.26953125" customWidth="1"/>
    <col min="31" max="31" width="17.7265625" customWidth="1"/>
    <col min="32" max="32" width="26.26953125" customWidth="1"/>
    <col min="33" max="33" width="28.54296875" customWidth="1"/>
    <col min="34" max="34" width="21.7265625" customWidth="1"/>
    <col min="35" max="35" width="27.81640625" customWidth="1"/>
    <col min="36" max="37" width="28" customWidth="1"/>
    <col min="38" max="38" width="45.26953125" customWidth="1"/>
  </cols>
  <sheetData>
    <row r="1" spans="1:45" ht="66.75" customHeight="1" x14ac:dyDescent="0.35">
      <c r="E1" s="122" t="s">
        <v>142</v>
      </c>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row>
    <row r="2" spans="1:45" s="84" customFormat="1" ht="126" customHeight="1" x14ac:dyDescent="0.35">
      <c r="A2" s="76" t="s">
        <v>24</v>
      </c>
      <c r="B2" s="76" t="s">
        <v>23</v>
      </c>
      <c r="C2" s="76" t="s">
        <v>22</v>
      </c>
      <c r="D2" s="76" t="s">
        <v>18</v>
      </c>
      <c r="E2" s="76" t="s">
        <v>21</v>
      </c>
      <c r="F2" s="76" t="s">
        <v>20</v>
      </c>
      <c r="G2" s="76" t="s">
        <v>19</v>
      </c>
      <c r="H2" s="76" t="s">
        <v>18</v>
      </c>
      <c r="I2" s="77" t="s">
        <v>17</v>
      </c>
      <c r="J2" s="76" t="s">
        <v>16</v>
      </c>
      <c r="K2" s="76" t="s">
        <v>15</v>
      </c>
      <c r="L2" s="78" t="s">
        <v>175</v>
      </c>
      <c r="M2" s="80" t="s">
        <v>176</v>
      </c>
      <c r="N2" s="81" t="s">
        <v>177</v>
      </c>
      <c r="O2" s="81" t="s">
        <v>178</v>
      </c>
      <c r="P2" s="81" t="s">
        <v>179</v>
      </c>
      <c r="Q2" s="81" t="s">
        <v>180</v>
      </c>
      <c r="R2" s="76" t="s">
        <v>13</v>
      </c>
      <c r="S2" s="76" t="s">
        <v>181</v>
      </c>
      <c r="T2" s="76" t="s">
        <v>11</v>
      </c>
      <c r="X2" s="76" t="s">
        <v>10</v>
      </c>
      <c r="Y2" s="76" t="s">
        <v>9</v>
      </c>
      <c r="Z2" s="78" t="s">
        <v>182</v>
      </c>
      <c r="AA2" s="79" t="s">
        <v>183</v>
      </c>
      <c r="AB2" s="80" t="s">
        <v>184</v>
      </c>
      <c r="AC2" s="81" t="s">
        <v>185</v>
      </c>
      <c r="AD2" s="81" t="s">
        <v>186</v>
      </c>
      <c r="AE2" s="76" t="s">
        <v>187</v>
      </c>
      <c r="AF2" s="76" t="s">
        <v>188</v>
      </c>
      <c r="AG2" s="76" t="s">
        <v>7</v>
      </c>
      <c r="AH2" s="76" t="s">
        <v>6</v>
      </c>
      <c r="AI2" s="76" t="s">
        <v>189</v>
      </c>
      <c r="AJ2" s="76" t="s">
        <v>5</v>
      </c>
      <c r="AK2" s="76" t="s">
        <v>4</v>
      </c>
      <c r="AL2" s="76" t="s">
        <v>3</v>
      </c>
      <c r="AM2" s="76" t="s">
        <v>2</v>
      </c>
      <c r="AN2" s="82" t="s">
        <v>190</v>
      </c>
      <c r="AO2" s="82" t="s">
        <v>0</v>
      </c>
      <c r="AP2" s="76" t="s">
        <v>191</v>
      </c>
      <c r="AQ2" s="78" t="s">
        <v>192</v>
      </c>
      <c r="AR2" s="83" t="s">
        <v>193</v>
      </c>
      <c r="AS2" s="80" t="s">
        <v>194</v>
      </c>
    </row>
    <row r="3" spans="1:45" s="1" customFormat="1" ht="78.75" customHeight="1" x14ac:dyDescent="0.3">
      <c r="A3" s="2" t="s">
        <v>24</v>
      </c>
      <c r="B3" s="2" t="s">
        <v>23</v>
      </c>
      <c r="C3" s="2" t="s">
        <v>22</v>
      </c>
      <c r="D3" s="2" t="s">
        <v>18</v>
      </c>
      <c r="E3" s="2" t="s">
        <v>21</v>
      </c>
      <c r="F3" s="2" t="s">
        <v>20</v>
      </c>
      <c r="G3" s="2" t="s">
        <v>19</v>
      </c>
      <c r="H3" s="2" t="s">
        <v>18</v>
      </c>
      <c r="I3" s="10" t="s">
        <v>17</v>
      </c>
      <c r="J3" s="2" t="s">
        <v>16</v>
      </c>
      <c r="K3" s="9" t="s">
        <v>15</v>
      </c>
      <c r="L3" s="72" t="s">
        <v>14</v>
      </c>
      <c r="M3" s="73" t="s">
        <v>133</v>
      </c>
      <c r="N3" s="88" t="s">
        <v>177</v>
      </c>
      <c r="O3" s="72" t="s">
        <v>127</v>
      </c>
      <c r="P3" s="72" t="s">
        <v>129</v>
      </c>
      <c r="Q3" s="88" t="s">
        <v>180</v>
      </c>
      <c r="R3" s="6" t="s">
        <v>13</v>
      </c>
      <c r="S3" s="8" t="s">
        <v>12</v>
      </c>
      <c r="T3" s="7" t="s">
        <v>11</v>
      </c>
      <c r="U3" s="6" t="s">
        <v>10</v>
      </c>
      <c r="V3" s="5" t="s">
        <v>9</v>
      </c>
      <c r="W3" s="90" t="s">
        <v>8</v>
      </c>
      <c r="X3" s="90" t="s">
        <v>139</v>
      </c>
      <c r="Y3" s="72" t="s">
        <v>141</v>
      </c>
      <c r="Z3" s="4" t="s">
        <v>109</v>
      </c>
      <c r="AA3" s="4" t="s">
        <v>110</v>
      </c>
      <c r="AB3" s="2" t="s">
        <v>6</v>
      </c>
      <c r="AC3" s="2" t="s">
        <v>140</v>
      </c>
      <c r="AD3" s="2" t="s">
        <v>5</v>
      </c>
      <c r="AE3" s="3" t="s">
        <v>4</v>
      </c>
      <c r="AF3" s="2" t="s">
        <v>3</v>
      </c>
      <c r="AG3" s="2" t="s">
        <v>2</v>
      </c>
      <c r="AH3" s="89" t="s">
        <v>131</v>
      </c>
      <c r="AI3" s="89" t="s">
        <v>1</v>
      </c>
      <c r="AJ3" s="89" t="s">
        <v>0</v>
      </c>
      <c r="AK3" s="89" t="s">
        <v>143</v>
      </c>
      <c r="AL3" s="89" t="s">
        <v>161</v>
      </c>
    </row>
    <row r="4" spans="1:45" ht="162.75" customHeight="1" x14ac:dyDescent="0.35">
      <c r="A4" s="101" t="s">
        <v>25</v>
      </c>
      <c r="B4" s="101" t="s">
        <v>26</v>
      </c>
      <c r="C4" s="101" t="s">
        <v>27</v>
      </c>
      <c r="D4" s="101" t="s">
        <v>28</v>
      </c>
      <c r="E4" s="101" t="s">
        <v>29</v>
      </c>
      <c r="F4" s="123" t="s">
        <v>30</v>
      </c>
      <c r="G4" s="11" t="s">
        <v>34</v>
      </c>
      <c r="H4" s="11" t="s">
        <v>48</v>
      </c>
      <c r="I4" s="11" t="s">
        <v>53</v>
      </c>
      <c r="J4" s="13" t="s">
        <v>67</v>
      </c>
      <c r="K4" s="13">
        <v>0</v>
      </c>
      <c r="L4" s="17">
        <v>0</v>
      </c>
      <c r="M4" s="26" t="s">
        <v>134</v>
      </c>
      <c r="N4" s="57" t="s">
        <v>134</v>
      </c>
      <c r="O4" s="21">
        <v>0.25</v>
      </c>
      <c r="P4" s="18">
        <v>0</v>
      </c>
      <c r="Q4" s="94">
        <f>AVERAGE(P4:P6)</f>
        <v>0</v>
      </c>
      <c r="R4" s="126" t="s">
        <v>87</v>
      </c>
      <c r="S4" s="97">
        <v>2020130010160</v>
      </c>
      <c r="T4" s="97" t="s">
        <v>91</v>
      </c>
      <c r="U4" s="15" t="s">
        <v>95</v>
      </c>
      <c r="V4" s="15">
        <v>0</v>
      </c>
      <c r="W4" s="15">
        <v>0</v>
      </c>
      <c r="X4" s="57" t="s">
        <v>134</v>
      </c>
      <c r="Y4" s="63">
        <v>0.25</v>
      </c>
      <c r="Z4" s="120">
        <v>44013</v>
      </c>
      <c r="AA4" s="120">
        <v>44104</v>
      </c>
      <c r="AB4" s="101" t="s">
        <v>111</v>
      </c>
      <c r="AC4" s="101" t="s">
        <v>112</v>
      </c>
      <c r="AD4" s="101" t="s">
        <v>113</v>
      </c>
      <c r="AE4" s="101" t="s">
        <v>117</v>
      </c>
      <c r="AF4" s="45" t="s">
        <v>144</v>
      </c>
      <c r="AG4" s="42" t="s">
        <v>145</v>
      </c>
      <c r="AH4" s="44">
        <v>34569289.329999998</v>
      </c>
      <c r="AI4" s="106" t="s">
        <v>117</v>
      </c>
      <c r="AJ4" s="130">
        <v>0</v>
      </c>
      <c r="AK4" s="133">
        <v>0</v>
      </c>
      <c r="AL4" s="19" t="s">
        <v>165</v>
      </c>
    </row>
    <row r="5" spans="1:45" ht="168.75" customHeight="1" x14ac:dyDescent="0.35">
      <c r="A5" s="101"/>
      <c r="B5" s="101"/>
      <c r="C5" s="101"/>
      <c r="D5" s="101"/>
      <c r="E5" s="101"/>
      <c r="F5" s="124"/>
      <c r="G5" s="11" t="s">
        <v>35</v>
      </c>
      <c r="H5" s="12">
        <v>0</v>
      </c>
      <c r="I5" s="11" t="s">
        <v>54</v>
      </c>
      <c r="J5" s="13" t="s">
        <v>67</v>
      </c>
      <c r="K5" s="13">
        <v>0</v>
      </c>
      <c r="L5" s="17">
        <v>0</v>
      </c>
      <c r="M5" s="26" t="s">
        <v>134</v>
      </c>
      <c r="N5" s="57" t="s">
        <v>134</v>
      </c>
      <c r="O5" s="18">
        <v>0.25</v>
      </c>
      <c r="P5" s="24">
        <v>0</v>
      </c>
      <c r="Q5" s="95"/>
      <c r="R5" s="127"/>
      <c r="S5" s="97"/>
      <c r="T5" s="97"/>
      <c r="U5" s="15" t="s">
        <v>95</v>
      </c>
      <c r="V5" s="15">
        <v>0</v>
      </c>
      <c r="W5" s="15">
        <v>0</v>
      </c>
      <c r="X5" s="57" t="s">
        <v>134</v>
      </c>
      <c r="Y5" s="63">
        <v>0.25</v>
      </c>
      <c r="Z5" s="121"/>
      <c r="AA5" s="121"/>
      <c r="AB5" s="101"/>
      <c r="AC5" s="101"/>
      <c r="AD5" s="101"/>
      <c r="AE5" s="101"/>
      <c r="AF5" s="46" t="s">
        <v>146</v>
      </c>
      <c r="AG5" s="48" t="s">
        <v>147</v>
      </c>
      <c r="AH5" s="44">
        <v>155521353</v>
      </c>
      <c r="AI5" s="107"/>
      <c r="AJ5" s="131"/>
      <c r="AK5" s="134"/>
      <c r="AL5" s="19" t="s">
        <v>120</v>
      </c>
    </row>
    <row r="6" spans="1:45" ht="74.25" customHeight="1" x14ac:dyDescent="0.35">
      <c r="A6" s="101"/>
      <c r="B6" s="101"/>
      <c r="C6" s="101"/>
      <c r="D6" s="101"/>
      <c r="E6" s="101"/>
      <c r="F6" s="125"/>
      <c r="G6" s="11" t="s">
        <v>36</v>
      </c>
      <c r="H6" s="12">
        <v>0</v>
      </c>
      <c r="I6" s="11" t="s">
        <v>55</v>
      </c>
      <c r="J6" s="13" t="s">
        <v>68</v>
      </c>
      <c r="K6" s="57" t="s">
        <v>162</v>
      </c>
      <c r="L6" s="64" t="s">
        <v>122</v>
      </c>
      <c r="M6" s="74" t="s">
        <v>121</v>
      </c>
      <c r="N6" s="74" t="s">
        <v>121</v>
      </c>
      <c r="O6" s="75">
        <v>0</v>
      </c>
      <c r="P6" s="75">
        <v>0</v>
      </c>
      <c r="Q6" s="96"/>
      <c r="R6" s="128"/>
      <c r="S6" s="97"/>
      <c r="T6" s="97"/>
      <c r="U6" s="15" t="s">
        <v>96</v>
      </c>
      <c r="V6" s="15" t="s">
        <v>107</v>
      </c>
      <c r="W6" s="15" t="s">
        <v>121</v>
      </c>
      <c r="X6" s="37" t="s">
        <v>121</v>
      </c>
      <c r="Y6" s="20">
        <v>0</v>
      </c>
      <c r="Z6" s="121"/>
      <c r="AA6" s="121"/>
      <c r="AB6" s="101"/>
      <c r="AC6" s="101"/>
      <c r="AD6" s="101"/>
      <c r="AE6" s="101"/>
      <c r="AF6" s="46" t="s">
        <v>148</v>
      </c>
      <c r="AG6" s="48" t="s">
        <v>149</v>
      </c>
      <c r="AH6" s="28">
        <v>0</v>
      </c>
      <c r="AI6" s="108"/>
      <c r="AJ6" s="132"/>
      <c r="AK6" s="135"/>
      <c r="AL6" s="58" t="s">
        <v>166</v>
      </c>
    </row>
    <row r="7" spans="1:45" ht="136.5" customHeight="1" x14ac:dyDescent="0.35">
      <c r="A7" s="101"/>
      <c r="B7" s="101"/>
      <c r="C7" s="101"/>
      <c r="D7" s="101"/>
      <c r="E7" s="101"/>
      <c r="F7" s="101" t="s">
        <v>31</v>
      </c>
      <c r="G7" s="11" t="s">
        <v>37</v>
      </c>
      <c r="H7" s="12">
        <v>0</v>
      </c>
      <c r="I7" s="11" t="s">
        <v>56</v>
      </c>
      <c r="J7" s="13" t="s">
        <v>69</v>
      </c>
      <c r="K7" s="13" t="s">
        <v>79</v>
      </c>
      <c r="L7" s="17">
        <v>0</v>
      </c>
      <c r="M7" s="71">
        <v>0</v>
      </c>
      <c r="N7" s="71">
        <v>0</v>
      </c>
      <c r="O7" s="18">
        <v>0</v>
      </c>
      <c r="P7" s="18">
        <v>0</v>
      </c>
      <c r="Q7" s="94">
        <f>AVERAGE(P7:P10)</f>
        <v>0.15865384615384615</v>
      </c>
      <c r="R7" s="126" t="s">
        <v>88</v>
      </c>
      <c r="S7" s="98">
        <v>2020130010211</v>
      </c>
      <c r="T7" s="100" t="s">
        <v>92</v>
      </c>
      <c r="U7" s="16" t="s">
        <v>97</v>
      </c>
      <c r="V7" s="16" t="s">
        <v>79</v>
      </c>
      <c r="W7" s="15">
        <v>0</v>
      </c>
      <c r="X7" s="91" t="s">
        <v>167</v>
      </c>
      <c r="Y7" s="62">
        <v>0.13</v>
      </c>
      <c r="Z7" s="121"/>
      <c r="AA7" s="121"/>
      <c r="AB7" s="101"/>
      <c r="AC7" s="101"/>
      <c r="AD7" s="101" t="s">
        <v>114</v>
      </c>
      <c r="AE7" s="101" t="s">
        <v>118</v>
      </c>
      <c r="AF7" s="46" t="s">
        <v>144</v>
      </c>
      <c r="AG7" s="48" t="s">
        <v>150</v>
      </c>
      <c r="AH7" s="49">
        <v>176325515.33000001</v>
      </c>
      <c r="AI7" s="106" t="s">
        <v>118</v>
      </c>
      <c r="AJ7" s="129">
        <v>161100000</v>
      </c>
      <c r="AK7" s="136">
        <f>+AJ7/AI7</f>
        <v>0.40177710978640829</v>
      </c>
      <c r="AL7" s="57" t="s">
        <v>125</v>
      </c>
    </row>
    <row r="8" spans="1:45" ht="78.75" customHeight="1" x14ac:dyDescent="0.35">
      <c r="A8" s="101"/>
      <c r="B8" s="101"/>
      <c r="C8" s="101"/>
      <c r="D8" s="101"/>
      <c r="E8" s="101"/>
      <c r="F8" s="101"/>
      <c r="G8" s="11" t="s">
        <v>38</v>
      </c>
      <c r="H8" s="12">
        <v>41</v>
      </c>
      <c r="I8" s="11" t="s">
        <v>57</v>
      </c>
      <c r="J8" s="13" t="s">
        <v>70</v>
      </c>
      <c r="K8" s="13" t="s">
        <v>80</v>
      </c>
      <c r="L8" s="64" t="s">
        <v>80</v>
      </c>
      <c r="M8" s="68">
        <v>15</v>
      </c>
      <c r="N8" s="68">
        <v>15</v>
      </c>
      <c r="O8" s="69">
        <v>1</v>
      </c>
      <c r="P8" s="22">
        <f>15/39</f>
        <v>0.38461538461538464</v>
      </c>
      <c r="Q8" s="95"/>
      <c r="R8" s="127"/>
      <c r="S8" s="98"/>
      <c r="T8" s="100"/>
      <c r="U8" s="16" t="s">
        <v>98</v>
      </c>
      <c r="V8" s="16" t="s">
        <v>80</v>
      </c>
      <c r="W8" s="15">
        <v>5</v>
      </c>
      <c r="X8" s="59">
        <v>15</v>
      </c>
      <c r="Y8" s="62">
        <v>1</v>
      </c>
      <c r="Z8" s="121"/>
      <c r="AA8" s="121"/>
      <c r="AB8" s="101"/>
      <c r="AC8" s="101"/>
      <c r="AD8" s="101"/>
      <c r="AE8" s="101"/>
      <c r="AF8" s="50" t="s">
        <v>151</v>
      </c>
      <c r="AG8" s="48" t="s">
        <v>152</v>
      </c>
      <c r="AH8" s="49">
        <v>134145027</v>
      </c>
      <c r="AI8" s="107"/>
      <c r="AJ8" s="129"/>
      <c r="AK8" s="136"/>
      <c r="AL8" s="58" t="s">
        <v>170</v>
      </c>
    </row>
    <row r="9" spans="1:45" ht="150" customHeight="1" x14ac:dyDescent="0.35">
      <c r="A9" s="101"/>
      <c r="B9" s="101"/>
      <c r="C9" s="101"/>
      <c r="D9" s="101"/>
      <c r="E9" s="101"/>
      <c r="F9" s="101"/>
      <c r="G9" s="11" t="s">
        <v>39</v>
      </c>
      <c r="H9" s="12" t="s">
        <v>49</v>
      </c>
      <c r="I9" s="11" t="s">
        <v>58</v>
      </c>
      <c r="J9" s="13" t="s">
        <v>71</v>
      </c>
      <c r="K9" s="13">
        <v>0</v>
      </c>
      <c r="L9" s="17">
        <v>0</v>
      </c>
      <c r="M9" s="87">
        <v>0</v>
      </c>
      <c r="N9" s="87">
        <v>0</v>
      </c>
      <c r="O9" s="24" t="s">
        <v>126</v>
      </c>
      <c r="P9" s="24">
        <v>0</v>
      </c>
      <c r="Q9" s="95"/>
      <c r="R9" s="127"/>
      <c r="S9" s="98"/>
      <c r="T9" s="100"/>
      <c r="U9" s="16" t="s">
        <v>95</v>
      </c>
      <c r="V9" s="16">
        <v>0</v>
      </c>
      <c r="W9" s="15">
        <v>0</v>
      </c>
      <c r="X9" s="38">
        <v>0</v>
      </c>
      <c r="Y9" s="20" t="s">
        <v>126</v>
      </c>
      <c r="Z9" s="121"/>
      <c r="AA9" s="121"/>
      <c r="AB9" s="101"/>
      <c r="AC9" s="101"/>
      <c r="AD9" s="101"/>
      <c r="AE9" s="101"/>
      <c r="AF9" s="50" t="s">
        <v>153</v>
      </c>
      <c r="AG9" s="48" t="s">
        <v>154</v>
      </c>
      <c r="AH9" s="49">
        <v>90498043.659999996</v>
      </c>
      <c r="AI9" s="107"/>
      <c r="AJ9" s="129"/>
      <c r="AK9" s="136"/>
      <c r="AL9" s="57" t="s">
        <v>164</v>
      </c>
    </row>
    <row r="10" spans="1:45" ht="73.5" customHeight="1" x14ac:dyDescent="0.35">
      <c r="A10" s="101"/>
      <c r="B10" s="101"/>
      <c r="C10" s="101"/>
      <c r="D10" s="101"/>
      <c r="E10" s="101"/>
      <c r="F10" s="101"/>
      <c r="G10" s="11" t="s">
        <v>40</v>
      </c>
      <c r="H10" s="12">
        <v>0</v>
      </c>
      <c r="I10" s="11" t="s">
        <v>59</v>
      </c>
      <c r="J10" s="13" t="s">
        <v>72</v>
      </c>
      <c r="K10" s="13" t="s">
        <v>81</v>
      </c>
      <c r="L10" s="64">
        <v>0</v>
      </c>
      <c r="M10" s="70" t="s">
        <v>135</v>
      </c>
      <c r="N10" s="70" t="s">
        <v>135</v>
      </c>
      <c r="O10" s="24">
        <v>0.5</v>
      </c>
      <c r="P10" s="24">
        <v>0.25</v>
      </c>
      <c r="Q10" s="96"/>
      <c r="R10" s="128"/>
      <c r="S10" s="98"/>
      <c r="T10" s="100"/>
      <c r="U10" s="16" t="s">
        <v>99</v>
      </c>
      <c r="V10" s="16" t="s">
        <v>81</v>
      </c>
      <c r="W10" s="15">
        <v>0</v>
      </c>
      <c r="X10" s="59" t="s">
        <v>135</v>
      </c>
      <c r="Y10" s="62">
        <v>0.25</v>
      </c>
      <c r="Z10" s="121"/>
      <c r="AA10" s="121"/>
      <c r="AB10" s="101"/>
      <c r="AC10" s="101"/>
      <c r="AD10" s="101"/>
      <c r="AE10" s="101"/>
      <c r="AF10" s="14"/>
      <c r="AG10" s="14"/>
      <c r="AH10" s="43"/>
      <c r="AI10" s="108"/>
      <c r="AJ10" s="129"/>
      <c r="AK10" s="136"/>
      <c r="AL10" s="58" t="s">
        <v>171</v>
      </c>
    </row>
    <row r="11" spans="1:45" ht="122.25" customHeight="1" x14ac:dyDescent="0.35">
      <c r="A11" s="101"/>
      <c r="B11" s="101"/>
      <c r="C11" s="101"/>
      <c r="D11" s="101"/>
      <c r="E11" s="101"/>
      <c r="F11" s="101" t="s">
        <v>32</v>
      </c>
      <c r="G11" s="11" t="s">
        <v>41</v>
      </c>
      <c r="H11" s="12" t="s">
        <v>50</v>
      </c>
      <c r="I11" s="11" t="s">
        <v>60</v>
      </c>
      <c r="J11" s="13" t="s">
        <v>73</v>
      </c>
      <c r="K11" s="13" t="s">
        <v>82</v>
      </c>
      <c r="L11" s="64">
        <v>0</v>
      </c>
      <c r="M11" s="64" t="s">
        <v>163</v>
      </c>
      <c r="N11" s="64" t="s">
        <v>163</v>
      </c>
      <c r="O11" s="67">
        <f>2770/10000</f>
        <v>0.27700000000000002</v>
      </c>
      <c r="P11" s="21">
        <f>2770/100000</f>
        <v>2.7699999999999999E-2</v>
      </c>
      <c r="Q11" s="94">
        <f>AVERAGE(P11:P13)</f>
        <v>0.24293703703703703</v>
      </c>
      <c r="R11" s="126" t="s">
        <v>89</v>
      </c>
      <c r="S11" s="98">
        <v>2020130010209</v>
      </c>
      <c r="T11" s="100" t="s">
        <v>93</v>
      </c>
      <c r="U11" s="16" t="s">
        <v>100</v>
      </c>
      <c r="V11" s="16" t="s">
        <v>82</v>
      </c>
      <c r="W11" s="15">
        <v>0</v>
      </c>
      <c r="X11" s="39" t="s">
        <v>163</v>
      </c>
      <c r="Y11" s="62">
        <v>0.27789999999999998</v>
      </c>
      <c r="Z11" s="121"/>
      <c r="AA11" s="121"/>
      <c r="AB11" s="101"/>
      <c r="AC11" s="101"/>
      <c r="AD11" s="101" t="s">
        <v>115</v>
      </c>
      <c r="AE11" s="102">
        <v>2482464120.6599998</v>
      </c>
      <c r="AF11" s="46" t="s">
        <v>144</v>
      </c>
      <c r="AG11" s="51" t="s">
        <v>196</v>
      </c>
      <c r="AH11" s="54">
        <f>+ 886749866.64 + 265336484.99</f>
        <v>1152086351.6300001</v>
      </c>
      <c r="AI11" s="103">
        <v>2482464120.6599998</v>
      </c>
      <c r="AJ11" s="103">
        <v>1275711954</v>
      </c>
      <c r="AK11" s="137">
        <f>+AJ11/AI11</f>
        <v>0.51388938248212546</v>
      </c>
      <c r="AL11" s="57" t="s">
        <v>168</v>
      </c>
    </row>
    <row r="12" spans="1:45" ht="116" x14ac:dyDescent="0.35">
      <c r="A12" s="101"/>
      <c r="B12" s="101"/>
      <c r="C12" s="101"/>
      <c r="D12" s="101"/>
      <c r="E12" s="101"/>
      <c r="F12" s="101"/>
      <c r="G12" s="11" t="s">
        <v>42</v>
      </c>
      <c r="H12" s="12" t="s">
        <v>51</v>
      </c>
      <c r="I12" s="11" t="s">
        <v>61</v>
      </c>
      <c r="J12" s="13" t="s">
        <v>74</v>
      </c>
      <c r="K12" s="13" t="s">
        <v>79</v>
      </c>
      <c r="L12" s="13" t="s">
        <v>79</v>
      </c>
      <c r="M12" s="39">
        <v>1</v>
      </c>
      <c r="N12" s="39">
        <v>1</v>
      </c>
      <c r="O12" s="31">
        <v>1</v>
      </c>
      <c r="P12" s="31">
        <f>1/9</f>
        <v>0.1111111111111111</v>
      </c>
      <c r="Q12" s="95"/>
      <c r="R12" s="127"/>
      <c r="S12" s="98"/>
      <c r="T12" s="100"/>
      <c r="U12" s="16" t="s">
        <v>101</v>
      </c>
      <c r="V12" s="16" t="s">
        <v>79</v>
      </c>
      <c r="W12" s="16" t="s">
        <v>79</v>
      </c>
      <c r="X12" s="39">
        <v>1</v>
      </c>
      <c r="Y12" s="33">
        <v>1</v>
      </c>
      <c r="Z12" s="121"/>
      <c r="AA12" s="121"/>
      <c r="AB12" s="101"/>
      <c r="AC12" s="101"/>
      <c r="AD12" s="101"/>
      <c r="AE12" s="102"/>
      <c r="AF12" s="41" t="s">
        <v>155</v>
      </c>
      <c r="AG12" s="47" t="s">
        <v>156</v>
      </c>
      <c r="AH12" s="54">
        <v>309927835</v>
      </c>
      <c r="AI12" s="104"/>
      <c r="AJ12" s="104"/>
      <c r="AK12" s="138"/>
      <c r="AL12" s="58" t="s">
        <v>172</v>
      </c>
    </row>
    <row r="13" spans="1:45" ht="87" x14ac:dyDescent="0.35">
      <c r="A13" s="101"/>
      <c r="B13" s="101"/>
      <c r="C13" s="101"/>
      <c r="D13" s="101"/>
      <c r="E13" s="101"/>
      <c r="F13" s="101"/>
      <c r="G13" s="11" t="s">
        <v>43</v>
      </c>
      <c r="H13" s="12" t="s">
        <v>52</v>
      </c>
      <c r="I13" s="11" t="s">
        <v>62</v>
      </c>
      <c r="J13" s="13" t="s">
        <v>75</v>
      </c>
      <c r="K13" s="13" t="s">
        <v>83</v>
      </c>
      <c r="L13" s="13" t="s">
        <v>123</v>
      </c>
      <c r="M13" s="39" t="s">
        <v>136</v>
      </c>
      <c r="N13" s="85">
        <f>91+27</f>
        <v>118</v>
      </c>
      <c r="O13" s="29">
        <v>1</v>
      </c>
      <c r="P13" s="31">
        <f>(91+27)/200</f>
        <v>0.59</v>
      </c>
      <c r="Q13" s="96"/>
      <c r="R13" s="128"/>
      <c r="S13" s="98"/>
      <c r="T13" s="100"/>
      <c r="U13" s="16" t="s">
        <v>102</v>
      </c>
      <c r="V13" s="16" t="s">
        <v>83</v>
      </c>
      <c r="W13" s="16" t="s">
        <v>123</v>
      </c>
      <c r="X13" s="39" t="s">
        <v>136</v>
      </c>
      <c r="Y13" s="33">
        <v>1</v>
      </c>
      <c r="Z13" s="121"/>
      <c r="AA13" s="121"/>
      <c r="AB13" s="101"/>
      <c r="AC13" s="101"/>
      <c r="AD13" s="101"/>
      <c r="AE13" s="102"/>
      <c r="AF13" s="46" t="s">
        <v>157</v>
      </c>
      <c r="AG13" s="52" t="s">
        <v>158</v>
      </c>
      <c r="AH13" s="53">
        <f>200000000+ 138856197.78 + 134637950.22 + 539247370.03 + 7708416</f>
        <v>1020449934.03</v>
      </c>
      <c r="AI13" s="105"/>
      <c r="AJ13" s="105"/>
      <c r="AK13" s="139"/>
      <c r="AL13" s="57" t="s">
        <v>173</v>
      </c>
    </row>
    <row r="14" spans="1:45" ht="149.25" customHeight="1" x14ac:dyDescent="0.35">
      <c r="A14" s="101"/>
      <c r="B14" s="101"/>
      <c r="C14" s="101"/>
      <c r="D14" s="101"/>
      <c r="E14" s="101"/>
      <c r="F14" s="101" t="s">
        <v>33</v>
      </c>
      <c r="G14" s="11" t="s">
        <v>44</v>
      </c>
      <c r="H14" s="12">
        <v>0</v>
      </c>
      <c r="I14" s="11" t="s">
        <v>63</v>
      </c>
      <c r="J14" s="13" t="s">
        <v>76</v>
      </c>
      <c r="K14" s="13" t="s">
        <v>124</v>
      </c>
      <c r="L14" s="65">
        <v>0</v>
      </c>
      <c r="M14" s="66">
        <v>0</v>
      </c>
      <c r="N14" s="66">
        <v>0</v>
      </c>
      <c r="O14" s="27" t="s">
        <v>126</v>
      </c>
      <c r="P14" s="21">
        <v>0</v>
      </c>
      <c r="Q14" s="94">
        <f>AVERAGE(P14:P17)</f>
        <v>0.17201</v>
      </c>
      <c r="R14" s="126" t="s">
        <v>90</v>
      </c>
      <c r="S14" s="99">
        <v>2020130010252</v>
      </c>
      <c r="T14" s="101" t="s">
        <v>94</v>
      </c>
      <c r="U14" s="11" t="s">
        <v>103</v>
      </c>
      <c r="V14" s="13" t="s">
        <v>124</v>
      </c>
      <c r="W14" s="16">
        <v>0</v>
      </c>
      <c r="X14" s="60">
        <v>0</v>
      </c>
      <c r="Y14" s="33">
        <v>0</v>
      </c>
      <c r="Z14" s="121"/>
      <c r="AA14" s="121"/>
      <c r="AB14" s="101"/>
      <c r="AC14" s="101"/>
      <c r="AD14" s="101" t="s">
        <v>116</v>
      </c>
      <c r="AE14" s="101" t="s">
        <v>119</v>
      </c>
      <c r="AF14" s="113" t="s">
        <v>144</v>
      </c>
      <c r="AG14" s="115" t="s">
        <v>159</v>
      </c>
      <c r="AH14" s="117">
        <v>69138577.659999996</v>
      </c>
      <c r="AI14" s="106" t="s">
        <v>119</v>
      </c>
      <c r="AJ14" s="103">
        <v>0</v>
      </c>
      <c r="AK14" s="133">
        <f>+AJ14/AI14</f>
        <v>0</v>
      </c>
      <c r="AL14" s="57"/>
    </row>
    <row r="15" spans="1:45" ht="58" x14ac:dyDescent="0.35">
      <c r="A15" s="101"/>
      <c r="B15" s="101"/>
      <c r="C15" s="101"/>
      <c r="D15" s="101"/>
      <c r="E15" s="101"/>
      <c r="F15" s="101"/>
      <c r="G15" s="11" t="s">
        <v>45</v>
      </c>
      <c r="H15" s="12">
        <v>0</v>
      </c>
      <c r="I15" s="11" t="s">
        <v>64</v>
      </c>
      <c r="J15" s="13" t="s">
        <v>77</v>
      </c>
      <c r="K15" s="13" t="s">
        <v>84</v>
      </c>
      <c r="L15" s="36">
        <v>0</v>
      </c>
      <c r="M15" s="56" t="s">
        <v>137</v>
      </c>
      <c r="N15" s="56" t="s">
        <v>137</v>
      </c>
      <c r="O15" s="24">
        <v>1</v>
      </c>
      <c r="P15" s="24">
        <f>33152/50000</f>
        <v>0.66303999999999996</v>
      </c>
      <c r="Q15" s="95"/>
      <c r="R15" s="127"/>
      <c r="S15" s="99"/>
      <c r="T15" s="101"/>
      <c r="U15" s="11" t="s">
        <v>104</v>
      </c>
      <c r="V15" s="11" t="s">
        <v>82</v>
      </c>
      <c r="W15" s="16">
        <v>0</v>
      </c>
      <c r="X15" s="56" t="s">
        <v>137</v>
      </c>
      <c r="Y15" s="23">
        <v>1</v>
      </c>
      <c r="Z15" s="121"/>
      <c r="AA15" s="121"/>
      <c r="AB15" s="101"/>
      <c r="AC15" s="101"/>
      <c r="AD15" s="101"/>
      <c r="AE15" s="101"/>
      <c r="AF15" s="114"/>
      <c r="AG15" s="116"/>
      <c r="AH15" s="118"/>
      <c r="AI15" s="107"/>
      <c r="AJ15" s="104"/>
      <c r="AK15" s="131"/>
      <c r="AL15" s="58" t="s">
        <v>174</v>
      </c>
    </row>
    <row r="16" spans="1:45" ht="43.5" x14ac:dyDescent="0.35">
      <c r="A16" s="101"/>
      <c r="B16" s="101"/>
      <c r="C16" s="101"/>
      <c r="D16" s="101"/>
      <c r="E16" s="101"/>
      <c r="F16" s="101"/>
      <c r="G16" s="11" t="s">
        <v>46</v>
      </c>
      <c r="H16" s="12">
        <v>0</v>
      </c>
      <c r="I16" s="11" t="s">
        <v>65</v>
      </c>
      <c r="J16" s="13" t="s">
        <v>73</v>
      </c>
      <c r="K16" s="13" t="s">
        <v>85</v>
      </c>
      <c r="L16" s="17">
        <v>0</v>
      </c>
      <c r="M16" s="40" t="s">
        <v>138</v>
      </c>
      <c r="N16" s="40" t="s">
        <v>138</v>
      </c>
      <c r="O16" s="18">
        <f>2500/10000</f>
        <v>0.25</v>
      </c>
      <c r="P16" s="18">
        <f>2500/100000</f>
        <v>2.5000000000000001E-2</v>
      </c>
      <c r="Q16" s="95"/>
      <c r="R16" s="127"/>
      <c r="S16" s="99"/>
      <c r="T16" s="101"/>
      <c r="U16" s="11" t="s">
        <v>105</v>
      </c>
      <c r="V16" s="11" t="s">
        <v>82</v>
      </c>
      <c r="W16" s="16">
        <v>0</v>
      </c>
      <c r="X16" s="40" t="s">
        <v>138</v>
      </c>
      <c r="Y16" s="92">
        <f>2500/10000</f>
        <v>0.25</v>
      </c>
      <c r="Z16" s="121"/>
      <c r="AA16" s="121"/>
      <c r="AB16" s="101"/>
      <c r="AC16" s="101"/>
      <c r="AD16" s="101"/>
      <c r="AE16" s="101"/>
      <c r="AF16" s="109" t="s">
        <v>153</v>
      </c>
      <c r="AG16" s="111" t="s">
        <v>160</v>
      </c>
      <c r="AH16" s="117">
        <v>468246466.31</v>
      </c>
      <c r="AI16" s="107"/>
      <c r="AJ16" s="104"/>
      <c r="AK16" s="131"/>
      <c r="AL16" s="58" t="s">
        <v>169</v>
      </c>
    </row>
    <row r="17" spans="1:38" ht="120" customHeight="1" x14ac:dyDescent="0.35">
      <c r="A17" s="101"/>
      <c r="B17" s="101"/>
      <c r="C17" s="101"/>
      <c r="D17" s="101"/>
      <c r="E17" s="101"/>
      <c r="F17" s="101"/>
      <c r="G17" s="11" t="s">
        <v>47</v>
      </c>
      <c r="H17" s="12">
        <v>0</v>
      </c>
      <c r="I17" s="11" t="s">
        <v>66</v>
      </c>
      <c r="J17" s="13" t="s">
        <v>78</v>
      </c>
      <c r="K17" s="13" t="s">
        <v>86</v>
      </c>
      <c r="L17" s="64">
        <v>0</v>
      </c>
      <c r="M17" s="64">
        <v>0</v>
      </c>
      <c r="N17" s="86">
        <v>0</v>
      </c>
      <c r="O17" s="24">
        <v>0</v>
      </c>
      <c r="P17" s="24">
        <v>0</v>
      </c>
      <c r="Q17" s="96"/>
      <c r="R17" s="128"/>
      <c r="S17" s="99"/>
      <c r="T17" s="101"/>
      <c r="U17" s="11" t="s">
        <v>106</v>
      </c>
      <c r="V17" s="26" t="s">
        <v>108</v>
      </c>
      <c r="W17" s="25">
        <v>0</v>
      </c>
      <c r="X17" s="56">
        <v>0</v>
      </c>
      <c r="Y17" s="24">
        <v>0</v>
      </c>
      <c r="Z17" s="121"/>
      <c r="AA17" s="121"/>
      <c r="AB17" s="101"/>
      <c r="AC17" s="101"/>
      <c r="AD17" s="101"/>
      <c r="AE17" s="101"/>
      <c r="AF17" s="110"/>
      <c r="AG17" s="112"/>
      <c r="AH17" s="119"/>
      <c r="AI17" s="108"/>
      <c r="AJ17" s="105"/>
      <c r="AK17" s="132"/>
      <c r="AL17" s="58"/>
    </row>
    <row r="18" spans="1:38" x14ac:dyDescent="0.35">
      <c r="O18" s="30">
        <f>AVERAGE(O4:O17)</f>
        <v>0.46058333333333334</v>
      </c>
      <c r="P18" s="30">
        <f>AVERAGE(P4:P17)</f>
        <v>0.1465333211233211</v>
      </c>
      <c r="Q18" s="30">
        <f>AVERAGE(Q4:Q17)</f>
        <v>0.1434002207977208</v>
      </c>
      <c r="X18" s="61"/>
      <c r="Y18" s="32">
        <f>AVERAGE(Y4:Y17)</f>
        <v>0.41599230769230766</v>
      </c>
      <c r="AI18" s="55">
        <f>+AI4+AI7+AI11+AI14</f>
        <v>3610908394.6599998</v>
      </c>
      <c r="AJ18" s="55">
        <f>+AJ4+AJ7+AJ11+AJ14</f>
        <v>1436811954</v>
      </c>
      <c r="AK18" s="32">
        <f>+AJ18/AI18</f>
        <v>0.39790872460925142</v>
      </c>
      <c r="AL18" s="58"/>
    </row>
    <row r="19" spans="1:38" ht="29" x14ac:dyDescent="0.35">
      <c r="A19" s="34" t="s">
        <v>128</v>
      </c>
      <c r="B19" s="35">
        <f>+O18</f>
        <v>0.46058333333333334</v>
      </c>
      <c r="AJ19" s="93"/>
      <c r="AK19" s="32"/>
    </row>
    <row r="20" spans="1:38" ht="29" x14ac:dyDescent="0.35">
      <c r="A20" s="34" t="s">
        <v>130</v>
      </c>
      <c r="B20" s="35">
        <f>+P18</f>
        <v>0.1465333211233211</v>
      </c>
    </row>
    <row r="21" spans="1:38" ht="29" x14ac:dyDescent="0.35">
      <c r="A21" s="34" t="s">
        <v>195</v>
      </c>
      <c r="B21" s="35">
        <f>+Q18</f>
        <v>0.1434002207977208</v>
      </c>
    </row>
    <row r="22" spans="1:38" ht="29" x14ac:dyDescent="0.35">
      <c r="A22" s="34" t="s">
        <v>132</v>
      </c>
      <c r="B22" s="35">
        <f>+AK18</f>
        <v>0.39790872460925142</v>
      </c>
    </row>
    <row r="23" spans="1:38" x14ac:dyDescent="0.35">
      <c r="A23" s="34"/>
      <c r="B23" s="35"/>
    </row>
  </sheetData>
  <mergeCells count="56">
    <mergeCell ref="AJ14:AJ17"/>
    <mergeCell ref="AK14:AK17"/>
    <mergeCell ref="AK4:AK6"/>
    <mergeCell ref="AK7:AK10"/>
    <mergeCell ref="AI4:AI6"/>
    <mergeCell ref="AI7:AI10"/>
    <mergeCell ref="AJ11:AJ13"/>
    <mergeCell ref="AK11:AK13"/>
    <mergeCell ref="E1:AL1"/>
    <mergeCell ref="A4:A17"/>
    <mergeCell ref="B4:B17"/>
    <mergeCell ref="C4:C17"/>
    <mergeCell ref="D4:D17"/>
    <mergeCell ref="E4:E17"/>
    <mergeCell ref="F4:F6"/>
    <mergeCell ref="F7:F10"/>
    <mergeCell ref="F11:F13"/>
    <mergeCell ref="F14:F17"/>
    <mergeCell ref="R4:R6"/>
    <mergeCell ref="R7:R10"/>
    <mergeCell ref="R11:R13"/>
    <mergeCell ref="R14:R17"/>
    <mergeCell ref="AJ7:AJ10"/>
    <mergeCell ref="AJ4:AJ6"/>
    <mergeCell ref="AI11:AI13"/>
    <mergeCell ref="AI14:AI17"/>
    <mergeCell ref="AF16:AF17"/>
    <mergeCell ref="AG16:AG17"/>
    <mergeCell ref="AF14:AF15"/>
    <mergeCell ref="AG14:AG15"/>
    <mergeCell ref="AH14:AH15"/>
    <mergeCell ref="AH16:AH17"/>
    <mergeCell ref="T4:T6"/>
    <mergeCell ref="T7:T10"/>
    <mergeCell ref="T11:T13"/>
    <mergeCell ref="T14:T17"/>
    <mergeCell ref="AE4:AE6"/>
    <mergeCell ref="AE7:AE10"/>
    <mergeCell ref="AE11:AE13"/>
    <mergeCell ref="AE14:AE17"/>
    <mergeCell ref="Z4:Z17"/>
    <mergeCell ref="AA4:AA17"/>
    <mergeCell ref="AB4:AB17"/>
    <mergeCell ref="AC4:AC17"/>
    <mergeCell ref="AD4:AD6"/>
    <mergeCell ref="AD7:AD10"/>
    <mergeCell ref="AD11:AD13"/>
    <mergeCell ref="AD14:AD17"/>
    <mergeCell ref="Q4:Q6"/>
    <mergeCell ref="Q7:Q10"/>
    <mergeCell ref="Q11:Q13"/>
    <mergeCell ref="Q14:Q17"/>
    <mergeCell ref="S4:S6"/>
    <mergeCell ref="S7:S10"/>
    <mergeCell ref="S11:S13"/>
    <mergeCell ref="S14:S1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2020-10-06T14:37:45Z</dcterms:created>
  <dcterms:modified xsi:type="dcterms:W3CDTF">2021-01-23T02:00:35Z</dcterms:modified>
</cp:coreProperties>
</file>