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SEGUIMIENTO PLANES DE ACCION A 30 DE JUNIO DE 2020\"/>
    </mc:Choice>
  </mc:AlternateContent>
  <xr:revisionPtr revIDLastSave="0" documentId="8_{6795BFCE-2F74-4516-90F7-A26C9BE3FDAF}" xr6:coauthVersionLast="45" xr6:coauthVersionMax="45" xr10:uidLastSave="{00000000-0000-0000-0000-000000000000}"/>
  <bookViews>
    <workbookView xWindow="-110" yWindow="-110" windowWidth="19420" windowHeight="10420" xr2:uid="{00000000-000D-0000-FFFF-FFFF00000000}"/>
  </bookViews>
  <sheets>
    <sheet name="2020" sheetId="1" r:id="rId1"/>
  </sheets>
  <definedNames>
    <definedName name="_xlnm._FilterDatabase" localSheetId="0" hidden="1">'2020'!$A$2:$AN$105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1" l="1"/>
  <c r="AA44" i="1" l="1"/>
  <c r="Q44" i="1"/>
  <c r="AM109" i="1" l="1"/>
  <c r="AL111" i="1" s="1"/>
  <c r="AL109" i="1"/>
  <c r="AA65" i="1"/>
  <c r="P101" i="1" l="1"/>
  <c r="AA100" i="1"/>
  <c r="AB100" i="1" s="1"/>
  <c r="AA99" i="1"/>
  <c r="AA98" i="1"/>
  <c r="P100" i="1"/>
  <c r="P97" i="1"/>
  <c r="AA94" i="1"/>
  <c r="AA91" i="1"/>
  <c r="AA92" i="1"/>
  <c r="AA93" i="1"/>
  <c r="P93" i="1"/>
  <c r="P92" i="1"/>
  <c r="P91" i="1"/>
  <c r="AA89" i="1"/>
  <c r="AA90" i="1"/>
  <c r="AA87" i="1"/>
  <c r="P88" i="1"/>
  <c r="P87" i="1"/>
  <c r="AA83" i="1"/>
  <c r="AA84" i="1"/>
  <c r="AA85" i="1"/>
  <c r="AA82" i="1"/>
  <c r="AA81" i="1"/>
  <c r="AA80" i="1"/>
  <c r="AA79" i="1"/>
  <c r="AA78" i="1"/>
  <c r="AA76" i="1"/>
  <c r="AA77" i="1"/>
  <c r="AA75" i="1"/>
  <c r="P81" i="1"/>
  <c r="P79" i="1"/>
  <c r="Q76" i="1"/>
  <c r="P76" i="1"/>
  <c r="P74" i="1"/>
  <c r="P70" i="1"/>
  <c r="AA73" i="1"/>
  <c r="AA69" i="1"/>
  <c r="AA68" i="1"/>
  <c r="AA63" i="1"/>
  <c r="AA64" i="1"/>
  <c r="AA62" i="1"/>
  <c r="AA61" i="1"/>
  <c r="P63" i="1"/>
  <c r="AA56" i="1"/>
  <c r="AA58" i="1"/>
  <c r="AA57" i="1"/>
  <c r="Q56" i="1"/>
  <c r="P56" i="1"/>
  <c r="AA54" i="1"/>
  <c r="AA55" i="1"/>
  <c r="AA53" i="1"/>
  <c r="AB53" i="1" s="1"/>
  <c r="Q55" i="1"/>
  <c r="P55" i="1"/>
  <c r="P53" i="1"/>
  <c r="AA52" i="1"/>
  <c r="AA51" i="1"/>
  <c r="AA48" i="1"/>
  <c r="Q48" i="1"/>
  <c r="P48" i="1"/>
  <c r="P47" i="1"/>
  <c r="P44" i="1"/>
  <c r="P43" i="1"/>
  <c r="AA42" i="1"/>
  <c r="AA40" i="1"/>
  <c r="AA39" i="1"/>
  <c r="AA37" i="1"/>
  <c r="AA38" i="1"/>
  <c r="AA36" i="1"/>
  <c r="P42" i="1"/>
  <c r="AA34" i="1"/>
  <c r="AA35" i="1"/>
  <c r="P35" i="1"/>
  <c r="P34" i="1"/>
  <c r="AA32" i="1"/>
  <c r="AA33" i="1"/>
  <c r="P32" i="1"/>
  <c r="AA30" i="1"/>
  <c r="AA31" i="1"/>
  <c r="AA28" i="1"/>
  <c r="AA29" i="1"/>
  <c r="AA27" i="1"/>
  <c r="P30" i="1"/>
  <c r="P28" i="1"/>
  <c r="P29" i="1"/>
  <c r="P25" i="1"/>
  <c r="AA23" i="1"/>
  <c r="P23" i="1"/>
  <c r="AA19" i="1"/>
  <c r="AA21" i="1"/>
  <c r="AB19" i="1"/>
  <c r="P19" i="1"/>
  <c r="AA18" i="1"/>
  <c r="AA17" i="1"/>
  <c r="AA15" i="1"/>
  <c r="AA14" i="1"/>
  <c r="AA9" i="1"/>
  <c r="AA8" i="1"/>
  <c r="AA7" i="1"/>
  <c r="P7" i="1"/>
  <c r="AA6" i="1"/>
  <c r="AA5" i="1"/>
  <c r="Q6" i="1"/>
  <c r="P6" i="1"/>
  <c r="P5" i="1"/>
  <c r="AB74" i="1" l="1"/>
  <c r="AB82" i="1"/>
  <c r="AB3" i="1"/>
  <c r="AB51" i="1"/>
  <c r="AB43" i="1"/>
  <c r="AB25" i="1"/>
  <c r="R70" i="1"/>
  <c r="R67" i="1"/>
  <c r="R32" i="1"/>
  <c r="Q105" i="1"/>
  <c r="Q103" i="1"/>
  <c r="Q101" i="1"/>
  <c r="R101" i="1" s="1"/>
  <c r="Q96" i="1"/>
  <c r="R96" i="1" s="1"/>
  <c r="Q88" i="1"/>
  <c r="Q86" i="1"/>
  <c r="Q79" i="1"/>
  <c r="Q66" i="1"/>
  <c r="R66" i="1" s="1"/>
  <c r="Q53" i="1"/>
  <c r="R53" i="1" s="1"/>
  <c r="Q51" i="1"/>
  <c r="R51" i="1" s="1"/>
  <c r="R48" i="1"/>
  <c r="Q45" i="1"/>
  <c r="Q46" i="1"/>
  <c r="Q47" i="1"/>
  <c r="Q38" i="1"/>
  <c r="Q40" i="1"/>
  <c r="Q41" i="1"/>
  <c r="Q42" i="1"/>
  <c r="Q35" i="1"/>
  <c r="Q34" i="1"/>
  <c r="R34" i="1" l="1"/>
  <c r="R86" i="1"/>
  <c r="R103" i="1"/>
  <c r="S101" i="1" s="1"/>
  <c r="R43" i="1"/>
  <c r="AB36" i="1"/>
  <c r="Q26" i="1"/>
  <c r="R19" i="1" s="1"/>
  <c r="Q3" i="1"/>
  <c r="AA104" i="1" l="1"/>
  <c r="AA103" i="1"/>
  <c r="AB48" i="1"/>
  <c r="P61" i="1"/>
  <c r="AA66" i="1"/>
  <c r="AB66" i="1" s="1"/>
  <c r="AA70" i="1"/>
  <c r="AA71" i="1"/>
  <c r="AA72" i="1"/>
  <c r="AA67" i="1"/>
  <c r="AB67" i="1" s="1"/>
  <c r="Q61" i="1" l="1"/>
  <c r="R61" i="1" s="1"/>
  <c r="AB70" i="1"/>
  <c r="AB61" i="1"/>
  <c r="AB86" i="1" l="1"/>
  <c r="AC74" i="1" s="1"/>
  <c r="AB56" i="1"/>
  <c r="AC36" i="1" s="1"/>
  <c r="M103" i="1"/>
  <c r="P103" i="1" s="1"/>
  <c r="P109" i="1" s="1"/>
  <c r="AA101" i="1" l="1"/>
  <c r="AA102" i="1"/>
  <c r="AA97" i="1"/>
  <c r="AB97" i="1" s="1"/>
  <c r="AB91" i="1" l="1"/>
  <c r="AC91" i="1" s="1"/>
  <c r="R27" i="1" l="1"/>
  <c r="AB23" i="1"/>
  <c r="AB27" i="1" l="1"/>
  <c r="AB10" i="1"/>
  <c r="Q7" i="1"/>
  <c r="R7" i="1" s="1"/>
  <c r="AB16" i="1" l="1"/>
  <c r="AB7" i="1"/>
  <c r="Q5" i="1"/>
  <c r="R3" i="1" s="1"/>
  <c r="S3" i="1" s="1"/>
  <c r="Y5" i="1"/>
  <c r="AC3" i="1" l="1"/>
  <c r="AC109" i="1" s="1"/>
  <c r="AH19" i="1"/>
  <c r="AH21" i="1"/>
  <c r="AH56" i="1" l="1"/>
  <c r="AH95" i="1" l="1"/>
  <c r="AH98" i="1"/>
  <c r="J97" i="1" l="1"/>
  <c r="J92" i="1"/>
  <c r="Q92" i="1" s="1"/>
  <c r="R91" i="1" s="1"/>
  <c r="J82" i="1"/>
  <c r="J81" i="1"/>
  <c r="Q81" i="1" s="1"/>
  <c r="R74" i="1" s="1"/>
  <c r="S74" i="1" s="1"/>
  <c r="J58" i="1"/>
  <c r="Q58" i="1" s="1"/>
  <c r="R56" i="1" s="1"/>
  <c r="L50" i="1"/>
  <c r="L43" i="1"/>
  <c r="J43" i="1"/>
  <c r="J37" i="1"/>
  <c r="J36" i="1"/>
  <c r="Q36" i="1" s="1"/>
  <c r="R36" i="1" s="1"/>
  <c r="Q97" i="1" l="1"/>
  <c r="R97" i="1" s="1"/>
  <c r="S91" i="1" s="1"/>
  <c r="S36" i="1"/>
  <c r="S1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VICKY</author>
    <author>angela gomez lombana</author>
    <author>Luz Marlene Andrade Hong</author>
    <author>marcela meza almeida</author>
    <author/>
    <author>LENOVO</author>
  </authors>
  <commentList>
    <comment ref="AD7" authorId="0" shapeId="0" xr:uid="{00000000-0006-0000-0000-000001000000}">
      <text>
        <r>
          <rPr>
            <b/>
            <sz val="9"/>
            <color indexed="81"/>
            <rFont val="Tahoma"/>
            <family val="2"/>
          </rPr>
          <t>VICKY:</t>
        </r>
        <r>
          <rPr>
            <sz val="9"/>
            <color indexed="81"/>
            <rFont val="Tahoma"/>
            <family val="2"/>
          </rPr>
          <t xml:space="preserve">
</t>
        </r>
        <r>
          <rPr>
            <sz val="18"/>
            <color indexed="81"/>
            <rFont val="Tahoma"/>
            <family val="2"/>
          </rPr>
          <t>En su informe colocan 43,432</t>
        </r>
        <r>
          <rPr>
            <sz val="16"/>
            <color indexed="81"/>
            <rFont val="Tahoma"/>
            <family val="2"/>
          </rPr>
          <t xml:space="preserve">
</t>
        </r>
      </text>
    </comment>
    <comment ref="AF7" authorId="1" shapeId="0" xr:uid="{00000000-0006-0000-0000-000002000000}">
      <text>
        <r>
          <rPr>
            <b/>
            <sz val="16"/>
            <color indexed="81"/>
            <rFont val="Tahoma"/>
            <family val="2"/>
          </rPr>
          <t>angela gomez lombana:</t>
        </r>
        <r>
          <rPr>
            <sz val="14"/>
            <color indexed="81"/>
            <rFont val="Tahoma"/>
            <family val="2"/>
          </rPr>
          <t xml:space="preserve">
Ajuste realizado  y reportado en los ajustes que se llevaron a cabo con el  acompañamiento de Planeación Distrital.</t>
        </r>
      </text>
    </comment>
    <comment ref="AD27" authorId="1" shapeId="0" xr:uid="{00000000-0006-0000-0000-000003000000}">
      <text>
        <r>
          <rPr>
            <b/>
            <sz val="18"/>
            <color indexed="81"/>
            <rFont val="Tahoma"/>
            <family val="2"/>
          </rPr>
          <t>angela gomez lombana:</t>
        </r>
        <r>
          <rPr>
            <sz val="18"/>
            <color indexed="81"/>
            <rFont val="Tahoma"/>
            <family val="2"/>
          </rPr>
          <t xml:space="preserve">
Ajuste realizado  y reportado en los ajustes que se llevaron a cabo con el  acompañamiento de Planeación Distrital</t>
        </r>
        <r>
          <rPr>
            <sz val="9"/>
            <color indexed="81"/>
            <rFont val="Tahoma"/>
            <family val="2"/>
          </rPr>
          <t xml:space="preserve">.
</t>
        </r>
        <r>
          <rPr>
            <sz val="20"/>
            <color indexed="81"/>
            <rFont val="Tahoma"/>
            <family val="2"/>
          </rPr>
          <t xml:space="preserve">
VICKY
Reportan 4,200 estudiantes a Mzo.31 2020
</t>
        </r>
      </text>
    </comment>
    <comment ref="AD28" authorId="1" shapeId="0" xr:uid="{00000000-0006-0000-0000-000004000000}">
      <text>
        <r>
          <rPr>
            <b/>
            <sz val="18"/>
            <color indexed="81"/>
            <rFont val="Tahoma"/>
            <family val="2"/>
          </rPr>
          <t>angela gomez lombana:</t>
        </r>
        <r>
          <rPr>
            <sz val="18"/>
            <color indexed="81"/>
            <rFont val="Tahoma"/>
            <family val="2"/>
          </rPr>
          <t xml:space="preserve">
Ajuste realizado  y reportado en los ajustes que se llevaron 
a cabo con el  acompañamiento de Planeación Distrital.
VICKY
Reportan 4,200 estudiantes a Mzo 31 de 2020</t>
        </r>
      </text>
    </comment>
    <comment ref="AN29" authorId="2" shapeId="0" xr:uid="{00000000-0006-0000-0000-000005000000}">
      <text>
        <r>
          <rPr>
            <b/>
            <sz val="18"/>
            <color indexed="81"/>
            <rFont val="Tahoma"/>
            <family val="2"/>
          </rPr>
          <t>Luz Marlene Andrade Hong:</t>
        </r>
        <r>
          <rPr>
            <sz val="18"/>
            <color indexed="81"/>
            <rFont val="Tahoma"/>
            <family val="2"/>
          </rPr>
          <t xml:space="preserve">
de que fueron las capacitaciones</t>
        </r>
      </text>
    </comment>
    <comment ref="AD32" authorId="0" shapeId="0" xr:uid="{00000000-0006-0000-0000-000006000000}">
      <text>
        <r>
          <rPr>
            <b/>
            <sz val="18"/>
            <color indexed="81"/>
            <rFont val="Tahoma"/>
            <family val="2"/>
          </rPr>
          <t>VICKY:</t>
        </r>
        <r>
          <rPr>
            <sz val="18"/>
            <color indexed="81"/>
            <rFont val="Tahoma"/>
            <family val="2"/>
          </rPr>
          <t xml:space="preserve">
Reportan 300 estudiantes atendidos</t>
        </r>
        <r>
          <rPr>
            <sz val="9"/>
            <color indexed="81"/>
            <rFont val="Tahoma"/>
            <family val="2"/>
          </rPr>
          <t xml:space="preserve">
</t>
        </r>
      </text>
    </comment>
    <comment ref="AD36" authorId="0" shapeId="0" xr:uid="{00000000-0006-0000-0000-000007000000}">
      <text>
        <r>
          <rPr>
            <b/>
            <sz val="9"/>
            <color indexed="81"/>
            <rFont val="Tahoma"/>
            <family val="2"/>
          </rPr>
          <t>VICKY:</t>
        </r>
        <r>
          <rPr>
            <sz val="9"/>
            <color indexed="81"/>
            <rFont val="Tahoma"/>
            <family val="2"/>
          </rPr>
          <t xml:space="preserve">
</t>
        </r>
        <r>
          <rPr>
            <sz val="20"/>
            <color indexed="81"/>
            <rFont val="Tahoma"/>
            <family val="2"/>
          </rPr>
          <t>En la  informacion recibida solo colocaron 
90 docentes</t>
        </r>
        <r>
          <rPr>
            <sz val="9"/>
            <color indexed="81"/>
            <rFont val="Tahoma"/>
            <family val="2"/>
          </rPr>
          <t xml:space="preserve">
</t>
        </r>
      </text>
    </comment>
    <comment ref="AN36" authorId="0" shapeId="0" xr:uid="{00000000-0006-0000-0000-000008000000}">
      <text>
        <r>
          <rPr>
            <b/>
            <sz val="9"/>
            <color indexed="81"/>
            <rFont val="Tahoma"/>
            <family val="2"/>
          </rPr>
          <t>VICKY:</t>
        </r>
        <r>
          <rPr>
            <sz val="9"/>
            <color indexed="81"/>
            <rFont val="Tahoma"/>
            <family val="2"/>
          </rPr>
          <t xml:space="preserve">
</t>
        </r>
        <r>
          <rPr>
            <sz val="18"/>
            <color indexed="81"/>
            <rFont val="Tahoma"/>
            <family val="2"/>
          </rPr>
          <t>Esta  no esta en  la  informacion que envio Calidad</t>
        </r>
      </text>
    </comment>
    <comment ref="AN37" authorId="0" shapeId="0" xr:uid="{00000000-0006-0000-0000-000009000000}">
      <text>
        <r>
          <rPr>
            <b/>
            <sz val="9"/>
            <color indexed="81"/>
            <rFont val="Tahoma"/>
            <family val="2"/>
          </rPr>
          <t>VICKY:</t>
        </r>
        <r>
          <rPr>
            <sz val="9"/>
            <color indexed="81"/>
            <rFont val="Tahoma"/>
            <family val="2"/>
          </rPr>
          <t xml:space="preserve">
</t>
        </r>
        <r>
          <rPr>
            <sz val="18"/>
            <color indexed="81"/>
            <rFont val="Tahoma"/>
            <family val="2"/>
          </rPr>
          <t>aquí colocaron esto</t>
        </r>
        <r>
          <rPr>
            <sz val="9"/>
            <color indexed="81"/>
            <rFont val="Tahoma"/>
            <family val="2"/>
          </rPr>
          <t xml:space="preserve">: </t>
        </r>
        <r>
          <rPr>
            <sz val="18"/>
            <color indexed="81"/>
            <rFont val="Tahoma"/>
            <family val="2"/>
          </rPr>
          <t>Talleres con docentes  para el fortalecimiento de las areas de lenguaje y matematicas  con las IEO focalizadas</t>
        </r>
      </text>
    </comment>
    <comment ref="AD38" authorId="0" shapeId="0" xr:uid="{00000000-0006-0000-0000-00000A000000}">
      <text>
        <r>
          <rPr>
            <b/>
            <sz val="9"/>
            <color indexed="81"/>
            <rFont val="Tahoma"/>
            <family val="2"/>
          </rPr>
          <t>VICKY:</t>
        </r>
        <r>
          <rPr>
            <sz val="9"/>
            <color indexed="81"/>
            <rFont val="Tahoma"/>
            <family val="2"/>
          </rPr>
          <t xml:space="preserve">
En la informacion enviada or calidad solo consignaron </t>
        </r>
      </text>
    </comment>
    <comment ref="AN56" authorId="3" shapeId="0" xr:uid="{00000000-0006-0000-0000-00000B000000}">
      <text>
        <r>
          <rPr>
            <b/>
            <sz val="12"/>
            <color indexed="81"/>
            <rFont val="Tahoma"/>
            <family val="2"/>
          </rPr>
          <t>I</t>
        </r>
        <r>
          <rPr>
            <b/>
            <sz val="16"/>
            <color indexed="81"/>
            <rFont val="Tahoma"/>
            <family val="2"/>
          </rPr>
          <t>nformacion reportada en el informe de empalme</t>
        </r>
      </text>
    </comment>
    <comment ref="Y61" authorId="4" shapeId="0" xr:uid="{00000000-0006-0000-0000-00000C000000}">
      <text>
        <r>
          <rPr>
            <sz val="11"/>
            <color theme="1"/>
            <rFont val="Arial"/>
            <family val="2"/>
          </rPr>
          <t>LENOVO:
1500 estudiantes de 26 establecimientos educativos oficiales del Distrito</t>
        </r>
      </text>
    </comment>
    <comment ref="AN64" authorId="5" shapeId="0" xr:uid="{00000000-0006-0000-0000-00000D000000}">
      <text>
        <r>
          <rPr>
            <b/>
            <sz val="9"/>
            <color indexed="81"/>
            <rFont val="Tahoma"/>
            <family val="2"/>
          </rPr>
          <t>ANA ARNEDO:</t>
        </r>
        <r>
          <rPr>
            <sz val="9"/>
            <color indexed="81"/>
            <rFont val="Tahoma"/>
            <family val="2"/>
          </rPr>
          <t xml:space="preserve"> 
PESE A ESTAR REGISTRADO Y REQUERIDO NO COINCIDIERON LOS TIEMPOS DE SOLICITUD  Vs.  EJECUCION 
</t>
        </r>
      </text>
    </comment>
  </commentList>
</comments>
</file>

<file path=xl/sharedStrings.xml><?xml version="1.0" encoding="utf-8"?>
<sst xmlns="http://schemas.openxmlformats.org/spreadsheetml/2006/main" count="935" uniqueCount="678">
  <si>
    <t>INDICADOR META DE RESULTADO</t>
  </si>
  <si>
    <t>LINEA BASE META RESULTADO 2015</t>
  </si>
  <si>
    <t xml:space="preserve">INDICADOR META PRODUCTO  PLAN DE DESARROLLO </t>
  </si>
  <si>
    <t xml:space="preserve">META PRODUCTO  PLAN DE DESARROLLO (VALOR ABSOLUTO) </t>
  </si>
  <si>
    <t>LINEA BASE META PRODUCTO 2015</t>
  </si>
  <si>
    <t>NOMBRE DEL PROYECTO INSCRITO EN EL BANCO DE PROYECTO</t>
  </si>
  <si>
    <t>CODIGO BPIN (CODIGO ACTUALIZADO EN MGA WEB)</t>
  </si>
  <si>
    <t>ACTIVIDADES DEL PROYECTO (ACTIVIDADES QUE SE INCORPORARON EN LA GUIA DE ACTUALIZACIÓN)</t>
  </si>
  <si>
    <t xml:space="preserve">POBLACION BENEFICIADA </t>
  </si>
  <si>
    <t>FECHA DE INICIO</t>
  </si>
  <si>
    <t xml:space="preserve">FECHA DE TERMINACIÓN </t>
  </si>
  <si>
    <t>RESPONSABLE DEL PROYECTO</t>
  </si>
  <si>
    <t>RUBRO</t>
  </si>
  <si>
    <t>FUENTE</t>
  </si>
  <si>
    <t>SUPERAR LA DESIGUALDAD</t>
  </si>
  <si>
    <t>CARTAGENA INCLUYENTE</t>
  </si>
  <si>
    <t>EDUCACION PARA LA GENTE DEL SIGLO XXI</t>
  </si>
  <si>
    <t>COBERTURA E INFRAESTRUCTURA</t>
  </si>
  <si>
    <t xml:space="preserve">Aumentar al 74% la tasa de cobertura neta en preescolar (sin extraedad) </t>
  </si>
  <si>
    <t xml:space="preserve">Tasa de cobertura neta en preescolar (sin extraedad) </t>
  </si>
  <si>
    <t xml:space="preserve">66,91% 
</t>
  </si>
  <si>
    <t>IMPULSO AL DESARROLLO DE LA PRIMERA INFANCIA</t>
  </si>
  <si>
    <t xml:space="preserve">Sistema de Inspección y Vigilancia de Hogares Infantiles  y CDI Fortalecido y Ejercido en el componente educativo.        </t>
  </si>
  <si>
    <t>NA</t>
  </si>
  <si>
    <t xml:space="preserve">80 Hogares Infantiles  y CDI intervenidos en el componente educativo.        </t>
  </si>
  <si>
    <t xml:space="preserve">14500 Estudiantes Matriculados en Preescolar  (Transición) </t>
  </si>
  <si>
    <t>AMPLIACION DE LA COBERTURA EDUCATIVA PRIMERO LA GENTE EN EL DISTRITO DE CARTAGENA</t>
  </si>
  <si>
    <t xml:space="preserve">Obtención de 12.500 cupos escolares a través de la contratación con Iglesias, Banco de Oferentes, Concesiones e Instituciones Educativas Especiales. </t>
  </si>
  <si>
    <t>Cantidad de Estudiantes en grado transición en el Sistema Educativo Oficial</t>
  </si>
  <si>
    <t xml:space="preserve">100 Aulas Escolares nuevas construidas  para Preescolar </t>
  </si>
  <si>
    <t>FORTALECIMIENTO DE LA INFRAESTRUCTURA EDUCATIVA DEL DISTRITO DE CARTAGENA (Construcción, Mejoramiento y Adecuación)</t>
  </si>
  <si>
    <t>Mantenimiento y adecuación de aulas de preescolar en sedes de las IEO</t>
  </si>
  <si>
    <t>Aulas para prescolar construidas y adecuadas</t>
  </si>
  <si>
    <t xml:space="preserve">Aumentar al 59% la tasa de cobertura neta en educación media global </t>
  </si>
  <si>
    <t xml:space="preserve">Tasa de cobertura neta en educación media global </t>
  </si>
  <si>
    <t>PRIMERO LA ESCUELA</t>
  </si>
  <si>
    <t xml:space="preserve">21700 estudiantes de educación media dentro del sistema educativo oficial </t>
  </si>
  <si>
    <t>CUPOS ESCOLARES A TRAVÉS DE MATRÍCULA CONTRATADA</t>
  </si>
  <si>
    <t>MATRICULATON</t>
  </si>
  <si>
    <t>N° DE ACTIVIDADES DE MATRICULATON REALIZADAS</t>
  </si>
  <si>
    <t>SEGURO ESTUDIANTIL</t>
  </si>
  <si>
    <t>SEGUROS ENTREGADOS</t>
  </si>
  <si>
    <t>170000 estudiantes de todo el sistema</t>
  </si>
  <si>
    <t>Administración del talento humano del sector educativo oficial de Cartagena de Indias</t>
  </si>
  <si>
    <t>Pago de Salarios</t>
  </si>
  <si>
    <t xml:space="preserve">Pago oportuno de nomina </t>
  </si>
  <si>
    <t>5644 docentes, directivos docentes y administrativos</t>
  </si>
  <si>
    <t>Ascensos en Escalafon de docentes</t>
  </si>
  <si>
    <t>Docentes Escalafonados</t>
  </si>
  <si>
    <t>Dotación Docentes y Administrativos</t>
  </si>
  <si>
    <t>Dotacion Entregada</t>
  </si>
  <si>
    <t>180 Docentes y Directivos Docentes
240 Administrativo 
Total 420</t>
  </si>
  <si>
    <t xml:space="preserve">OPTIMIZACIÓN DE LA OPERACION DE LAS INSTITUCIONES EDUCATIVAS OFICIALES DE CARTAGENA DE INDIAS </t>
  </si>
  <si>
    <t>Transferencias a Colegios (FOSES)</t>
  </si>
  <si>
    <t xml:space="preserve"> IEO con Transferencia FOSES realizadas</t>
  </si>
  <si>
    <t>81 IEO Pricipales que le hacen transferencia</t>
  </si>
  <si>
    <t>Pago Servicios Públicos (Energía y Acueducto)</t>
  </si>
  <si>
    <t>IEO con Servicios de Energía y Acueductos pagados</t>
  </si>
  <si>
    <t>83 IEO PRINCIPALES Y 89 SEDE PARA UN TOTAL 172 IEO</t>
  </si>
  <si>
    <t>Otros Gastos (Servicio Aseo, Vigilancia y Arrendamientos)</t>
  </si>
  <si>
    <t xml:space="preserve">IEO con Servicios contratado de aseo y vigilancia </t>
  </si>
  <si>
    <t>105 IEO</t>
  </si>
  <si>
    <t xml:space="preserve">Disminuir al 3,7% la tasa de deserción </t>
  </si>
  <si>
    <t xml:space="preserve"> Tasa de deserción </t>
  </si>
  <si>
    <t>NADIE SE VA</t>
  </si>
  <si>
    <t xml:space="preserve">77000 Estudiantes atendidos con el PAE </t>
  </si>
  <si>
    <t>FORTALECIMIENTO DEL PROGRAMA DE ALIMENTACIÓN ESCOLAR EN LAS ESCUELAS OFICIALES DEL DISTRITO DE CARTAGENA DE INDIAS</t>
  </si>
  <si>
    <t>Entregar raciones preparadas en sitio en Jornada Única y regular.</t>
  </si>
  <si>
    <t xml:space="preserve">Raciones de preparadas en sitio.
</t>
  </si>
  <si>
    <t>Entregar raciones industrializadas en Jornada Única y regular.</t>
  </si>
  <si>
    <t xml:space="preserve">Raciones industrializadas.
</t>
  </si>
  <si>
    <t>Actividades de seguimiento y control al PAE</t>
  </si>
  <si>
    <t># de Informes PAE</t>
  </si>
  <si>
    <t xml:space="preserve">4000 Estudiantes transportados anualmente a sus sedes de IEO para garantizarles educación.  </t>
  </si>
  <si>
    <t>APOYO A LAS ESTRATEGIAS DE ACCESO Y PERMANENCIA A TRAVÉS DE LA PRESTACIÓN DEL SERVICIO DE TRANSPORTE ESCOLAR EN LAS INSTITUCIONES EDUCATIVAS DEL DISTRITO DE CARTAGENA DE INDIAS – NADIE SE VA CARTAGENA </t>
  </si>
  <si>
    <t>Transporte para continuidad</t>
  </si>
  <si>
    <t xml:space="preserve">Estudiantes transportados </t>
  </si>
  <si>
    <t xml:space="preserve">5000 estudiantes atendidos con modelos flexibles. </t>
  </si>
  <si>
    <t>Obtención de 800 cupos escolares a través de la contratación con  Instituciones Educativas Especiales.</t>
  </si>
  <si>
    <t>CUPOS CONTRATADOS CON INSTITUCIONES EDUCATIVAS ESPECIALES</t>
  </si>
  <si>
    <t xml:space="preserve">Un Sistema de Información para la prevención de la deserción implementado. </t>
  </si>
  <si>
    <t>N.A.</t>
  </si>
  <si>
    <t>INCLUSION EDUCATIVA</t>
  </si>
  <si>
    <t xml:space="preserve">4200 Estudiantes con necesidades educativas especiales Atendidos por el sistema educativo oficial   </t>
  </si>
  <si>
    <t>Mejoramiento del Programa Escuela Inclusiva en el Distrito de Cartagena</t>
  </si>
  <si>
    <t>2017130010040</t>
  </si>
  <si>
    <t xml:space="preserve"> Dotación de útiles y material especial para la atención a la población con necesidades educativas especiales y víctimas del conflicto.</t>
  </si>
  <si>
    <t xml:space="preserve">IEO del Distrito dotadas con útiles y materiales especial para la atención a la población con NEE </t>
  </si>
  <si>
    <t>3071 estudiantes reportados en SIMAT</t>
  </si>
  <si>
    <t xml:space="preserve">5 equipos interdisciplinarios para apoyo a las IEO en la atención de Estudiantes con NEE </t>
  </si>
  <si>
    <t xml:space="preserve">Talento humano cualificado para atender la población con necesidades educativas especiales.  </t>
  </si>
  <si>
    <t xml:space="preserve">Profesionales cualificados para atender la población con necesidades educativas especiales vinculados     </t>
  </si>
  <si>
    <t xml:space="preserve">800 docentes cualificados en atención de estudiantes con  NEE. </t>
  </si>
  <si>
    <t>Servicios de Formación y capacitación para la atención de NNE y Menores en riesgo.</t>
  </si>
  <si>
    <t>Capacitaciones y Cursos Programados, Realizados, Ejecutados</t>
  </si>
  <si>
    <t>3573 docentes y estudiantes NEE</t>
  </si>
  <si>
    <t xml:space="preserve">12000 estudiantes victimas dentro del sistema educativo </t>
  </si>
  <si>
    <t># de estudiantes víctimas dentro del sistema educativa</t>
  </si>
  <si>
    <t>12000 estudiantes focalizados</t>
  </si>
  <si>
    <t xml:space="preserve">Capacitación de docentes para la atención de estudiantes víctimas del conflicto armado y menores en riesgo. </t>
  </si>
  <si>
    <t xml:space="preserve">Disminuir al 1,5% la tasa de analfabetismo </t>
  </si>
  <si>
    <t xml:space="preserve"> tasa de analfabetismo </t>
  </si>
  <si>
    <t xml:space="preserve">EDUCACIÓN PARA JÓVENES Y ADULTOS </t>
  </si>
  <si>
    <t xml:space="preserve">800 jóvenes y adultos atendidos en ciclo Lectivo educativo I (CLEI Nivel 1) </t>
  </si>
  <si>
    <t xml:space="preserve"> IMPLEMENTACION DEL PROGRAMA EDUCACION BASICA PARA JOVENES Y ADULTOS EN EL DISTRITO DE CARTAGENA</t>
  </si>
  <si>
    <t>Gestión de cupos para atención de jóvenes y adultos</t>
  </si>
  <si>
    <t>CUPOS CONTRATATADOS</t>
  </si>
  <si>
    <t>Apoyar la gestión para el fortalecimiento de la organización, seguimiento y acompañamiento del servicio educativo para la atención de la población joven y adulta.</t>
  </si>
  <si>
    <t>Visitas realizadas para seguimiento del servicio de atención a la población joven y adulto</t>
  </si>
  <si>
    <t>PLAN DE INFRAESTRUCTURA EDUCATIVA DISTRITAL</t>
  </si>
  <si>
    <t xml:space="preserve">Un Plan de Infraestructura Educativa formulado </t>
  </si>
  <si>
    <t>Documento entregado</t>
  </si>
  <si>
    <t>Secretaría de Educación Distrital
120000 estudiantes</t>
  </si>
  <si>
    <t xml:space="preserve">432  Aulas Nuevas al servicio de la educación en jornada única </t>
  </si>
  <si>
    <t>Mantenimiento y adecuación de aulas en sedes de las IEO</t>
  </si>
  <si>
    <t>Número de aulas adecuadas</t>
  </si>
  <si>
    <t>6270 estudiantes</t>
  </si>
  <si>
    <t>CALIDAD DIGNIFICA</t>
  </si>
  <si>
    <t xml:space="preserve">Aumentar a 5,7 el Indice Sintetico de Calidad Educativa-ISCE, en Basica Primaria </t>
  </si>
  <si>
    <t xml:space="preserve">Indice Sintetico de Calidad Educativa-ISCE, en Basica Primaria </t>
  </si>
  <si>
    <t xml:space="preserve">SABER MAS, SABER MEJOR </t>
  </si>
  <si>
    <t xml:space="preserve">35 Establecimientos Educativos  Oficiales con  Índice Sintético de Calidad Educativa-ISCE en la Media, con nivel al menos igual al ISCE promedio Nacional. 
</t>
  </si>
  <si>
    <t>Asistencias técnicas a través de talleres para el uso pedagogico de los resultados de las pruebas externas</t>
  </si>
  <si>
    <t>Talleres de uso pedagogico</t>
  </si>
  <si>
    <t>208 docentes</t>
  </si>
  <si>
    <t xml:space="preserve">25 Establecimientos Educativos Oficiales con grado 11° con desempeños alineados en la clasificacion A+ , A  y B </t>
  </si>
  <si>
    <t>Diplomado en evaluación por competencias</t>
  </si>
  <si>
    <t>Diplomado realizado</t>
  </si>
  <si>
    <t>425 docentes</t>
  </si>
  <si>
    <t>Mejorar  Componente Desempeño (ISCE) Básica primaria  a 2,64</t>
  </si>
  <si>
    <t>Fortalecimiento de los proyectos de lectura y escritura y oralidad en IEO</t>
  </si>
  <si>
    <t>Talleres de orientacion de las diferentes áreas a docentes de las IEO</t>
  </si>
  <si>
    <t>90 Docentes</t>
  </si>
  <si>
    <t>Seminario taller para la formación de lectura analítica crítica y escritura creadora</t>
  </si>
  <si>
    <t>60 Docentes</t>
  </si>
  <si>
    <t>Mejorar componente Desempeño (ISCE) Básica secundaria a 2,57</t>
  </si>
  <si>
    <t>Acompañamiento a estudiantes de las IEO para el fortalecimiento de las áreas de lengua castellana, matematica con los estudiantes de grado  11°</t>
  </si>
  <si>
    <t>Talleres de formación a estudiantes en lenguaje y matemáticas</t>
  </si>
  <si>
    <t xml:space="preserve">ESTUDIANTES DE 20 IEO EN CLASIFICACIÓN D </t>
  </si>
  <si>
    <t>Mejorar Componente Desempeño (ISCE) Media a 2,71</t>
  </si>
  <si>
    <t xml:space="preserve">104 IEO con semilleros de investigacion implementados </t>
  </si>
  <si>
    <t>Cualificación docente para investigación en el aula</t>
  </si>
  <si>
    <t>Talleres de Cualificación Docente para investigación en el aula</t>
  </si>
  <si>
    <t xml:space="preserve">27 I.E.O </t>
  </si>
  <si>
    <t xml:space="preserve">Aumentar a 5,7 el Indice Sintetico de Calidad Educativa-ISCE, en Basica Secundaria  </t>
  </si>
  <si>
    <t xml:space="preserve"> Indice Sintetico de Calidad Educativa-ISCE, en Basica Secundaria  </t>
  </si>
  <si>
    <t xml:space="preserve">MEJORES DOCENTES Y DIRECTIVOS DOCENTES </t>
  </si>
  <si>
    <t xml:space="preserve">1700 docentes formados en evaluación por competencias. </t>
  </si>
  <si>
    <t>MEJORAMIENTO DE LAS COMPETENCIAS DE LOS DOCENTES OFICIALES DEL DISTRITO DE CARTAGENA</t>
  </si>
  <si>
    <t xml:space="preserve">Docentes y directivos docentes formados en evaluación por competencias. </t>
  </si>
  <si>
    <t xml:space="preserve">N° de docentes formados en evaluación por competencias. </t>
  </si>
  <si>
    <t xml:space="preserve">Docentes y directivos docentes IEO </t>
  </si>
  <si>
    <t xml:space="preserve">800 docentes formados  en metodología de Investigación para el mejoramiento de la calidad educativa.  </t>
  </si>
  <si>
    <t>ND</t>
  </si>
  <si>
    <t xml:space="preserve">Docentes formados  en metodología de Investigación para el mejoramiento de la calidad educativa.  </t>
  </si>
  <si>
    <t xml:space="preserve">N° de docentes formados en metodología de Investigación para el mejoramiento de la calidad educativa.  </t>
  </si>
  <si>
    <t>10 IEO focalizadas</t>
  </si>
  <si>
    <t xml:space="preserve">250 docentes y directivos docentes formados  en especializaciones y/o maestrías.   </t>
  </si>
  <si>
    <t xml:space="preserve">380 directivos docentes cualificados en gestión escolar. </t>
  </si>
  <si>
    <t xml:space="preserve">720 Docentes y directivos docentes con experiencias educativas innovadoras para el mejoramiento de la calidad educativa.  </t>
  </si>
  <si>
    <t>Docentes y directivos docentes con experiencias educativas innovadoras para el mejoramiento de la calidad educativa</t>
  </si>
  <si>
    <t>Documentos de experiencias significativas entregados</t>
  </si>
  <si>
    <t xml:space="preserve">Aumentar a 6,2 el Indice Sintetico de Calidad Educativa-ISCE, en La Media </t>
  </si>
  <si>
    <t xml:space="preserve">Indice Sintetico de Calidad Educativa-ISCE, en La Media </t>
  </si>
  <si>
    <t xml:space="preserve">ACTUALIZACIÓN DE CURRÍCULOS ESCOLARES </t>
  </si>
  <si>
    <t xml:space="preserve">60 instituciones educativas con currículos ajustados a la política vigente e implementados.  </t>
  </si>
  <si>
    <t>ACTUALIZACIÓN DE CURRÍCULOS ESCOLARES DE LAS INSTITUCIONES EDUCATIVAS OFICIALES DEL DISTRITO DE CARTAGENA</t>
  </si>
  <si>
    <t>Actualización de los curriculos escolares en 15 IEO Focalizadas</t>
  </si>
  <si>
    <t xml:space="preserve">IEO Focalizadas con ctualización de los curriculos escolares </t>
  </si>
  <si>
    <t>15 IEO focalizadas</t>
  </si>
  <si>
    <t xml:space="preserve">60 Establecimientos Educativos Oficiales  con bajo indice en los indicadores de Calidad y Eficiencia Interna,fortalecidos en la gestión escolar integral. </t>
  </si>
  <si>
    <t>90 IEO con Proyectos Educativos Institucionales resignificados.</t>
  </si>
  <si>
    <t xml:space="preserve">Disminuir al 40% la brecha porcentual  entre área rural y urbana de IEO  en la clasificación "D" en prueba Saber 11°  </t>
  </si>
  <si>
    <t xml:space="preserve">Brecha porcentual  entre área rural y urbana de IEO  en la clasificación "D" en prueba Saber 11°  </t>
  </si>
  <si>
    <t>ESCUELAS BILINGÜES</t>
  </si>
  <si>
    <t xml:space="preserve">3% de estudiantes de I.E.O. con jornada extendida bilingüe con nivel mínimo  "B1" en las  pruebas saber 11°, según el MCERL </t>
  </si>
  <si>
    <t>FORTALECIMIENTO DE LAS ESCUELAS BILINGÜES EN EL DISTRITO DE CARTAGENA, BOLIVAR, CARIBE.</t>
  </si>
  <si>
    <t>Inmersión a docentes oficiales de ingles</t>
  </si>
  <si>
    <t>Inmersion realizada</t>
  </si>
  <si>
    <t>Estudiantes y Docentes de  Ingles de las IEO focalizadas</t>
  </si>
  <si>
    <t>Docentes fortalecidos en competencias lingüisticas (talleres, cursos, capacitaciones, diplomados)</t>
  </si>
  <si>
    <t>N° Docentes fortalecidos en competencias lingüisticas</t>
  </si>
  <si>
    <t xml:space="preserve">Número de Docentes de ingles de las IEO </t>
  </si>
  <si>
    <t>FORTALECIMIENTO DE LA ETNOEDUCACIÓN</t>
  </si>
  <si>
    <t xml:space="preserve">26 IEO  etnoeducativas con PEI ajustados y actualizados. </t>
  </si>
  <si>
    <t xml:space="preserve"> Fortalecimiento del Modelo Pedagogico en las Instituciones Etnoeducativas Oficiales del Distrito de Cartagena</t>
  </si>
  <si>
    <t>Realizar la Actualización de los proyectos etnoeducativos interculturales y  comunitario (PEC)</t>
  </si>
  <si>
    <t>Documentos entregados de Proyectos Etnoeducativos Comunitarios Actualizados</t>
  </si>
  <si>
    <t xml:space="preserve">6 IEO </t>
  </si>
  <si>
    <t>Actividades de Actualización de los proyectos etnoeducativos interculturales y  comunitario (PEC)</t>
  </si>
  <si>
    <t>12 Acompañamientos etnopedagogicos     
1 Encuentro etnoeducativo</t>
  </si>
  <si>
    <t>120 docentes capacitados para actualizacion del PEC, en 12 IEO</t>
  </si>
  <si>
    <t xml:space="preserve">52  IEO que desarrollan la Cátedra de Estudios Afrocolombianos. </t>
  </si>
  <si>
    <t xml:space="preserve">1. Capacitaciones Realizadas 
2. Sistematizacion curricular para la implementacion de la CEA
3. Actividades decenio afro desde la Escuela </t>
  </si>
  <si>
    <t xml:space="preserve">1. # de Capacitaciones
2. Sistematizacion curricular 
3. # Actividades decenio afro </t>
  </si>
  <si>
    <t>60 docentes
4 IE</t>
  </si>
  <si>
    <t>INCORPORACIÓN  DE LA TECNOLOGÍA  EN EL PROCESO DE ENSEÑANZA APRENDIZAJE</t>
  </si>
  <si>
    <t xml:space="preserve">9 niños por Terminal. </t>
  </si>
  <si>
    <t>APLICACIÓN EFECTIVA DE LAS TIC  EN LA GESTION PEDAGOGICA Y ADMINISTRATIVA DE  DE LA IEO Y SED DE CARTAGENA</t>
  </si>
  <si>
    <t>Gestión de infraestructura tecnológica para las IEO</t>
  </si>
  <si>
    <t>I.E.O. Dotadas con Servicio de Conectividad</t>
  </si>
  <si>
    <t>Estudiantes, Administrativos y docentes de las Instituciones Oficiales del Distrito de Cartagena</t>
  </si>
  <si>
    <t>Administracion y acompañamiento  de los Puntos Vive Diguital Plus</t>
  </si>
  <si>
    <t>Informes de gestión actividades de punto Vive Digital Plus</t>
  </si>
  <si>
    <t>Comunidad Educativa</t>
  </si>
  <si>
    <t xml:space="preserve">4064 Docentes y directivos docentes formados en uso y apropiación de TIC. </t>
  </si>
  <si>
    <t>Apoyo, seguimiento y control de los proyectos  tecnológicos implementados en las IEO y en la Secretaría de Educación Distrital.</t>
  </si>
  <si>
    <t>Visitas tecnicas para Monitoreo y Seguimiento a la Gestión del Sector Educativo</t>
  </si>
  <si>
    <t>184 Docentes y directivos docentes formados en uso y apropiación de TIC</t>
  </si>
  <si>
    <t xml:space="preserve">300 Docentes que aplican las TIC en proceso Enseñanza y Aprendizaje.  </t>
  </si>
  <si>
    <t xml:space="preserve">3000 usuarios que interactuan con la Plataforma Academica Colombia Evaluadora. </t>
  </si>
  <si>
    <t>Acompañamiento , administracion, Especializada y soporte del sistema  de Informacion "Colombia Evaluadora", para las IEOs del distrito de Cartagena.</t>
  </si>
  <si>
    <t>Usuarios Beneficiados de Plataforma Colombia Evaluadora</t>
  </si>
  <si>
    <t>Comunidad Educativa (5.370 docentes - 140.000 Estudiantes - Acudientes)</t>
  </si>
  <si>
    <t>LA ESCUELA COMO  EJE INTEGRADOR  DE LOS PROCESOS FORMATIVOS</t>
  </si>
  <si>
    <t xml:space="preserve">Un Nodo social humanístico implementado.  </t>
  </si>
  <si>
    <t>FORTALECIMIENTO DE LA ESCUELA COMO EJE INTEGRADOR DE LOS PROCESOS FORMATIVOS CON ENFASIS EN LA DIMENSIÓN SOCIAL Y HUMANISTICA – CARTAGENA</t>
  </si>
  <si>
    <t xml:space="preserve">Fortalecer las Bandas de Paz y centros orquestados en las IEO.
</t>
  </si>
  <si>
    <t xml:space="preserve">Estudiantes beneficiados </t>
  </si>
  <si>
    <t>1500  Estudiantes</t>
  </si>
  <si>
    <t xml:space="preserve">Dotación de vestuario, instrumentos y reposición de instrumentos más viajes de Bandas de Paz – 2019 
</t>
  </si>
  <si>
    <t>Transferencia Realizada</t>
  </si>
  <si>
    <t xml:space="preserve">2.000 Estudiantes </t>
  </si>
  <si>
    <t xml:space="preserve">15 Instituciones Educativas Oficiales beneficiadas con el  Nodo social humanístico implementado.   </t>
  </si>
  <si>
    <t>Fortalecimiento a las manifestaciones artísticas y culturales y participación en festivales escolares.</t>
  </si>
  <si>
    <t>No de IEO que participan en manifestaciones artisticas y culturales y en festivales escolares.</t>
  </si>
  <si>
    <t>4.000 Estudiantes</t>
  </si>
  <si>
    <t>Acompañamiento situado y Cátedra de Lectura UNESCO en la IEO SAN JUAN DE DAMASCO  – 2019</t>
  </si>
  <si>
    <t># de estudiantes que participan en la cátedra</t>
  </si>
  <si>
    <t>404 Estudiantes de básica primaria</t>
  </si>
  <si>
    <t xml:space="preserve">Desarrollo del  "XV  Desfile Estudiantil en homenaje a Héroes de la Independencia - 2019” </t>
  </si>
  <si>
    <t># de IEOs que participan</t>
  </si>
  <si>
    <t>EDUCAR PARA LA COMPETITIVIDAD Y LA CONFIANZA SOCIAL</t>
  </si>
  <si>
    <t xml:space="preserve">52 IEO con Programas de emprendimiento y empresarismo desarrollados. </t>
  </si>
  <si>
    <t>Educar para la competitividad y la confianza social en el Distrito de Cartagena</t>
  </si>
  <si>
    <t>Asistencia técnica para la integración de contenidos y el redimensionamiento de las iniciativas en cátedra de emprendimiento y empresarismo en las IEO </t>
  </si>
  <si>
    <t>Asistencias técnicas realizadas</t>
  </si>
  <si>
    <t>S.E.D.
12 IEO focalizadas</t>
  </si>
  <si>
    <t>ESCUELAS VERDES</t>
  </si>
  <si>
    <t xml:space="preserve">60 Proyectos Ambientales Educativos-PRAES ajustados en IEO. </t>
  </si>
  <si>
    <t>Fortalecimiento de los Proyectos Ambientales Escolares - PRAES de las Instituciones Educativas del Distrito de Cartagena de indias</t>
  </si>
  <si>
    <t>Diseñar un modelo operativo de trabajo para la implementación de los Referentes Técnicos para la RAEE en las Instituciones Educativas del Distrito</t>
  </si>
  <si>
    <t xml:space="preserve">Documento entregado "Modelo operativo"  </t>
  </si>
  <si>
    <t>SED- 60 IEO</t>
  </si>
  <si>
    <t>Brindar asistencia técnica a las IEO en la aplicación de los Referentes Técnicos para la RAEE de los PRAES</t>
  </si>
  <si>
    <t>Visitas para Asistencia tecnica realizadas</t>
  </si>
  <si>
    <t>60 IEO</t>
  </si>
  <si>
    <t>Realizar talleres de socialización y capacitación sobre los Referentes Técnicos para la revisión, actualización y evaluación de los PRAES a las Instituciones Educativa</t>
  </si>
  <si>
    <t xml:space="preserve">Talleres realizados </t>
  </si>
  <si>
    <t xml:space="preserve">Docentes responsable de PRAES en IEO focalizadas </t>
  </si>
  <si>
    <t>CIUDAD -ESCUELA COMPROMISO DE TODOS Y PARA TODOS</t>
  </si>
  <si>
    <t>Fortalecimiento de las escuelas de padres de familia en la instituciones educativas oficiales del distrito de Cartagena de Indias</t>
  </si>
  <si>
    <t>Asistencia técnica para la reformulación metodológica de las escuelas para padres</t>
  </si>
  <si>
    <t>Documentos de Proyecto de Escuela de Padres actualizado</t>
  </si>
  <si>
    <t>20 IEO Con documentos actualizados</t>
  </si>
  <si>
    <t xml:space="preserve">15 de Febrero </t>
  </si>
  <si>
    <t xml:space="preserve">60  IEO con el Programa Escuela para Padres Fortalecido. </t>
  </si>
  <si>
    <t>Jornadas de Socialización de Valores y Competencias Emocionales a padres de familia</t>
  </si>
  <si>
    <t>Jornadas para Educar a padres</t>
  </si>
  <si>
    <t>20 IEO con escuelas de padres</t>
  </si>
  <si>
    <t>Feria de Valores y Buen trato</t>
  </si>
  <si>
    <t>Feria Realizada</t>
  </si>
  <si>
    <t>2000 estudiantes y padres familias</t>
  </si>
  <si>
    <t>Acompañamiento in situ a  las IEO, para la implementación de las escuelas.</t>
  </si>
  <si>
    <t>Visitas Tecnicas realizadas a las IEO priorizadas</t>
  </si>
  <si>
    <t>20 IEO Asistidas técnicamente para la implementación de las escuelas</t>
  </si>
  <si>
    <t>01 de marzo</t>
  </si>
  <si>
    <t>FORTALECIMIENTO DE LA GESTIÓN DEL SISTEMA EDUCATIVO DISTRITAL DE CARTAGENA</t>
  </si>
  <si>
    <t xml:space="preserve">70% de satisfacción de los usuarios del sector Educativo oficial del Distrito de Cartagena </t>
  </si>
  <si>
    <t xml:space="preserve">% de satisfacción de los usuarios del sector Educativo oficial del Distrito de Cartagena </t>
  </si>
  <si>
    <t xml:space="preserve">FORTALECIMIENTO DE LA GESTIÓN Y CONSTRUCCIÓN DE SINERGIAS POR LA EDUCACIÓN </t>
  </si>
  <si>
    <t xml:space="preserve">Diseño y desarrollo del modelo de medición del nivel de satisfacción de los usuarios del servicio educativo oficial del DC. </t>
  </si>
  <si>
    <t>Fortalecimiento de la Gestión de la Secretaría de Educación de Cartagena</t>
  </si>
  <si>
    <t>Informe de resultados de la medición del nivel satisfacción de los usuarios del servicio educativo</t>
  </si>
  <si>
    <t>Informe Entregado</t>
  </si>
  <si>
    <t>Funcionarios, IEO, comunidad educativa y ciudadanos</t>
  </si>
  <si>
    <t xml:space="preserve">Diseño e implementación de la nueva Estrategia Institucional de la SED. </t>
  </si>
  <si>
    <t>Realizar Asistencias a los procesos de la SED</t>
  </si>
  <si>
    <t>Eventos de inducción/reinducción realizados</t>
  </si>
  <si>
    <t>150 funcionarios y contratistas de la S.E.D.</t>
  </si>
  <si>
    <t>Tiempo promedio de días de respuesta a peticiones quejas y reclamos</t>
  </si>
  <si>
    <t>Generación de los reportes mensuales de las PQRSD para toma de decisiones en la Secretaría de Educación Distrital</t>
  </si>
  <si>
    <t xml:space="preserve">Informes de resultados de la Gestion de PQRSD </t>
  </si>
  <si>
    <t>Realización de los reportes trimestrales de PQRSD que llegan a la Secretaría de Educación Distrital</t>
  </si>
  <si>
    <t>Informe trismestral  de PQRSD realizados</t>
  </si>
  <si>
    <t>Realizar 2 Campañas de sensibilización sobre la responsabilidad de los servidores publicos frente a los derechos de los ciudadanos.</t>
  </si>
  <si>
    <t xml:space="preserve">Campañas Realizadas </t>
  </si>
  <si>
    <t xml:space="preserve">Actualización de SGC de la SED (ISO 9001:2008 a 9001:2015). </t>
  </si>
  <si>
    <t>Eventos de capacitación realizados</t>
  </si>
  <si>
    <t>Realizar Auditoría Externa</t>
  </si>
  <si>
    <t>Auditoría realizada</t>
  </si>
  <si>
    <t>200 Funcionarios, contratistas SED, comunidad educativa y ciudadanos</t>
  </si>
  <si>
    <t xml:space="preserve">24 metas de Indicadores SGC cumplidos. </t>
  </si>
  <si>
    <t>Procesos revisados en Asistencias Tecnicas realizadas</t>
  </si>
  <si>
    <t>200 funcionarios y contratistas de la S.E.D.</t>
  </si>
  <si>
    <t xml:space="preserve">Capacitación de 300 funcionarios administrativos en carrera administrativa. </t>
  </si>
  <si>
    <t>CONSOLIDACION DEL DESARROLLO INTEGRAL DE LOS FUNCIONARIOS DE LA SECRETARIA DE EDUCACIÓN DISTRITAL DE CARTAGENA</t>
  </si>
  <si>
    <t xml:space="preserve">Capacitacion para mejoramiento de competencias  laborales y  comportamentales </t>
  </si>
  <si>
    <t>Eventos de capacitación</t>
  </si>
  <si>
    <t>Entrega de Auxilios educativos a los funcionarios de carrera y/o sus hijos</t>
  </si>
  <si>
    <t>Auxilios entregados</t>
  </si>
  <si>
    <t>Actividades de Bienestar para servidores publicos</t>
  </si>
  <si>
    <t>Actividades realizadas</t>
  </si>
  <si>
    <t>Seminarios de preparacion para el retiro laboral</t>
  </si>
  <si>
    <t>Seminarios realizados</t>
  </si>
  <si>
    <t xml:space="preserve">Aumentar al 80% el Nivel de Eficacia del SGC </t>
  </si>
  <si>
    <t>ESTANDARIZACIÓN DE PROCESOS EN INSTITUCIONES EDUCATIVAS OFICIALES</t>
  </si>
  <si>
    <t xml:space="preserve">Modelo de gestión de procesos estandarizados conforme a la Norma ISO 9001:2015. </t>
  </si>
  <si>
    <t>Asistencia para la estandarizacion de procesos en las IEO del distrito de Cartagena.</t>
  </si>
  <si>
    <t xml:space="preserve">30 IEO con procesos estandarizados implementados.  </t>
  </si>
  <si>
    <t>Implementar el enfoque por Procesos a IEO seleccionadas a través de Talleres y Asistencias Técnicas</t>
  </si>
  <si>
    <t>Talleres y Asistencias Técnicas de Enfoque  por procesos  realizados</t>
  </si>
  <si>
    <t>25 Funcionarios por proceso</t>
  </si>
  <si>
    <t xml:space="preserve">Actualización de SGC de en 8 IEO certificadas (ISO 9001:2008 a 9001:2015). </t>
  </si>
  <si>
    <t>Realizar Asistencias Técnicas a las IEO con SGC implementados / certificados para la actualización de sus SGC en la norma ISO 9001:2015</t>
  </si>
  <si>
    <t># asistencias tecnicas a las IEO con SGC</t>
  </si>
  <si>
    <t xml:space="preserve"> IEO con SGC implementados / certificados</t>
  </si>
  <si>
    <t>Capacitar equipos de IEO con SGC implementados y/o certificados en ISO 9001:2015</t>
  </si>
  <si>
    <t>25 Funcionario por procesos</t>
  </si>
  <si>
    <t>Auditorías realizadas</t>
  </si>
  <si>
    <t>EDUCACIÓN SUPERIOR: JÓVENES FORMADOS CON CALIDAD</t>
  </si>
  <si>
    <t xml:space="preserve">% de estudiantes  universitarios, egresados del sistema educativo oficial financiados por el Distrito </t>
  </si>
  <si>
    <t>FORTALECIMIENTO DE LA EDUCACIÓN MEDIA TÉCNICA Y SU ARTICULACIÓN CON LA EDUCACIÓN SUPERIOR A TRAVÉS DE LA CADENA DE FORMACIÓN</t>
  </si>
  <si>
    <t xml:space="preserve">7 Nodos Educativos de Media Técnica ampliados. </t>
  </si>
  <si>
    <t xml:space="preserve">FORTALECIMIENTO DE LA EDUCACIÓN MEDIA TÉCNICA Y SU ARTICULACION CON LA EDUCACIÓN SUPERIOR DEL DISTRITO DE CARTAGENA </t>
  </si>
  <si>
    <t>Fortalecer  la infraestructura y dotación de ambientes de media técnica de las instituciones educativas.</t>
  </si>
  <si>
    <t>IEO de Media Técnica Beneficiadas</t>
  </si>
  <si>
    <t xml:space="preserve">13  Instituciones Educativas Oficiales con Educacion Media Tecnica con ambientes y materiales de aprendizajes fortalecidas. </t>
  </si>
  <si>
    <t xml:space="preserve"> IEO de formación media técnica en el Distrito de Cartagena  con PEI, currículos, planes y programas mejorados de acuerdo a las demandas del sector productivo.</t>
  </si>
  <si>
    <t xml:space="preserve">IEOs de media tecnica con PEI, currículos, planes y/o programas  mejorados </t>
  </si>
  <si>
    <t xml:space="preserve">15  Instituciones Educativas con Educacion Media Tecnica articuladas a la Educacion Superior. </t>
  </si>
  <si>
    <t>Diseño e implementación de programas de formación técnica para la oferta de Media Técnica del Distrito.</t>
  </si>
  <si>
    <t>Programas de media técnica diseñados e implementados</t>
  </si>
  <si>
    <t>7500 alumnos  Media Técnica</t>
  </si>
  <si>
    <t>Aumentar Talento humano cualificado para formar por competencia en los diversos programas de Media Técnica</t>
  </si>
  <si>
    <t>Docentes de Media Tecnica vinculados</t>
  </si>
  <si>
    <t>4000 Estudiantes de Media Tecnica</t>
  </si>
  <si>
    <t xml:space="preserve">84  IFTDH con acompañamiento técnico. </t>
  </si>
  <si>
    <t>ASESORÍA Y ACOMPAÑAMIENTO TÉCNICO PARA EL FORTALECIMIENTO DE LAS INSTITUCIONES DE FORMACIÓN PARA EL TRABAJO Y DESARROLLO HUMANO – IFTDH</t>
  </si>
  <si>
    <t>FORTALECIMIENTO DE LA INSTITUCIÓN TECNOLÓGICA COLEGIO MAYOR DE BOLÍVAR</t>
  </si>
  <si>
    <t xml:space="preserve">28  Programas en la Institucion Tecnologica Colegio Mayor de Bolivar con registro calificado.  </t>
  </si>
  <si>
    <t>FORTALECIMIENTO DE LA INSTITUCIÓN TECNOLÓGICA COLEGIO MAYOR DE BOLÍVAR DEL DISTRITO DE CARTAGENA</t>
  </si>
  <si>
    <t>BECAS A LA EXCELENCIA</t>
  </si>
  <si>
    <t xml:space="preserve">12503 egresados del sistema educativo oficial becados en estudios superiores. </t>
  </si>
  <si>
    <t>Fortalecimiento del acceso a la educación superior de los egresados IEOs - Jovenes formados con Calidad de Cartagena</t>
  </si>
  <si>
    <t>Beneficiar a 1600 estudiantes en el convenio CERES en el cuatrienio</t>
  </si>
  <si>
    <t>Becas entregadas</t>
  </si>
  <si>
    <t>200 estudiantes beneficiados</t>
  </si>
  <si>
    <t>Beneficiar a 1600 estudiantes en el Fondo Bicentenario en el cuatrienio</t>
  </si>
  <si>
    <t>350 estudiantes beneficiados</t>
  </si>
  <si>
    <t>Beneficiar a 800 estudiantes a través de los convenios interadministrativos en el cuatrienio</t>
  </si>
  <si>
    <t>400 estudiantes beneficiados</t>
  </si>
  <si>
    <t xml:space="preserve">80 beneficiarios del  proyecto Ser Pilo Va Cartagena. </t>
  </si>
  <si>
    <t>Consolidación de fondo de becas de educación superior para los mejores egresados de Instituciones educativas oficiales de Cartagena Cartagena</t>
  </si>
  <si>
    <t>Garantizar el estudio a  los estudiantes con los mejores resultados de las pruebas saber 11° de las Instituciones Educativas Oficiales del Distrito de Cartagena.</t>
  </si>
  <si>
    <t>30 estudiantes beneficiados</t>
  </si>
  <si>
    <t>EDUCAR PARA UN NUEVO PAÍS</t>
  </si>
  <si>
    <t xml:space="preserve">80% de IEOs desarrollando actividades para la construcción de paz </t>
  </si>
  <si>
    <t>% de IEO desarrollando actividades para la construcción de paz</t>
  </si>
  <si>
    <t>DE JÓVENES EN RIESGO A JÓVENES CON FUTURO</t>
  </si>
  <si>
    <t xml:space="preserve">500 Jóvenes en riesgo beneficiados con programas de educación para el trabajo y desarrollo humano.  </t>
  </si>
  <si>
    <t>SERVICIO DE FORMACION TECNICA LABORAL A JOVENES EN RIESGO DE LA CIUDAD DE CARTAGENA</t>
  </si>
  <si>
    <t xml:space="preserve">Establecer convenio con IFTDH del Distrito </t>
  </si>
  <si>
    <t>Convenio formalizado</t>
  </si>
  <si>
    <t>Beneficiar a 50 jóvenes en riesgo con programas de educación para el trabajo y desarrollo humano.</t>
  </si>
  <si>
    <t xml:space="preserve">Jovenes beneficiados </t>
  </si>
  <si>
    <t>IMPLEMENTACIÓN DE LA CÁTEDRA CARTAGENA EN PAZ</t>
  </si>
  <si>
    <t xml:space="preserve">1500 Docentes formados en justicia, reconciliación y tolerancia.  </t>
  </si>
  <si>
    <t xml:space="preserve"> Implementación de la Cátedra de Paz en las Instituciones Educativas Oficiales de Cartagena</t>
  </si>
  <si>
    <t>Docentes Formados para la transformación de conflictos y gestión de emociones internas en los estudiantes de las Instituciones Educativas Oficiales </t>
  </si>
  <si>
    <t>Docentes Formados</t>
  </si>
  <si>
    <t>300 docentes</t>
  </si>
  <si>
    <t>Asistencia técnica para la integración de contenidos y el redimensionamiento de las iniciativas en cátedra de paz en las IEO </t>
  </si>
  <si>
    <t>24 I.E.O.</t>
  </si>
  <si>
    <t xml:space="preserve">104  IEO con  la Cátedra Cartagena en Paz implementada. </t>
  </si>
  <si>
    <t>Acompañamiento situado para la identificación y realimentación de fortalezas y oportunidades de mejora en cátedra de paz</t>
  </si>
  <si>
    <t>Visitas Técnicas realizadas a las IEO priorizadas</t>
  </si>
  <si>
    <t xml:space="preserve">OBSERVACIONES </t>
  </si>
  <si>
    <t>APROPIACION INICIAL 2020</t>
  </si>
  <si>
    <t>CANTIDAD A 2020</t>
  </si>
  <si>
    <t>META PRODUCTO 2020</t>
  </si>
  <si>
    <t>OBJETIVO</t>
  </si>
  <si>
    <t>PLAN DE ACCIÓN SECRETARÍA DE EDUCACIÓN DISTRITAL - 2020</t>
  </si>
  <si>
    <t>EJE ESTRATEGICO</t>
  </si>
  <si>
    <t>LINEA ESTRATEGICA</t>
  </si>
  <si>
    <t>PROGRAMA</t>
  </si>
  <si>
    <t>META RESULTADO PLAN DE DESARROLLO</t>
  </si>
  <si>
    <t>SUBPROGRAMA</t>
  </si>
  <si>
    <t>UNIDAD DE MEDIDA (De la Actividad)</t>
  </si>
  <si>
    <t>DANIEL AMEZQUITA LOPEZ</t>
  </si>
  <si>
    <t>ICLD Y SGP</t>
  </si>
  <si>
    <t xml:space="preserve">ICLD  </t>
  </si>
  <si>
    <t>02-001-06-20-01-01-04-02</t>
  </si>
  <si>
    <t>02-001-06-20-01-01-04-02   Y    02-71-06-20-01-01-04-01</t>
  </si>
  <si>
    <t>02-01-06-20-01-01-05-01</t>
  </si>
  <si>
    <t>ICLD</t>
  </si>
  <si>
    <t>02-56-06-20-01-01-04-02</t>
  </si>
  <si>
    <t>FONDO EDUCATIVO - BICENTENARIO DE CARTAGENA 3%</t>
  </si>
  <si>
    <t xml:space="preserve">FONDO EDUCATIVO - BICENTENARIO DE CARTAGENA 3%     </t>
  </si>
  <si>
    <t>FONDO EDUCATIVO - BICENTENARIO DE CARTAGENA 3%, ICLD  Y RENDIMIENTOS FINANCIEROS FONDO EDUCATIVO BICENTENEARIO</t>
  </si>
  <si>
    <t>02-56-06-20-01-01-04-02         02-01-06-20-01-01-04-03         02-136-06-20-01-01-04-01</t>
  </si>
  <si>
    <t>-</t>
  </si>
  <si>
    <t>02-01-06-20-01-01-04-03</t>
  </si>
  <si>
    <t xml:space="preserve"> Capacitar funcionarios de la S.E.D. acerca de ISO 9001:2015 - Indicadores - Riesgos-MIPG</t>
  </si>
  <si>
    <t>02-001-06-20-01-01-03-01</t>
  </si>
  <si>
    <t>02-001-06-20-01-01-03-02</t>
  </si>
  <si>
    <t>MIGUEL ANGEL BARCASNEGRAS</t>
  </si>
  <si>
    <t>02-071-06-20-01-01-02-05   02-001-06-20-01-01-02-06</t>
  </si>
  <si>
    <t>SGP  / ICLD</t>
  </si>
  <si>
    <t xml:space="preserve">Una vez finalizado el proceso de actualización de inventario el cual se inició en el mes de julio hasta el mes de noviembre, tomando en sitio los datos reales y estado actual de la infraestructura tecnológica de las Instituciones Educativas, encontramos que existe un inventario total de 9.502 terminales, para un total de 159.455 niños, es decir la relación Niño Terminal actual es de: 17. 
Es importante aclarar, que la cantidad de equipos entregados, por obsolescencia y por la vida útil de los mismos, ha ido disminuyendo, a pesar que durante el periodo de 2016 – 2019, fueron entregados 2.646 terminales. </t>
  </si>
  <si>
    <t>02-001-06-20-01-01-02-06</t>
  </si>
  <si>
    <t>Guillermo Peña</t>
  </si>
  <si>
    <t>02-001-06-20-01-01-01-11</t>
  </si>
  <si>
    <t>02-071-06-20-01-01-01-16</t>
  </si>
  <si>
    <t>SGP-FOMPET</t>
  </si>
  <si>
    <t>MARLENE SIERRA</t>
  </si>
  <si>
    <t>02-001-06-20-01-01-01-04</t>
  </si>
  <si>
    <t>ANA LORA</t>
  </si>
  <si>
    <t>02-001-06-20-01-01-01-03    02-071-06-20-01-01-01-12</t>
  </si>
  <si>
    <t>ICLD  SGP</t>
  </si>
  <si>
    <t>NP</t>
  </si>
  <si>
    <t xml:space="preserve">
02-071-06-20-01-01-02-06</t>
  </si>
  <si>
    <t xml:space="preserve">
SGP</t>
  </si>
  <si>
    <t>02-001-06-20-01-01-02-02</t>
  </si>
  <si>
    <t>02-071-06-20-01-01-02-06</t>
  </si>
  <si>
    <t>SGP</t>
  </si>
  <si>
    <t xml:space="preserve">02-071-06-20-01-01-02-02
</t>
  </si>
  <si>
    <t>LIVIS BARRIOS</t>
  </si>
  <si>
    <t>OLGA MALDONADO</t>
  </si>
  <si>
    <t>EDELMIRA SALGADO</t>
  </si>
  <si>
    <t>02-001-06-20-01-01-02-03
02-071-06-20-01-01-02-03</t>
  </si>
  <si>
    <t>ICLD
SGP</t>
  </si>
  <si>
    <t>02-001-06-20-01-01-02-04</t>
  </si>
  <si>
    <t>02-071-06-20-01-01-02-04</t>
  </si>
  <si>
    <t>02-001-06-20-01-01-02-05</t>
  </si>
  <si>
    <t>CECILIA MORALES</t>
  </si>
  <si>
    <t>02-001-06-20-01-01-02-07</t>
  </si>
  <si>
    <t>ANA ARNEDO</t>
  </si>
  <si>
    <t>02-001-06-20-01-01-02-08</t>
  </si>
  <si>
    <t>02-001-06-20-01-01-02-09</t>
  </si>
  <si>
    <t>02-001-06-20-01-01-02-10</t>
  </si>
  <si>
    <t>EILYN MEDINA</t>
  </si>
  <si>
    <t>02-001-06-20-01-01-05-02</t>
  </si>
  <si>
    <t>21 de enero de 2020</t>
  </si>
  <si>
    <t>30 de noviembre de 2020 (Termino Calendario escolar)</t>
  </si>
  <si>
    <t>28 de enero de 2020</t>
  </si>
  <si>
    <t>29 de noviembre de 2020</t>
  </si>
  <si>
    <t>11-30-2020</t>
  </si>
  <si>
    <t>Ene./2020</t>
  </si>
  <si>
    <t>Nov./2020</t>
  </si>
  <si>
    <t xml:space="preserve">Febrero - Marzo/2020 </t>
  </si>
  <si>
    <t>o1 de marzo 2020</t>
  </si>
  <si>
    <t>Feb. Marzo/2020</t>
  </si>
  <si>
    <t>OVIRIS CARABALLO</t>
  </si>
  <si>
    <t xml:space="preserve">02-001-06-20-01-01-01-03    </t>
  </si>
  <si>
    <t>ALBERTO GOMEZ</t>
  </si>
  <si>
    <t>02-71-06-20-01-01-01-10
02-71-06-20-01-01-01-02
02-71-06-20-01-01-01-03
02-71-06-20-01-01-01-04
02-71-06-20-01-01-01-05
02-71-06-20-01-01-01-07
02-71-06-20-01-01-01-09
02-71-06-20-01-01-01-10
02-71-06-20-01-01-01-11</t>
  </si>
  <si>
    <t xml:space="preserve"> </t>
  </si>
  <si>
    <t>02-01-06-20-01-01-03-01</t>
  </si>
  <si>
    <t>DORIS ARRIETA</t>
  </si>
  <si>
    <t>02-71-06-20-01-01-01-13</t>
  </si>
  <si>
    <t>02-01-06-20-01-01-01-12</t>
  </si>
  <si>
    <t>02-01-06-20-01-01-01-12
02-71-06-20-01-01-01-13</t>
  </si>
  <si>
    <t>Atención, vinculación, orientación y garantìa de estudiantes víctimas del conflicto armado y menores en riesgo al sistema educativo.</t>
  </si>
  <si>
    <t>02-71-06-20-01-01-01-06</t>
  </si>
  <si>
    <t>02-01-06-20-01-01-01-06</t>
  </si>
  <si>
    <t>02-01-06-20-01-01-01-06
02-71-06-20-01-01-01-06</t>
  </si>
  <si>
    <t>02-01-06-20-01-01-01-07</t>
  </si>
  <si>
    <t>02-01-06-20-01-01-01-03</t>
  </si>
  <si>
    <t>02-01-06-20-01-01-01-03
02-28-06-20-01-01-01-01
02-72-06-20-01-01-01-01
02-78-06-20-01-01-01-01</t>
  </si>
  <si>
    <t>MARTHA PORTO</t>
  </si>
  <si>
    <t>GERMAN BARRIOS</t>
  </si>
  <si>
    <t xml:space="preserve"> REPORTE DE LA  META PRODUCTO A 31 DE MARZO  2020</t>
  </si>
  <si>
    <t>REPORTE DE LAS ACTIVIDADES A 31 DE MARZO 2020</t>
  </si>
  <si>
    <t>OBSERVACIONES META PROYECTO A 31 DE MARZO 2020</t>
  </si>
  <si>
    <t>NO PROGRAMADA</t>
  </si>
  <si>
    <t>Talleres con docentes  para el fortalecimiento de las areas de lenguaje y matematicas  con las IEO focalizadas</t>
  </si>
  <si>
    <t>Se realizó simulacro con los estudiantes de grado  noveno de la IEO de la boquilla</t>
  </si>
  <si>
    <t>Teniendo en cuenta la situación de afectación por el coronavirus que se se inicio a nivel de todo el  Pais  y en Cartagena, y acorde  a las directrices Nacionales,Llocales y del Ministerio de Educación Nacional se acordaron los ajustes  a la programación inicial en el Plan de Lectura, Escritura y Oralidad,  Maletines Viajeros  y Aventura de Letras (Fundación Terpel).</t>
  </si>
  <si>
    <t>Continuamos con el convenio con la OIM y universidad Nacional en el acompañamientopara el fortalecimiento de las areas de lenguaje y matematicas en las instituciones educativas de : Santa ana, boquilla y san jose de caño del oro.</t>
  </si>
  <si>
    <t>Se elabora diagnostico de necesidades del plan de formación docente y directivo docente.</t>
  </si>
  <si>
    <t>Los talleres se iniciaron en febrero 3 y finalizaron el 29 de marzo, con una duración  de 18 dias  en el horario de 7:00 a m a 1:00p.m. con el acompañamiento de  la Fundacíon  Social- Promigas -Escuelas que aprenden</t>
  </si>
  <si>
    <t>Se realizó acompañamiento a 12 instituciones educativas oficiales de la unidad  comunera seis (6), a traves de talleres  a docentes del area de  en el area de matematicas cuyo objetivo es tranversalizar los procesos  y conocimientos  del pensamiento matematico a otras areas del conocimiento: Fe y alegria las americas, Fulgencio lequerica velez, Hijos de Maria, Madre gabriela de san Martin, Villa estrella, Camilo torres del pozon, La libertad, Nuestro esfuerzo, Valores unidos,Seminario, 14 de febrero y Fredonia</t>
  </si>
  <si>
    <t>5. Transferencia Directa a  Instituciones Educativas Oficiales  para  dotación de instrumentos y vestuario de BP – 2020 -</t>
  </si>
  <si>
    <t>120 Maestros participan del Seminario Internacional de Cátedra UNESCO</t>
  </si>
  <si>
    <t>Transferencia Directa a  Instituciones Educativas Oficiales  para el Fortalecimiento al Proyecto Bandas de Paz”. $250.000.000,oo
Transferencia Directa a la IE Manuela Vergara de Curi para la Ejecución de las Actividades: “Desfile Tradicional del 20 de Julio y Encuentro Distrital de Bandas de Paz 2020”  $21.000.000,oo
Transferencia Directa a la IE de la Boquilla Para el Fortalecimiento al Nodo Socio-Humanístico Con Énfasis en Música-Orquesta Sinfónica” $19.971.000.oo  
Transferencia Directa a la IE Soledad Román de Núñez para la Participación en el XXIX Concurso Nacional de Bandas de Paz “Feria de las Flores - Medellín 2020”. $20.000.000.oo
Transferencia Directa a  Instituciones Educativas Oficiales  para  dotación de instrumentos y vestuario de BP – 2020 -$100.000.000.oo
Transferencia Directa a  Instituciones  Educativas Oficiales, para la actividad de premiación del  XIV Festival Escolar de Música y Danza en Homenaje a Jorge García Usta”	-$80.000.000,oo
Transferencia Directa a las Instituciones Educativas “Madre Gabriela de San Martin y Ambientalista de Cartagena de Indias, para el Desarrollo del XV Festival Escolar de Música y Danza en Homenaje a Jorge García Usta Versión 2020.”	-$79.000.000,oo
Transferencia Directa a  Instituciones Educativas Oficiales  para  desfile estudiantil homenaje a los Héroes de la Independencia versión  2020 -	
$200.000.000.oo
GRAN TOTAL AFECTADO AL RUBRO PRESUPUESTAL $769.971.000</t>
  </si>
  <si>
    <t>Las escuelas para padres si bien estan siendo acompañadas, es importante resaltar la necesidad de la permanencia en esta actividad, dado que estas requieren irse ajustando  al contexto y  a las demandas de la comunidad educatias.</t>
  </si>
  <si>
    <t xml:space="preserve">En esta vigencia se da continuidad a la revisión de los Proyectos de Escuelas para Padres, para el ajuste de la metodología, es especial el desarrollo de estrategias que faciliten los canales de comunicación a traves de canales virtuales, nutriendo estos con metodologias y recursos virtuales.
Las instituciones acompañadas en este primer trimestre son:
Escuela Normal Superior De Cartagena De Indias, Institución Educativa San José De Caño Del Oro,Institución Educativa Fe Y Alegría El Progreso, Institución Educativa Pedro De Heredia, Institucion Educativa Nuestra Señora Del Perpetuo Socorro, Institución Educativa Puerto Rey, Institucion Educativa Luis Carlos Galan Sarmiento, Institución Educativa Juan José Nieto, Institucion Educativa Antonia Santos, Institución Educativa Nuevo Bosque.
</t>
  </si>
  <si>
    <t>ALEXANDRA HERRERA</t>
  </si>
  <si>
    <t>CIELO MONTERO</t>
  </si>
  <si>
    <t>JESSICA DIAZ</t>
  </si>
  <si>
    <t>MARCELA CHICA</t>
  </si>
  <si>
    <t>ELSA STEVENSON</t>
  </si>
  <si>
    <t>Se contrataron 2.546 estudiantes de transición a través de confesiones religiosas, concesiones, Banco de Oferentes e instituciones educativas especiales. Sin embargo, a 31 de marzo, en SIMAT aún no se encontraba reflejada la matrícula por Banco de Oferentes.  Se está a la espera de la aprobación del FUC por parte del MEN para que las I.E. puedan marcar los estudiantes en el SIMAT.
Se proyectó ampliar la cobertura de estudiantes de transición, se está a la espera del levantamiento de las medidas sanitarias impuestas por el Gobierno nacional por la emergencia del Covid-19.
Se aclara que la actividad es obtener 12.500 cupos escolares de transición incluyendo la matrícula oficial.</t>
  </si>
  <si>
    <t>A la espera de que el MEN abra la plataforma en el FUC para que los establecimientos educativos del Banco de Oferentes puedan hacer efectivo su registro en SIMAT.
Por la razón anterior, a 31 de marzo la meta producto no incluye la matrícula contratada del Banco de Oferentes porque aún no se refleja en el SIMAT.</t>
  </si>
  <si>
    <t>Corresponde a una actividad programada para el 4to trimestre de 2020.</t>
  </si>
  <si>
    <t>La póliza de seguro vigente se suscribió en 2019 y se encuentra en proceso de pago - Financiera.
De igual manera, se están adelantando las gestiones para la suscripción de la nueva póliza que debe estar para segundo semestre de 2020.</t>
  </si>
  <si>
    <t>Las raciones preparadas en sitio e industrializadas no han sido entregadas en las I.E. del Distrito puesto que el PAE se encuentra en su etapa contractual.
Es importante resaltar que la Unidad Administrativa de Alimentación Escolar - Alimentos para Aprender, expidió la Resolución 0006 de 2020 en la cual  se adicionan transitoriamente, “Los Lineamientos Técnicos - Administrativos, los Estándares y las Condiciones Mínimas del PAE” en el marco del Estado de Emergencia, Económica, Social y Ecológica derivado de la pandemia del COVID-19, los cuales precisan que el suministro de alimentos se debe consumir desde los hogares, es por esto que se establecen tres modalidades de atención: 1. Ración de preparado en casa, 2. Ración Industrializada y 3. Bono Alimentario.  Teniendo en cuenta lo anterior y según las normativas expedidas por Presidencia en temas contractuales y lineamientos del MEN, se está adelantando una nueva contratación para la atención de los titulares de derecho en la situación de emergencia por Covid -19.</t>
  </si>
  <si>
    <t xml:space="preserve">Si bien no se han realizado informes de seguimiento y control relacionados a la entrega de los complementos alimentarios descritos en este plan de acción, es importante rescatar que el Equipo Técnico de Apoyo a la Supervisión PAE, de acuerdo con los nuevos lineamientos del MEN ha estado trabajando en la construcción de un protocolo para el Seguimiento, control, logística para distribución y entrega de los alimentos en el Estado de Emergencia – COVID 19, así como también se han adelantado informes a los entes de control y MEN sobre los avances obtenidos en este proceso. </t>
  </si>
  <si>
    <t>Transporte terrestre: 1520 estudiantes de  la I.E.O.  San Felipe Neri.
Transporte Fluvial: 328 estudiantes correspondiente a cinco (5) instituciones educativas  de la zona rural e insular.
Para dar continuidad a las demás instituciones beneficiadas se realizará un proceso de licitación pública que se encuentra en trámite.</t>
  </si>
  <si>
    <t>Se contrataron los estudiantes que venían de la vigencia anterior para darles continuidad, quedando pendiente 10 estudiantes de ALUNA que están en trámite de contratación.</t>
  </si>
  <si>
    <t>ALBA PAVA</t>
  </si>
  <si>
    <t>Ya se adelantó el proceso de análisis para la implementación de la estrategia 2020, dando inicio al proceso de contratación con la solicitud de disponibilidad presupuestal. Con este paso se iniciará la focalización de IEO a impactar.
En el sistema de matrícula, el Distrito atiende la población con Discapacidad, en la escuela oficial corresponde a 2765 y en Instituciones por cupo contratado 1393.</t>
  </si>
  <si>
    <t>En la actualidad se ha realizado el proceso de solicitud de contratación con los ajustes pertinentes para la operatividad de los profesionales a contratar, los cuales se encuentran preseleccionados. Es importante señalar que se viene adelantando un trámite con el Ministerio de Educación Nacional para la aprobación de planta temporal de docentes de apoyo que entrarían a formar parte de esta estrategia.</t>
  </si>
  <si>
    <t>Se reporta en cero este trimestre debido a que se está adelantando la contratación de los profesionales que realizarán el acompañamiento in situ a los Docentes.</t>
  </si>
  <si>
    <t>Aún no se ha ejecutado esta actividad.</t>
  </si>
  <si>
    <t>Este es uno de los proyectos que se encuentra en revisión por lo que en la presente vigencia se está reorganizando la atención de la población de Jóvenes y Adultos para CLEI 1, por lo tanto, se está realizando la caracterización.</t>
  </si>
  <si>
    <t>En la SED se llevó a cabo capacitación con el MEN,  para socializar los modelos de atención para Jóvenes y Adultos donde participaron: rectores,  docentes y directivos docentes de IEO que atienden esta población.</t>
  </si>
  <si>
    <t>Se contratará el plam de infraestructura educativa con un operador idoneo.</t>
  </si>
  <si>
    <t>Se terminaá la construcciòn de la IE San felipe Neri.</t>
  </si>
  <si>
    <t>Se pondra al servicio  la sede La Victoria de la IE Pedr0 de Heredia.</t>
  </si>
  <si>
    <t>En proceso de organización y aplicación de la encuesta para el primer semetre de 2020</t>
  </si>
  <si>
    <t>Se realizó inducción a grupo de funcionarios y contratistas nuevos que ongresaron en la vigencia 2020</t>
  </si>
  <si>
    <t>Con la aprobación del plan de desarrollo-Plan estratégico de educación, se revisará el contexto institucional de la SED, para los ajustes pertinentes y  posterior socialización</t>
  </si>
  <si>
    <t>Se realizó capacitación en Orden y Aseo y se generó plan de acción para implementar estrategia de orden y aseo en las dependencias de la SED</t>
  </si>
  <si>
    <t>Los eventos de capacitación en los temas de ISO 9001:2015, Indicadores, Riesgos, MIPG, se programaron a partir del segundo trimestre</t>
  </si>
  <si>
    <t>En el primer trimestre se solicitó cotización para la realización de auditorías externas en el segundo semestre</t>
  </si>
  <si>
    <t>Se está a la espera de las cotizaciones para solicitar la contratación de las audiotrías esternas, que están programadas para realizar en octubre de 2020</t>
  </si>
  <si>
    <t>Se adelantó revisión documental de el proceso de Inspección y Vigilancia.
Se realizó socialización de la construcción del POAIV 2020, con funcionarios de UNALDES y responsables de procesos.
Seguimiento a las AC de las auditorías exernas e internas. 
Se realizó jornada de capacitación en Orden y Aseo.
Capacitación en Técnicas de archivo y asistencias técnicas para la organización de los archivos por dependencia de la SED (apoyo de la Dirección Gral de Archivo de la Alcaldía de Cgna).
Se realizó inspección por dependencias y generó plan de mantenimiento de la infraestructura física de la SED</t>
  </si>
  <si>
    <t>Se  presentó plan de mantenimiento de la infraestructura física del edificio y se solicitó disponibilidad presupuestal para ejecución del plan en la vigencia 2020.
El indicador de meta producto es calculado al 31/12/2020</t>
  </si>
  <si>
    <t>Asistieron 48 funcionarios de carrerara adtva., a talleres de capacitación (5 jornadas) en el nuevo aplicativo para Evaluación de desempeño de administrativos  SEDEL-conforme a los linemientos de la Comisión Nacional del Servicio Civil.  
Los Auxlios educativos, quedó en trámite de CDP</t>
  </si>
  <si>
    <t>Las actividades de Bienestar laboral y seminarios para la preparación de retiro laboral están programadas para el segundo semestre</t>
  </si>
  <si>
    <t>Se inició convenio con Cedesarrollo, para ejecutar proyecto que acompañen a las IEO con implementación de procesos estandarizados</t>
  </si>
  <si>
    <t>No se ha iniciado convocatoria grupales con nuevas IEO en el 2020. 
Se trabaja en la definición de programas y proyectos del nuevo PDD 2020-2023</t>
  </si>
  <si>
    <t>Se realizó alistamiento técnico para la uditoría externa de la IE Olga González Arraut. 
Se realizaron asistencias técnicas en las IEO Madre Gabriela de San Martín, 20 de julio y San Francisco de Asís. 
En implementación SGC en la IEO Ambientalista</t>
  </si>
  <si>
    <t>El número de asistencias técnicas a las IEO en la Norma ISO 9001:2015, deberán modificarse a 6 ( mínimo 1 x IEO - serían Olga González, 20 de julio, Pasacaballos, San Francisco, Madre Gabriela, Ambientalista)</t>
  </si>
  <si>
    <t xml:space="preserve">Capacitación en la Norma ISO 9001: 2015, en la IEO Olga González, en el proceso de alistamiento para auditoría de seguimiento.
</t>
  </si>
  <si>
    <t>Eventos de capacitación con el grupo de IEO certificadas no se han realizado.
Se gestiona con Fundación Traso capacitación para los auditores internos de las IEO, en la  Norma 19011: 2018</t>
  </si>
  <si>
    <t>Auditoría de seguimiento realizada por Icontec al SGC de la IEO Olga González Arraut, 27/20/2020</t>
  </si>
  <si>
    <t>Próximas auditorías en las IEO Técnica de Pasacaballos, Madre Gabriela de San Martín, 20 de julio y San Francisco de Asís</t>
  </si>
  <si>
    <t xml:space="preserve">Se giraron recursos correspondientes a FOSES al 100% de las IEO
Por concepto de Calidad Gratuidad a 81 IEO por valor de $ 9,189,662,018
</t>
  </si>
  <si>
    <t>Las actividades del proyecto Otros Gastos (Servicio de aseo y vigilancia), al iniciar la vigencia 2020, las Instituciones Educativas Oficiales fueron atendidas a través de la modalidad de ordenes de prestación de servicios de apoyo a la gestión de índole operativo y limpieza en las Instituciones Educativas Oficiales del Distrito Turístico y Cultural de Cartagena, ésto se realizó para los meses de enero, febrero y marzo del 2020.</t>
  </si>
  <si>
    <t xml:space="preserve">Posteriormente, se realizaron los siguientes Procesos contractuales.
Prestación del servicio de vigilancia y seguridad privada en las Instituciones educativas Oficiales y áreas administrativas del Distrito Turístico y Cultural de Cartagena de Indias.  El proceso contractual se realizó a través de la Bolsa Mercantil Colombia Compra Eficiente y fue adjudicado a la Cooperativa de Vigilantes Starcoop Cta en Reorganización, mediante la operación No. 38220622, por un valor de $20.607.004.222.  Plazo 5 meses y 29 días. Fecha de inicio 10 de abril de 2020 y finalización 19 de octubre de 2020.
Servicio de aseo en las instituciones educativas del Distrito de Cartagena de Indias. El proceso contractual se celebró a través de la Tienda Virtual del Estado Colombiano de Colombia Compra Eficiente y fue adjudicado a las firma y BRILLASEO S.A.S., por un valor de  $4.230.583.732. Plazo 4 meses.  Fecha de inicio 8 de mayo de 2020.
</t>
  </si>
  <si>
    <t xml:space="preserve">SERVICIO DE ENERGÍA:  Se han cancelado los meses de ENERO, FEBRERO, MARZO del 2020 y se están gestionando los recursos para cancelar el mes de ABRIL 2020.
SERVICIO DE ACUEDUCTO:  Se han cancelado los meses de ENERO, FEBRERO del 2020 y se están gestionando los recursos para cancelar los meses de MARZO Y ABRIL 2020.
</t>
  </si>
  <si>
    <t>Durante el mes de Enero/2020, se realizaron todas las gestiones tendientes para aplicar en la nómina de ese mes, 618 movimientos en el escalafón expedidos en 2019 (actualización del salario), en cumplimiento del Oficio MEN 2019 EE 166857 de 1 de noviembre de 2019 - Cierre financiación vigencia 2019 con recursos del SGP y durante el mes de Febrero del año en curso, se efectuaron las gestiones para el pago del retroactivo de esos mismos movimientos. Luego en el mes de marzo, debido al inicio del aislamiento preventivo para evitar la propagación del COVID-19 ordenado por el Gobierno Nacional, se lograron expedir los 8 movimientos indicados, ordinarios, aprobados en el comité de fecha 4 de marzo/2020. </t>
  </si>
  <si>
    <t>El servicio de conectividad estuvo activo hasta el 27 de febrero, fecha en la cual finalizó el contrato que venia ejecutandose del periodo 2019, y habia sido suspendido y reiniciado en la presente vigencia</t>
  </si>
  <si>
    <t>No hay contratacion de la administracion del Punto Vive Digital, por tal motivo se encuentra cerrado.</t>
  </si>
  <si>
    <t>No se reportan beneficiados, porque no estaba vigente contrato alguno para la prestacion del servicio del sistema de informacion, ya que el ultimo finalizó el 31 de diciembre, y estaba en tramite el futuro contrato</t>
  </si>
  <si>
    <t>ACUMULADO  META PRODUCTO 2016-2019</t>
  </si>
  <si>
    <t>N.A</t>
  </si>
  <si>
    <t xml:space="preserve">Obtención de 43.432 cupos escolares a través de la contratación con Iglesias, Banco de Oferentes, Concesiones e Instituciones Educativas Especiales. </t>
  </si>
  <si>
    <t>Docentes y directivos docentes capacitados</t>
  </si>
  <si>
    <t>Programa EsTuDia continua con talleres para fortalecimiento de las areas de lenguaje matematicas y ciencias en las instituciones focalizadas:IE de Ararca, Bernardo Foergen, IE Bertha Suttner,IE Ciudad de Tunja,IE El Salvador, IE Fernando de la Vega, IE Fulgencio Lequerica Vélez, IE Nuestra Señora del Carmen, IE Omaira Sánchez,IE Pedro de Heredia,IE Puerto Rey, IE Rafael Núñez,IE República del Líbano, IE Rosedal,IE San Felipe Neri,IE de Santa Ana, IE de Ternera.</t>
  </si>
  <si>
    <t>Por insuficiencia de recursos no se ha podido realizar la ampliación en materia de infraestructura ni mejoramiento en los nodos</t>
  </si>
  <si>
    <t>No se ha podido realizar inversión en materiales de aprendizajes para instituciones con media tecnica debido a la coyuntura covid-19</t>
  </si>
  <si>
    <t>No se ha asignado recursos para esta actividad</t>
  </si>
  <si>
    <t xml:space="preserve">En el mes de enero del presente año se asignaron las becas a los 30 mejores puntajes en pruebas saber 11 de 2019 </t>
  </si>
  <si>
    <t>Los recursos asignado a este proyecto se destinaron a la contingencia covid 19</t>
  </si>
  <si>
    <t>APROPIACION SEGÚN PREDIS</t>
  </si>
  <si>
    <t>AVANCE META PRODUCTO AL CUATRIENIO</t>
  </si>
  <si>
    <t>FUENTE - RUBROS</t>
  </si>
  <si>
    <t>FORMACION TECNICA LABORAL A JOVENES EN RIESGO - Ingresos Corrientes de Libre Destinacion
02-001-06-20-01-01-05-01</t>
  </si>
  <si>
    <t>CATEDRA DE PAZ EN LAS IEO - Ingresos Corrientes de Libre Destinacion
02-001-06-20-01-01-05-02</t>
  </si>
  <si>
    <t>FORTALECIMIENTO DE LA EDUCACION MEDIA Y EDUCACION SUPERIOR - Ingresos Corrientes de Libre Destinacion
02-001-06-20-01-01-04-02</t>
  </si>
  <si>
    <t>FORTALECIMIENTO DE LA EDUCACION MEDIA Y EDUCACION SUPERIOR - SGP - Educacion
02-071-06-20-01-01-04-01</t>
  </si>
  <si>
    <t>CONSOLIDAR FONDOS DE BECAS DE EDUCACION SUPERIOR, PARA LOS MEJORES EGRESADOS DE LAS IEO - Ingresos Corrientes de Libre Destinacion
02-001-06-20-01-01-04-03</t>
  </si>
  <si>
    <t>CONSOLIDAR FONDOS DE BECAS DE EDUCACION SUPERIOR, PARA LOS MEJORES EGRESADOS DE LAS IEO - Fondo Educativo - Bicentenario de Cartagena - ICAT 3%
02-056-06-20-01-01-04-01</t>
  </si>
  <si>
    <t>CONSOLIDAR FONDOS DE BECAS DE EDUCACION SUPERIOR, PARA LOS MEJORES EGRESADOS DE LAS IEO - Rendimientos Financieros Fondo Educativo Bicentenario
02-136-06-20-01-01-04-01</t>
  </si>
  <si>
    <t>ASISTENCIA PARA ESTANDARIZAR PROCESOS EN LAS IEO - Ingresos Corrientes de Libre Destinacion
02-001-06-20-01-01-03-02</t>
  </si>
  <si>
    <t>FORTALECER GESTION DE LA SECRETARIA DE EDUCACION - Ingresos Corrientes de Libre Destinacion
02-001-06-20-01-01-03-01</t>
  </si>
  <si>
    <t>FORTALECER ESCUELAS DE PADRES EN INSTITUCIONES EDUCATIVAS - Ingresos Corrientes de Libre Destinacion
02-001-06-20-01-01-02-10</t>
  </si>
  <si>
    <t>FORTALECER PROYECTOS AMBIENTALES ESCOLARES-PRAES EN LAS IEO - Ingresos Corrientes de Libre Destinacion
02-001-06-20-01-01-02-09</t>
  </si>
  <si>
    <t>EDUCAR PARA LA COMPETITIVIDAD Y CONFIANZA SOCIAL - Ingresos Corrientes de Libre Destinacion
02-001-06-20-01-01-02-08</t>
  </si>
  <si>
    <t>ESCUELA EN DIMENSION INTEGRADORA,SOCIAL Y HUMANISTICA - Ingresos Corrientes de Libre Destinacion
02-001-06-20-01-01-02-07</t>
  </si>
  <si>
    <t>APLICACION DE LAS TIC EN LA GESTION PEDAGOGICAS Y ADMON,EN LAS IEO Y SED - Ingresos Corrientes de Libre Destinacion
02-001-06-20-01-01-02-06</t>
  </si>
  <si>
    <t>APLICACION DE LAS TIC EN LA GESTION PEDAGOGICAS Y ADMON,EN LAS IEO Y SED - SGP - Educacion
02-071-06-20-01-01-02-05</t>
  </si>
  <si>
    <t>FORTALECIMIENTO AL MODELO PEDAGOGICO EN INSTITUCIONES ETNOEDUCATIVAS - Ingresos Corrientes de Libre Destinacion
02-001-06-20-01-01-02-05</t>
  </si>
  <si>
    <t>FORTALECIMIENTO DE LAS ESCUELAS BILINGUES - Ingresos Corrientes de Libre Destinacion
02-001-06-20-01-01-02-04</t>
  </si>
  <si>
    <t>FORTALECIMIENTO DE LAS ESCUELAS BILINGUES - SGP - Educacion
02-071-06-20-01-01-02-04</t>
  </si>
  <si>
    <t>ACTUALIZACION CURRICULOS ESCOLARES DE LAS IEO - Ingresos Corrientes de Libre Destinacion
02-001-06-20-01-01-02-03</t>
  </si>
  <si>
    <t>MEJORAMIENTO DE COMPETENCIAS DE DOCENTES - Ingresos Corrientes de Libre Destinacion
02-001-06-20-01-01-02-02</t>
  </si>
  <si>
    <t>MEJORAMIENTO DE COMPETENCIAS DE DOCENTES - SGP - Educacion
02-071-06-20-01-01-02-02</t>
  </si>
  <si>
    <t>FORTALECIMIENTO A COMPETENCIAS BASICAS DE LAS IEO - Ingresos Corrientes de Libre Destinacion
02-001-06-20-01-01-02-01</t>
  </si>
  <si>
    <t>FORTALECIMIENTO A COMPETENCIAS BASICAS DE LAS IEO - SGP - Educacion
02-071-06-20-01-01-02-01</t>
  </si>
  <si>
    <t>CONSTRUCCION Y MEJORAMIENTO DE LA INFRAESTRUCTURA EDUCATIVA - IMPULSO AL DESARROLLO DE LA PRIMERA INFANCIA -Ingresos Corrientes de Libre Destinacion
02-001-06-20-01-01-01-01</t>
  </si>
  <si>
    <t>CONSTRUCCION Y MEJORAMIENTO DE LA INFRAESTRUCTURA EDUCATIVA - Ingresos Corrientes de Libre Destinacion
02-001-06-20-01-01-01-08</t>
  </si>
  <si>
    <t>CONSTRUCCION Y MEJORAMIENTO DE LA INFRAESTRUCTURA EDUCATIVA - SGP - Educacion
02-071-06-20-01-01-01-08</t>
  </si>
  <si>
    <t>EDUCACION BASICA PARA JOVENES Y ADULTOS - Ingresos Corrientes de Libre Destinacion
02-001-06-20-01-01-01-07</t>
  </si>
  <si>
    <t>MEJORAMIENTO PROGRAMA ESCUELA INCLUSIVA - Ingresos Corrientes de Libre Destinacion
02-001-06-20-01-01-01-06</t>
  </si>
  <si>
    <t>MEJORAMIENTO PROGRAMA ESCUELA INCLUSIVA - SGP - Educacion
02-071-06-20-01-01-01-06</t>
  </si>
  <si>
    <t>PRIMERO LA ESCUELA - ACCESO - AMPLIACION DE LA COBERTURA EDUCATIVA PRIMERO LA GENTE EN EL DISTRITO DE CARTAGENA - Ingresos Corrientes de Libre Destinacion
02-001-06-20-01-01-01-02</t>
  </si>
  <si>
    <t>FORTALECIMIENTO AL PROGRAMA DE ALIMENTACION ESCOLAR EN LAS IEO - Ingresos Corrientes de Libre Destinacion
02-001-06-20-01-01-01-03</t>
  </si>
  <si>
    <t>FORTALECIMIENTO AL PROGRAMA DE ALIMENTACION ESCOLAR EN LAS IEO - Asignacion especial MEN
02-028-06-20-01-01-01-01</t>
  </si>
  <si>
    <t>FORTALECIMIENTO AL PROGRAMA DE ALIMENTACION ESCOLAR EN LAS IEO - SGP - Alimentacion Escolar
02-072-06-20-01-01-01-01</t>
  </si>
  <si>
    <t>FORTALECIMIENTO AL PROGRAMA DE ALIMENTACION ESCOLAR EN LAS IEO - Rendimientos Financieros SGP Alimentacion Escolar
02-078-06-20-01-01-01-01</t>
  </si>
  <si>
    <t xml:space="preserve">APOYO A LAS ESTRATEGIAS DE ACCESO Y PERMANENCIA A TRAVES DEL SERVICIO DE TRANSPORTE  ESCOLAR EN LAS IEO - ESTUDIANTES TRANSPORTADOS - Ingresos Corrientes de Libre Destinacion
02-001-06-20-01-01-01-04
</t>
  </si>
  <si>
    <t>APOYO A LAS ESTRATEGIAS DE ACCESO Y PERMANENCIA A TRAVES DEL SERVICIO DE TRANSPORTE  ESCOLAR EN LAS IEO - PREVENCION DE LA DESERCION - Ingresos Corrientes de Libre Destinacion
02-001-06-20-01-01-01-05</t>
  </si>
  <si>
    <t>PRIMERO LA ESCUELA - ACCESO - REGRESO AL COLEGIO - IMPLEMENTACION DEL PROGRAMA EDUCACION BASICA PARA JOVENES Y ADULTOS EN EL DISTRITO DE CARTAGENA - Ingresos Corrientes de Libre Destinacion
02-001-06-20-01-01-01-09</t>
  </si>
  <si>
    <t>PRIMERO LA ESCUELA - ACCESO  - AMPLIACION DE LA COBERTURA EDUCATIVA PRIMERO LA GENTE EN EL DISTRITO DE CARTAGENA  - SGP - Educacion
02-071-06-20-01-01-01-12</t>
  </si>
  <si>
    <t>INSTITUCIONES EDUCATIVAS OFICIALES OPERATIVAS - OPERACION DE IEOS (Calidad Matricula Oficial) - OPTIMIZACION DE LA OPERACION DE LAS INSTITUCIONES EDUCATIVAS OFICIALES DE CARTAGENA DE INDIAS - Ingresos Corrientes de Libre Destinacion
02-001-06-20-01-01-01-12</t>
  </si>
  <si>
    <t>OPERACION DE IEOS (Calidad Matricula Oficial) - OPTIMIZACION DE LA OPERACION DE LAS INSTITUCIONES EDUCATIVAS OFICIALES DE CARTAGENA DE INDIAS - SGP - Educacion
02-071-06-20-01-01-01-13</t>
  </si>
  <si>
    <t>DOTACION DOCENTE  - ADMINISTRACION DEL TALENTO HUMANO EN EL SECTOR EDUCATIVO OFICIAL DE CARTAGENA DE INDIAS - SGP - Educacion
02-071-06-20-01-01-01-09
DOTACION ADMINISTRATIVOS  - ADMINISTRACION DEL TALENTO HUMANO EN EL SECTOR EDUCATIVO OFICIAL DE CARTAGENA DE INDIAS - SGP - Educacion
02-071-06-20-01-01-01-10</t>
  </si>
  <si>
    <t>SENTENCIAS Y CONCILIACIONES - INSTITUCIONES EDUCATIVAS OFICIALES OPERATIVAS EN EL DISTRITO DE CARTAGENA - Ingresos Corrientes de Libre Destinacion
02-001-06-20-01-01-01-10
PASIVOS EXIGIBLES - OPTIMIZACION DE LA OPERACION DE LAS INSTITUCIONES EDUCATIVAS OFICIALES DE CARTAGENA DE INDIAS - Vigencias Expiradas - Ingresos Corrientes de Libre Destinacion
02-001-06-20-01-01-01-11</t>
  </si>
  <si>
    <t>GASTOS ADMINISTRATIVOS PLANTA CENTRAL - ADMINISTRACION DEL TALENTO HUMANO DEL SECTOR EDUCATIVO OFICIAL DE CARTAGENA DE INDIAS - SGP - Educacion</t>
  </si>
  <si>
    <t>APORTES PATRONALES - SED (SIN SITUACION DE FONDOS)  - ADMINISTRACION DEL TALENTO HUMANO DEL SECTOR EDUCATIVO OFICIAL DE CARTAGENA DE INDIAS - SGP - Educacion</t>
  </si>
  <si>
    <t>PROVISIONES CESANTIAS PERSONAL ADMINISTRATIVO - Regimen Retroactivo  - ADMINISTRACION DEL TALENTO HUMANO EN EL SECTOR EDUCATIVO OFICIAL DE CARTAGENA DE INDIAS - SGP - Educacion</t>
  </si>
  <si>
    <t>GASTOS GENERALES  - ADMINISTRACION DEL TALENTO HUMANO EN EL SECTOR EDUCATIVO OFICIAL DE CARTAGENA DE INDIAS - SGP - Educacion</t>
  </si>
  <si>
    <t>FORTALECIMIENTO DE LA EDUCACION MEDIA Y EDUCACION SUPERIOR - Rendimientos Financieros SGP - Educacion
02-081-06-20-01-01-01-02</t>
  </si>
  <si>
    <t>AVANCE SUBPROGRAMA</t>
  </si>
  <si>
    <t>AVANCE PROGRAMA</t>
  </si>
  <si>
    <t xml:space="preserve"> REPORTE DE LA  META PRODUCTO A 30 DE JUNIO  2020</t>
  </si>
  <si>
    <t>REPORTE DE LAS ACTIVIDADES A 30 DE JUNIO 2020</t>
  </si>
  <si>
    <t>OBSERVACIONES META PROYECTO A 30 DE JUNIO 2020</t>
  </si>
  <si>
    <t xml:space="preserve">El plan se trabajará como un componente del proyecto Fortalecimiento de los Ambientes de Aprendizaje </t>
  </si>
  <si>
    <t>Se reiniciará la ejecución de 42 aulas nuevas del colegio San Felipe Neri, una vez que la Secrearía de Infraestructura defina la financiación y estipule fecha</t>
  </si>
  <si>
    <t xml:space="preserve">Prestación del servicio de vigilancia y seguridad privada en las Instituciones educativas Oficiales y áreas administrativas del Distrito Turístico y Cultural de Cartagena de Indias, por un valor de $20.607.004.222.  Plazo 5 meses y 29 días. Fecha de inicio 20 de abril de 2020 y finalización 19 de octubre de 2020.
Servicio de aseo en las instituciones educativas del Distrito de Cartagena de Indias, por un valor de $4.230.583.732. Fecha de inicio 8 de mayo de 2020, finaliza el 7 de septiembre de 2020.
</t>
  </si>
  <si>
    <t>Actividad: PAGO SERVICIOS PÚBLICOS INSTITUCIONES EDUCATIVAS OFICIALES (Energía y acueducto).
SERVICIO DE ENERGÍA:  Se han cancelado los meses de ENERO, FEBRERO, MARZO y ABRIL del 2020, la Secretaría de Educación Distrital está a la espera se incorporen los recursos presupuestales por parte de la Secretaría de Hacienda Distrital, para la cancelación del mes de mayo del 2020. 
SERVICIO DE ACUEDUCTO:  Se han cancelado los meses de ENERO, FEBRERO del 2020, de igual manera la Secretaría de Educación Distrital está a la espera se incorporen los recursos presupuestales por parte de la Secretaría de Hacienda Distrital, para la cancelación de los meses de marzo, abril y mayo del 2020.  
Es preciso señalar que la Secretaría de Educación Distrital, de acuerdo a los consumos facturados por Aguas de Cartagena, para los meses de MARZO Y ABRIL DEL 2020, hubo necesidad de presentar una Recurso de Reposición y en Subsidio de Apelación SED de Educación Vs Aguas de Cartagena, por no analizar y rectificar las facturas correspondientes, la cual debe ser revocada y en su defecto, cobrar ya sea lo que indique el medidor o en su defecto lo promediado, pero no en el 100 %, toda vez que la Secretaría de Educación Distrital en cumplimiento de los Decretos Distritales No. 0495 del 13 de marzo 2020, 0525 del 24 de marzo 2020 y los Decretos vigentes actuales, entre otros..., que han adoptado las medidas y acciones sanitarias en el Distrito de Cartagena, con ocasión de la declaración de emergencia sanitaria por causa del Coronavirus (COVID 19), ha venido cumpliendo estas medidas en sus Instituciones Educativas Oficiales.</t>
  </si>
  <si>
    <t>Programa EsTuDia En Alianza con Lamitech, Corpoeducación, ISA, United Way Colombia   fortalecer las competencias de éstas áreas de lenguaje , matematicas y ciencias , a través de actividades innovadoras que promueven el trabajo colaborativo, la comunicación, las habilidades socio-emocionales y la resolución de problemas en la básica primaria en las instituciones focalizadas:IE de Ararca, Bernardo Foergen, IE Bertha Suttner,IE Ciudad de Tunja,IE El Salvador, IE Fernando de la Vega, IE Fulgencio Lequerica Vélez, IE Nuestra Señora del Carmen, IE Omaira Sánchez,IE Pedro de Heredia,IE Puerto Rey, IE Rafael Núñez,IE República del Líbano, IE Rosedal,IE San Felipe Neri,IE de Santa Ana, IE de Ternera.</t>
  </si>
  <si>
    <t>Se proyecta para segundo semestre la ejución de los Proyectos del Plan de Desarrollo "Salvemos Juntos a Cartagena 2020-2023".</t>
  </si>
  <si>
    <t>Talleres del programa   El  Lider en Mi en alianza con la Fundación Terpel:fortalecimiento de los saberes que habitan el aula, el análisis de las prácticas de enseñanza y la participación crítica en la construcción conjunta de metodologías y prácticas pedagógicas, está pensado como una oportunidad para que los maestros y maestras que hacen parte del equipo faro, intercambien experiencias acerca de sus prácticas pedagógicas y cómo ellas pueden re-contextualizarse de acuerdo con nuevas situaciones y problemáticas de escuela: Fe y Alegría Las Américas,República de Argentina,Fredonia,República del Líbano,Arroyo de Piedra,Técnica de Pasacaballos,Manuela Beltrán,Nuevo Bosque,Santa Ana</t>
  </si>
  <si>
    <t>Asistencia tecnica a docentes del plan distrital de lectura escritura y oralidad-ESPALEER 32 docentes de lengua castellana.
Acompañamiento del Ministerio de Educación Nacional al plan Nacional de lectura y escritura " Leer es mi cuento", "Proyecto vive tu biblioteca escolar" en 65 IEO:ALBERTO ELIAS FERNANDEZ BAENA,FERNANDO DE LA VEGA,MARIA AUXILIADORA,ESCUELA NORMAL SUPERIOR DE CARTAGENA DE INDIAS,NUEVO BOSQUE,OLGA GONZALEZ ARRAUT,SAN JUAN DE DAMASCO,FREDONIA,CIUDAD DE TUNJA,FRANCISCO DE PAULA SANTANDER,FOCO ROJO,FULGENCIO LEQUERICA VELEZ,JORGE ARTEL,HIJOS DE MARIA,LA LIBERTAD,LUIS CARLOS GALAN SARMIENTO,NUESTRA SEÑORA DEL CARMEN,NUESTRA SRA DEL PERPETUO SOCORRO,NUESTRO ESFUERZO,OMAIRA SANCHEZ GARZÓN,PEDRO DE HEREDIA,SEDE NUESTRA SEÑORA DE LA VICTORIA,PLAYAS DE ACAPULCO,REPUBLICA DEL LIBANO,SAN FELIPE NERY,VALORES UNIDOS,JORGE ARTEL,VILLA ESTRELLA,20 DE JULIO,AMBIENTALISTA DE CARTAGENA,BERTHA GEDEON DE BALADI,JOSE MANUEL RODRIGUEZ TORICES IMEN,LUIS CARLOS LOPEZ,MANUELA VERGARA DE CURI,MARÍA CANO,MERCEDES ABREGO,REPUBLICA ARGENTINA,SALIM BECHARA,SAN FRANCISCO DE ASIS,SEDE DE MEMBRILLAL,SAN LUCAS,TERNERACOLEGIO NTRA. SRA. DE FÁTIMA DE LA POLICÍA NAL.ARARCA,ARROYO DE PIEDRA,SEDE DE PUNTA CANOA,BAYUNCA,BOQUILLA,SEDE SAN JUAN BAUTISTA DE LA BOQUILLA,BUEN AIRE,DOMINGO BENKOS BIOHO,ISLAS DEL ROSARIO,ISLA FUERTE,JOSE MARIA CORDOBA DE PASACABALLOS,LETICIA,MANZANILLO DEL MAR,DE PONTEZUELA,PUERTO REY,SANTA ANA,SANTA CRUZ DE ISLOTE,SAN JOSE CAÑO DEL ORO,TIERRA BOMBA,TIERRA BAJA,ANA MARIA VELEZ DE TRUJILLO,
Programa Aventura de Letras: Brinda formación al grupo de apoyo de la biblioteca, Técnica de 'Pasacaballos para el desarrollo de actividades que incentiven los hábitos de la lectura donde se benefician: 5 directivos docentes, 66 docentes, 2  bibliotecarios,  1952 estudiantes y 650 familias.</t>
  </si>
  <si>
    <t>Se proyecta para el segundo semestre la ejecución de los proyectos del Plan de Desarrollo "Salvemos Juntos a Cartagena 2020-2023".
Se diseña Guia orientadora a los estudiantes de grado 11, con link de cuadernillos liberados del icfes y el link del ICFES tiene un preicfes virtual como isumo para la preparación a las pruebas saber 11.</t>
  </si>
  <si>
    <t>Programa DISEÑA EL CAMBIO en alianza con la Fundación Terpel:proceso de formación en Innovación Educativa que buscan dotar a los docentes de pedagogías y didácticas, con las cuales logren desarrollar los Sentimientos, Imaginación, Haz y Comparte que conforman la metodología de este Programa:AMBIENTALISTA DE CARTAGENA,DE FREDONIA,DE LETICIA CANAL DEL DIQUE,INEM JOSÉ MANUEL RODRÍGUEZ TORICES - SEDE ISABEL LA CATÓLICA,JUAN JOSÉ NIETO,PROMOCIÓN SOCIAL DE C/GENA.,REPÚBLICA DE ARGENTINA,SAN FRANCISCO DE ASÍS - SEDE HIJOS DEL AGRICULTOR,SAN JUAN DE DAMASCO,SOLEDAD ROMÁN DE NÚÑEZ,BENKOS BIOHÓ,BERTHA GEDEÓN DE BALADÍ,FULGENCIO LEQUERICA VÉLEZ,SANTA ANA,ESCUELA NORMAL SUPERIOR CARTAGENA DE INDIAS,FOCO ROJO,MADRE LAURA,MARÍA AUXILIADORA,NUEVO BOSQUE,SANTA MARÍA,SOLEDAD ACOSTA DE SAMPER</t>
  </si>
  <si>
    <t>Programa EsTuDia En Alianza con Lamitech, Corpoeducación, ISA, United Way Colombia   fortalecer las competencias de éstas áreas de lenguaje , matematicas y ciencias , a través de actividades innovadoras que promueven el trabajo colaborativo, la comunicación, las habilidades socio-emocionales y la resolución de problemas en la básica primaria en las instituciones focalizadas:IE de Ararca, Bernardo Foergen, IE Bertha Suttner,IE Ciudad de Tunja,IE El Salvador, IE Fernando de la Vega, IE Fulgencio Lequerica Vélez, IE Nuestra Señora del Carmen, IE Omaira Sánchez,IE Pedro de Heredia,IE Puerto Rey, IE Rafael Núñez,IE República del Líbano, IE Rosedal,IE San Felipe Neri,IE de Santa Ana, IE de Ternera.
Talleres del programa   El  Lider en Mi en alianza con la Fundación Terpel:fortalecimiento de los saberes que habitan el aula, el análisis de las prácticas de enseñanza y la participación crítica en la construcción conjunta de metodologías y prácticas pedagógicas, está pensado como una oportunidad para que los maestros y maestras que hacen parte del equipo faro, intercambien experiencias acerca de sus prácticas pedagógicas y cómo ellas pueden re-contextualizarse de acuerdo con nuevas situaciones y problemáticas de escuela: Fe y Alegría Las Américas,República de Argentina,Fredonia,República del Líbano,Arroyo de Piedra,Técnicse  a de Pasacaballos,Manuela Beltrán,Nuevo Bosque,Santa Ana.</t>
  </si>
  <si>
    <t>La Secretaría de Educación Distrital realizó analisis de resultados Pruebas Saber 2019, se requiere recepcionar los analisis de eficiencia interna elaborados: por la Dirección de Cobertura y Planeación Educativa.</t>
  </si>
  <si>
    <t>Para realizar la revisión ajuste y actualización del PEI se requiere su alineación y articulación con el Plan de Desarrollo "Salvemos Juntos a Cartagena 2020-2023"  para ello se ha programado la socialización del nuevo Plan de Desarrollo, Programas y Proyectos a las Instituciones Educativas Oficiales.</t>
  </si>
  <si>
    <t>Fortalecimiento de la educación inclusiva intercultural :en convenio con el MEN-OIM, se benefician  3 instituciones educativas  que  son fortalecidas en currículos interculturales, competencias  ciudadanas , socioemocionales y socioculturales que promueven la educación inclusiva e intercultural con grupos étnicos , partcipan : I.E. PEDRO DE HEREDIA, SAN JOSE CAÑO DEL ORO Y ANTONIA SANTOS.
CONMEMORACIÓN MES DE LA HERENCIA AFRICANA: En el Concejo Distrital de Cartagena, el Día Nacional de la Afrocolombianidad 21de mayo, se acordó mediante peticiones conjuntas se tramite un proyecto en el Congreso que beneficie a la población afro, que propone entre otros aspectos la inclusión del programa etnoeducación, interculturalidad, catedra afrocolombiana</t>
  </si>
  <si>
    <t xml:space="preserve">Se acompaño técnicamente 14 EE y con apoyo de APP - con programas como REVIVO, VERDE VIVO; ECOLOGICO; enmarcados en la Red de Educación Ambiental - CIDEA y el EPA llegamos a 47 EE. </t>
  </si>
  <si>
    <t xml:space="preserve">En esta vigencia se da continuidad a la revisión de los Proyectos de Escuelas para Padres, para el ajuste de la metodología, en especial el desarrollo de estrategias que faciliten la comunicación a traves de canales virtuales, con metodologías innovadoras y recursos virtuales. Escuela Normal Superior De Cartagena De Indias, Institución Educativa San José De Caño Del Oro,Institución Educativa Fe Y Alegría El Progreso, Institución Educativa Pedro De Heredia, Institucion Educativa Nuestra Señora Del Perpetuo Socorro, Institución Educativa Puerto Rey, Institucion Educativa Luis Carlos Galan Sarmiento, Institución Educativa Juan José Nieto, Institucion Educativa Antonia Santos, Institución Educativa Nuevo Bosque, Institucion educativa puerto rey, Institucion educativa Luis Carlos Galan Sarmiento, Institucion educativa Tierra baja, Institucion educativa ciudad de tunja, Institucion educativa la milagrosa </t>
  </si>
  <si>
    <t>Las Instituciones Educativas en atención a las orientaciones del Ministerio de Educación Nacional para la prestación del servicio educativo, en la situación de la pandemia y al Plan Distrital de #aprendiendo en casa, a través de los equipos psicosociales se diseñó la estrategia de acompañamiento para fortalecer competencias socioemocionales y ciudadanas, lo cual permite en las actuales circunstancias seguir trabajando en las actividades que contribuyan a generar en los estudiantes las competencias contenidas en la ley Catedra de Paz.</t>
  </si>
  <si>
    <t>En comité de fecha 22 de abril de 2020 se aprobaron 70 movimientos y en comité de 25 de junio de 2020  fueron aprobados 22, para un total de 92. No se incluyen los movimientos del sector privado.</t>
  </si>
  <si>
    <t>La reinducción se realizará en el segundo semestre con la socialización del PDD 2020-2023 aprobrado y presentación del análsis del contexto actualizado</t>
  </si>
  <si>
    <t>De acuerdo al cronograma del proyecto actualizado del PDD</t>
  </si>
  <si>
    <t>Revisados los procesos de: GEDGL-GEDGP-GEDAC-GEDCO-GEDCE-</t>
  </si>
  <si>
    <t>A la fecha por tramites administrativos no se ha realiado la entrega de auxilios educativos,</t>
  </si>
  <si>
    <t>Suspendido acompañamiento de estudiantes de Cedesarrollo a las IEO, por el aislamiento. En gestión para trabajar de manera virtual.</t>
  </si>
  <si>
    <t xml:space="preserve">Capacitación ISO 9001.2015 y  Tablero de controla-Indicadores, par  líderes de proceso y Coordinadores de UNALDE. </t>
  </si>
  <si>
    <t>Estas actividades serán objeto de evaluación en el comité de bienestar teniendo en cuenta las situaciones de aislamiento</t>
  </si>
  <si>
    <t xml:space="preserve"> IEO asistidas para la mejora del SGC, a través de la revisión y actualización de procesos ( caracterizaciones, mapa de procesos, procedimientos, indicadores, riesgos, etc).</t>
  </si>
  <si>
    <t>Se realizó capacitación en: Requisitos Norma ISO 9001:2015, Técnicas de Auditoría.
No de funcionarios asistentes: 43.
Auditores internos de IEO participantes: 37.
Instituciones Educativas Oficiales participantes: 7: Olga González Arraut, Juan José Nieto, Madre Gabriela de San Martín, Técnica de Pasacaballos, San Francisco de Asís, 20 de julio y Ambientalista.</t>
  </si>
  <si>
    <t>IEO con asistencias técnicas para las actualizaciones requeirdas en sus SGC: Madre Gabriela de San Martín, San Francisco de Asís.
Auditorías aplazadas por situación de aislamiento</t>
  </si>
  <si>
    <t xml:space="preserve">Se está esperando concepto del MEN a fin de  incluir los estudiantes de  transición que se encuentran por fuera del sistema. </t>
  </si>
  <si>
    <t>1. FUC aprobado por parte del MEN. Se remitió unos cambios de niveles para ser subidos conforme a lo que corresponde.
2. Se espera la viabilidad del MEN para adicionar estudiantes que se encuentran por fuera del sistema.
Los 20.793 estudiantes de educación media reportados en el SIMAT corresponden a: 11.367 de grado 10, 9.372 de grado 11, y 54 de grado 13.</t>
  </si>
  <si>
    <t>Asitieron 50 funcionarios administrativos a la Charla Teletrabajo Saludable realizada el 24 de junio del corriente. De los cuales 22 son funconaros en carrera administrativa y 2 son nuevos que participan en Capacitacion.</t>
  </si>
  <si>
    <t>Se pagó el seguro 2019-2020 y se encuentra  en proceso contractual el seguro estudiantil para la vigencia 2020-2021.</t>
  </si>
  <si>
    <t>En la actualidad el PAE está siendo ejecutado bajo las directrices impartidas en las resoluciones 0006/0007/0008 de 2020, la cual modifica de manera transitoria la Resolución 29452, en este orden de ideas la modalidad de entrega en el marco de la Emergencia es la Ración para Preparar en casa, definida como una canasta básica de alimentos de los grupos de Cereales y harinas fortificadas, leche y productos lácteos, alimento proteico, grasas y azúcares, para que se lleve a cabo la preparación y consumo en el hogar. Este paquete alimentario es idéntico para todos los estudiantes focalizados en el PAE.  Importante saber,  que para la verificación de las entregas realizadas, se está utilizando una herramienta llamada KoBoCollect, en la cual se registran los datos de la persona que retira el paquete; esta información se refleja en tiempo real. En estos momentos el equipo PAE se encuentra realizando validación con la plataforma oficial de matricula SIMAT  de las entregas realizadas en el 1er ciclo, esto quiere decir que es posible que el reporte entregado a corte de 30 de junio aumente o se mantenga.</t>
  </si>
  <si>
    <t>A corte 30 de junio se ha realizado un (1) informe técnico  en el cual se especifican las actividades realizadas en la ejecución del programa en la primera entrega de  Raciones para preparar en casa.</t>
  </si>
  <si>
    <t>Debido a la actual emergencia sanitaria por el COVID 19 los estudiantes reciben sus clases de manera virtual, por lo tanto no asisten a las instalaciones de las I.E.O.  Por esta razón, la atención con la estrategia de transporte escolar se prestó únicamente en el primer trimestre.</t>
  </si>
  <si>
    <t xml:space="preserve">Se contrataron 6 instituciones para la prestación  del servicio educativo para atender población con discapacidad: IDI, CEN, Fundación REI, Mente Activa, Aprender con Alegría y Fundación el Rosario.
</t>
  </si>
  <si>
    <t xml:space="preserve">El SIMAT reporta en el sector oficial 2721 estudiantes con discapacidad  y  en prestación del servicio educativo matrícula contratada 1393 estudiantentes con discapacidad que están siendo atendidos en casa en el marco de la emergencia social. </t>
  </si>
  <si>
    <t>Se encuentra en proceso de selección los 13 profesionales que conformarán la plata temporal de Docentes de apoyo pedagógico aprobada por el MEN.
Para la contratación por OPS perfiles de apoyo pedagógico para la atención de la población sorda se encuentra en proceso de contratación 9 Modelos linguísticos y 2 Intérpretes en lenguaje de señas colombiana.</t>
  </si>
  <si>
    <t>Los procesos de capacitación y formación a Docentes de la Escuela Oficial para atender la población con Discapacidad se encuentra en fase de reorganización.</t>
  </si>
  <si>
    <t>Actualmente el SIMAT reporta 3450 estudiantes  caracterizados dentro del grupo poblacional de Víctimas del Conflicto armado y menores en riesgo.</t>
  </si>
  <si>
    <t>Este proyecto se encuentra en revisión por lo que en la presente vigencia se está reorganizando la atención de la población de Jóvenes y Adultos para CLEI 1.</t>
  </si>
  <si>
    <t>La SED participó en la Convocatoria para postular proyectos de Alfabetización del Ciclo Lectivo Especial CLEI 1 MEN ICETEX.  El Distrito de Cartagena de Indias quedó preseleccionado, en dicha convocatoria.</t>
  </si>
  <si>
    <r>
      <rPr>
        <sz val="22"/>
        <color rgb="FFFF0000"/>
        <rFont val="Arial"/>
        <family val="2"/>
      </rPr>
      <t>158</t>
    </r>
    <r>
      <rPr>
        <sz val="22"/>
        <rFont val="Arial"/>
        <family val="2"/>
      </rPr>
      <t xml:space="preserve"> Estudiante atendidos  Clei N0.1</t>
    </r>
  </si>
  <si>
    <r>
      <t xml:space="preserve"> Entrega de documento "necesidades de infraestructura"</t>
    </r>
    <r>
      <rPr>
        <strike/>
        <sz val="22"/>
        <color theme="1"/>
        <rFont val="Arial"/>
        <family val="2"/>
      </rPr>
      <t xml:space="preserve"> </t>
    </r>
  </si>
  <si>
    <r>
      <t>Al corte Marzo 31/2020  tenemos los siguientes avances:
Requerimientos de ENERO 3/2020
1. Transferencia Directa a  Instituciones Educativas Oficiales  para el Fortalecimiento al "Proyecto Bandas de Paz”. 
2. Transferencia Directa a la IE Manuela Vergara de Curi para la Ejecución de las Actividades: “Desfile Tradicional del 20 de Julio y Encuentro Distrital de Bandas de Paz 2020”
3. Transferencia Directa a la IE de la Boquilla Para el Fortalecimiento al Nodo Socio-Humanístico Con Énfasis en Música-Orquesta Sinfónica”
4. Transferencia Directa a la IE Soledad Román de Núñez para la Participación en el XXIX Concurso Nacional de Bandas de Paz “Feria de las Flores - Medellín 2020”.
5. Transferencia Directa a  Instituciones Educativas Oficiales  para  dotación de instrumentos y vestuario de BP – 2020 -
6.  Transferencia Directa a  Instituciones  Educativas Oficiales, para la</t>
    </r>
    <r>
      <rPr>
        <b/>
        <sz val="22"/>
        <rFont val="Arial"/>
        <family val="2"/>
      </rPr>
      <t xml:space="preserve"> actividad de premiación</t>
    </r>
    <r>
      <rPr>
        <sz val="22"/>
        <rFont val="Arial"/>
        <family val="2"/>
      </rPr>
      <t xml:space="preserve"> del  "XIV Festival Escolar de Música y Danza en Homenaje a Jorge García Usta”
7. Transferencia Directa a las Instituciones Educativas “Madre Gabriela de San Martin y Ambientalista de Cartagena de Indias, para el "Desarrollo del XV Festival Escolar de Música y Danza en Homenaje a Jorge García Usta Versión 2020.”
8. Transferencia Directa a  Instituciones Educativas Oficiales  para  desfile estudiantil homenaje a los Héroes de la Independencia versión  2020 -
</t>
    </r>
    <r>
      <rPr>
        <b/>
        <sz val="22"/>
        <color rgb="FFFF0000"/>
        <rFont val="Arial"/>
        <family val="2"/>
      </rPr>
      <t xml:space="preserve">MAS ASUNTOS PENDIENTES: </t>
    </r>
    <r>
      <rPr>
        <sz val="22"/>
        <rFont val="Arial"/>
        <family val="2"/>
      </rPr>
      <t xml:space="preserve">
1.	Diplomado a docentes de Red Cultural de Educadores - $20.000.000,oo UDC /Diplomado en Patrimonio y Gestión Cultural 
2.	Participación de 120 Maestros de Lengua Castellana en el Seminario Internacional Cátedra UNESCO - $20.000.000,oo </t>
    </r>
  </si>
  <si>
    <t>El servicio de conectividad se encuentra en proceso precontractual, de acuerdo a los nuevos lineamientos del MEN, toda vez que el beneficio ya no iria a las escuelas, sino hacia los estudiantes directamente para que cuenten con conectividad desde sus casas. En cuanto a dotacion de equipos tecnologicos, de acuerdo a entregas hechas durante la presente vigencia, se alcazó tener un inventario de  16,653 terminales.</t>
  </si>
  <si>
    <t>Debida a la pandemia,  y que se debe mantener el aislamiento social,  no es posible dar apertura al Punto Vive Digital, por tal motivo se encuentra cerrado.</t>
  </si>
  <si>
    <t xml:space="preserve">El acompañamiento a las Instituciones Educativas Oficiales, debido  a la pandemia, se viene realizando de manera virtual. S e atiende de manera permanente las llamadas y requerimientos de las IE, sin embargo se ha realizado capacitacion y acompañamiento virtual. </t>
  </si>
  <si>
    <t>644 Docentes formados por Fundación Telefónica  a traves del programa ”Profuturo"</t>
  </si>
  <si>
    <t>Se realizó  capacitacion en la plataforma Colombia Evaluadora como refuerzo y actualizacion en las nuevas funcionalidades (417 docentes formados)</t>
  </si>
  <si>
    <t>37565 estudiantes , 758 acudientes y 6035 docentes, accedieron a Colombia Evaluadora</t>
  </si>
  <si>
    <t>AVANCE META PRODUCTO A JUNIO 30 DE 2020</t>
  </si>
  <si>
    <t>AVANCE META PROYECTO JUNIO 30 DE 2020</t>
  </si>
  <si>
    <t>AVANCE PROGRAMA JUNIO 30 DE 2020</t>
  </si>
  <si>
    <t>AVANCE PROYECTO JUNIO 30 DE 2020</t>
  </si>
  <si>
    <t xml:space="preserve">Actualmente se cuenta con un reporte de 2.695 estudiantes del sector oficial y 438 en el sector privado, para un total de 3.133 estudiantes caracterizados como víctimas atendidos dentro del sistema educativo, de acuerdo con SIMAT.
</t>
  </si>
  <si>
    <t>AVANCE PLAN DE DESARROLLO LINEA ESTRATEGICA EDUCACIÓN PARA LA GENTE DEL SIGLO XXI A CORTE JUNIO 30 DE 2020</t>
  </si>
  <si>
    <t>AVANCE ACUMULADO LINEA ESTRATEGICA EDUCACIÓN PARA LA GENTE DEL SIGLO XXI A CORTE JUNIO 30 DE 2020</t>
  </si>
  <si>
    <t>AVANCE PLAN DE ACCION SECRETARÍA DE EDUCACIÓN A CORTE JUNIO 30 DE 2020</t>
  </si>
  <si>
    <t>PRESUPUESTO EJECUTADO SEGÚN PREDIS A JUNIO 30 DE 2020</t>
  </si>
  <si>
    <t>RENDIMIENTOS FINANCIEROS SGP</t>
  </si>
  <si>
    <t>INSTITUCIONES EDUCATIVAS OFICIALES OPERATIVAS - OPERACION DE IEOS (Calidad Matricula Oficial) - OPTIMIZACION DE LA OPERACION DE LAS INSTITUCIONES EDUCATIVAS OFICIALES DE CARTAGENA DE INDIAS -Rendimientos Financieros-S.G.P.-Educacion
02-081-06-20-01-01-01-03</t>
  </si>
  <si>
    <t>Asignacion especial MEN</t>
  </si>
  <si>
    <t xml:space="preserve"> SGP - Alimentacion Escolar</t>
  </si>
  <si>
    <t>Rendimientos Financieros SGP Alimentacion Escolar</t>
  </si>
  <si>
    <t>ACTUALIZACION CURRICULOS ESCOLARES DE LAS IEO - SGP - Educacion
02-071-06-20-01-01-02-03</t>
  </si>
  <si>
    <t>EJECUCION PRESUPUESTAL SECRETARÍA DE EDUCACIÓN DISTRITAL A JUNIO 30 DE 2020</t>
  </si>
  <si>
    <t xml:space="preserve">La meta es relativamente difícil de alcanzar, dado que existe un error en cuanto a la identificación de necesidades. </t>
  </si>
  <si>
    <t>Con el reinicio de los contratos por parte del FFIE, luego de declarada la terminación anticipada de los contratos por parte del MEN, en contra de Motta Engil, en los próximos  dos años se podrán entregar 14 aulas nuevas de preescolar. 
De otra parte, los procesos de contratación y ejecución de obras en m ateria de infraestructura educativa han estado seriamente afectados por las medidas de confinamiento decretadas por el gobierno nacional y la administración local.
Cabe anotar que ante la situación existente y la imposibilidad de ejecutar obras de infraestructura durante el primer semestre de 2020, se han dado movimientos presupuestales para antender asuntos que ante la situación de pandemia demandaban atención más inmediata.</t>
  </si>
  <si>
    <t>Se reiniciará la ejecución de 42 aulas nuevas del colegio San Felipe Neri, una vez que la Secrearía de Infraestructura defina la financiación y estipule fecha. De igual manera la reactivación de la ejecución de los contratos por parte del FFIE, luego de declarada la terminación anticipada de los mismos por parte del MEN en contra de Motta Engil permitirá garantizar en los proximos dos años la entrega de las dos nuevas instituciones educativas previstas en el marco del esquema de ejecucion por la estrategia de obra publica, sumándose a la meta de producto 68 aulas nuevas.
De otra parte, los procesos de contratación y ejecución de obras en materia de infraestructura educativa a nivel local han estado seriamente afectados por las medidas de confinamiento decretadas por el gobierno nacional y la administración Distrital.
Cabe anotar que ante la situación existente y la imposibilidad de ejecutar obras de infraestructura durante el primer semestre de 2020, se han dado movimientos presupuestales para antender asuntos que ante la situación de pandemia demandaban atención más inmediata.</t>
  </si>
  <si>
    <t xml:space="preserve">Pese a que no se realizó ejecución de recursos para este primer semestre 2020, se está desarrollando la MAESTRIA EN EDUCACIÓN DE LA UNIVERSIDAD DE CARTAGENA: En alianza con el Ministerio de Ciencias, Tecnologías e Innovación, Ministerio de Educación Nacional, Secretaría de Educación Distrital  y la Universidad de Cartagena 27 docentes, del Distrito de Cartagena iniciaron Maestría en Educación con énfasis en Investigación.  
Para apoyar los procesos de desarrollo personal y profesional de los docentes y directivos docentes del Distrito de Cartagena en coordinación con el el Ministerio de Educación Nacional, en el mes de mayo se inició un proceso de formación en diplomados financiados en un 100% a través del fondo “Formación continua para educadores en servicio de las Instituciones Educativas oficiales” Cohorte 2020, directivos y docentes del Distrito de Cartagena están participando en el proceso de inscripción.
</t>
  </si>
  <si>
    <t>No se ha realizado proceso de formación bilingue para este año 2020. De igual forma, no se ha implementado la jornada extendida bilingue</t>
  </si>
  <si>
    <t xml:space="preserve">Para el desarrollo de la propuesta cultural, en los orquestados y bandas de paz, los rectores han hecho entrega a los estudiantes de la instrumentación para perfeccionamiento en casa, con asistencia técnica - remota por parte de los Instructores. El proyecto tiene  26  EE participantes, 20 de ellas han desarrollado pese al confinamiento por COVID-19, las prácticas remotas o trabajo en casa. 
PESE A NO CULMNAR EL PROCESO DEL PLAN PLURIANUAL CON EL NODO SOCIO - HUMANISTICO OPERANDO SI SE DESARROLLARON LAS ACCIONES QUE  CORRESPONDE PARA ADQUIRIR MEJORES DESEMPEÑOS EN CUANTO A LAS COMPETENCIAS CIUDADANAS; QUE FINALMENTE ES LO QUE SE PERSIGUE CON LOS ARTICULOS 13 Y 14 DE LA LEY GENERAL DE EDUCACION - COMO OBJETIVOS COMUNES EN TODOS LOS NIVELES DE LA EDUCACION. 
OPERANDO Y EN FUNCIONAMIENTO 1 NODO CON ENFASIS EN MUSICA EN LA IE DE LA BOQUILLA - CON DOTACION A TRAVÉS DE APP 
EN FUNCIONAMIENTO 27 BANDAS DE PAZ - MARCIAL; RITMICA; LATINA Y SHOW. 
ACOMPAÑADOS 54 GRUPOS DE DANZAS EN LOS EE COMO PARTE DEL PROYECTO DE APROVECHAMIENTO DEL TIEMPO LIBRE, EL FOMENTO DE LAS DIVERSAS CULTURAS.
DOS EVENTOS ENMARCADOS EN EL PROGRAMA OFICIAL E INSTITUCIONALIZADOS COMO PARTE DE EL DESDE 2005. PARTICIPANDO ANUALMENTE. A SABER: 
FESTIVAL ESTUDIANTIL EN HOMENAJE A JORGE GARCIA USTA  Y 
DESFILE ESTUDIANTIL EN HOMENAJE A LOS HEROES DE LA INDPEDENCIA. GARANTIZADOS DESDE CALIDAD EDUCATIVA COMO PARTE DEL DESARROLLO DE PROGRAMAS TRANSVERSALES.  
EL FESTIVAL ESCOLAR EN HOMENAJE A JORGE GARCIA USTA Y DESFILE ESTUDIANTIL Está enmarcado dentro de las actividades destinadas a mantener, evaluar y promover la calidad educativa. Descrita en el Art.14 de la Ley 715 de 2001,  Art.5º de la Ley 115 de 1994.  “… Fines de la Educación – Ítem 6. El estudio y la comprensión crítica de la cultura nacional y de la diversidad étnica y cultural del país, como fundamento de la unidad nacional y de su identidad. Ítem 7. El acceso al conocimiento, la ciencia, la técnica y demás bienes y valores de la cultura, el fomento de la investigación y el estímulo a la creación artística en sus diferentes manifestaciones…”.
-PENDIENTES- 
ARTICULACION CON INSTITUCION PARA EL TRABAJO Y DESARROLLO HUMANO Y/O UNIVERSIDAD PARA CERTIFICAR POR COMPENTENCIAS A LOS ESTUDIANTES DESDE MEDIA TECNICA COMO ERA EL PROPOSITO DEL NODO - </t>
  </si>
  <si>
    <t>No se cuenta con avances en esta materia</t>
  </si>
  <si>
    <t>La Educación Ambiental en Cartagena, en coordinación con las entidades aliadas avanzan en procesos de formación ciudadana en temas de Desarrollo Sostenible. 
Con un Centro Historico, Certificados como destino Turístico y Sostenible. 
Los aportes al sector educativo son valiosos e incalculables.    
Se adelanta convenio interadministrativo con EPA y Gerencia de Espacio Público. Proyecto: Nuestro Parque.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</si>
</sst>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00_);_(&quot;$&quot;\ * \(#,##0.00\);_(&quot;$&quot;\ * &quot;-&quot;??_);_(@_)"/>
    <numFmt numFmtId="165" formatCode="_-&quot;$&quot;* #,##0.00_-;\-&quot;$&quot;* #,##0.00_-;_-&quot;$&quot;* &quot;-&quot;??_-;_-@_-"/>
    <numFmt numFmtId="166" formatCode="_-&quot;$&quot;\ * #,##0_-;\-&quot;$&quot;\ * #,##0_-;_-&quot;$&quot;\ * &quot;-&quot;_-;_-@_-"/>
    <numFmt numFmtId="167" formatCode="&quot;$&quot;\ #,##0"/>
    <numFmt numFmtId="168" formatCode="&quot;$&quot;#,##0"/>
    <numFmt numFmtId="169" formatCode="&quot;$&quot;\ #,##0.00"/>
    <numFmt numFmtId="170" formatCode="0.0%"/>
    <numFmt numFmtId="171" formatCode="dd/mm/yyyy;@"/>
    <numFmt numFmtId="172" formatCode="&quot;$&quot;\ #,##0.0"/>
    <numFmt numFmtId="173" formatCode="_-&quot;$&quot;* #,##0.00_-;\-&quot;$&quot;* #,##0.00_-;_-&quot;$&quot;* &quot;-&quot;??_-;_-@"/>
    <numFmt numFmtId="174" formatCode="&quot;$&quot;#,##0.00"/>
  </numFmts>
  <fonts count="41" x14ac:knownFonts="1">
    <font>
      <sz val="11"/>
      <color theme="1"/>
      <name val="Calibri"/>
      <family val="2"/>
      <scheme val="minor"/>
    </font>
    <font>
      <sz val="11"/>
      <color theme="1"/>
      <name val="Calibri"/>
      <family val="2"/>
      <scheme val="minor"/>
    </font>
    <font>
      <sz val="72"/>
      <name val="Arial"/>
      <family val="2"/>
    </font>
    <font>
      <sz val="12"/>
      <name val="Arial"/>
      <family val="2"/>
    </font>
    <font>
      <sz val="24"/>
      <name val="Arial"/>
      <family val="2"/>
    </font>
    <font>
      <sz val="20"/>
      <name val="Arial"/>
      <family val="2"/>
    </font>
    <font>
      <b/>
      <sz val="16"/>
      <color indexed="81"/>
      <name val="Tahoma"/>
      <family val="2"/>
    </font>
    <font>
      <sz val="14"/>
      <color indexed="81"/>
      <name val="Tahoma"/>
      <family val="2"/>
    </font>
    <font>
      <b/>
      <sz val="12"/>
      <color indexed="81"/>
      <name val="Tahoma"/>
      <family val="2"/>
    </font>
    <font>
      <b/>
      <sz val="9"/>
      <color indexed="81"/>
      <name val="Tahoma"/>
      <family val="2"/>
    </font>
    <font>
      <sz val="9"/>
      <color indexed="81"/>
      <name val="Tahoma"/>
      <family val="2"/>
    </font>
    <font>
      <sz val="24"/>
      <color rgb="FFFF0000"/>
      <name val="Arial"/>
      <family val="2"/>
    </font>
    <font>
      <sz val="20"/>
      <color rgb="FFFF0000"/>
      <name val="Arial"/>
      <family val="2"/>
    </font>
    <font>
      <sz val="22"/>
      <color rgb="FFFF0000"/>
      <name val="Arial"/>
      <family val="2"/>
    </font>
    <font>
      <sz val="22"/>
      <color theme="1"/>
      <name val="Arial"/>
      <family val="2"/>
    </font>
    <font>
      <sz val="11"/>
      <color theme="1"/>
      <name val="Arial"/>
      <family val="2"/>
    </font>
    <font>
      <sz val="22"/>
      <name val="Arial"/>
      <family val="2"/>
    </font>
    <font>
      <sz val="18"/>
      <color indexed="81"/>
      <name val="Tahoma"/>
      <family val="2"/>
    </font>
    <font>
      <b/>
      <sz val="18"/>
      <color indexed="81"/>
      <name val="Tahoma"/>
      <family val="2"/>
    </font>
    <font>
      <sz val="20"/>
      <color indexed="81"/>
      <name val="Tahoma"/>
      <family val="2"/>
    </font>
    <font>
      <sz val="16"/>
      <color indexed="81"/>
      <name val="Tahoma"/>
      <family val="2"/>
    </font>
    <font>
      <b/>
      <sz val="22"/>
      <color rgb="FFFF0000"/>
      <name val="Arial"/>
      <family val="2"/>
    </font>
    <font>
      <sz val="22"/>
      <color indexed="8"/>
      <name val="MS Sans Serif"/>
      <charset val="1"/>
    </font>
    <font>
      <sz val="26"/>
      <color rgb="FFFF0000"/>
      <name val="Arial"/>
      <family val="2"/>
    </font>
    <font>
      <b/>
      <sz val="22"/>
      <name val="Arial"/>
      <family val="2"/>
    </font>
    <font>
      <b/>
      <sz val="22"/>
      <color theme="1"/>
      <name val="Arial"/>
      <family val="2"/>
    </font>
    <font>
      <sz val="22"/>
      <color theme="1"/>
      <name val="Calibri"/>
      <family val="2"/>
      <scheme val="minor"/>
    </font>
    <font>
      <sz val="22"/>
      <name val="Calibri"/>
      <family val="2"/>
      <scheme val="minor"/>
    </font>
    <font>
      <strike/>
      <sz val="22"/>
      <color theme="1"/>
      <name val="Arial"/>
      <family val="2"/>
    </font>
    <font>
      <sz val="22"/>
      <name val="Calibri"/>
      <family val="2"/>
    </font>
    <font>
      <b/>
      <sz val="24"/>
      <name val="Arial"/>
      <family val="2"/>
    </font>
    <font>
      <b/>
      <sz val="48"/>
      <name val="Arial"/>
      <family val="2"/>
    </font>
    <font>
      <sz val="48"/>
      <name val="Arial"/>
      <family val="2"/>
    </font>
    <font>
      <b/>
      <sz val="36"/>
      <name val="Arial"/>
      <family val="2"/>
    </font>
    <font>
      <b/>
      <sz val="26"/>
      <name val="Arial"/>
      <family val="2"/>
    </font>
    <font>
      <b/>
      <sz val="72"/>
      <name val="Arial"/>
      <family val="2"/>
    </font>
    <font>
      <b/>
      <sz val="20"/>
      <color rgb="FFFF0000"/>
      <name val="Arial"/>
      <family val="2"/>
    </font>
    <font>
      <sz val="20"/>
      <color theme="1"/>
      <name val="Arial"/>
      <family val="2"/>
    </font>
    <font>
      <sz val="22"/>
      <color theme="1"/>
      <name val="Calibri"/>
      <family val="2"/>
    </font>
    <font>
      <b/>
      <sz val="22"/>
      <name val="Calibri"/>
      <family val="2"/>
    </font>
    <font>
      <b/>
      <sz val="24"/>
      <color rgb="FFFF0000"/>
      <name val="Arial"/>
      <family val="2"/>
    </font>
  </fonts>
  <fills count="3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99FF9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rgb="FFD5A6BD"/>
      </patternFill>
    </fill>
    <fill>
      <patternFill patternType="solid">
        <fgColor rgb="FFFFE598"/>
        <bgColor rgb="FFFFE598"/>
      </patternFill>
    </fill>
    <fill>
      <patternFill patternType="solid">
        <fgColor rgb="FF00B0F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66FF"/>
        <bgColor indexed="64"/>
      </patternFill>
    </fill>
    <fill>
      <patternFill patternType="solid">
        <fgColor rgb="FF00FF00"/>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rgb="FFCCCC00"/>
        <bgColor indexed="64"/>
      </patternFill>
    </fill>
    <fill>
      <patternFill patternType="solid">
        <fgColor rgb="FF66CCFF"/>
        <bgColor indexed="64"/>
      </patternFill>
    </fill>
    <fill>
      <patternFill patternType="solid">
        <fgColor rgb="FFFF5050"/>
        <bgColor indexed="64"/>
      </patternFill>
    </fill>
    <fill>
      <patternFill patternType="solid">
        <fgColor rgb="FFFFFF66"/>
        <bgColor indexed="64"/>
      </patternFill>
    </fill>
    <fill>
      <patternFill patternType="solid">
        <fgColor rgb="FFFF9933"/>
        <bgColor indexed="64"/>
      </patternFill>
    </fill>
    <fill>
      <patternFill patternType="solid">
        <fgColor rgb="FF009999"/>
        <bgColor indexed="64"/>
      </patternFill>
    </fill>
    <fill>
      <patternFill patternType="solid">
        <fgColor rgb="FFCCFFCC"/>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CCFF"/>
        <bgColor indexed="64"/>
      </patternFill>
    </fill>
    <fill>
      <patternFill patternType="solid">
        <fgColor rgb="FFFFD965"/>
        <bgColor rgb="FFFFD965"/>
      </patternFill>
    </fill>
    <fill>
      <patternFill patternType="solid">
        <fgColor theme="5" tint="0.79998168889431442"/>
        <bgColor indexed="64"/>
      </patternFill>
    </fill>
    <fill>
      <patternFill patternType="solid">
        <fgColor theme="5" tint="0.79998168889431442"/>
        <bgColor rgb="FFD5A6BD"/>
      </patternFill>
    </fill>
    <fill>
      <patternFill patternType="solid">
        <fgColor rgb="FFFF0000"/>
        <bgColor indexed="64"/>
      </patternFill>
    </fill>
    <fill>
      <patternFill patternType="solid">
        <fgColor rgb="FFFFC000"/>
        <bgColor indexed="64"/>
      </patternFill>
    </fill>
    <fill>
      <patternFill patternType="solid">
        <fgColor rgb="FF4CF11F"/>
        <bgColor indexed="64"/>
      </patternFill>
    </fill>
    <fill>
      <patternFill patternType="solid">
        <fgColor theme="5" tint="0.79998168889431442"/>
        <bgColor rgb="FFFBE4D5"/>
      </patternFill>
    </fill>
    <fill>
      <patternFill patternType="solid">
        <fgColor theme="7" tint="0.39997558519241921"/>
        <bgColor rgb="FFFFE598"/>
      </patternFill>
    </fill>
    <fill>
      <patternFill patternType="solid">
        <fgColor theme="7" tint="0.39997558519241921"/>
        <bgColor rgb="FFFBE4D5"/>
      </patternFill>
    </fill>
    <fill>
      <patternFill patternType="solid">
        <fgColor theme="7" tint="0.39997558519241921"/>
        <bgColor rgb="FFFFD965"/>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top/>
      <bottom style="medium">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bottom/>
      <diagonal/>
    </border>
  </borders>
  <cellStyleXfs count="5">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645">
    <xf numFmtId="0" fontId="0" fillId="0" borderId="0" xfId="0"/>
    <xf numFmtId="0" fontId="3" fillId="0" borderId="0" xfId="0" applyFont="1" applyFill="1" applyAlignment="1">
      <alignment horizontal="center" wrapText="1"/>
    </xf>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3" fillId="0" borderId="0" xfId="0" applyFont="1" applyFill="1"/>
    <xf numFmtId="0" fontId="5" fillId="0" borderId="0" xfId="0" applyFont="1" applyFill="1"/>
    <xf numFmtId="0" fontId="3" fillId="0" borderId="0" xfId="0" applyFont="1" applyFill="1" applyAlignment="1">
      <alignment horizontal="center" vertical="center"/>
    </xf>
    <xf numFmtId="0" fontId="3" fillId="0" borderId="0" xfId="3" applyNumberFormat="1" applyFont="1" applyFill="1" applyAlignment="1">
      <alignment horizontal="center"/>
    </xf>
    <xf numFmtId="10" fontId="3" fillId="0" borderId="0" xfId="3" applyNumberFormat="1" applyFont="1" applyFill="1" applyAlignment="1">
      <alignment horizontal="center"/>
    </xf>
    <xf numFmtId="10" fontId="3" fillId="0" borderId="0" xfId="3" applyNumberFormat="1" applyFont="1" applyFill="1"/>
    <xf numFmtId="0" fontId="12" fillId="2" borderId="0" xfId="0" applyFont="1" applyFill="1" applyAlignment="1">
      <alignment horizontal="left" wrapText="1"/>
    </xf>
    <xf numFmtId="0" fontId="12" fillId="2" borderId="0" xfId="0" applyFont="1" applyFill="1"/>
    <xf numFmtId="1" fontId="12" fillId="2" borderId="0" xfId="3" applyNumberFormat="1" applyFont="1" applyFill="1" applyAlignment="1">
      <alignment wrapText="1"/>
    </xf>
    <xf numFmtId="10" fontId="12" fillId="2" borderId="0" xfId="3" applyNumberFormat="1" applyFont="1" applyFill="1" applyAlignment="1">
      <alignment wrapText="1"/>
    </xf>
    <xf numFmtId="10" fontId="12" fillId="2" borderId="0" xfId="3" applyNumberFormat="1" applyFont="1" applyFill="1"/>
    <xf numFmtId="0" fontId="12" fillId="2" borderId="0" xfId="0" applyFont="1" applyFill="1" applyAlignment="1">
      <alignment horizontal="center"/>
    </xf>
    <xf numFmtId="10" fontId="12" fillId="0" borderId="0" xfId="3" applyNumberFormat="1" applyFont="1" applyFill="1" applyAlignment="1">
      <alignment wrapText="1"/>
    </xf>
    <xf numFmtId="10" fontId="12" fillId="0" borderId="0" xfId="3" applyNumberFormat="1" applyFont="1" applyFill="1"/>
    <xf numFmtId="0" fontId="12" fillId="0" borderId="0" xfId="0" applyFont="1" applyFill="1"/>
    <xf numFmtId="0" fontId="12" fillId="0" borderId="0" xfId="0" applyFont="1" applyFill="1" applyAlignment="1">
      <alignment horizontal="center"/>
    </xf>
    <xf numFmtId="0" fontId="12" fillId="0" borderId="0" xfId="0" applyFont="1" applyFill="1" applyAlignment="1">
      <alignment horizontal="left" wrapText="1"/>
    </xf>
    <xf numFmtId="1" fontId="12" fillId="0" borderId="0" xfId="3" applyNumberFormat="1" applyFont="1" applyFill="1" applyAlignment="1">
      <alignment wrapText="1"/>
    </xf>
    <xf numFmtId="167" fontId="13" fillId="0" borderId="6" xfId="2" applyNumberFormat="1"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6" fillId="0" borderId="6" xfId="0" applyFont="1" applyFill="1" applyBorder="1" applyAlignment="1">
      <alignment horizontal="center" vertical="center"/>
    </xf>
    <xf numFmtId="167" fontId="13" fillId="0" borderId="6" xfId="2" applyNumberFormat="1" applyFont="1" applyFill="1" applyBorder="1" applyAlignment="1">
      <alignment horizontal="center" vertical="center" wrapText="1"/>
    </xf>
    <xf numFmtId="167" fontId="16" fillId="0" borderId="6" xfId="2" applyNumberFormat="1" applyFont="1" applyFill="1" applyBorder="1" applyAlignment="1">
      <alignment horizontal="center" vertical="center"/>
    </xf>
    <xf numFmtId="167" fontId="16" fillId="0" borderId="6" xfId="2" applyNumberFormat="1" applyFont="1" applyFill="1" applyBorder="1" applyAlignment="1">
      <alignment vertical="center"/>
    </xf>
    <xf numFmtId="0" fontId="16" fillId="0" borderId="6" xfId="0" applyFont="1" applyFill="1" applyBorder="1" applyAlignment="1">
      <alignment vertical="center"/>
    </xf>
    <xf numFmtId="10" fontId="14" fillId="0" borderId="6" xfId="3" applyNumberFormat="1" applyFont="1" applyFill="1" applyBorder="1" applyAlignment="1">
      <alignment horizontal="center" vertical="center"/>
    </xf>
    <xf numFmtId="10" fontId="12" fillId="0" borderId="0" xfId="3" applyNumberFormat="1" applyFont="1" applyFill="1" applyAlignment="1">
      <alignment horizontal="center" vertical="center"/>
    </xf>
    <xf numFmtId="0" fontId="11" fillId="0" borderId="0" xfId="0" applyFont="1" applyFill="1" applyAlignment="1">
      <alignment horizontal="center" vertical="center"/>
    </xf>
    <xf numFmtId="164" fontId="12" fillId="0" borderId="0" xfId="0" applyNumberFormat="1" applyFont="1" applyFill="1" applyAlignment="1">
      <alignment horizontal="center"/>
    </xf>
    <xf numFmtId="164" fontId="21" fillId="0" borderId="39"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xf>
    <xf numFmtId="164" fontId="13" fillId="0" borderId="18" xfId="0" applyNumberFormat="1" applyFont="1" applyFill="1" applyBorder="1" applyAlignment="1">
      <alignment horizontal="center" vertical="center" wrapText="1"/>
    </xf>
    <xf numFmtId="164" fontId="13" fillId="0" borderId="18" xfId="3" applyNumberFormat="1" applyFont="1" applyFill="1" applyBorder="1" applyAlignment="1">
      <alignment horizontal="center" vertical="center" wrapText="1"/>
    </xf>
    <xf numFmtId="164" fontId="13" fillId="0" borderId="0" xfId="0" applyNumberFormat="1" applyFont="1" applyFill="1" applyAlignment="1">
      <alignment horizontal="center"/>
    </xf>
    <xf numFmtId="0" fontId="5" fillId="0" borderId="0" xfId="0" applyFont="1" applyFill="1" applyBorder="1"/>
    <xf numFmtId="0" fontId="4" fillId="0" borderId="0" xfId="0" applyFont="1" applyFill="1" applyAlignment="1">
      <alignment horizontal="center" vertical="center"/>
    </xf>
    <xf numFmtId="0" fontId="11" fillId="2" borderId="0" xfId="0" applyFont="1" applyFill="1" applyAlignment="1">
      <alignment horizontal="center" vertical="center"/>
    </xf>
    <xf numFmtId="10" fontId="11" fillId="0" borderId="0" xfId="3" applyNumberFormat="1" applyFont="1" applyFill="1" applyAlignment="1">
      <alignment horizontal="center" vertical="center"/>
    </xf>
    <xf numFmtId="10" fontId="23" fillId="0" borderId="0" xfId="3" applyNumberFormat="1" applyFont="1" applyFill="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xf>
    <xf numFmtId="10" fontId="12" fillId="0" borderId="0" xfId="3" applyNumberFormat="1" applyFont="1" applyFill="1" applyBorder="1" applyAlignment="1">
      <alignment horizontal="center" vertical="center"/>
    </xf>
    <xf numFmtId="10" fontId="11" fillId="0" borderId="0" xfId="3" applyNumberFormat="1" applyFont="1" applyFill="1" applyBorder="1" applyAlignment="1">
      <alignment horizontal="center" vertical="center"/>
    </xf>
    <xf numFmtId="10" fontId="23" fillId="0" borderId="0" xfId="3" applyNumberFormat="1" applyFont="1" applyFill="1" applyBorder="1" applyAlignment="1">
      <alignment horizontal="center" vertical="center"/>
    </xf>
    <xf numFmtId="0" fontId="12" fillId="0" borderId="0" xfId="0" applyFont="1" applyFill="1" applyBorder="1" applyAlignment="1">
      <alignment horizontal="left" wrapText="1"/>
    </xf>
    <xf numFmtId="0" fontId="12" fillId="0" borderId="0" xfId="0" applyFont="1" applyFill="1" applyBorder="1"/>
    <xf numFmtId="1" fontId="12" fillId="0" borderId="0" xfId="3" applyNumberFormat="1" applyFont="1" applyFill="1" applyBorder="1" applyAlignment="1">
      <alignment wrapText="1"/>
    </xf>
    <xf numFmtId="10" fontId="12" fillId="0" borderId="0" xfId="3" applyNumberFormat="1" applyFont="1" applyFill="1" applyBorder="1" applyAlignment="1">
      <alignment wrapText="1"/>
    </xf>
    <xf numFmtId="0" fontId="3" fillId="0" borderId="0" xfId="3" applyNumberFormat="1" applyFont="1" applyFill="1" applyBorder="1" applyAlignment="1">
      <alignment horizontal="center"/>
    </xf>
    <xf numFmtId="10" fontId="3" fillId="0" borderId="0" xfId="3" applyNumberFormat="1" applyFont="1" applyFill="1" applyBorder="1" applyAlignment="1">
      <alignment horizontal="center"/>
    </xf>
    <xf numFmtId="10" fontId="3" fillId="0" borderId="0" xfId="3" applyNumberFormat="1" applyFont="1" applyFill="1" applyBorder="1"/>
    <xf numFmtId="10" fontId="12" fillId="0" borderId="0" xfId="3" applyNumberFormat="1" applyFont="1" applyFill="1" applyBorder="1"/>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164" fontId="13" fillId="0" borderId="0" xfId="0" applyNumberFormat="1" applyFont="1" applyFill="1" applyBorder="1" applyAlignment="1">
      <alignment horizontal="center"/>
    </xf>
    <xf numFmtId="0" fontId="3" fillId="0" borderId="0" xfId="0" applyFont="1" applyFill="1" applyBorder="1" applyAlignment="1">
      <alignment horizontal="left"/>
    </xf>
    <xf numFmtId="0" fontId="16" fillId="0" borderId="6" xfId="0" applyFont="1" applyFill="1" applyBorder="1" applyAlignment="1">
      <alignment horizontal="center" vertical="center" wrapText="1"/>
    </xf>
    <xf numFmtId="0" fontId="16" fillId="30" borderId="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10" fontId="21" fillId="0" borderId="2" xfId="3" applyNumberFormat="1" applyFont="1" applyFill="1" applyBorder="1" applyAlignment="1">
      <alignment horizontal="center" vertical="center" wrapText="1"/>
    </xf>
    <xf numFmtId="0" fontId="25" fillId="7" borderId="2" xfId="0" applyFont="1" applyFill="1" applyBorder="1" applyAlignment="1">
      <alignment horizontal="center" vertical="center" wrapText="1"/>
    </xf>
    <xf numFmtId="1" fontId="25" fillId="7" borderId="2" xfId="0" applyNumberFormat="1" applyFont="1" applyFill="1" applyBorder="1" applyAlignment="1">
      <alignment horizontal="center" vertical="center" wrapText="1"/>
    </xf>
    <xf numFmtId="0" fontId="24" fillId="7" borderId="2" xfId="0" applyNumberFormat="1" applyFont="1" applyFill="1" applyBorder="1" applyAlignment="1">
      <alignment horizontal="center" vertical="center" wrapText="1"/>
    </xf>
    <xf numFmtId="0" fontId="21" fillId="0" borderId="39" xfId="0" applyFont="1" applyFill="1" applyBorder="1" applyAlignment="1">
      <alignment horizontal="center" vertical="center" wrapText="1"/>
    </xf>
    <xf numFmtId="10" fontId="24" fillId="7" borderId="16" xfId="3" applyNumberFormat="1" applyFont="1" applyFill="1" applyBorder="1" applyAlignment="1">
      <alignment horizontal="center" vertical="center" wrapText="1"/>
    </xf>
    <xf numFmtId="0" fontId="24" fillId="9" borderId="47" xfId="0" applyFont="1" applyFill="1" applyBorder="1" applyAlignment="1">
      <alignment horizontal="center" vertical="center" wrapText="1"/>
    </xf>
    <xf numFmtId="0" fontId="24" fillId="31" borderId="6" xfId="0" applyFont="1" applyFill="1" applyBorder="1" applyAlignment="1">
      <alignment horizontal="center" vertical="center" wrapText="1"/>
    </xf>
    <xf numFmtId="0" fontId="16" fillId="0" borderId="5" xfId="0" applyFont="1" applyFill="1" applyBorder="1" applyAlignment="1">
      <alignment horizontal="left" vertical="center" wrapText="1" readingOrder="1"/>
    </xf>
    <xf numFmtId="0" fontId="16" fillId="0" borderId="5" xfId="3"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167" fontId="16" fillId="0" borderId="5" xfId="2" applyNumberFormat="1" applyFont="1" applyFill="1" applyBorder="1" applyAlignment="1">
      <alignment horizontal="center" vertical="center" wrapText="1"/>
    </xf>
    <xf numFmtId="10" fontId="16" fillId="0" borderId="17" xfId="0" applyNumberFormat="1" applyFont="1" applyFill="1" applyBorder="1" applyAlignment="1">
      <alignment horizontal="center" vertical="center" wrapText="1"/>
    </xf>
    <xf numFmtId="0" fontId="16" fillId="0" borderId="17" xfId="0" applyFont="1" applyFill="1" applyBorder="1" applyAlignment="1">
      <alignment vertical="center"/>
    </xf>
    <xf numFmtId="10" fontId="14" fillId="10" borderId="25" xfId="0" applyNumberFormat="1" applyFont="1" applyFill="1" applyBorder="1" applyAlignment="1">
      <alignment horizontal="center" vertical="center" wrapText="1"/>
    </xf>
    <xf numFmtId="0" fontId="16" fillId="30" borderId="6" xfId="0" applyFont="1" applyFill="1" applyBorder="1" applyAlignment="1">
      <alignment horizontal="center" vertical="center"/>
    </xf>
    <xf numFmtId="0" fontId="16" fillId="0" borderId="6" xfId="0" applyFont="1" applyFill="1" applyBorder="1" applyAlignment="1">
      <alignment horizontal="left" vertical="center" wrapText="1" readingOrder="1"/>
    </xf>
    <xf numFmtId="0" fontId="16" fillId="0" borderId="6" xfId="3" applyNumberFormat="1" applyFont="1" applyFill="1" applyBorder="1" applyAlignment="1">
      <alignment horizontal="center" vertical="center"/>
    </xf>
    <xf numFmtId="10" fontId="16" fillId="0" borderId="6" xfId="3"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10" fontId="16" fillId="0" borderId="6" xfId="0" applyNumberFormat="1" applyFont="1" applyFill="1" applyBorder="1" applyAlignment="1">
      <alignment horizontal="center" vertical="center"/>
    </xf>
    <xf numFmtId="10" fontId="16" fillId="0" borderId="18" xfId="0" applyNumberFormat="1" applyFont="1" applyFill="1" applyBorder="1" applyAlignment="1">
      <alignment horizontal="center" vertical="center"/>
    </xf>
    <xf numFmtId="0" fontId="16" fillId="0" borderId="18" xfId="0" applyFont="1" applyFill="1" applyBorder="1" applyAlignment="1"/>
    <xf numFmtId="10" fontId="14" fillId="10" borderId="26" xfId="0" applyNumberFormat="1" applyFont="1" applyFill="1" applyBorder="1" applyAlignment="1">
      <alignment horizontal="center" vertical="center" wrapText="1"/>
    </xf>
    <xf numFmtId="0" fontId="16" fillId="30" borderId="6" xfId="0" applyFont="1" applyFill="1" applyBorder="1"/>
    <xf numFmtId="3" fontId="16" fillId="0" borderId="6"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xf>
    <xf numFmtId="3" fontId="16" fillId="0" borderId="6" xfId="0" applyNumberFormat="1" applyFont="1" applyFill="1" applyBorder="1" applyAlignment="1">
      <alignment horizontal="center" vertical="center"/>
    </xf>
    <xf numFmtId="10" fontId="16" fillId="0" borderId="6" xfId="3" applyNumberFormat="1" applyFont="1" applyFill="1" applyBorder="1" applyAlignment="1">
      <alignment horizontal="center" vertical="center" wrapText="1"/>
    </xf>
    <xf numFmtId="10" fontId="26" fillId="0" borderId="6" xfId="3"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readingOrder="1"/>
    </xf>
    <xf numFmtId="14" fontId="16" fillId="0" borderId="6" xfId="0" applyNumberFormat="1" applyFont="1" applyFill="1" applyBorder="1" applyAlignment="1">
      <alignment horizontal="center" vertical="center"/>
    </xf>
    <xf numFmtId="169" fontId="13" fillId="0" borderId="6"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164" fontId="22" fillId="0" borderId="6" xfId="0" applyNumberFormat="1" applyFont="1" applyBorder="1" applyAlignment="1">
      <alignment vertical="center"/>
    </xf>
    <xf numFmtId="0" fontId="16" fillId="0" borderId="18" xfId="0" applyFont="1" applyFill="1" applyBorder="1" applyAlignment="1">
      <alignment vertical="center" wrapText="1"/>
    </xf>
    <xf numFmtId="0" fontId="16" fillId="16" borderId="18" xfId="0" applyFont="1" applyFill="1" applyBorder="1" applyAlignment="1">
      <alignment horizontal="left" vertical="center" wrapText="1"/>
    </xf>
    <xf numFmtId="0" fontId="16" fillId="30" borderId="6" xfId="0" applyFont="1" applyFill="1" applyBorder="1" applyAlignment="1">
      <alignment horizontal="left" vertical="center" wrapText="1"/>
    </xf>
    <xf numFmtId="0" fontId="14" fillId="0" borderId="6" xfId="0" applyFont="1" applyFill="1" applyBorder="1" applyAlignment="1">
      <alignment horizontal="left" vertical="center" wrapText="1" readingOrder="1"/>
    </xf>
    <xf numFmtId="0" fontId="14" fillId="0" borderId="6" xfId="3"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1" fontId="14" fillId="0" borderId="6" xfId="0" applyNumberFormat="1" applyFont="1" applyFill="1" applyBorder="1" applyAlignment="1">
      <alignment horizontal="center" vertical="center"/>
    </xf>
    <xf numFmtId="0" fontId="16" fillId="0" borderId="6" xfId="3" applyNumberFormat="1" applyFont="1" applyFill="1" applyBorder="1" applyAlignment="1">
      <alignment horizontal="center" vertical="center" wrapText="1"/>
    </xf>
    <xf numFmtId="10" fontId="16" fillId="0" borderId="6" xfId="0" applyNumberFormat="1" applyFont="1" applyFill="1" applyBorder="1" applyAlignment="1">
      <alignment horizontal="center" vertical="center" wrapText="1"/>
    </xf>
    <xf numFmtId="10" fontId="14" fillId="0" borderId="6" xfId="3"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0" fontId="16" fillId="0" borderId="6" xfId="2" applyNumberFormat="1" applyFont="1" applyFill="1" applyBorder="1" applyAlignment="1">
      <alignment horizontal="center" vertical="center" wrapText="1"/>
    </xf>
    <xf numFmtId="169" fontId="16" fillId="0" borderId="6" xfId="0" applyNumberFormat="1" applyFont="1" applyFill="1" applyBorder="1" applyAlignment="1">
      <alignment horizontal="center" vertical="center" wrapText="1"/>
    </xf>
    <xf numFmtId="3" fontId="16" fillId="0" borderId="18" xfId="0" applyNumberFormat="1" applyFont="1" applyFill="1" applyBorder="1" applyAlignment="1">
      <alignment horizontal="center" vertical="center" wrapText="1"/>
    </xf>
    <xf numFmtId="10" fontId="16" fillId="0" borderId="18" xfId="3" applyNumberFormat="1" applyFont="1" applyFill="1" applyBorder="1" applyAlignment="1">
      <alignment vertical="center" wrapText="1"/>
    </xf>
    <xf numFmtId="1" fontId="16" fillId="0" borderId="6" xfId="3"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xf>
    <xf numFmtId="0" fontId="16" fillId="16" borderId="18" xfId="0" applyFont="1" applyFill="1" applyBorder="1" applyAlignment="1">
      <alignment horizontal="left" vertical="center"/>
    </xf>
    <xf numFmtId="0" fontId="16" fillId="0" borderId="6" xfId="0" applyNumberFormat="1" applyFont="1" applyFill="1" applyBorder="1" applyAlignment="1">
      <alignment horizontal="center" vertical="center" wrapText="1"/>
    </xf>
    <xf numFmtId="3" fontId="16" fillId="0" borderId="8" xfId="0" applyNumberFormat="1" applyFont="1" applyFill="1" applyBorder="1" applyAlignment="1">
      <alignment vertical="center"/>
    </xf>
    <xf numFmtId="0" fontId="27" fillId="0" borderId="18" xfId="0" applyFont="1" applyFill="1" applyBorder="1" applyAlignment="1">
      <alignment vertical="center" wrapText="1"/>
    </xf>
    <xf numFmtId="1" fontId="16" fillId="0" borderId="18" xfId="3" applyNumberFormat="1" applyFont="1" applyFill="1" applyBorder="1" applyAlignment="1">
      <alignment horizontal="center" vertical="center" wrapText="1"/>
    </xf>
    <xf numFmtId="1" fontId="13" fillId="0" borderId="6" xfId="3" applyNumberFormat="1" applyFont="1" applyFill="1" applyBorder="1" applyAlignment="1">
      <alignment horizontal="center" vertical="center" wrapText="1"/>
    </xf>
    <xf numFmtId="1" fontId="13" fillId="0" borderId="18" xfId="3" applyNumberFormat="1" applyFont="1" applyFill="1" applyBorder="1" applyAlignment="1">
      <alignment horizontal="center" vertical="center" wrapText="1"/>
    </xf>
    <xf numFmtId="1" fontId="16" fillId="0" borderId="6" xfId="3" applyNumberFormat="1" applyFont="1" applyFill="1" applyBorder="1" applyAlignment="1">
      <alignment vertical="center" wrapText="1"/>
    </xf>
    <xf numFmtId="167" fontId="16" fillId="0" borderId="8" xfId="2" applyNumberFormat="1" applyFont="1" applyFill="1" applyBorder="1" applyAlignment="1">
      <alignment horizontal="center" vertical="center"/>
    </xf>
    <xf numFmtId="1" fontId="16" fillId="0" borderId="7" xfId="3" applyNumberFormat="1" applyFont="1" applyFill="1" applyBorder="1" applyAlignment="1">
      <alignment horizontal="center" vertical="center" wrapText="1"/>
    </xf>
    <xf numFmtId="1" fontId="16" fillId="0" borderId="20" xfId="3" applyNumberFormat="1" applyFont="1" applyFill="1" applyBorder="1" applyAlignment="1">
      <alignment horizontal="center" vertical="center" wrapText="1"/>
    </xf>
    <xf numFmtId="0" fontId="16" fillId="16" borderId="18" xfId="0" applyFont="1" applyFill="1" applyBorder="1" applyAlignment="1">
      <alignment vertical="center" wrapText="1"/>
    </xf>
    <xf numFmtId="0" fontId="16" fillId="0" borderId="18" xfId="0" applyFont="1" applyFill="1" applyBorder="1" applyAlignment="1">
      <alignment horizontal="center" vertical="center" wrapText="1"/>
    </xf>
    <xf numFmtId="0" fontId="14" fillId="0" borderId="6" xfId="0" applyFont="1" applyFill="1" applyBorder="1" applyAlignment="1">
      <alignment horizontal="justify" vertical="top"/>
    </xf>
    <xf numFmtId="0" fontId="16" fillId="0" borderId="6" xfId="0" applyFont="1" applyFill="1" applyBorder="1" applyAlignment="1">
      <alignment horizontal="center" vertical="center" wrapText="1" readingOrder="1"/>
    </xf>
    <xf numFmtId="174" fontId="16" fillId="0" borderId="6" xfId="0" applyNumberFormat="1" applyFont="1" applyFill="1" applyBorder="1" applyAlignment="1">
      <alignment horizontal="center" vertical="center" wrapText="1" readingOrder="1"/>
    </xf>
    <xf numFmtId="0" fontId="16" fillId="0" borderId="21" xfId="0" applyFont="1" applyFill="1" applyBorder="1" applyAlignment="1">
      <alignment horizontal="center" vertical="center" wrapText="1" readingOrder="1"/>
    </xf>
    <xf numFmtId="0" fontId="16" fillId="0" borderId="19"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3" fontId="16" fillId="0" borderId="6" xfId="0" applyNumberFormat="1" applyFont="1" applyFill="1" applyBorder="1" applyAlignment="1">
      <alignment vertical="center" wrapText="1"/>
    </xf>
    <xf numFmtId="10" fontId="14" fillId="0" borderId="8" xfId="3" applyNumberFormat="1" applyFont="1" applyFill="1" applyBorder="1" applyAlignment="1">
      <alignment horizontal="center" vertical="center" wrapText="1"/>
    </xf>
    <xf numFmtId="10" fontId="16" fillId="0" borderId="8" xfId="3" applyNumberFormat="1" applyFont="1" applyFill="1" applyBorder="1" applyAlignment="1">
      <alignment horizontal="center" vertical="center" wrapText="1"/>
    </xf>
    <xf numFmtId="10" fontId="13" fillId="0" borderId="6" xfId="3" applyNumberFormat="1" applyFont="1" applyFill="1" applyBorder="1" applyAlignment="1">
      <alignment horizontal="center" vertical="center" wrapText="1"/>
    </xf>
    <xf numFmtId="10" fontId="13" fillId="0" borderId="18" xfId="3"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readingOrder="1"/>
    </xf>
    <xf numFmtId="167" fontId="16" fillId="0" borderId="6" xfId="0" applyNumberFormat="1" applyFont="1" applyFill="1" applyBorder="1" applyAlignment="1">
      <alignment horizontal="center" vertical="center"/>
    </xf>
    <xf numFmtId="0" fontId="14" fillId="0" borderId="23" xfId="0" applyFont="1" applyFill="1" applyBorder="1" applyAlignment="1">
      <alignment horizontal="center" vertical="center" wrapText="1"/>
    </xf>
    <xf numFmtId="0" fontId="26" fillId="0" borderId="1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10" fontId="16" fillId="0" borderId="10" xfId="0" applyNumberFormat="1" applyFont="1" applyFill="1" applyBorder="1" applyAlignment="1">
      <alignment horizontal="center" vertical="center" wrapText="1"/>
    </xf>
    <xf numFmtId="165" fontId="16" fillId="0" borderId="18" xfId="1" applyFont="1" applyFill="1" applyBorder="1" applyAlignment="1"/>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14" fillId="0" borderId="6"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xf>
    <xf numFmtId="169" fontId="14" fillId="0" borderId="6" xfId="2"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4" fillId="0" borderId="18" xfId="0" applyNumberFormat="1" applyFont="1" applyFill="1" applyBorder="1" applyAlignment="1">
      <alignment horizontal="center" vertical="center" wrapText="1"/>
    </xf>
    <xf numFmtId="169" fontId="14" fillId="0" borderId="6"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68" fontId="14" fillId="0" borderId="6" xfId="0" applyNumberFormat="1" applyFont="1" applyFill="1" applyBorder="1" applyAlignment="1">
      <alignment horizontal="center" vertical="center" wrapText="1"/>
    </xf>
    <xf numFmtId="1" fontId="14" fillId="16" borderId="6" xfId="0" applyNumberFormat="1" applyFont="1" applyFill="1" applyBorder="1" applyAlignment="1">
      <alignment horizontal="left" vertical="center" wrapText="1"/>
    </xf>
    <xf numFmtId="0" fontId="16" fillId="30" borderId="6" xfId="0" applyFont="1" applyFill="1" applyBorder="1" applyAlignment="1">
      <alignment horizontal="left" vertical="top" wrapText="1"/>
    </xf>
    <xf numFmtId="0" fontId="16" fillId="0" borderId="8" xfId="0" applyFont="1" applyFill="1" applyBorder="1" applyAlignment="1">
      <alignment horizontal="center" vertical="center" wrapText="1"/>
    </xf>
    <xf numFmtId="0" fontId="16" fillId="16" borderId="21" xfId="0" applyFont="1" applyFill="1" applyBorder="1" applyAlignment="1">
      <alignment vertical="center"/>
    </xf>
    <xf numFmtId="0" fontId="14" fillId="0" borderId="6" xfId="0" applyFont="1" applyFill="1" applyBorder="1" applyAlignment="1">
      <alignment vertical="center" wrapText="1"/>
    </xf>
    <xf numFmtId="0" fontId="29" fillId="0" borderId="18" xfId="0" applyFont="1" applyFill="1" applyBorder="1" applyAlignment="1">
      <alignment vertical="center" wrapText="1"/>
    </xf>
    <xf numFmtId="0" fontId="29" fillId="0" borderId="6" xfId="0" applyFont="1" applyFill="1" applyBorder="1" applyAlignment="1">
      <alignment horizontal="center" vertical="center"/>
    </xf>
    <xf numFmtId="10" fontId="29" fillId="0" borderId="6" xfId="3" applyNumberFormat="1" applyFont="1" applyFill="1" applyBorder="1" applyAlignment="1">
      <alignment horizontal="center" vertical="center"/>
    </xf>
    <xf numFmtId="14" fontId="16" fillId="0" borderId="18" xfId="0" applyNumberFormat="1" applyFont="1" applyFill="1" applyBorder="1" applyAlignment="1">
      <alignment horizontal="center" vertical="center" wrapText="1"/>
    </xf>
    <xf numFmtId="172" fontId="14" fillId="0" borderId="31" xfId="0" applyNumberFormat="1" applyFont="1" applyFill="1" applyBorder="1" applyAlignment="1">
      <alignment horizontal="center" vertical="center" wrapText="1"/>
    </xf>
    <xf numFmtId="167" fontId="14" fillId="0" borderId="31"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1" fontId="16" fillId="0" borderId="18"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1" fontId="14" fillId="0" borderId="31" xfId="0" applyNumberFormat="1" applyFont="1" applyFill="1" applyBorder="1" applyAlignment="1">
      <alignment horizontal="center" vertical="center" wrapText="1"/>
    </xf>
    <xf numFmtId="1" fontId="14" fillId="0" borderId="18" xfId="0" applyNumberFormat="1" applyFont="1" applyFill="1" applyBorder="1" applyAlignment="1">
      <alignment horizontal="center" vertical="center" wrapText="1"/>
    </xf>
    <xf numFmtId="173" fontId="14" fillId="0" borderId="3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30" borderId="6" xfId="0" applyFont="1" applyFill="1" applyBorder="1" applyAlignment="1">
      <alignment vertical="top" wrapText="1"/>
    </xf>
    <xf numFmtId="169" fontId="14" fillId="0" borderId="6" xfId="0" applyNumberFormat="1" applyFont="1" applyFill="1" applyBorder="1" applyAlignment="1">
      <alignment horizontal="center" vertical="center"/>
    </xf>
    <xf numFmtId="167" fontId="14" fillId="0" borderId="6" xfId="0" applyNumberFormat="1" applyFont="1" applyFill="1" applyBorder="1" applyAlignment="1">
      <alignment horizontal="center" vertical="center"/>
    </xf>
    <xf numFmtId="171" fontId="16" fillId="0" borderId="6" xfId="0" applyNumberFormat="1" applyFont="1" applyFill="1" applyBorder="1" applyAlignment="1">
      <alignment horizontal="center" vertical="center" wrapText="1"/>
    </xf>
    <xf numFmtId="0" fontId="14" fillId="0" borderId="6" xfId="0" quotePrefix="1" applyFont="1" applyFill="1" applyBorder="1" applyAlignment="1">
      <alignment horizontal="center" vertical="center"/>
    </xf>
    <xf numFmtId="0" fontId="14" fillId="0" borderId="18" xfId="0" applyFont="1" applyFill="1" applyBorder="1" applyAlignment="1">
      <alignment wrapText="1"/>
    </xf>
    <xf numFmtId="0" fontId="14" fillId="16" borderId="18" xfId="0" applyFont="1" applyFill="1" applyBorder="1" applyAlignment="1">
      <alignment vertical="center" wrapText="1"/>
    </xf>
    <xf numFmtId="10" fontId="14" fillId="0" borderId="6" xfId="0" applyNumberFormat="1" applyFont="1" applyFill="1" applyBorder="1" applyAlignment="1">
      <alignment horizontal="center" vertical="center" wrapText="1"/>
    </xf>
    <xf numFmtId="167" fontId="14" fillId="0" borderId="6" xfId="2" applyNumberFormat="1" applyFont="1" applyFill="1" applyBorder="1" applyAlignment="1">
      <alignment horizontal="center" vertical="center" wrapText="1"/>
    </xf>
    <xf numFmtId="0" fontId="14" fillId="0" borderId="18" xfId="0" applyFont="1" applyFill="1" applyBorder="1" applyAlignment="1"/>
    <xf numFmtId="17" fontId="16" fillId="0" borderId="6" xfId="0" applyNumberFormat="1" applyFont="1" applyFill="1" applyBorder="1" applyAlignment="1">
      <alignment horizontal="center" vertical="center" wrapText="1"/>
    </xf>
    <xf numFmtId="0" fontId="16" fillId="0" borderId="6" xfId="0" applyFont="1" applyFill="1" applyBorder="1" applyAlignment="1">
      <alignment vertical="center" wrapText="1"/>
    </xf>
    <xf numFmtId="0" fontId="14" fillId="0" borderId="6" xfId="0" applyFont="1" applyFill="1" applyBorder="1" applyAlignment="1">
      <alignment horizontal="left" vertical="center" wrapText="1"/>
    </xf>
    <xf numFmtId="0" fontId="16" fillId="23" borderId="6" xfId="0" applyFont="1" applyFill="1" applyBorder="1" applyAlignment="1">
      <alignment horizontal="center" vertical="center" wrapText="1"/>
    </xf>
    <xf numFmtId="0" fontId="16" fillId="4" borderId="18" xfId="0" applyFont="1" applyFill="1" applyBorder="1" applyAlignment="1">
      <alignment vertical="center" wrapText="1"/>
    </xf>
    <xf numFmtId="1" fontId="14" fillId="0" borderId="6" xfId="3" applyNumberFormat="1" applyFont="1" applyFill="1" applyBorder="1" applyAlignment="1">
      <alignment horizontal="center" vertical="center" wrapText="1"/>
    </xf>
    <xf numFmtId="167" fontId="14" fillId="0" borderId="6" xfId="2" applyNumberFormat="1" applyFont="1" applyFill="1" applyBorder="1" applyAlignment="1">
      <alignment horizontal="center" vertical="center"/>
    </xf>
    <xf numFmtId="167" fontId="16" fillId="0" borderId="6" xfId="2" applyNumberFormat="1" applyFont="1" applyFill="1" applyBorder="1" applyAlignment="1">
      <alignment horizontal="center" vertical="center" wrapText="1"/>
    </xf>
    <xf numFmtId="0" fontId="16" fillId="8" borderId="6" xfId="3" applyNumberFormat="1" applyFont="1" applyFill="1" applyBorder="1" applyAlignment="1">
      <alignment horizontal="center" vertical="center" wrapText="1"/>
    </xf>
    <xf numFmtId="14" fontId="16" fillId="8" borderId="6" xfId="0" applyNumberFormat="1" applyFont="1" applyFill="1" applyBorder="1" applyAlignment="1">
      <alignment horizontal="center" vertical="center" wrapText="1"/>
    </xf>
    <xf numFmtId="169" fontId="16" fillId="0" borderId="6" xfId="2" applyNumberFormat="1" applyFont="1" applyFill="1" applyBorder="1" applyAlignment="1">
      <alignment horizontal="center" vertical="center" wrapText="1"/>
    </xf>
    <xf numFmtId="0" fontId="16" fillId="0" borderId="19" xfId="0" applyFont="1" applyFill="1" applyBorder="1" applyAlignment="1">
      <alignment vertical="center" wrapText="1"/>
    </xf>
    <xf numFmtId="0" fontId="16" fillId="0" borderId="42" xfId="0" applyFont="1" applyFill="1" applyBorder="1" applyAlignment="1">
      <alignment vertical="center" wrapText="1"/>
    </xf>
    <xf numFmtId="0" fontId="16" fillId="14" borderId="6" xfId="0" applyFont="1" applyFill="1" applyBorder="1" applyAlignment="1">
      <alignment horizontal="left" vertical="center" wrapText="1"/>
    </xf>
    <xf numFmtId="0" fontId="16" fillId="0" borderId="21" xfId="0" applyFont="1" applyFill="1" applyBorder="1" applyAlignment="1">
      <alignment vertical="center" wrapText="1"/>
    </xf>
    <xf numFmtId="0" fontId="16" fillId="0" borderId="43" xfId="0" applyFont="1" applyFill="1" applyBorder="1" applyAlignment="1">
      <alignment vertical="center" wrapText="1"/>
    </xf>
    <xf numFmtId="0" fontId="16" fillId="12" borderId="6" xfId="0" applyFont="1" applyFill="1" applyBorder="1" applyAlignment="1">
      <alignment horizontal="left" vertical="center" wrapText="1"/>
    </xf>
    <xf numFmtId="0" fontId="16" fillId="0" borderId="9" xfId="0" applyFont="1" applyFill="1" applyBorder="1" applyAlignment="1">
      <alignment horizontal="left" vertical="center" wrapText="1" readingOrder="1"/>
    </xf>
    <xf numFmtId="0" fontId="16" fillId="0" borderId="9" xfId="3" applyNumberFormat="1"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9" xfId="0" applyFont="1" applyFill="1" applyBorder="1" applyAlignment="1">
      <alignment horizontal="center" vertical="center"/>
    </xf>
    <xf numFmtId="10" fontId="16" fillId="0" borderId="9" xfId="3" applyNumberFormat="1" applyFont="1" applyFill="1" applyBorder="1" applyAlignment="1">
      <alignment horizontal="center" vertical="center"/>
    </xf>
    <xf numFmtId="167" fontId="16" fillId="0" borderId="9" xfId="0" applyNumberFormat="1" applyFont="1" applyFill="1" applyBorder="1" applyAlignment="1">
      <alignment horizontal="center" vertical="center"/>
    </xf>
    <xf numFmtId="0" fontId="16" fillId="30" borderId="6" xfId="0" applyNumberFormat="1" applyFont="1" applyFill="1" applyBorder="1" applyAlignment="1">
      <alignment horizontal="left" vertical="center" wrapText="1"/>
    </xf>
    <xf numFmtId="0" fontId="14" fillId="16" borderId="18" xfId="0" applyFont="1" applyFill="1" applyBorder="1" applyAlignment="1">
      <alignment horizontal="left" vertical="center" wrapText="1"/>
    </xf>
    <xf numFmtId="0" fontId="16" fillId="30" borderId="8" xfId="0" applyNumberFormat="1" applyFont="1" applyFill="1" applyBorder="1" applyAlignment="1">
      <alignment horizontal="left" vertical="center" wrapText="1"/>
    </xf>
    <xf numFmtId="0" fontId="16" fillId="30" borderId="6" xfId="0" applyNumberFormat="1" applyFont="1" applyFill="1" applyBorder="1" applyAlignment="1">
      <alignment horizontal="left" vertical="center"/>
    </xf>
    <xf numFmtId="0" fontId="16"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3" fontId="16" fillId="0" borderId="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10" fontId="14" fillId="0" borderId="6" xfId="3" applyNumberFormat="1" applyFont="1" applyFill="1" applyBorder="1" applyAlignment="1">
      <alignment horizontal="center" vertical="center"/>
    </xf>
    <xf numFmtId="10" fontId="16" fillId="0" borderId="6" xfId="3" applyNumberFormat="1" applyFont="1" applyFill="1" applyBorder="1" applyAlignment="1">
      <alignment horizontal="center" vertical="center"/>
    </xf>
    <xf numFmtId="0" fontId="16" fillId="0" borderId="6" xfId="3" applyNumberFormat="1" applyFont="1" applyFill="1" applyBorder="1" applyAlignment="1">
      <alignment horizontal="center" vertical="center" wrapText="1"/>
    </xf>
    <xf numFmtId="10" fontId="14" fillId="0" borderId="6" xfId="3" applyNumberFormat="1" applyFont="1" applyFill="1" applyBorder="1" applyAlignment="1">
      <alignment horizontal="center" vertical="center" wrapText="1"/>
    </xf>
    <xf numFmtId="10" fontId="16" fillId="0" borderId="6" xfId="3" applyNumberFormat="1" applyFont="1" applyFill="1" applyBorder="1" applyAlignment="1">
      <alignment horizontal="center" vertical="center" wrapText="1"/>
    </xf>
    <xf numFmtId="1" fontId="16" fillId="0" borderId="6" xfId="3" applyNumberFormat="1" applyFont="1" applyFill="1" applyBorder="1" applyAlignment="1">
      <alignment horizontal="center" vertical="center" wrapText="1"/>
    </xf>
    <xf numFmtId="10" fontId="14" fillId="0" borderId="6" xfId="3" applyNumberFormat="1" applyFont="1" applyFill="1" applyBorder="1" applyAlignment="1">
      <alignment horizontal="center" vertical="center" wrapText="1"/>
    </xf>
    <xf numFmtId="0" fontId="16" fillId="0" borderId="8" xfId="0" applyFont="1" applyFill="1" applyBorder="1" applyAlignment="1">
      <alignment horizontal="center" vertical="center" wrapText="1" readingOrder="1"/>
    </xf>
    <xf numFmtId="0" fontId="16" fillId="0" borderId="6" xfId="0" applyFont="1" applyFill="1" applyBorder="1" applyAlignment="1">
      <alignment horizontal="center" vertical="center" wrapText="1" readingOrder="1"/>
    </xf>
    <xf numFmtId="0" fontId="24" fillId="30" borderId="2" xfId="0" applyNumberFormat="1"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4" xfId="0" applyFont="1" applyFill="1" applyBorder="1" applyAlignment="1">
      <alignment vertical="center" wrapText="1"/>
    </xf>
    <xf numFmtId="0" fontId="16" fillId="0" borderId="29"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16" borderId="21" xfId="0" applyFont="1" applyFill="1" applyBorder="1" applyAlignment="1">
      <alignment horizontal="left" vertical="center" wrapText="1"/>
    </xf>
    <xf numFmtId="3" fontId="16"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6" fillId="0" borderId="6" xfId="0" applyFont="1" applyFill="1" applyBorder="1"/>
    <xf numFmtId="10" fontId="24" fillId="0" borderId="6" xfId="3" applyNumberFormat="1" applyFont="1" applyFill="1" applyBorder="1" applyAlignment="1">
      <alignment horizontal="center" vertical="center" wrapText="1"/>
    </xf>
    <xf numFmtId="164" fontId="16" fillId="0" borderId="18" xfId="0" applyNumberFormat="1" applyFont="1" applyFill="1" applyBorder="1" applyAlignment="1">
      <alignment horizontal="center" vertical="center" wrapText="1"/>
    </xf>
    <xf numFmtId="164" fontId="22" fillId="0" borderId="8" xfId="0" applyNumberFormat="1" applyFont="1" applyBorder="1" applyAlignment="1">
      <alignment vertical="center"/>
    </xf>
    <xf numFmtId="164" fontId="16" fillId="0" borderId="18" xfId="3" applyNumberFormat="1" applyFont="1" applyFill="1" applyBorder="1" applyAlignment="1">
      <alignment horizontal="center" vertical="center" wrapText="1"/>
    </xf>
    <xf numFmtId="164" fontId="16" fillId="0" borderId="18" xfId="0" applyNumberFormat="1" applyFont="1" applyFill="1" applyBorder="1" applyAlignment="1">
      <alignment horizontal="center" vertical="center"/>
    </xf>
    <xf numFmtId="164" fontId="16" fillId="0" borderId="10" xfId="0" applyNumberFormat="1" applyFont="1" applyFill="1" applyBorder="1" applyAlignment="1">
      <alignment horizontal="center" vertical="center" wrapText="1"/>
    </xf>
    <xf numFmtId="164" fontId="16" fillId="0" borderId="6" xfId="0" applyNumberFormat="1" applyFont="1" applyFill="1" applyBorder="1" applyAlignment="1">
      <alignment vertical="center" wrapText="1"/>
    </xf>
    <xf numFmtId="164" fontId="22" fillId="0" borderId="6" xfId="0" applyNumberFormat="1" applyFont="1" applyFill="1" applyBorder="1" applyAlignment="1">
      <alignment vertical="center"/>
    </xf>
    <xf numFmtId="0" fontId="16" fillId="0" borderId="6" xfId="0" applyFont="1" applyFill="1" applyBorder="1" applyAlignment="1">
      <alignment horizontal="center" vertical="center" wrapText="1"/>
    </xf>
    <xf numFmtId="0" fontId="24" fillId="4" borderId="6" xfId="0" applyFont="1" applyFill="1" applyBorder="1" applyAlignment="1">
      <alignment horizontal="center" vertical="center"/>
    </xf>
    <xf numFmtId="1" fontId="24" fillId="36" borderId="24" xfId="0" applyNumberFormat="1" applyFont="1" applyFill="1" applyBorder="1" applyAlignment="1">
      <alignment horizontal="center" vertical="center" wrapText="1"/>
    </xf>
    <xf numFmtId="1" fontId="24" fillId="36" borderId="23" xfId="0" applyNumberFormat="1" applyFont="1" applyFill="1" applyBorder="1" applyAlignment="1">
      <alignment horizontal="center" vertical="center" wrapText="1"/>
    </xf>
    <xf numFmtId="1" fontId="24" fillId="36" borderId="6" xfId="0" applyNumberFormat="1" applyFont="1" applyFill="1" applyBorder="1" applyAlignment="1">
      <alignment horizontal="center" vertical="center" wrapText="1"/>
    </xf>
    <xf numFmtId="3" fontId="24" fillId="4" borderId="6" xfId="0" applyNumberFormat="1" applyFont="1" applyFill="1" applyBorder="1" applyAlignment="1">
      <alignment horizontal="center" vertical="center"/>
    </xf>
    <xf numFmtId="0" fontId="24" fillId="4" borderId="35" xfId="0" applyFont="1" applyFill="1" applyBorder="1" applyAlignment="1">
      <alignment horizontal="center" vertical="center"/>
    </xf>
    <xf numFmtId="3" fontId="24" fillId="4" borderId="46" xfId="0" applyNumberFormat="1" applyFont="1" applyFill="1" applyBorder="1" applyAlignment="1">
      <alignment horizontal="center" vertical="center"/>
    </xf>
    <xf numFmtId="1" fontId="24" fillId="4" borderId="6" xfId="3" applyNumberFormat="1" applyFont="1" applyFill="1" applyBorder="1" applyAlignment="1">
      <alignment horizontal="center" vertical="center" wrapText="1"/>
    </xf>
    <xf numFmtId="3" fontId="24" fillId="4" borderId="6" xfId="0" applyNumberFormat="1" applyFont="1" applyFill="1" applyBorder="1" applyAlignment="1">
      <alignment horizontal="center" vertical="center" wrapText="1"/>
    </xf>
    <xf numFmtId="1" fontId="24" fillId="36" borderId="29" xfId="0" applyNumberFormat="1" applyFont="1" applyFill="1" applyBorder="1" applyAlignment="1">
      <alignment horizontal="center" vertical="center" wrapText="1"/>
    </xf>
    <xf numFmtId="1" fontId="24" fillId="4" borderId="30" xfId="0" applyNumberFormat="1" applyFont="1" applyFill="1" applyBorder="1" applyAlignment="1">
      <alignment horizontal="center" vertical="center" wrapText="1"/>
    </xf>
    <xf numFmtId="0" fontId="24" fillId="36" borderId="6" xfId="0" applyFont="1" applyFill="1" applyBorder="1" applyAlignment="1">
      <alignment horizontal="center" vertical="center" wrapText="1"/>
    </xf>
    <xf numFmtId="1" fontId="24" fillId="4" borderId="6" xfId="0" applyNumberFormat="1" applyFont="1" applyFill="1" applyBorder="1" applyAlignment="1">
      <alignment horizontal="center" vertical="center" wrapText="1"/>
    </xf>
    <xf numFmtId="0" fontId="24" fillId="4" borderId="6" xfId="0" applyNumberFormat="1" applyFont="1" applyFill="1" applyBorder="1" applyAlignment="1">
      <alignment horizontal="center" vertical="center" wrapText="1"/>
    </xf>
    <xf numFmtId="1" fontId="24" fillId="38" borderId="23" xfId="0" applyNumberFormat="1" applyFont="1" applyFill="1" applyBorder="1" applyAlignment="1">
      <alignment horizontal="center" vertical="center" wrapText="1"/>
    </xf>
    <xf numFmtId="0" fontId="24" fillId="38" borderId="23" xfId="0" applyFont="1" applyFill="1" applyBorder="1" applyAlignment="1">
      <alignment horizontal="center" vertical="center" wrapText="1"/>
    </xf>
    <xf numFmtId="0" fontId="24" fillId="4" borderId="6" xfId="0" applyFont="1" applyFill="1" applyBorder="1" applyAlignment="1">
      <alignment horizontal="center" vertical="center" wrapText="1"/>
    </xf>
    <xf numFmtId="10" fontId="24" fillId="4" borderId="6" xfId="0" applyNumberFormat="1" applyFont="1" applyFill="1" applyBorder="1" applyAlignment="1">
      <alignment horizontal="center" vertical="center" wrapText="1"/>
    </xf>
    <xf numFmtId="0" fontId="35" fillId="0" borderId="14" xfId="0" applyFont="1" applyFill="1" applyBorder="1" applyAlignment="1">
      <alignment vertical="center" wrapText="1"/>
    </xf>
    <xf numFmtId="10" fontId="25" fillId="0" borderId="6" xfId="3"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10" fontId="36" fillId="0" borderId="0" xfId="3" applyNumberFormat="1" applyFont="1" applyFill="1" applyAlignment="1">
      <alignment wrapText="1"/>
    </xf>
    <xf numFmtId="10" fontId="36" fillId="0" borderId="0" xfId="3" applyNumberFormat="1" applyFont="1" applyFill="1" applyBorder="1" applyAlignment="1">
      <alignment wrapText="1"/>
    </xf>
    <xf numFmtId="0" fontId="37" fillId="10" borderId="27" xfId="0" applyFont="1" applyFill="1" applyBorder="1" applyAlignment="1">
      <alignment vertical="center" wrapText="1"/>
    </xf>
    <xf numFmtId="0" fontId="14" fillId="0" borderId="26" xfId="0" applyFont="1" applyBorder="1" applyAlignment="1">
      <alignment vertical="center" wrapText="1"/>
    </xf>
    <xf numFmtId="0" fontId="16" fillId="35" borderId="23" xfId="0" applyFont="1" applyFill="1" applyBorder="1" applyAlignment="1">
      <alignment horizontal="center" vertical="center" wrapText="1"/>
    </xf>
    <xf numFmtId="0" fontId="3" fillId="0" borderId="0" xfId="0" applyFont="1" applyFill="1" applyAlignment="1">
      <alignment horizontal="center" vertical="center" wrapText="1"/>
    </xf>
    <xf numFmtId="0" fontId="16" fillId="16" borderId="18" xfId="0" applyFont="1" applyFill="1" applyBorder="1" applyAlignment="1">
      <alignment horizontal="justify" vertical="center" wrapText="1"/>
    </xf>
    <xf numFmtId="0" fontId="16" fillId="0" borderId="18" xfId="0" applyFont="1" applyFill="1" applyBorder="1" applyAlignment="1">
      <alignment vertical="center"/>
    </xf>
    <xf numFmtId="0" fontId="14" fillId="10" borderId="27" xfId="0" applyFont="1" applyFill="1" applyBorder="1" applyAlignment="1">
      <alignment vertical="center"/>
    </xf>
    <xf numFmtId="0" fontId="16" fillId="4" borderId="18" xfId="0" applyFont="1" applyFill="1" applyBorder="1" applyAlignment="1">
      <alignment vertical="center"/>
    </xf>
    <xf numFmtId="0" fontId="16" fillId="16" borderId="18" xfId="0" applyFont="1" applyFill="1" applyBorder="1" applyAlignment="1">
      <alignment vertical="center"/>
    </xf>
    <xf numFmtId="0" fontId="16" fillId="29" borderId="26" xfId="0" applyFont="1" applyFill="1" applyBorder="1" applyAlignment="1">
      <alignment vertical="center"/>
    </xf>
    <xf numFmtId="0" fontId="3" fillId="0" borderId="0" xfId="0" applyFont="1" applyFill="1" applyBorder="1" applyAlignment="1">
      <alignment vertical="center"/>
    </xf>
    <xf numFmtId="0" fontId="24" fillId="30" borderId="5" xfId="0" applyNumberFormat="1" applyFont="1" applyFill="1" applyBorder="1" applyAlignment="1">
      <alignment horizontal="center" vertical="center" wrapText="1"/>
    </xf>
    <xf numFmtId="0" fontId="24" fillId="30" borderId="6" xfId="0" applyNumberFormat="1" applyFont="1" applyFill="1" applyBorder="1" applyAlignment="1">
      <alignment horizontal="center" vertical="center" wrapText="1"/>
    </xf>
    <xf numFmtId="0" fontId="24" fillId="36" borderId="6" xfId="0" applyFont="1" applyFill="1" applyBorder="1" applyAlignment="1">
      <alignment horizontal="center" vertical="center"/>
    </xf>
    <xf numFmtId="0" fontId="24" fillId="30" borderId="8" xfId="0" applyNumberFormat="1" applyFont="1" applyFill="1" applyBorder="1" applyAlignment="1">
      <alignment horizontal="center" vertical="center" wrapText="1"/>
    </xf>
    <xf numFmtId="0" fontId="24" fillId="30" borderId="6" xfId="3" applyNumberFormat="1" applyFont="1" applyFill="1" applyBorder="1" applyAlignment="1">
      <alignment horizontal="center" vertical="center" wrapText="1"/>
    </xf>
    <xf numFmtId="0" fontId="39" fillId="4" borderId="6" xfId="0" applyFont="1" applyFill="1" applyBorder="1" applyAlignment="1">
      <alignment horizontal="center" vertical="center"/>
    </xf>
    <xf numFmtId="0" fontId="39" fillId="4" borderId="6" xfId="0" applyFont="1" applyFill="1" applyBorder="1" applyAlignment="1">
      <alignment horizontal="center" vertical="center" wrapText="1"/>
    </xf>
    <xf numFmtId="0" fontId="25" fillId="4" borderId="6" xfId="0" applyFont="1" applyFill="1" applyBorder="1" applyAlignment="1">
      <alignment horizontal="center" vertical="center"/>
    </xf>
    <xf numFmtId="0" fontId="25" fillId="4" borderId="6"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24" fillId="30" borderId="9" xfId="3" applyNumberFormat="1" applyFont="1" applyFill="1" applyBorder="1" applyAlignment="1">
      <alignment horizontal="center" vertical="center" wrapText="1"/>
    </xf>
    <xf numFmtId="0" fontId="36" fillId="0" borderId="0" xfId="0" applyFont="1" applyFill="1" applyAlignment="1">
      <alignment horizontal="center" vertical="center"/>
    </xf>
    <xf numFmtId="0" fontId="40" fillId="0" borderId="0" xfId="3" applyNumberFormat="1" applyFont="1" applyFill="1" applyAlignment="1">
      <alignment horizontal="center" vertical="center"/>
    </xf>
    <xf numFmtId="0" fontId="36" fillId="0" borderId="0" xfId="0" applyFont="1" applyFill="1" applyBorder="1" applyAlignment="1">
      <alignment horizontal="center" vertical="center"/>
    </xf>
    <xf numFmtId="0" fontId="40" fillId="0" borderId="0" xfId="3" applyNumberFormat="1" applyFont="1" applyFill="1" applyBorder="1" applyAlignment="1">
      <alignment horizontal="center" vertical="center"/>
    </xf>
    <xf numFmtId="1" fontId="36" fillId="0" borderId="0" xfId="3" applyNumberFormat="1" applyFont="1" applyFill="1" applyAlignment="1">
      <alignment wrapText="1"/>
    </xf>
    <xf numFmtId="0" fontId="36" fillId="0" borderId="0" xfId="3" applyNumberFormat="1" applyFont="1" applyFill="1" applyAlignment="1">
      <alignment wrapText="1"/>
    </xf>
    <xf numFmtId="1" fontId="36" fillId="0" borderId="0" xfId="3" applyNumberFormat="1" applyFont="1" applyFill="1" applyBorder="1" applyAlignment="1">
      <alignment wrapText="1"/>
    </xf>
    <xf numFmtId="0" fontId="36" fillId="0" borderId="0" xfId="3" applyNumberFormat="1" applyFont="1" applyFill="1" applyBorder="1" applyAlignment="1">
      <alignment wrapText="1"/>
    </xf>
    <xf numFmtId="1" fontId="36" fillId="2" borderId="0" xfId="3" applyNumberFormat="1" applyFont="1" applyFill="1" applyAlignment="1">
      <alignment wrapText="1"/>
    </xf>
    <xf numFmtId="0" fontId="24" fillId="4" borderId="8" xfId="0" applyFont="1" applyFill="1" applyBorder="1" applyAlignment="1">
      <alignment horizontal="center" vertical="center" wrapText="1"/>
    </xf>
    <xf numFmtId="0" fontId="16" fillId="33" borderId="6" xfId="0" applyFont="1" applyFill="1" applyBorder="1" applyAlignment="1">
      <alignment horizontal="left" vertical="center" wrapText="1" readingOrder="1"/>
    </xf>
    <xf numFmtId="0" fontId="16" fillId="33" borderId="6" xfId="3" applyNumberFormat="1" applyFont="1" applyFill="1" applyBorder="1" applyAlignment="1">
      <alignment horizontal="center" vertical="center"/>
    </xf>
    <xf numFmtId="0" fontId="16" fillId="33" borderId="6" xfId="0" applyFont="1" applyFill="1" applyBorder="1" applyAlignment="1">
      <alignment horizontal="center" vertical="center"/>
    </xf>
    <xf numFmtId="0" fontId="24" fillId="33" borderId="6" xfId="0" applyFont="1" applyFill="1" applyBorder="1" applyAlignment="1">
      <alignment horizontal="center" vertical="center"/>
    </xf>
    <xf numFmtId="0" fontId="24" fillId="33" borderId="6" xfId="0" applyNumberFormat="1" applyFont="1" applyFill="1" applyBorder="1" applyAlignment="1">
      <alignment horizontal="center" vertical="center" wrapText="1"/>
    </xf>
    <xf numFmtId="10" fontId="14" fillId="33" borderId="6" xfId="3" applyNumberFormat="1" applyFont="1" applyFill="1" applyBorder="1" applyAlignment="1">
      <alignment horizontal="center" vertical="center"/>
    </xf>
    <xf numFmtId="164" fontId="33" fillId="0" borderId="6" xfId="0" applyNumberFormat="1" applyFont="1" applyFill="1" applyBorder="1" applyAlignment="1">
      <alignment horizontal="center" vertical="center"/>
    </xf>
    <xf numFmtId="0" fontId="34" fillId="0" borderId="19"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4"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40" xfId="0" applyFont="1" applyFill="1" applyBorder="1" applyAlignment="1">
      <alignment horizontal="center" vertical="center" wrapText="1"/>
    </xf>
    <xf numFmtId="10" fontId="31" fillId="34" borderId="18" xfId="3" applyNumberFormat="1" applyFont="1" applyFill="1" applyBorder="1" applyAlignment="1">
      <alignment horizontal="center" vertical="center"/>
    </xf>
    <xf numFmtId="10" fontId="31" fillId="34" borderId="31" xfId="3" applyNumberFormat="1" applyFont="1" applyFill="1" applyBorder="1" applyAlignment="1">
      <alignment horizontal="center" vertical="center"/>
    </xf>
    <xf numFmtId="0" fontId="16" fillId="30" borderId="10" xfId="0" applyFont="1" applyFill="1" applyBorder="1" applyAlignment="1">
      <alignment horizontal="left" vertical="center" wrapText="1"/>
    </xf>
    <xf numFmtId="0" fontId="16" fillId="30" borderId="8" xfId="0" applyFont="1" applyFill="1" applyBorder="1" applyAlignment="1">
      <alignment horizontal="left" vertical="center" wrapText="1"/>
    </xf>
    <xf numFmtId="0" fontId="24" fillId="30" borderId="10" xfId="0" applyNumberFormat="1" applyFont="1" applyFill="1" applyBorder="1" applyAlignment="1">
      <alignment horizontal="center" vertical="center" wrapText="1"/>
    </xf>
    <xf numFmtId="0" fontId="24" fillId="30" borderId="7" xfId="0" applyNumberFormat="1" applyFont="1" applyFill="1" applyBorder="1" applyAlignment="1">
      <alignment horizontal="center" vertical="center" wrapText="1"/>
    </xf>
    <xf numFmtId="0" fontId="24" fillId="30" borderId="8" xfId="0" applyNumberFormat="1" applyFont="1" applyFill="1" applyBorder="1" applyAlignment="1">
      <alignment horizontal="center" vertical="center" wrapText="1"/>
    </xf>
    <xf numFmtId="0" fontId="24" fillId="30" borderId="6" xfId="0" applyNumberFormat="1" applyFont="1" applyFill="1" applyBorder="1" applyAlignment="1">
      <alignment horizontal="center" vertical="center" wrapText="1"/>
    </xf>
    <xf numFmtId="10" fontId="31" fillId="2" borderId="5" xfId="0" applyNumberFormat="1" applyFont="1" applyFill="1" applyBorder="1" applyAlignment="1">
      <alignment horizontal="center" vertical="center" wrapText="1"/>
    </xf>
    <xf numFmtId="0" fontId="31" fillId="2" borderId="6" xfId="0" applyFont="1" applyFill="1" applyBorder="1" applyAlignment="1">
      <alignment horizontal="center" vertical="center" wrapText="1"/>
    </xf>
    <xf numFmtId="3"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3" fontId="16" fillId="0" borderId="6" xfId="2"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 fontId="16" fillId="0" borderId="6" xfId="3" applyNumberFormat="1" applyFont="1" applyFill="1" applyBorder="1" applyAlignment="1">
      <alignment horizontal="center" vertical="center" wrapText="1"/>
    </xf>
    <xf numFmtId="1" fontId="13" fillId="0" borderId="18" xfId="3" applyNumberFormat="1" applyFont="1" applyFill="1" applyBorder="1" applyAlignment="1">
      <alignment horizontal="center" vertical="center" wrapText="1"/>
    </xf>
    <xf numFmtId="1" fontId="16" fillId="0" borderId="10" xfId="3" applyNumberFormat="1" applyFont="1" applyFill="1" applyBorder="1" applyAlignment="1">
      <alignment horizontal="center" vertical="center" wrapText="1"/>
    </xf>
    <xf numFmtId="1" fontId="16" fillId="0" borderId="7" xfId="3" applyNumberFormat="1" applyFont="1" applyFill="1" applyBorder="1" applyAlignment="1">
      <alignment horizontal="center" vertical="center" wrapText="1"/>
    </xf>
    <xf numFmtId="1" fontId="16" fillId="0" borderId="8" xfId="3" applyNumberFormat="1" applyFont="1" applyFill="1" applyBorder="1" applyAlignment="1">
      <alignment horizontal="center" vertical="center" wrapText="1"/>
    </xf>
    <xf numFmtId="0" fontId="16" fillId="30" borderId="7" xfId="0" applyFont="1" applyFill="1" applyBorder="1" applyAlignment="1">
      <alignment horizontal="left" vertical="center" wrapText="1"/>
    </xf>
    <xf numFmtId="10" fontId="14" fillId="0" borderId="10" xfId="3" applyNumberFormat="1" applyFont="1" applyFill="1" applyBorder="1" applyAlignment="1">
      <alignment horizontal="center" vertical="center" wrapText="1"/>
    </xf>
    <xf numFmtId="10" fontId="14" fillId="0" borderId="8" xfId="3" applyNumberFormat="1" applyFont="1" applyFill="1" applyBorder="1" applyAlignment="1">
      <alignment horizontal="center" vertical="center" wrapText="1"/>
    </xf>
    <xf numFmtId="9" fontId="24" fillId="30" borderId="10" xfId="3" applyNumberFormat="1" applyFont="1" applyFill="1" applyBorder="1" applyAlignment="1">
      <alignment horizontal="center" vertical="center" wrapText="1"/>
    </xf>
    <xf numFmtId="0" fontId="24" fillId="30" borderId="8" xfId="3" applyNumberFormat="1" applyFont="1" applyFill="1" applyBorder="1" applyAlignment="1">
      <alignment horizontal="center" vertical="center" wrapText="1"/>
    </xf>
    <xf numFmtId="0" fontId="24" fillId="30" borderId="10" xfId="3" applyNumberFormat="1" applyFont="1" applyFill="1" applyBorder="1" applyAlignment="1">
      <alignment horizontal="center" vertical="center" wrapText="1"/>
    </xf>
    <xf numFmtId="0" fontId="24" fillId="30" borderId="7" xfId="3" applyNumberFormat="1" applyFont="1" applyFill="1" applyBorder="1" applyAlignment="1">
      <alignment horizontal="center" vertical="center" wrapText="1"/>
    </xf>
    <xf numFmtId="10" fontId="21" fillId="0" borderId="10" xfId="3" applyNumberFormat="1" applyFont="1" applyFill="1" applyBorder="1" applyAlignment="1">
      <alignment horizontal="center" vertical="center" wrapText="1"/>
    </xf>
    <xf numFmtId="10" fontId="21" fillId="0" borderId="8" xfId="3" applyNumberFormat="1" applyFont="1" applyFill="1" applyBorder="1" applyAlignment="1">
      <alignment horizontal="center" vertical="center" wrapText="1"/>
    </xf>
    <xf numFmtId="10" fontId="25" fillId="0" borderId="10" xfId="3" applyNumberFormat="1" applyFont="1" applyFill="1" applyBorder="1" applyAlignment="1">
      <alignment horizontal="center" vertical="center" wrapText="1"/>
    </xf>
    <xf numFmtId="10" fontId="25" fillId="0" borderId="7" xfId="3" applyNumberFormat="1" applyFont="1" applyFill="1" applyBorder="1" applyAlignment="1">
      <alignment horizontal="center" vertical="center" wrapText="1"/>
    </xf>
    <xf numFmtId="10" fontId="25" fillId="0" borderId="8" xfId="3" applyNumberFormat="1" applyFont="1" applyFill="1" applyBorder="1" applyAlignment="1">
      <alignment horizontal="center" vertical="center" wrapText="1"/>
    </xf>
    <xf numFmtId="0" fontId="16" fillId="30" borderId="8" xfId="0" applyFont="1" applyFill="1" applyBorder="1" applyAlignment="1">
      <alignment horizontal="left" vertical="center"/>
    </xf>
    <xf numFmtId="0" fontId="16" fillId="30" borderId="10" xfId="0" applyFont="1" applyFill="1" applyBorder="1" applyAlignment="1">
      <alignment horizontal="center" vertical="center" wrapText="1"/>
    </xf>
    <xf numFmtId="0" fontId="16" fillId="30" borderId="7" xfId="0" applyFont="1" applyFill="1" applyBorder="1" applyAlignment="1">
      <alignment horizontal="center" vertical="center" wrapText="1"/>
    </xf>
    <xf numFmtId="0" fontId="16" fillId="30" borderId="8" xfId="0" applyFont="1" applyFill="1" applyBorder="1" applyAlignment="1">
      <alignment horizontal="center" vertical="center" wrapText="1"/>
    </xf>
    <xf numFmtId="0" fontId="16" fillId="30" borderId="7" xfId="0" applyFont="1" applyFill="1" applyBorder="1" applyAlignment="1">
      <alignment horizontal="left" vertical="center"/>
    </xf>
    <xf numFmtId="0" fontId="14" fillId="35" borderId="30" xfId="0" applyFont="1" applyFill="1" applyBorder="1" applyAlignment="1">
      <alignment horizontal="left" vertical="center" wrapText="1"/>
    </xf>
    <xf numFmtId="0" fontId="16" fillId="30" borderId="36" xfId="0" applyFont="1" applyFill="1" applyBorder="1"/>
    <xf numFmtId="0" fontId="16" fillId="30" borderId="29" xfId="0" applyFont="1" applyFill="1" applyBorder="1"/>
    <xf numFmtId="10" fontId="31" fillId="4" borderId="6" xfId="3" applyNumberFormat="1" applyFont="1" applyFill="1" applyBorder="1" applyAlignment="1">
      <alignment horizontal="center" vertical="center" wrapText="1"/>
    </xf>
    <xf numFmtId="10" fontId="31" fillId="5" borderId="6" xfId="3" applyNumberFormat="1" applyFont="1" applyFill="1" applyBorder="1" applyAlignment="1">
      <alignment horizontal="center" vertical="center" wrapText="1"/>
    </xf>
    <xf numFmtId="10" fontId="31" fillId="6" borderId="6" xfId="3" applyNumberFormat="1" applyFont="1" applyFill="1" applyBorder="1" applyAlignment="1">
      <alignment horizontal="center" vertical="center" textRotation="93" wrapText="1" readingOrder="1"/>
    </xf>
    <xf numFmtId="10" fontId="31" fillId="6" borderId="9" xfId="3" applyNumberFormat="1" applyFont="1" applyFill="1" applyBorder="1" applyAlignment="1">
      <alignment horizontal="center" vertical="center" textRotation="93" wrapText="1" readingOrder="1"/>
    </xf>
    <xf numFmtId="10" fontId="25" fillId="0" borderId="6" xfId="3" applyNumberFormat="1" applyFont="1" applyFill="1" applyBorder="1" applyAlignment="1">
      <alignment horizontal="center" vertical="center" wrapText="1"/>
    </xf>
    <xf numFmtId="10" fontId="24" fillId="0" borderId="10" xfId="3" applyNumberFormat="1" applyFont="1" applyFill="1" applyBorder="1" applyAlignment="1">
      <alignment horizontal="center" vertical="center" wrapText="1"/>
    </xf>
    <xf numFmtId="10" fontId="24" fillId="0" borderId="7" xfId="3" applyNumberFormat="1" applyFont="1" applyFill="1" applyBorder="1" applyAlignment="1">
      <alignment horizontal="center" vertical="center" wrapText="1"/>
    </xf>
    <xf numFmtId="10" fontId="24" fillId="0" borderId="8" xfId="3" applyNumberFormat="1" applyFont="1" applyFill="1" applyBorder="1" applyAlignment="1">
      <alignment horizontal="center" vertical="center" wrapText="1"/>
    </xf>
    <xf numFmtId="10" fontId="25" fillId="0" borderId="10" xfId="3" applyNumberFormat="1" applyFont="1" applyFill="1" applyBorder="1" applyAlignment="1">
      <alignment horizontal="center" vertical="center"/>
    </xf>
    <xf numFmtId="10" fontId="25" fillId="0" borderId="7" xfId="3" applyNumberFormat="1" applyFont="1" applyFill="1" applyBorder="1" applyAlignment="1">
      <alignment horizontal="center" vertical="center"/>
    </xf>
    <xf numFmtId="10" fontId="25" fillId="0" borderId="8" xfId="3" applyNumberFormat="1" applyFont="1" applyFill="1" applyBorder="1" applyAlignment="1">
      <alignment horizontal="center" vertical="center"/>
    </xf>
    <xf numFmtId="10" fontId="24" fillId="0" borderId="6" xfId="3" applyNumberFormat="1" applyFont="1" applyFill="1" applyBorder="1" applyAlignment="1">
      <alignment horizontal="center" vertical="center" wrapText="1"/>
    </xf>
    <xf numFmtId="10" fontId="24" fillId="0" borderId="6" xfId="0" applyNumberFormat="1" applyFont="1" applyFill="1" applyBorder="1" applyAlignment="1">
      <alignment horizontal="center" vertical="center" wrapText="1" readingOrder="1"/>
    </xf>
    <xf numFmtId="0" fontId="24" fillId="0" borderId="6" xfId="0" applyFont="1" applyFill="1" applyBorder="1" applyAlignment="1">
      <alignment horizontal="center" vertical="center" wrapText="1" readingOrder="1"/>
    </xf>
    <xf numFmtId="10" fontId="24" fillId="0" borderId="6"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0" fontId="14" fillId="0" borderId="6" xfId="0" applyNumberFormat="1" applyFont="1" applyFill="1" applyBorder="1" applyAlignment="1">
      <alignment horizontal="center" vertical="center" wrapText="1"/>
    </xf>
    <xf numFmtId="0" fontId="14" fillId="0" borderId="6" xfId="0" applyFont="1" applyFill="1" applyBorder="1"/>
    <xf numFmtId="10" fontId="16" fillId="0" borderId="10" xfId="3" applyNumberFormat="1" applyFont="1" applyFill="1" applyBorder="1" applyAlignment="1">
      <alignment horizontal="center" vertical="center"/>
    </xf>
    <xf numFmtId="10" fontId="16" fillId="0" borderId="7" xfId="3" applyNumberFormat="1" applyFont="1" applyFill="1" applyBorder="1" applyAlignment="1">
      <alignment horizontal="center" vertical="center"/>
    </xf>
    <xf numFmtId="10" fontId="16" fillId="0" borderId="8" xfId="3" applyNumberFormat="1" applyFont="1" applyFill="1" applyBorder="1" applyAlignment="1">
      <alignment horizontal="center" vertical="center"/>
    </xf>
    <xf numFmtId="10" fontId="14" fillId="0" borderId="6" xfId="3" applyNumberFormat="1" applyFont="1" applyFill="1" applyBorder="1" applyAlignment="1">
      <alignment horizontal="center" vertical="center"/>
    </xf>
    <xf numFmtId="10" fontId="14" fillId="0" borderId="7" xfId="3" applyNumberFormat="1" applyFont="1" applyFill="1" applyBorder="1" applyAlignment="1">
      <alignment horizontal="center" vertical="center"/>
    </xf>
    <xf numFmtId="10" fontId="14" fillId="0" borderId="41" xfId="3" applyNumberFormat="1" applyFont="1" applyFill="1" applyBorder="1" applyAlignment="1">
      <alignment horizontal="center" vertical="center"/>
    </xf>
    <xf numFmtId="10" fontId="14" fillId="0" borderId="10" xfId="3" applyNumberFormat="1" applyFont="1" applyFill="1" applyBorder="1" applyAlignment="1">
      <alignment horizontal="center" vertical="center"/>
    </xf>
    <xf numFmtId="10" fontId="14" fillId="0" borderId="8" xfId="3" applyNumberFormat="1" applyFont="1" applyFill="1" applyBorder="1" applyAlignment="1">
      <alignment horizontal="center" vertical="center"/>
    </xf>
    <xf numFmtId="10" fontId="14" fillId="0" borderId="10" xfId="3" applyNumberFormat="1" applyFont="1" applyFill="1" applyBorder="1" applyAlignment="1">
      <alignment horizontal="center" vertical="center" wrapText="1" readingOrder="1"/>
    </xf>
    <xf numFmtId="10" fontId="14" fillId="0" borderId="8" xfId="3" applyNumberFormat="1" applyFont="1" applyFill="1" applyBorder="1" applyAlignment="1">
      <alignment horizontal="center" vertical="center" wrapText="1" readingOrder="1"/>
    </xf>
    <xf numFmtId="10" fontId="16" fillId="0" borderId="6" xfId="3" applyNumberFormat="1" applyFont="1" applyFill="1" applyBorder="1" applyAlignment="1">
      <alignment horizontal="center" vertical="center"/>
    </xf>
    <xf numFmtId="3" fontId="16" fillId="0" borderId="10" xfId="0" applyNumberFormat="1" applyFont="1" applyFill="1" applyBorder="1" applyAlignment="1">
      <alignment horizontal="center" vertical="center" wrapText="1"/>
    </xf>
    <xf numFmtId="3" fontId="16" fillId="0" borderId="7"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10" fontId="16" fillId="0" borderId="37" xfId="3" applyNumberFormat="1" applyFont="1" applyFill="1" applyBorder="1" applyAlignment="1">
      <alignment horizontal="center" vertical="center"/>
    </xf>
    <xf numFmtId="10" fontId="16" fillId="0" borderId="38" xfId="3" applyNumberFormat="1" applyFont="1" applyFill="1" applyBorder="1" applyAlignment="1">
      <alignment horizontal="center" vertical="center"/>
    </xf>
    <xf numFmtId="10" fontId="16" fillId="0" borderId="10"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10" fontId="29" fillId="0" borderId="10" xfId="3" applyNumberFormat="1" applyFont="1" applyFill="1" applyBorder="1" applyAlignment="1">
      <alignment horizontal="center" vertical="center"/>
    </xf>
    <xf numFmtId="10" fontId="29" fillId="0" borderId="7" xfId="3" applyNumberFormat="1" applyFont="1" applyFill="1" applyBorder="1" applyAlignment="1">
      <alignment horizontal="center" vertical="center"/>
    </xf>
    <xf numFmtId="10" fontId="29" fillId="0" borderId="8" xfId="3" applyNumberFormat="1" applyFont="1" applyFill="1" applyBorder="1" applyAlignment="1">
      <alignment horizontal="center" vertical="center"/>
    </xf>
    <xf numFmtId="10" fontId="31" fillId="3" borderId="6" xfId="3" applyNumberFormat="1" applyFont="1" applyFill="1" applyBorder="1" applyAlignment="1">
      <alignment horizontal="center" vertical="center" wrapText="1"/>
    </xf>
    <xf numFmtId="9" fontId="16" fillId="0" borderId="10" xfId="3" applyFont="1" applyFill="1" applyBorder="1" applyAlignment="1">
      <alignment horizontal="center" vertical="center"/>
    </xf>
    <xf numFmtId="9" fontId="16" fillId="0" borderId="7" xfId="3" applyFont="1" applyFill="1" applyBorder="1" applyAlignment="1">
      <alignment horizontal="center" vertical="center"/>
    </xf>
    <xf numFmtId="9" fontId="16" fillId="0" borderId="8" xfId="3" applyFont="1" applyFill="1" applyBorder="1" applyAlignment="1">
      <alignment horizontal="center" vertical="center"/>
    </xf>
    <xf numFmtId="10" fontId="16" fillId="0" borderId="10" xfId="3" applyNumberFormat="1" applyFont="1" applyFill="1" applyBorder="1" applyAlignment="1">
      <alignment horizontal="center" vertical="center" wrapText="1"/>
    </xf>
    <xf numFmtId="10" fontId="16" fillId="0" borderId="7" xfId="3" applyNumberFormat="1" applyFont="1" applyFill="1" applyBorder="1" applyAlignment="1">
      <alignment horizontal="center" vertical="center" wrapText="1"/>
    </xf>
    <xf numFmtId="10" fontId="16" fillId="0" borderId="8" xfId="3"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1" fontId="16" fillId="0" borderId="6" xfId="0" applyNumberFormat="1" applyFont="1" applyFill="1" applyBorder="1" applyAlignment="1">
      <alignment horizontal="center" vertical="center"/>
    </xf>
    <xf numFmtId="164" fontId="22" fillId="0" borderId="10" xfId="0" applyNumberFormat="1" applyFont="1" applyBorder="1" applyAlignment="1">
      <alignment horizontal="center" vertical="center"/>
    </xf>
    <xf numFmtId="164" fontId="22" fillId="0" borderId="7" xfId="0" applyNumberFormat="1" applyFont="1" applyBorder="1" applyAlignment="1">
      <alignment horizontal="center" vertical="center"/>
    </xf>
    <xf numFmtId="164" fontId="22" fillId="0" borderId="8" xfId="0" applyNumberFormat="1" applyFont="1" applyBorder="1" applyAlignment="1">
      <alignment horizontal="center" vertical="center"/>
    </xf>
    <xf numFmtId="167" fontId="16" fillId="0" borderId="10" xfId="2" applyNumberFormat="1" applyFont="1" applyFill="1" applyBorder="1" applyAlignment="1">
      <alignment horizontal="center" vertical="center"/>
    </xf>
    <xf numFmtId="167" fontId="16" fillId="0" borderId="7" xfId="2" applyNumberFormat="1" applyFont="1" applyFill="1" applyBorder="1" applyAlignment="1">
      <alignment horizontal="center" vertical="center"/>
    </xf>
    <xf numFmtId="167" fontId="16" fillId="0" borderId="8" xfId="2" applyNumberFormat="1" applyFont="1" applyFill="1" applyBorder="1" applyAlignment="1">
      <alignment horizontal="center" vertical="center"/>
    </xf>
    <xf numFmtId="164" fontId="16" fillId="0" borderId="10" xfId="0" applyNumberFormat="1" applyFont="1" applyFill="1" applyBorder="1" applyAlignment="1">
      <alignment horizontal="center" vertical="center" wrapText="1"/>
    </xf>
    <xf numFmtId="164" fontId="16" fillId="0" borderId="8" xfId="0" applyNumberFormat="1" applyFont="1" applyFill="1" applyBorder="1" applyAlignment="1">
      <alignment horizontal="center" vertical="center" wrapText="1"/>
    </xf>
    <xf numFmtId="0" fontId="16" fillId="0" borderId="10" xfId="3" applyNumberFormat="1" applyFont="1" applyFill="1" applyBorder="1" applyAlignment="1">
      <alignment horizontal="center" vertical="center" wrapText="1"/>
    </xf>
    <xf numFmtId="0" fontId="16" fillId="0" borderId="7" xfId="3" applyNumberFormat="1" applyFont="1" applyFill="1" applyBorder="1" applyAlignment="1">
      <alignment horizontal="center" vertical="center" wrapText="1"/>
    </xf>
    <xf numFmtId="0" fontId="16" fillId="0" borderId="8" xfId="3" applyNumberFormat="1" applyFont="1" applyFill="1" applyBorder="1" applyAlignment="1">
      <alignment horizontal="center" vertical="center" wrapText="1"/>
    </xf>
    <xf numFmtId="164" fontId="16" fillId="0" borderId="10" xfId="3" applyNumberFormat="1" applyFont="1" applyFill="1" applyBorder="1" applyAlignment="1">
      <alignment horizontal="center" vertical="center"/>
    </xf>
    <xf numFmtId="164" fontId="16" fillId="0" borderId="7" xfId="3" applyNumberFormat="1" applyFont="1" applyFill="1" applyBorder="1" applyAlignment="1">
      <alignment horizontal="center" vertical="center"/>
    </xf>
    <xf numFmtId="164" fontId="16" fillId="0" borderId="8" xfId="3" applyNumberFormat="1" applyFont="1" applyFill="1" applyBorder="1" applyAlignment="1">
      <alignment horizontal="center" vertical="center"/>
    </xf>
    <xf numFmtId="169" fontId="16" fillId="0" borderId="10" xfId="0" applyNumberFormat="1" applyFont="1" applyFill="1" applyBorder="1" applyAlignment="1">
      <alignment horizontal="center" vertical="center" wrapText="1"/>
    </xf>
    <xf numFmtId="169" fontId="16" fillId="0" borderId="7" xfId="0" applyNumberFormat="1" applyFont="1" applyFill="1" applyBorder="1" applyAlignment="1">
      <alignment horizontal="center" vertical="center" wrapText="1"/>
    </xf>
    <xf numFmtId="169" fontId="16" fillId="0" borderId="8"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164" fontId="16" fillId="0" borderId="10" xfId="0" applyNumberFormat="1" applyFont="1" applyFill="1" applyBorder="1" applyAlignment="1">
      <alignment horizontal="center" vertical="center"/>
    </xf>
    <xf numFmtId="164" fontId="16" fillId="0" borderId="7" xfId="0" applyNumberFormat="1" applyFont="1" applyFill="1" applyBorder="1" applyAlignment="1">
      <alignment horizontal="center" vertical="center"/>
    </xf>
    <xf numFmtId="164" fontId="16" fillId="0" borderId="8" xfId="0" applyNumberFormat="1" applyFont="1" applyFill="1" applyBorder="1" applyAlignment="1">
      <alignment horizontal="center" vertical="center"/>
    </xf>
    <xf numFmtId="0" fontId="14" fillId="0" borderId="10" xfId="0" quotePrefix="1" applyFont="1" applyFill="1" applyBorder="1" applyAlignment="1">
      <alignment horizontal="center" vertical="center" wrapText="1"/>
    </xf>
    <xf numFmtId="0" fontId="14" fillId="0" borderId="8" xfId="0" quotePrefix="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1" xfId="0" applyFont="1" applyFill="1" applyBorder="1" applyAlignment="1">
      <alignment horizontal="center" vertical="center" wrapText="1"/>
    </xf>
    <xf numFmtId="164" fontId="22" fillId="0" borderId="41" xfId="0" applyNumberFormat="1" applyFont="1" applyBorder="1" applyAlignment="1">
      <alignment horizontal="center" vertical="center"/>
    </xf>
    <xf numFmtId="164" fontId="16" fillId="0" borderId="41" xfId="0" applyNumberFormat="1" applyFont="1" applyFill="1" applyBorder="1" applyAlignment="1">
      <alignment horizontal="center" vertical="center"/>
    </xf>
    <xf numFmtId="164" fontId="22" fillId="0" borderId="6" xfId="0" applyNumberFormat="1" applyFont="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24" fillId="4" borderId="10" xfId="3" applyNumberFormat="1" applyFont="1" applyFill="1" applyBorder="1" applyAlignment="1">
      <alignment horizontal="center" vertical="center"/>
    </xf>
    <xf numFmtId="0" fontId="24" fillId="4" borderId="8" xfId="3" applyNumberFormat="1" applyFont="1" applyFill="1" applyBorder="1" applyAlignment="1">
      <alignment horizontal="center" vertical="center"/>
    </xf>
    <xf numFmtId="0" fontId="24" fillId="4" borderId="10" xfId="0" applyFont="1" applyFill="1" applyBorder="1" applyAlignment="1">
      <alignment horizontal="center" vertical="center"/>
    </xf>
    <xf numFmtId="0" fontId="24" fillId="4" borderId="8" xfId="0" applyFont="1" applyFill="1" applyBorder="1" applyAlignment="1">
      <alignment horizontal="center" vertical="center"/>
    </xf>
    <xf numFmtId="1" fontId="24" fillId="4" borderId="15" xfId="3" applyNumberFormat="1" applyFont="1" applyFill="1" applyBorder="1" applyAlignment="1">
      <alignment horizontal="center" vertical="center" wrapText="1"/>
    </xf>
    <xf numFmtId="1" fontId="24" fillId="4" borderId="7" xfId="3" applyNumberFormat="1" applyFont="1" applyFill="1" applyBorder="1" applyAlignment="1">
      <alignment horizontal="center" vertical="center" wrapText="1"/>
    </xf>
    <xf numFmtId="1" fontId="24" fillId="4" borderId="8" xfId="3" applyNumberFormat="1" applyFont="1" applyFill="1" applyBorder="1" applyAlignment="1">
      <alignment horizontal="center" vertical="center" wrapText="1"/>
    </xf>
    <xf numFmtId="1" fontId="24" fillId="4" borderId="10" xfId="0" applyNumberFormat="1" applyFont="1" applyFill="1" applyBorder="1" applyAlignment="1">
      <alignment horizontal="center" vertical="center" wrapText="1"/>
    </xf>
    <xf numFmtId="1" fontId="24" fillId="4" borderId="8" xfId="0" applyNumberFormat="1" applyFont="1" applyFill="1" applyBorder="1" applyAlignment="1">
      <alignment horizontal="center" vertical="center" wrapText="1"/>
    </xf>
    <xf numFmtId="1" fontId="24" fillId="4" borderId="7" xfId="0" applyNumberFormat="1" applyFont="1" applyFill="1" applyBorder="1" applyAlignment="1">
      <alignment horizontal="center" vertical="center" wrapText="1"/>
    </xf>
    <xf numFmtId="0" fontId="14" fillId="29" borderId="49" xfId="0" applyFont="1" applyFill="1" applyBorder="1" applyAlignment="1">
      <alignment horizontal="left" vertical="center" wrapText="1"/>
    </xf>
    <xf numFmtId="0" fontId="16" fillId="0" borderId="35" xfId="0" applyFont="1" applyBorder="1" applyAlignment="1">
      <alignment vertical="center"/>
    </xf>
    <xf numFmtId="0" fontId="16" fillId="0" borderId="10" xfId="0" applyFont="1" applyFill="1" applyBorder="1" applyAlignment="1">
      <alignment horizontal="center" vertical="center"/>
    </xf>
    <xf numFmtId="0" fontId="16" fillId="16" borderId="19" xfId="0" applyFont="1" applyFill="1" applyBorder="1" applyAlignment="1">
      <alignment horizontal="left" vertical="center" wrapText="1"/>
    </xf>
    <xf numFmtId="0" fontId="16" fillId="16" borderId="21" xfId="0" applyFont="1" applyFill="1" applyBorder="1" applyAlignment="1">
      <alignment horizontal="left" vertical="center"/>
    </xf>
    <xf numFmtId="0" fontId="16" fillId="16" borderId="19" xfId="0" applyFont="1" applyFill="1" applyBorder="1" applyAlignment="1">
      <alignment horizontal="center" vertical="center"/>
    </xf>
    <xf numFmtId="0" fontId="16" fillId="16" borderId="21" xfId="0" applyFont="1" applyFill="1" applyBorder="1" applyAlignment="1">
      <alignment horizontal="center" vertical="center"/>
    </xf>
    <xf numFmtId="0" fontId="16" fillId="16" borderId="19"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16" fillId="16" borderId="21" xfId="0" applyFont="1" applyFill="1" applyBorder="1" applyAlignment="1">
      <alignment horizontal="center" vertical="center" wrapText="1"/>
    </xf>
    <xf numFmtId="0" fontId="16" fillId="16" borderId="20" xfId="0" applyFont="1" applyFill="1" applyBorder="1" applyAlignment="1">
      <alignment horizontal="left" vertical="center" wrapText="1"/>
    </xf>
    <xf numFmtId="0" fontId="16" fillId="16" borderId="21" xfId="0" applyFont="1" applyFill="1" applyBorder="1" applyAlignment="1">
      <alignment horizontal="left" vertical="center" wrapText="1"/>
    </xf>
    <xf numFmtId="0" fontId="16" fillId="16" borderId="20" xfId="0" applyFont="1" applyFill="1" applyBorder="1" applyAlignment="1">
      <alignment horizontal="left" vertical="center"/>
    </xf>
    <xf numFmtId="0" fontId="14" fillId="29" borderId="49" xfId="0" applyFont="1" applyFill="1" applyBorder="1" applyAlignment="1">
      <alignment horizontal="center" vertical="center" wrapText="1"/>
    </xf>
    <xf numFmtId="0" fontId="16" fillId="0" borderId="50" xfId="0" applyFont="1" applyBorder="1" applyAlignment="1">
      <alignment vertical="center"/>
    </xf>
    <xf numFmtId="0" fontId="16" fillId="4" borderId="19" xfId="0" applyFont="1" applyFill="1" applyBorder="1" applyAlignment="1">
      <alignment horizontal="left" vertical="center" wrapText="1"/>
    </xf>
    <xf numFmtId="0" fontId="16" fillId="4" borderId="20"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0" fontId="24" fillId="4" borderId="7" xfId="0" applyFont="1" applyFill="1" applyBorder="1" applyAlignment="1">
      <alignment horizontal="center" vertical="center"/>
    </xf>
    <xf numFmtId="10" fontId="16" fillId="0" borderId="19" xfId="3" applyNumberFormat="1" applyFont="1" applyFill="1" applyBorder="1" applyAlignment="1">
      <alignment horizontal="center" vertical="top" wrapText="1"/>
    </xf>
    <xf numFmtId="10" fontId="16" fillId="0" borderId="20" xfId="3" applyNumberFormat="1" applyFont="1" applyFill="1" applyBorder="1" applyAlignment="1">
      <alignment horizontal="center" vertical="top" wrapText="1"/>
    </xf>
    <xf numFmtId="10" fontId="16" fillId="0" borderId="21" xfId="3" applyNumberFormat="1" applyFont="1" applyFill="1" applyBorder="1" applyAlignment="1">
      <alignment horizontal="center" vertical="top" wrapText="1"/>
    </xf>
    <xf numFmtId="0" fontId="16" fillId="0" borderId="1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1" fontId="16" fillId="0" borderId="10" xfId="0" applyNumberFormat="1" applyFont="1" applyFill="1" applyBorder="1" applyAlignment="1">
      <alignment horizontal="center" vertical="center"/>
    </xf>
    <xf numFmtId="1" fontId="16" fillId="0" borderId="7" xfId="0" applyNumberFormat="1" applyFont="1" applyFill="1" applyBorder="1" applyAlignment="1">
      <alignment horizontal="center" vertical="center"/>
    </xf>
    <xf numFmtId="1" fontId="16" fillId="0" borderId="8" xfId="0" applyNumberFormat="1" applyFont="1" applyFill="1" applyBorder="1" applyAlignment="1">
      <alignment horizontal="center" vertical="center"/>
    </xf>
    <xf numFmtId="167" fontId="14" fillId="0" borderId="6" xfId="2" applyNumberFormat="1" applyFont="1" applyFill="1" applyBorder="1" applyAlignment="1">
      <alignment horizontal="center" vertical="center" wrapText="1"/>
    </xf>
    <xf numFmtId="167" fontId="14" fillId="0" borderId="6" xfId="0" applyNumberFormat="1" applyFont="1" applyFill="1" applyBorder="1" applyAlignment="1">
      <alignment horizontal="center" vertical="center" wrapText="1"/>
    </xf>
    <xf numFmtId="0" fontId="16" fillId="0" borderId="6" xfId="3" applyNumberFormat="1" applyFont="1" applyFill="1" applyBorder="1" applyAlignment="1">
      <alignment horizontal="center" vertical="center" wrapText="1"/>
    </xf>
    <xf numFmtId="0" fontId="16" fillId="0" borderId="6" xfId="0" applyFont="1" applyFill="1" applyBorder="1" applyAlignment="1">
      <alignment horizontal="center" vertical="center"/>
    </xf>
    <xf numFmtId="14" fontId="16" fillId="0" borderId="6" xfId="0" applyNumberFormat="1" applyFont="1" applyFill="1" applyBorder="1" applyAlignment="1">
      <alignment horizontal="center" vertical="center" wrapText="1"/>
    </xf>
    <xf numFmtId="10" fontId="14" fillId="0" borderId="6" xfId="3" applyNumberFormat="1" applyFont="1" applyFill="1" applyBorder="1" applyAlignment="1">
      <alignment horizontal="center" vertical="center" wrapText="1"/>
    </xf>
    <xf numFmtId="10" fontId="16" fillId="0" borderId="6" xfId="3" applyNumberFormat="1" applyFont="1" applyFill="1" applyBorder="1" applyAlignment="1">
      <alignment horizontal="center" vertical="center" wrapText="1"/>
    </xf>
    <xf numFmtId="0" fontId="24" fillId="4" borderId="20" xfId="0" applyFont="1" applyFill="1" applyBorder="1" applyAlignment="1">
      <alignment horizontal="center" vertical="center" wrapText="1"/>
    </xf>
    <xf numFmtId="0" fontId="16" fillId="0" borderId="5" xfId="0" applyFont="1" applyFill="1" applyBorder="1" applyAlignment="1">
      <alignment horizontal="center" vertical="center" wrapText="1" readingOrder="1"/>
    </xf>
    <xf numFmtId="0" fontId="16" fillId="0" borderId="6" xfId="0" applyFont="1" applyFill="1" applyBorder="1" applyAlignment="1">
      <alignment horizontal="center" vertical="center" wrapText="1" readingOrder="1"/>
    </xf>
    <xf numFmtId="0" fontId="16" fillId="11" borderId="5" xfId="0"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3" fontId="16" fillId="2" borderId="6" xfId="0" applyNumberFormat="1" applyFont="1" applyFill="1" applyBorder="1" applyAlignment="1">
      <alignment horizontal="center" vertical="center" wrapText="1"/>
    </xf>
    <xf numFmtId="0" fontId="24" fillId="0" borderId="5" xfId="0" applyFont="1" applyFill="1" applyBorder="1" applyAlignment="1">
      <alignment vertical="center" wrapText="1"/>
    </xf>
    <xf numFmtId="0" fontId="24" fillId="0" borderId="6" xfId="0" applyFont="1" applyBorder="1" applyAlignment="1">
      <alignment vertical="center" wrapText="1"/>
    </xf>
    <xf numFmtId="0" fontId="24" fillId="0" borderId="9" xfId="0" applyFont="1" applyBorder="1" applyAlignment="1">
      <alignment vertical="center" wrapText="1"/>
    </xf>
    <xf numFmtId="0" fontId="31" fillId="2" borderId="5" xfId="0" applyFont="1" applyFill="1" applyBorder="1" applyAlignment="1">
      <alignment horizontal="center" vertical="center" textRotation="90" wrapText="1"/>
    </xf>
    <xf numFmtId="0" fontId="31" fillId="2" borderId="6" xfId="0" applyFont="1" applyFill="1" applyBorder="1" applyAlignment="1">
      <alignment horizontal="center" vertical="center" textRotation="90" wrapText="1"/>
    </xf>
    <xf numFmtId="0" fontId="31" fillId="4" borderId="6" xfId="0" applyFont="1" applyFill="1" applyBorder="1" applyAlignment="1">
      <alignment horizontal="center" vertical="center" textRotation="90" wrapText="1"/>
    </xf>
    <xf numFmtId="9" fontId="16" fillId="0" borderId="6" xfId="0" applyNumberFormat="1" applyFont="1" applyFill="1" applyBorder="1" applyAlignment="1">
      <alignment horizontal="center" vertical="center" wrapText="1" readingOrder="1"/>
    </xf>
    <xf numFmtId="0" fontId="31" fillId="6" borderId="6" xfId="0" applyFont="1" applyFill="1" applyBorder="1" applyAlignment="1">
      <alignment horizontal="center" vertical="center" textRotation="90" wrapText="1" readingOrder="1"/>
    </xf>
    <xf numFmtId="0" fontId="31" fillId="6" borderId="9" xfId="0" applyFont="1" applyFill="1" applyBorder="1" applyAlignment="1">
      <alignment horizontal="center" vertical="center" textRotation="90" wrapText="1" readingOrder="1"/>
    </xf>
    <xf numFmtId="0" fontId="16" fillId="0" borderId="9" xfId="0" applyFont="1" applyFill="1" applyBorder="1" applyAlignment="1">
      <alignment horizontal="center" vertical="center" wrapText="1" readingOrder="1"/>
    </xf>
    <xf numFmtId="0" fontId="16" fillId="0" borderId="10" xfId="0" applyFont="1" applyFill="1" applyBorder="1" applyAlignment="1">
      <alignment horizontal="center" vertical="center" wrapText="1" readingOrder="1"/>
    </xf>
    <xf numFmtId="0" fontId="16" fillId="0" borderId="7" xfId="0" applyFont="1" applyFill="1" applyBorder="1" applyAlignment="1">
      <alignment horizontal="center" vertical="center" wrapText="1" readingOrder="1"/>
    </xf>
    <xf numFmtId="0" fontId="16" fillId="0" borderId="8" xfId="0" applyFont="1" applyFill="1" applyBorder="1" applyAlignment="1">
      <alignment horizontal="center" vertical="center" wrapText="1" readingOrder="1"/>
    </xf>
    <xf numFmtId="0" fontId="16" fillId="0" borderId="6" xfId="3"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6" fillId="0" borderId="6" xfId="0" applyNumberFormat="1" applyFont="1" applyFill="1" applyBorder="1" applyAlignment="1">
      <alignment horizontal="center" vertical="center"/>
    </xf>
    <xf numFmtId="0" fontId="16" fillId="12" borderId="6" xfId="0" applyFont="1" applyFill="1" applyBorder="1" applyAlignment="1">
      <alignment horizontal="center" vertical="center" wrapText="1" readingOrder="1"/>
    </xf>
    <xf numFmtId="0" fontId="16" fillId="0" borderId="6" xfId="0" applyFont="1" applyFill="1" applyBorder="1" applyAlignment="1">
      <alignment horizontal="left" vertical="center" wrapText="1" readingOrder="1"/>
    </xf>
    <xf numFmtId="0" fontId="16" fillId="13" borderId="6" xfId="0" applyFont="1" applyFill="1" applyBorder="1" applyAlignment="1">
      <alignment horizontal="center" vertical="center" wrapText="1" readingOrder="1"/>
    </xf>
    <xf numFmtId="0" fontId="16" fillId="0" borderId="6" xfId="0" applyFont="1" applyFill="1" applyBorder="1" applyAlignment="1">
      <alignment horizontal="left" vertical="center" wrapText="1"/>
    </xf>
    <xf numFmtId="0" fontId="16" fillId="0" borderId="10" xfId="3" applyNumberFormat="1" applyFont="1" applyFill="1" applyBorder="1" applyAlignment="1">
      <alignment horizontal="center" vertical="center"/>
    </xf>
    <xf numFmtId="0" fontId="16" fillId="0" borderId="7" xfId="3" applyNumberFormat="1" applyFont="1" applyFill="1" applyBorder="1" applyAlignment="1">
      <alignment horizontal="center" vertical="center"/>
    </xf>
    <xf numFmtId="0" fontId="16" fillId="0" borderId="8" xfId="3" applyNumberFormat="1" applyFont="1" applyFill="1" applyBorder="1" applyAlignment="1">
      <alignment horizontal="center" vertical="center"/>
    </xf>
    <xf numFmtId="0" fontId="16" fillId="14" borderId="6" xfId="0" applyFont="1" applyFill="1" applyBorder="1" applyAlignment="1">
      <alignment horizontal="center" vertical="center" wrapText="1" readingOrder="1"/>
    </xf>
    <xf numFmtId="3" fontId="24" fillId="36" borderId="20" xfId="0" applyNumberFormat="1" applyFont="1" applyFill="1" applyBorder="1" applyAlignment="1">
      <alignment horizontal="center" vertical="center"/>
    </xf>
    <xf numFmtId="3" fontId="24" fillId="36" borderId="34" xfId="0" applyNumberFormat="1" applyFont="1" applyFill="1" applyBorder="1" applyAlignment="1">
      <alignment horizontal="center" vertical="center"/>
    </xf>
    <xf numFmtId="10" fontId="14" fillId="0" borderId="20" xfId="3" applyNumberFormat="1" applyFont="1" applyFill="1" applyBorder="1" applyAlignment="1">
      <alignment horizontal="center" vertical="center"/>
    </xf>
    <xf numFmtId="10" fontId="14" fillId="0" borderId="34" xfId="3" applyNumberFormat="1" applyFont="1" applyFill="1" applyBorder="1" applyAlignment="1">
      <alignment horizontal="center" vertical="center"/>
    </xf>
    <xf numFmtId="0" fontId="24" fillId="4" borderId="6" xfId="0" applyFont="1" applyFill="1" applyBorder="1" applyAlignment="1">
      <alignment horizontal="center" vertical="center" wrapText="1" readingOrder="1"/>
    </xf>
    <xf numFmtId="3" fontId="16" fillId="0" borderId="15" xfId="0" applyNumberFormat="1" applyFont="1" applyFill="1" applyBorder="1" applyAlignment="1">
      <alignment horizontal="center" vertical="center" wrapText="1"/>
    </xf>
    <xf numFmtId="9" fontId="16" fillId="0" borderId="10" xfId="3" applyFont="1" applyFill="1" applyBorder="1" applyAlignment="1">
      <alignment horizontal="center" vertical="center" wrapText="1"/>
    </xf>
    <xf numFmtId="9" fontId="16" fillId="0" borderId="7" xfId="3" applyFont="1" applyFill="1" applyBorder="1" applyAlignment="1">
      <alignment horizontal="center" vertical="center" wrapText="1"/>
    </xf>
    <xf numFmtId="9" fontId="16" fillId="0" borderId="8" xfId="3"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readingOrder="1"/>
    </xf>
    <xf numFmtId="14" fontId="16" fillId="0" borderId="6" xfId="0" applyNumberFormat="1" applyFont="1" applyFill="1" applyBorder="1" applyAlignment="1">
      <alignment horizontal="center" vertical="center"/>
    </xf>
    <xf numFmtId="10" fontId="16" fillId="0" borderId="15" xfId="3" applyNumberFormat="1" applyFont="1" applyFill="1" applyBorder="1" applyAlignment="1">
      <alignment horizontal="center" vertical="center" wrapText="1"/>
    </xf>
    <xf numFmtId="10" fontId="14" fillId="0" borderId="45" xfId="3" applyNumberFormat="1" applyFont="1" applyFill="1" applyBorder="1" applyAlignment="1">
      <alignment horizontal="center" vertical="center"/>
    </xf>
    <xf numFmtId="10" fontId="14" fillId="0" borderId="44" xfId="3" applyNumberFormat="1" applyFont="1" applyFill="1" applyBorder="1" applyAlignment="1">
      <alignment horizontal="center" vertical="center"/>
    </xf>
    <xf numFmtId="10" fontId="14" fillId="0" borderId="40" xfId="3" applyNumberFormat="1" applyFont="1" applyFill="1" applyBorder="1" applyAlignment="1">
      <alignment horizontal="center" vertical="center"/>
    </xf>
    <xf numFmtId="10" fontId="14" fillId="0" borderId="32" xfId="3" applyNumberFormat="1" applyFont="1" applyFill="1" applyBorder="1" applyAlignment="1">
      <alignment horizontal="center" vertical="center"/>
    </xf>
    <xf numFmtId="10" fontId="14" fillId="0" borderId="33" xfId="3" applyNumberFormat="1" applyFont="1" applyFill="1" applyBorder="1" applyAlignment="1">
      <alignment horizontal="center" vertical="center"/>
    </xf>
    <xf numFmtId="0" fontId="24" fillId="37" borderId="36" xfId="0" applyFont="1" applyFill="1" applyBorder="1" applyAlignment="1">
      <alignment horizontal="center" vertical="center"/>
    </xf>
    <xf numFmtId="0" fontId="24" fillId="37" borderId="28"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3" xfId="0" applyFont="1" applyFill="1" applyBorder="1" applyAlignment="1">
      <alignment horizontal="center" vertical="center"/>
    </xf>
    <xf numFmtId="10" fontId="16" fillId="0" borderId="6" xfId="0" applyNumberFormat="1" applyFont="1" applyFill="1" applyBorder="1" applyAlignment="1">
      <alignment horizontal="center" vertical="center" wrapText="1" readingOrder="1"/>
    </xf>
    <xf numFmtId="0" fontId="16" fillId="26" borderId="6" xfId="0" applyFont="1" applyFill="1" applyBorder="1" applyAlignment="1">
      <alignment horizontal="center" vertical="center" wrapText="1"/>
    </xf>
    <xf numFmtId="0" fontId="16" fillId="19" borderId="6" xfId="0" applyFont="1" applyFill="1" applyBorder="1" applyAlignment="1">
      <alignment horizontal="center" vertical="center" wrapText="1"/>
    </xf>
    <xf numFmtId="170" fontId="16" fillId="0" borderId="6" xfId="3" applyNumberFormat="1" applyFont="1" applyFill="1" applyBorder="1" applyAlignment="1">
      <alignment horizontal="center" vertical="center"/>
    </xf>
    <xf numFmtId="10" fontId="16" fillId="0" borderId="6" xfId="0" applyNumberFormat="1" applyFont="1" applyFill="1" applyBorder="1" applyAlignment="1">
      <alignment horizontal="center" vertical="center"/>
    </xf>
    <xf numFmtId="0" fontId="16" fillId="0" borderId="6" xfId="0" applyFont="1" applyFill="1" applyBorder="1"/>
    <xf numFmtId="0" fontId="16" fillId="15" borderId="6" xfId="0" applyFont="1" applyFill="1" applyBorder="1" applyAlignment="1">
      <alignment horizontal="center" vertical="center" wrapText="1" readingOrder="1"/>
    </xf>
    <xf numFmtId="0" fontId="31" fillId="3" borderId="6" xfId="0" applyFont="1" applyFill="1" applyBorder="1" applyAlignment="1">
      <alignment horizontal="center" vertical="center" textRotation="90" wrapText="1"/>
    </xf>
    <xf numFmtId="0" fontId="16" fillId="17" borderId="6" xfId="0" applyFont="1" applyFill="1" applyBorder="1" applyAlignment="1">
      <alignment horizontal="center" vertical="center" wrapText="1" readingOrder="1"/>
    </xf>
    <xf numFmtId="0" fontId="16" fillId="18" borderId="6" xfId="0" applyFont="1" applyFill="1" applyBorder="1" applyAlignment="1">
      <alignment horizontal="center" vertical="center" wrapText="1"/>
    </xf>
    <xf numFmtId="0" fontId="16" fillId="22" borderId="6" xfId="0" applyFont="1" applyFill="1" applyBorder="1" applyAlignment="1">
      <alignment horizontal="center" vertical="center" wrapText="1" readingOrder="1"/>
    </xf>
    <xf numFmtId="171" fontId="16" fillId="0" borderId="10" xfId="0" applyNumberFormat="1" applyFont="1" applyFill="1" applyBorder="1" applyAlignment="1">
      <alignment horizontal="center" vertical="center" wrapText="1"/>
    </xf>
    <xf numFmtId="171" fontId="16" fillId="0" borderId="8" xfId="0" applyNumberFormat="1" applyFont="1" applyFill="1" applyBorder="1" applyAlignment="1">
      <alignment horizontal="center" vertical="center" wrapText="1"/>
    </xf>
    <xf numFmtId="0" fontId="16" fillId="20" borderId="6" xfId="0" applyFont="1" applyFill="1" applyBorder="1" applyAlignment="1">
      <alignment horizontal="center" vertical="center" wrapText="1" readingOrder="1"/>
    </xf>
    <xf numFmtId="10" fontId="24" fillId="4" borderId="10" xfId="0" applyNumberFormat="1" applyFont="1" applyFill="1" applyBorder="1" applyAlignment="1">
      <alignment horizontal="center" vertical="center"/>
    </xf>
    <xf numFmtId="10" fontId="24" fillId="4" borderId="8" xfId="0" applyNumberFormat="1" applyFont="1" applyFill="1" applyBorder="1" applyAlignment="1">
      <alignment horizontal="center" vertical="center"/>
    </xf>
    <xf numFmtId="10" fontId="16" fillId="0" borderId="6" xfId="3" applyNumberFormat="1" applyFont="1" applyFill="1" applyBorder="1"/>
    <xf numFmtId="9" fontId="16" fillId="0" borderId="6" xfId="3" applyFont="1" applyFill="1" applyBorder="1" applyAlignment="1">
      <alignment horizontal="center" vertical="center"/>
    </xf>
    <xf numFmtId="9" fontId="16" fillId="0" borderId="6" xfId="3" applyFont="1" applyFill="1" applyBorder="1"/>
    <xf numFmtId="1" fontId="14" fillId="0" borderId="6" xfId="0" applyNumberFormat="1" applyFont="1" applyFill="1" applyBorder="1" applyAlignment="1">
      <alignment horizontal="center" vertical="center" wrapText="1"/>
    </xf>
    <xf numFmtId="0" fontId="38" fillId="0" borderId="30" xfId="0" applyFont="1" applyBorder="1" applyAlignment="1">
      <alignment horizontal="left" vertical="center" wrapText="1"/>
    </xf>
    <xf numFmtId="0" fontId="16" fillId="0" borderId="36" xfId="0" applyFont="1" applyBorder="1"/>
    <xf numFmtId="0" fontId="16" fillId="0" borderId="29" xfId="0" applyFont="1" applyBorder="1"/>
    <xf numFmtId="0" fontId="16" fillId="24" borderId="6" xfId="0" applyFont="1" applyFill="1" applyBorder="1" applyAlignment="1">
      <alignment horizontal="center" vertical="center" wrapText="1"/>
    </xf>
    <xf numFmtId="0" fontId="16" fillId="21" borderId="6" xfId="0" applyFont="1" applyFill="1" applyBorder="1" applyAlignment="1">
      <alignment horizontal="center" vertical="center" wrapText="1" readingOrder="1"/>
    </xf>
    <xf numFmtId="0" fontId="16" fillId="25" borderId="6" xfId="0" applyFont="1" applyFill="1" applyBorder="1" applyAlignment="1">
      <alignment horizontal="center" vertical="center" wrapText="1"/>
    </xf>
    <xf numFmtId="0" fontId="14" fillId="0" borderId="6" xfId="0" applyFont="1" applyFill="1" applyBorder="1" applyAlignment="1">
      <alignment horizontal="center" vertical="center" wrapText="1" readingOrder="1"/>
    </xf>
    <xf numFmtId="0" fontId="25" fillId="4" borderId="10" xfId="0" applyFont="1" applyFill="1" applyBorder="1" applyAlignment="1">
      <alignment horizontal="center" vertical="center" wrapText="1" readingOrder="1"/>
    </xf>
    <xf numFmtId="0" fontId="25" fillId="4" borderId="8" xfId="0" applyFont="1" applyFill="1" applyBorder="1" applyAlignment="1">
      <alignment horizontal="center" vertical="center" wrapText="1" readingOrder="1"/>
    </xf>
    <xf numFmtId="0" fontId="16" fillId="28" borderId="6" xfId="0" applyFont="1" applyFill="1" applyBorder="1" applyAlignment="1">
      <alignment horizontal="center" vertical="center" wrapText="1"/>
    </xf>
    <xf numFmtId="0" fontId="16" fillId="2" borderId="6" xfId="0" applyFont="1" applyFill="1" applyBorder="1" applyAlignment="1">
      <alignment horizontal="left" vertical="center" wrapText="1"/>
    </xf>
    <xf numFmtId="0" fontId="25" fillId="4" borderId="10"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10" xfId="3" applyNumberFormat="1" applyFont="1" applyFill="1" applyBorder="1" applyAlignment="1">
      <alignment horizontal="center" vertical="center"/>
    </xf>
    <xf numFmtId="0" fontId="25" fillId="4" borderId="7" xfId="3" applyNumberFormat="1" applyFont="1" applyFill="1" applyBorder="1" applyAlignment="1">
      <alignment horizontal="center" vertical="center"/>
    </xf>
    <xf numFmtId="0" fontId="25" fillId="4" borderId="8" xfId="3" applyNumberFormat="1" applyFont="1" applyFill="1" applyBorder="1" applyAlignment="1">
      <alignment horizontal="center" vertical="center"/>
    </xf>
    <xf numFmtId="0" fontId="16" fillId="27" borderId="6" xfId="0" applyFont="1" applyFill="1" applyBorder="1" applyAlignment="1">
      <alignment horizontal="center" vertical="center" wrapText="1"/>
    </xf>
    <xf numFmtId="0" fontId="24" fillId="0" borderId="2" xfId="0" applyFont="1" applyFill="1" applyBorder="1" applyAlignment="1">
      <alignment horizontal="center" vertical="center" textRotation="90" wrapText="1"/>
    </xf>
    <xf numFmtId="0" fontId="24" fillId="0" borderId="12" xfId="0" applyFont="1" applyFill="1" applyBorder="1" applyAlignment="1">
      <alignment horizontal="center" vertical="center" textRotation="90" wrapText="1"/>
    </xf>
    <xf numFmtId="0" fontId="24" fillId="0" borderId="13" xfId="0" applyFont="1" applyFill="1" applyBorder="1" applyAlignment="1">
      <alignment horizontal="center" vertical="center" textRotation="90" wrapText="1"/>
    </xf>
    <xf numFmtId="0" fontId="16" fillId="0" borderId="9" xfId="0" applyFont="1" applyFill="1" applyBorder="1" applyAlignment="1">
      <alignment horizontal="center" vertical="center" wrapText="1"/>
    </xf>
    <xf numFmtId="0" fontId="16" fillId="0" borderId="18" xfId="0" applyFont="1" applyFill="1" applyBorder="1" applyAlignment="1">
      <alignment horizontal="justify" vertical="center" wrapText="1"/>
    </xf>
    <xf numFmtId="0" fontId="16" fillId="0" borderId="22" xfId="0" applyFont="1" applyFill="1" applyBorder="1" applyAlignment="1">
      <alignment horizontal="justify" vertical="center" wrapText="1"/>
    </xf>
    <xf numFmtId="1" fontId="16" fillId="0" borderId="9" xfId="0" applyNumberFormat="1" applyFont="1" applyFill="1" applyBorder="1" applyAlignment="1">
      <alignment horizontal="center" vertical="center"/>
    </xf>
    <xf numFmtId="0" fontId="14" fillId="0" borderId="6" xfId="3" applyNumberFormat="1" applyFont="1" applyFill="1" applyBorder="1" applyAlignment="1">
      <alignment horizontal="center" vertical="center"/>
    </xf>
    <xf numFmtId="0" fontId="31" fillId="5" borderId="6" xfId="0" applyFont="1" applyFill="1" applyBorder="1" applyAlignment="1">
      <alignment horizontal="center" vertical="center" textRotation="90" wrapText="1"/>
    </xf>
    <xf numFmtId="0" fontId="16" fillId="11" borderId="6" xfId="0" applyFont="1" applyFill="1" applyBorder="1" applyAlignment="1">
      <alignment horizontal="center" vertical="center" wrapText="1"/>
    </xf>
    <xf numFmtId="10" fontId="14" fillId="0" borderId="7" xfId="3" applyNumberFormat="1" applyFont="1" applyFill="1" applyBorder="1" applyAlignment="1">
      <alignment horizontal="center" vertical="center" wrapText="1"/>
    </xf>
    <xf numFmtId="10" fontId="14" fillId="0" borderId="6" xfId="3" applyNumberFormat="1" applyFont="1" applyFill="1" applyBorder="1" applyAlignment="1">
      <alignment horizontal="center" vertical="center" wrapText="1" readingOrder="1"/>
    </xf>
    <xf numFmtId="0" fontId="16" fillId="6" borderId="6" xfId="0" applyFont="1" applyFill="1" applyBorder="1" applyAlignment="1">
      <alignment horizontal="center" vertical="center" wrapText="1"/>
    </xf>
    <xf numFmtId="169" fontId="14" fillId="0" borderId="6" xfId="0" applyNumberFormat="1" applyFont="1" applyFill="1" applyBorder="1" applyAlignment="1">
      <alignment horizontal="center" vertical="center"/>
    </xf>
    <xf numFmtId="0" fontId="14" fillId="0" borderId="6" xfId="0" applyFont="1" applyFill="1" applyBorder="1" applyAlignment="1">
      <alignment vertical="center" wrapText="1"/>
    </xf>
    <xf numFmtId="167" fontId="14" fillId="0" borderId="10" xfId="2" applyNumberFormat="1" applyFont="1" applyFill="1" applyBorder="1" applyAlignment="1">
      <alignment horizontal="center" vertical="center"/>
    </xf>
    <xf numFmtId="167" fontId="14" fillId="0" borderId="8" xfId="2" applyNumberFormat="1" applyFont="1" applyFill="1" applyBorder="1" applyAlignment="1">
      <alignment horizontal="center" vertical="center"/>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10" fontId="16" fillId="0" borderId="18" xfId="0" applyNumberFormat="1" applyFont="1" applyFill="1" applyBorder="1" applyAlignment="1">
      <alignment vertical="center" wrapText="1"/>
    </xf>
    <xf numFmtId="10" fontId="16" fillId="0" borderId="18" xfId="3" applyNumberFormat="1" applyFont="1" applyFill="1" applyBorder="1" applyAlignment="1">
      <alignment horizontal="center" vertical="center" wrapText="1"/>
    </xf>
    <xf numFmtId="0" fontId="27" fillId="0" borderId="18" xfId="0" applyFont="1" applyFill="1" applyBorder="1" applyAlignment="1">
      <alignment horizontal="justify" vertical="center" wrapText="1"/>
    </xf>
    <xf numFmtId="0" fontId="14" fillId="0" borderId="49" xfId="0" applyFont="1" applyBorder="1" applyAlignment="1">
      <alignment vertical="center" wrapText="1"/>
    </xf>
    <xf numFmtId="0" fontId="27" fillId="0" borderId="18" xfId="0" applyFont="1" applyFill="1" applyBorder="1" applyAlignment="1">
      <alignment vertical="center" wrapText="1"/>
    </xf>
    <xf numFmtId="0" fontId="27" fillId="0" borderId="18" xfId="0" applyFont="1" applyFill="1" applyBorder="1" applyAlignment="1">
      <alignment vertical="center"/>
    </xf>
    <xf numFmtId="174" fontId="16" fillId="0" borderId="10" xfId="0" applyNumberFormat="1" applyFont="1" applyFill="1" applyBorder="1" applyAlignment="1">
      <alignment horizontal="center" vertical="center" wrapText="1" readingOrder="1"/>
    </xf>
    <xf numFmtId="174" fontId="16" fillId="0" borderId="8" xfId="0" applyNumberFormat="1" applyFont="1" applyFill="1" applyBorder="1" applyAlignment="1">
      <alignment horizontal="center" vertical="center" wrapText="1" readingOrder="1"/>
    </xf>
    <xf numFmtId="168" fontId="14" fillId="0" borderId="6" xfId="0" applyNumberFormat="1"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7" xfId="0" applyFont="1" applyFill="1" applyBorder="1" applyAlignment="1">
      <alignment horizontal="left" vertical="center" wrapText="1"/>
    </xf>
    <xf numFmtId="3" fontId="24" fillId="4" borderId="6" xfId="0" applyNumberFormat="1" applyFont="1" applyFill="1" applyBorder="1" applyAlignment="1">
      <alignment horizontal="center" vertical="center" wrapText="1"/>
    </xf>
    <xf numFmtId="0" fontId="14" fillId="16" borderId="10" xfId="0" applyFont="1" applyFill="1" applyBorder="1" applyAlignment="1">
      <alignment horizontal="left" vertical="center" wrapText="1"/>
    </xf>
    <xf numFmtId="0" fontId="14" fillId="16" borderId="8" xfId="0" applyFont="1" applyFill="1" applyBorder="1" applyAlignment="1">
      <alignment horizontal="left" vertical="center" wrapText="1"/>
    </xf>
    <xf numFmtId="0" fontId="24" fillId="4" borderId="10" xfId="0" applyNumberFormat="1" applyFont="1" applyFill="1" applyBorder="1" applyAlignment="1">
      <alignment horizontal="center" vertical="center" wrapText="1"/>
    </xf>
    <xf numFmtId="0" fontId="24" fillId="4" borderId="8" xfId="0" applyNumberFormat="1" applyFont="1" applyFill="1" applyBorder="1" applyAlignment="1">
      <alignment horizontal="center" vertical="center" wrapText="1"/>
    </xf>
    <xf numFmtId="0" fontId="16" fillId="0" borderId="10" xfId="0" applyFont="1" applyFill="1" applyBorder="1" applyAlignment="1">
      <alignment horizontal="center"/>
    </xf>
    <xf numFmtId="0" fontId="16" fillId="0" borderId="7" xfId="0" applyFont="1" applyFill="1" applyBorder="1" applyAlignment="1">
      <alignment horizontal="center"/>
    </xf>
    <xf numFmtId="0" fontId="16" fillId="0" borderId="8" xfId="0" applyFont="1" applyFill="1" applyBorder="1" applyAlignment="1">
      <alignment horizontal="center"/>
    </xf>
    <xf numFmtId="10" fontId="24" fillId="0" borderId="10" xfId="0" applyNumberFormat="1" applyFont="1" applyFill="1" applyBorder="1" applyAlignment="1">
      <alignment horizontal="center" vertical="center" wrapText="1"/>
    </xf>
    <xf numFmtId="10" fontId="24" fillId="0" borderId="7" xfId="0" applyNumberFormat="1" applyFont="1" applyFill="1" applyBorder="1" applyAlignment="1">
      <alignment horizontal="center" vertical="center" wrapText="1"/>
    </xf>
    <xf numFmtId="10" fontId="24" fillId="0" borderId="8"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0" fontId="32" fillId="33" borderId="6" xfId="3" applyNumberFormat="1" applyFont="1" applyFill="1" applyBorder="1" applyAlignment="1">
      <alignment horizontal="center" vertical="center"/>
    </xf>
    <xf numFmtId="10" fontId="31" fillId="32" borderId="10" xfId="3" applyNumberFormat="1" applyFont="1" applyFill="1" applyBorder="1" applyAlignment="1">
      <alignment horizontal="center" vertical="center"/>
    </xf>
    <xf numFmtId="10" fontId="31" fillId="32" borderId="8" xfId="3" applyNumberFormat="1" applyFont="1" applyFill="1" applyBorder="1" applyAlignment="1">
      <alignment horizontal="center" vertical="center"/>
    </xf>
    <xf numFmtId="0" fontId="30" fillId="0" borderId="6" xfId="0" applyFont="1" applyFill="1" applyBorder="1" applyAlignment="1">
      <alignment horizontal="center" vertical="center" wrapText="1"/>
    </xf>
    <xf numFmtId="10" fontId="31" fillId="33" borderId="6" xfId="3" applyNumberFormat="1" applyFont="1" applyFill="1" applyBorder="1" applyAlignment="1">
      <alignment horizontal="center" vertical="center"/>
    </xf>
    <xf numFmtId="167" fontId="14" fillId="0" borderId="6" xfId="0" applyNumberFormat="1" applyFont="1" applyFill="1" applyBorder="1" applyAlignment="1">
      <alignment horizontal="center" vertical="center"/>
    </xf>
    <xf numFmtId="0" fontId="29" fillId="0" borderId="18" xfId="0" applyFont="1" applyFill="1" applyBorder="1" applyAlignment="1">
      <alignment horizontal="justify" vertical="center"/>
    </xf>
    <xf numFmtId="0" fontId="14" fillId="0" borderId="18" xfId="0" applyFont="1" applyFill="1" applyBorder="1" applyAlignment="1"/>
  </cellXfs>
  <cellStyles count="5">
    <cellStyle name="Moneda" xfId="1" builtinId="4"/>
    <cellStyle name="Moneda [0]" xfId="2" builtinId="7"/>
    <cellStyle name="Moneda 2" xfId="4" xr:uid="{00000000-0005-0000-0000-000002000000}"/>
    <cellStyle name="Normal" xfId="0" builtinId="0"/>
    <cellStyle name="Porcentaje" xfId="3" builtinId="5"/>
  </cellStyles>
  <dxfs count="0"/>
  <tableStyles count="0" defaultTableStyle="TableStyleMedium2" defaultPivotStyle="PivotStyleLight16"/>
  <colors>
    <mruColors>
      <color rgb="FFFFFF99"/>
      <color rgb="FFFFCCFF"/>
      <color rgb="FFFF66FF"/>
      <color rgb="FFFF9933"/>
      <color rgb="FFCC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412750</xdr:colOff>
      <xdr:row>9</xdr:row>
      <xdr:rowOff>222250</xdr:rowOff>
    </xdr:from>
    <xdr:to>
      <xdr:col>40</xdr:col>
      <xdr:colOff>12223750</xdr:colOff>
      <xdr:row>12</xdr:row>
      <xdr:rowOff>2612164</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27250" y="22383750"/>
          <a:ext cx="11811000" cy="6072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889000</xdr:colOff>
      <xdr:row>9</xdr:row>
      <xdr:rowOff>539750</xdr:rowOff>
    </xdr:from>
    <xdr:to>
      <xdr:col>41</xdr:col>
      <xdr:colOff>13906500</xdr:colOff>
      <xdr:row>12</xdr:row>
      <xdr:rowOff>2349500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144750" y="22701250"/>
          <a:ext cx="13017500" cy="549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71"/>
  <sheetViews>
    <sheetView tabSelected="1" topLeftCell="D1" zoomScale="30" zoomScaleNormal="30" zoomScaleSheetLayoutView="40" workbookViewId="0">
      <pane xSplit="5" ySplit="2" topLeftCell="I30" activePane="bottomRight" state="frozen"/>
      <selection activeCell="D1" sqref="D1"/>
      <selection pane="topRight" activeCell="I1" sqref="I1"/>
      <selection pane="bottomLeft" activeCell="D3" sqref="D3"/>
      <selection pane="bottomRight" activeCell="J30" sqref="J30:J31"/>
    </sheetView>
  </sheetViews>
  <sheetFormatPr baseColWidth="10" defaultColWidth="77.7265625" defaultRowHeight="32.5" x14ac:dyDescent="0.55000000000000004"/>
  <cols>
    <col min="1" max="1" width="56.26953125" style="5" customWidth="1"/>
    <col min="2" max="2" width="45.453125" style="5" customWidth="1"/>
    <col min="3" max="3" width="45.7265625" style="5" customWidth="1"/>
    <col min="4" max="4" width="45.54296875" style="5" customWidth="1"/>
    <col min="5" max="5" width="45.81640625" style="5" customWidth="1"/>
    <col min="6" max="6" width="47" style="5" customWidth="1"/>
    <col min="7" max="7" width="37.26953125" style="5" customWidth="1"/>
    <col min="8" max="8" width="49.1796875" style="6" customWidth="1"/>
    <col min="9" max="9" width="55.81640625" style="7" customWidth="1"/>
    <col min="10" max="10" width="42.81640625" style="42" customWidth="1"/>
    <col min="11" max="11" width="37.26953125" style="42" customWidth="1"/>
    <col min="12" max="12" width="41.7265625" style="43" customWidth="1"/>
    <col min="13" max="13" width="38.453125" style="33" customWidth="1"/>
    <col min="14" max="14" width="38.453125" style="304" customWidth="1"/>
    <col min="15" max="15" width="38.453125" style="305" customWidth="1"/>
    <col min="16" max="16" width="38.453125" style="32" customWidth="1"/>
    <col min="17" max="17" width="38.453125" style="44" customWidth="1"/>
    <col min="18" max="18" width="38.453125" style="45" customWidth="1"/>
    <col min="19" max="19" width="41.7265625" style="32" customWidth="1"/>
    <col min="20" max="20" width="59.1796875" style="7" customWidth="1"/>
    <col min="21" max="21" width="37.453125" style="5" customWidth="1"/>
    <col min="22" max="22" width="69" style="11" customWidth="1"/>
    <col min="23" max="23" width="36.7265625" style="12" customWidth="1"/>
    <col min="24" max="24" width="45.453125" style="13" customWidth="1"/>
    <col min="25" max="25" width="46" style="312" customWidth="1"/>
    <col min="26" max="26" width="57.453125" style="309" customWidth="1"/>
    <col min="27" max="27" width="57.453125" style="17" customWidth="1"/>
    <col min="28" max="28" width="57.453125" style="278" customWidth="1"/>
    <col min="29" max="29" width="57.453125" style="17" customWidth="1"/>
    <col min="30" max="30" width="37.26953125" style="8" customWidth="1"/>
    <col min="31" max="31" width="33.1796875" style="9" customWidth="1"/>
    <col min="32" max="32" width="37.7265625" style="10" customWidth="1"/>
    <col min="33" max="33" width="33.7265625" style="14" customWidth="1"/>
    <col min="34" max="34" width="45.7265625" style="15" customWidth="1"/>
    <col min="35" max="35" width="50.81640625" style="12" customWidth="1"/>
    <col min="36" max="36" width="30.81640625" style="16" customWidth="1"/>
    <col min="37" max="37" width="60.81640625" style="16" customWidth="1"/>
    <col min="38" max="38" width="74.453125" style="34" customWidth="1"/>
    <col min="39" max="39" width="76.26953125" style="40" customWidth="1"/>
    <col min="40" max="40" width="102.1796875" style="2" customWidth="1"/>
    <col min="41" max="41" width="188.26953125" style="290" customWidth="1"/>
    <col min="42" max="42" width="224.453125" style="2" customWidth="1"/>
    <col min="43" max="16384" width="77.7265625" style="2"/>
  </cols>
  <sheetData>
    <row r="1" spans="1:42" s="1" customFormat="1" ht="90.75" customHeight="1" thickBot="1" x14ac:dyDescent="0.4">
      <c r="A1" s="240" t="s">
        <v>382</v>
      </c>
      <c r="B1" s="241"/>
      <c r="C1" s="241"/>
      <c r="D1" s="241"/>
      <c r="E1" s="241"/>
      <c r="F1" s="241"/>
      <c r="G1" s="241"/>
      <c r="H1" s="241"/>
      <c r="I1" s="241"/>
      <c r="J1" s="241"/>
      <c r="K1" s="241"/>
      <c r="L1" s="241"/>
      <c r="M1" s="241"/>
      <c r="N1" s="275"/>
      <c r="O1" s="275"/>
      <c r="P1" s="241"/>
      <c r="Q1" s="241"/>
      <c r="R1" s="241"/>
      <c r="S1" s="241"/>
      <c r="T1" s="241"/>
      <c r="U1" s="241"/>
      <c r="V1" s="241"/>
      <c r="W1" s="241"/>
      <c r="X1" s="241"/>
      <c r="Y1" s="275"/>
      <c r="Z1" s="275"/>
      <c r="AA1" s="241"/>
      <c r="AB1" s="275"/>
      <c r="AC1" s="241"/>
      <c r="AD1" s="241"/>
      <c r="AE1" s="241"/>
      <c r="AF1" s="241"/>
      <c r="AG1" s="241"/>
      <c r="AH1" s="241"/>
      <c r="AI1" s="241"/>
      <c r="AJ1" s="241"/>
      <c r="AK1" s="241"/>
      <c r="AL1" s="241"/>
      <c r="AM1" s="241"/>
      <c r="AN1" s="241"/>
      <c r="AO1" s="283"/>
    </row>
    <row r="2" spans="1:42" ht="171" customHeight="1" thickBot="1" x14ac:dyDescent="0.4">
      <c r="A2" s="65" t="s">
        <v>381</v>
      </c>
      <c r="B2" s="66" t="s">
        <v>383</v>
      </c>
      <c r="C2" s="67" t="s">
        <v>384</v>
      </c>
      <c r="D2" s="68" t="s">
        <v>385</v>
      </c>
      <c r="E2" s="66" t="s">
        <v>386</v>
      </c>
      <c r="F2" s="66" t="s">
        <v>0</v>
      </c>
      <c r="G2" s="66" t="s">
        <v>1</v>
      </c>
      <c r="H2" s="66" t="s">
        <v>387</v>
      </c>
      <c r="I2" s="66" t="s">
        <v>2</v>
      </c>
      <c r="J2" s="66" t="s">
        <v>3</v>
      </c>
      <c r="K2" s="66" t="s">
        <v>4</v>
      </c>
      <c r="L2" s="66" t="s">
        <v>538</v>
      </c>
      <c r="M2" s="69" t="s">
        <v>380</v>
      </c>
      <c r="N2" s="70" t="s">
        <v>472</v>
      </c>
      <c r="O2" s="239" t="s">
        <v>600</v>
      </c>
      <c r="P2" s="71" t="s">
        <v>654</v>
      </c>
      <c r="Q2" s="71" t="s">
        <v>549</v>
      </c>
      <c r="R2" s="71" t="s">
        <v>598</v>
      </c>
      <c r="S2" s="71" t="s">
        <v>599</v>
      </c>
      <c r="T2" s="66" t="s">
        <v>5</v>
      </c>
      <c r="U2" s="66" t="s">
        <v>6</v>
      </c>
      <c r="V2" s="72" t="s">
        <v>7</v>
      </c>
      <c r="W2" s="72" t="s">
        <v>379</v>
      </c>
      <c r="X2" s="73" t="s">
        <v>388</v>
      </c>
      <c r="Y2" s="70" t="s">
        <v>473</v>
      </c>
      <c r="Z2" s="239" t="s">
        <v>601</v>
      </c>
      <c r="AA2" s="71" t="s">
        <v>655</v>
      </c>
      <c r="AB2" s="71" t="s">
        <v>657</v>
      </c>
      <c r="AC2" s="71" t="s">
        <v>656</v>
      </c>
      <c r="AD2" s="74" t="s">
        <v>8</v>
      </c>
      <c r="AE2" s="66" t="s">
        <v>9</v>
      </c>
      <c r="AF2" s="66" t="s">
        <v>10</v>
      </c>
      <c r="AG2" s="72" t="s">
        <v>11</v>
      </c>
      <c r="AH2" s="72" t="s">
        <v>378</v>
      </c>
      <c r="AI2" s="72" t="s">
        <v>12</v>
      </c>
      <c r="AJ2" s="72" t="s">
        <v>13</v>
      </c>
      <c r="AK2" s="75" t="s">
        <v>550</v>
      </c>
      <c r="AL2" s="35" t="s">
        <v>548</v>
      </c>
      <c r="AM2" s="35" t="s">
        <v>662</v>
      </c>
      <c r="AN2" s="76" t="s">
        <v>377</v>
      </c>
      <c r="AO2" s="77" t="s">
        <v>474</v>
      </c>
      <c r="AP2" s="78" t="s">
        <v>602</v>
      </c>
    </row>
    <row r="3" spans="1:42" s="3" customFormat="1" ht="173.25" customHeight="1" x14ac:dyDescent="0.35">
      <c r="A3" s="592" t="s">
        <v>14</v>
      </c>
      <c r="B3" s="508" t="s">
        <v>15</v>
      </c>
      <c r="C3" s="508" t="s">
        <v>16</v>
      </c>
      <c r="D3" s="511" t="s">
        <v>17</v>
      </c>
      <c r="E3" s="503" t="s">
        <v>18</v>
      </c>
      <c r="F3" s="503" t="s">
        <v>19</v>
      </c>
      <c r="G3" s="503" t="s">
        <v>20</v>
      </c>
      <c r="H3" s="505" t="s">
        <v>21</v>
      </c>
      <c r="I3" s="79" t="s">
        <v>22</v>
      </c>
      <c r="J3" s="80">
        <v>1</v>
      </c>
      <c r="K3" s="81">
        <v>0</v>
      </c>
      <c r="L3" s="81">
        <v>0.08</v>
      </c>
      <c r="M3" s="81" t="s">
        <v>475</v>
      </c>
      <c r="N3" s="273" t="s">
        <v>475</v>
      </c>
      <c r="O3" s="291" t="s">
        <v>81</v>
      </c>
      <c r="P3" s="82" t="s">
        <v>81</v>
      </c>
      <c r="Q3" s="82">
        <f>+L3</f>
        <v>0.08</v>
      </c>
      <c r="R3" s="544">
        <f>AVERAGE(Q3:Q6)</f>
        <v>0.59523076923076923</v>
      </c>
      <c r="S3" s="338">
        <f>AVERAGE(R3:R35)</f>
        <v>0.8520331705331704</v>
      </c>
      <c r="T3" s="82" t="s">
        <v>81</v>
      </c>
      <c r="U3" s="82" t="s">
        <v>81</v>
      </c>
      <c r="V3" s="82" t="s">
        <v>81</v>
      </c>
      <c r="W3" s="82" t="s">
        <v>81</v>
      </c>
      <c r="X3" s="82" t="s">
        <v>81</v>
      </c>
      <c r="Y3" s="258" t="s">
        <v>23</v>
      </c>
      <c r="Z3" s="291" t="s">
        <v>23</v>
      </c>
      <c r="AA3" s="82" t="s">
        <v>81</v>
      </c>
      <c r="AB3" s="374">
        <f>AVERAGE(AA5:AA6)</f>
        <v>0.50488</v>
      </c>
      <c r="AC3" s="338">
        <f>AVERAGE(AB3:AB35)</f>
        <v>0.43767006528567648</v>
      </c>
      <c r="AD3" s="83"/>
      <c r="AE3" s="84"/>
      <c r="AF3" s="84"/>
      <c r="AG3" s="537" t="s">
        <v>453</v>
      </c>
      <c r="AH3" s="85"/>
      <c r="AI3" s="84"/>
      <c r="AJ3" s="84"/>
      <c r="AK3" s="86"/>
      <c r="AL3" s="36"/>
      <c r="AM3" s="36"/>
      <c r="AN3" s="87"/>
      <c r="AO3" s="88" t="s">
        <v>23</v>
      </c>
      <c r="AP3" s="89"/>
    </row>
    <row r="4" spans="1:42" ht="130.5" customHeight="1" x14ac:dyDescent="0.55000000000000004">
      <c r="A4" s="593"/>
      <c r="B4" s="509"/>
      <c r="C4" s="509"/>
      <c r="D4" s="512"/>
      <c r="E4" s="504"/>
      <c r="F4" s="504"/>
      <c r="G4" s="504"/>
      <c r="H4" s="506"/>
      <c r="I4" s="90" t="s">
        <v>24</v>
      </c>
      <c r="J4" s="91">
        <v>80</v>
      </c>
      <c r="K4" s="26">
        <v>0</v>
      </c>
      <c r="L4" s="26">
        <v>99</v>
      </c>
      <c r="M4" s="256" t="s">
        <v>475</v>
      </c>
      <c r="N4" s="273" t="s">
        <v>475</v>
      </c>
      <c r="O4" s="292" t="s">
        <v>81</v>
      </c>
      <c r="P4" s="92" t="s">
        <v>81</v>
      </c>
      <c r="Q4" s="92">
        <v>1</v>
      </c>
      <c r="R4" s="415"/>
      <c r="S4" s="339"/>
      <c r="T4" s="92" t="s">
        <v>81</v>
      </c>
      <c r="U4" s="92" t="s">
        <v>81</v>
      </c>
      <c r="V4" s="92" t="s">
        <v>81</v>
      </c>
      <c r="W4" s="92" t="s">
        <v>81</v>
      </c>
      <c r="X4" s="92" t="s">
        <v>81</v>
      </c>
      <c r="Y4" s="259" t="s">
        <v>23</v>
      </c>
      <c r="Z4" s="292" t="s">
        <v>23</v>
      </c>
      <c r="AA4" s="92" t="s">
        <v>81</v>
      </c>
      <c r="AB4" s="375"/>
      <c r="AC4" s="339"/>
      <c r="AD4" s="93"/>
      <c r="AE4" s="94"/>
      <c r="AF4" s="94"/>
      <c r="AG4" s="401"/>
      <c r="AH4" s="28"/>
      <c r="AI4" s="94"/>
      <c r="AJ4" s="94"/>
      <c r="AK4" s="95"/>
      <c r="AL4" s="37"/>
      <c r="AM4" s="37"/>
      <c r="AN4" s="96"/>
      <c r="AO4" s="97" t="s">
        <v>23</v>
      </c>
      <c r="AP4" s="98"/>
    </row>
    <row r="5" spans="1:42" ht="389.25" customHeight="1" x14ac:dyDescent="0.35">
      <c r="A5" s="593"/>
      <c r="B5" s="509"/>
      <c r="C5" s="509"/>
      <c r="D5" s="512"/>
      <c r="E5" s="504"/>
      <c r="F5" s="504"/>
      <c r="G5" s="504"/>
      <c r="H5" s="506"/>
      <c r="I5" s="90" t="s">
        <v>25</v>
      </c>
      <c r="J5" s="91">
        <v>14500</v>
      </c>
      <c r="K5" s="91">
        <v>12850</v>
      </c>
      <c r="L5" s="91">
        <v>12500</v>
      </c>
      <c r="M5" s="91">
        <v>13000</v>
      </c>
      <c r="N5" s="313">
        <v>11802</v>
      </c>
      <c r="O5" s="292">
        <v>12622</v>
      </c>
      <c r="P5" s="31">
        <f>+O5/M5</f>
        <v>0.97092307692307689</v>
      </c>
      <c r="Q5" s="31">
        <f>+P5</f>
        <v>0.97092307692307689</v>
      </c>
      <c r="R5" s="415"/>
      <c r="S5" s="339"/>
      <c r="T5" s="99" t="s">
        <v>26</v>
      </c>
      <c r="U5" s="100">
        <v>2017130010078</v>
      </c>
      <c r="V5" s="99" t="s">
        <v>27</v>
      </c>
      <c r="W5" s="101">
        <v>12500</v>
      </c>
      <c r="X5" s="102" t="s">
        <v>28</v>
      </c>
      <c r="Y5" s="260">
        <f>227+1541+9967+67</f>
        <v>11802</v>
      </c>
      <c r="Z5" s="292">
        <v>12622</v>
      </c>
      <c r="AA5" s="103">
        <f>+Z5/W5</f>
        <v>1.00976</v>
      </c>
      <c r="AB5" s="375"/>
      <c r="AC5" s="339"/>
      <c r="AD5" s="101">
        <v>12500</v>
      </c>
      <c r="AE5" s="104">
        <v>43851</v>
      </c>
      <c r="AF5" s="105">
        <v>44165</v>
      </c>
      <c r="AG5" s="99" t="s">
        <v>417</v>
      </c>
      <c r="AH5" s="106"/>
      <c r="AI5" s="24"/>
      <c r="AJ5" s="107"/>
      <c r="AK5" s="123" t="s">
        <v>580</v>
      </c>
      <c r="AL5" s="108">
        <v>3510530503.23</v>
      </c>
      <c r="AM5" s="108">
        <v>2640388747</v>
      </c>
      <c r="AN5" s="109"/>
      <c r="AO5" s="110" t="s">
        <v>493</v>
      </c>
      <c r="AP5" s="111" t="s">
        <v>631</v>
      </c>
    </row>
    <row r="6" spans="1:42" ht="322.5" customHeight="1" thickBot="1" x14ac:dyDescent="0.4">
      <c r="A6" s="593"/>
      <c r="B6" s="509"/>
      <c r="C6" s="509"/>
      <c r="D6" s="512"/>
      <c r="E6" s="504"/>
      <c r="F6" s="504"/>
      <c r="G6" s="504"/>
      <c r="H6" s="506"/>
      <c r="I6" s="112" t="s">
        <v>29</v>
      </c>
      <c r="J6" s="113">
        <v>100</v>
      </c>
      <c r="K6" s="114">
        <v>0</v>
      </c>
      <c r="L6" s="246">
        <v>33</v>
      </c>
      <c r="M6" s="114">
        <v>1</v>
      </c>
      <c r="N6" s="293">
        <v>0</v>
      </c>
      <c r="O6" s="292">
        <v>0</v>
      </c>
      <c r="P6" s="31">
        <f>+N6+O6/M6</f>
        <v>0</v>
      </c>
      <c r="Q6" s="31">
        <f>+(L6+N6+O6)/J6</f>
        <v>0.33</v>
      </c>
      <c r="R6" s="416"/>
      <c r="S6" s="339"/>
      <c r="T6" s="115" t="s">
        <v>30</v>
      </c>
      <c r="U6" s="116">
        <v>2017130010058</v>
      </c>
      <c r="V6" s="63" t="s">
        <v>31</v>
      </c>
      <c r="W6" s="117">
        <v>24</v>
      </c>
      <c r="X6" s="118" t="s">
        <v>32</v>
      </c>
      <c r="Y6" s="260">
        <v>0</v>
      </c>
      <c r="Z6" s="292">
        <v>0</v>
      </c>
      <c r="AA6" s="119">
        <f>(+Y6+Z6)/W6</f>
        <v>0</v>
      </c>
      <c r="AB6" s="376"/>
      <c r="AC6" s="339"/>
      <c r="AD6" s="99">
        <v>950</v>
      </c>
      <c r="AE6" s="120">
        <v>43831</v>
      </c>
      <c r="AF6" s="120">
        <v>44196</v>
      </c>
      <c r="AG6" s="121" t="s">
        <v>411</v>
      </c>
      <c r="AH6" s="122">
        <v>6000000000</v>
      </c>
      <c r="AI6" s="63" t="s">
        <v>412</v>
      </c>
      <c r="AJ6" s="99" t="s">
        <v>395</v>
      </c>
      <c r="AK6" s="123" t="s">
        <v>574</v>
      </c>
      <c r="AL6" s="108">
        <v>178151628.33000001</v>
      </c>
      <c r="AM6" s="249">
        <v>0</v>
      </c>
      <c r="AN6" s="124" t="s">
        <v>510</v>
      </c>
      <c r="AO6" s="280" t="s">
        <v>670</v>
      </c>
      <c r="AP6" s="111" t="s">
        <v>671</v>
      </c>
    </row>
    <row r="7" spans="1:42" ht="217.5" customHeight="1" x14ac:dyDescent="0.55000000000000004">
      <c r="A7" s="593"/>
      <c r="B7" s="509"/>
      <c r="C7" s="509"/>
      <c r="D7" s="512"/>
      <c r="E7" s="504" t="s">
        <v>33</v>
      </c>
      <c r="F7" s="504" t="s">
        <v>34</v>
      </c>
      <c r="G7" s="518">
        <v>0.55000000000000004</v>
      </c>
      <c r="H7" s="524" t="s">
        <v>35</v>
      </c>
      <c r="I7" s="525" t="s">
        <v>36</v>
      </c>
      <c r="J7" s="521">
        <v>21700</v>
      </c>
      <c r="K7" s="498">
        <v>20500</v>
      </c>
      <c r="L7" s="522">
        <v>19804</v>
      </c>
      <c r="M7" s="523">
        <v>21000</v>
      </c>
      <c r="N7" s="532">
        <v>19286</v>
      </c>
      <c r="O7" s="334">
        <v>20793</v>
      </c>
      <c r="P7" s="534">
        <f>+O7/M7</f>
        <v>0.9901428571428571</v>
      </c>
      <c r="Q7" s="534">
        <f>+P7</f>
        <v>0.9901428571428571</v>
      </c>
      <c r="R7" s="534">
        <f>+Q7</f>
        <v>0.9901428571428571</v>
      </c>
      <c r="S7" s="339"/>
      <c r="T7" s="340" t="s">
        <v>26</v>
      </c>
      <c r="U7" s="385">
        <v>2017130010078</v>
      </c>
      <c r="V7" s="228" t="s">
        <v>540</v>
      </c>
      <c r="W7" s="225">
        <v>43432</v>
      </c>
      <c r="X7" s="125" t="s">
        <v>37</v>
      </c>
      <c r="Y7" s="261">
        <v>41179</v>
      </c>
      <c r="Z7" s="292">
        <v>41179</v>
      </c>
      <c r="AA7" s="31">
        <f>+Z7/W7</f>
        <v>0.94812580585743234</v>
      </c>
      <c r="AB7" s="377">
        <f>AVERAGE(AA7:AA9)</f>
        <v>0.64937526861914419</v>
      </c>
      <c r="AC7" s="339"/>
      <c r="AD7" s="126">
        <v>53359</v>
      </c>
      <c r="AE7" s="104">
        <v>43840</v>
      </c>
      <c r="AF7" s="105">
        <v>43982</v>
      </c>
      <c r="AG7" s="99" t="s">
        <v>417</v>
      </c>
      <c r="AH7" s="423">
        <v>63377561897</v>
      </c>
      <c r="AI7" s="399" t="s">
        <v>418</v>
      </c>
      <c r="AJ7" s="399" t="s">
        <v>419</v>
      </c>
      <c r="AK7" s="399" t="s">
        <v>588</v>
      </c>
      <c r="AL7" s="420">
        <v>61608447415</v>
      </c>
      <c r="AM7" s="420">
        <v>56741976283</v>
      </c>
      <c r="AN7" s="96"/>
      <c r="AO7" s="110" t="s">
        <v>494</v>
      </c>
      <c r="AP7" s="111" t="s">
        <v>632</v>
      </c>
    </row>
    <row r="8" spans="1:42" ht="174" customHeight="1" x14ac:dyDescent="0.55000000000000004">
      <c r="A8" s="593"/>
      <c r="B8" s="509"/>
      <c r="C8" s="509"/>
      <c r="D8" s="512"/>
      <c r="E8" s="504"/>
      <c r="F8" s="504"/>
      <c r="G8" s="519"/>
      <c r="H8" s="524"/>
      <c r="I8" s="525"/>
      <c r="J8" s="521"/>
      <c r="K8" s="498"/>
      <c r="L8" s="522"/>
      <c r="M8" s="523"/>
      <c r="N8" s="532"/>
      <c r="O8" s="335"/>
      <c r="P8" s="534"/>
      <c r="Q8" s="534"/>
      <c r="R8" s="534"/>
      <c r="S8" s="339"/>
      <c r="T8" s="340"/>
      <c r="U8" s="385"/>
      <c r="V8" s="99" t="s">
        <v>38</v>
      </c>
      <c r="W8" s="26">
        <v>3</v>
      </c>
      <c r="X8" s="125" t="s">
        <v>39</v>
      </c>
      <c r="Y8" s="262">
        <v>0</v>
      </c>
      <c r="Z8" s="292">
        <v>0</v>
      </c>
      <c r="AA8" s="31">
        <f>+(Y8+Z8)/W8</f>
        <v>0</v>
      </c>
      <c r="AB8" s="378"/>
      <c r="AC8" s="339"/>
      <c r="AD8" s="93">
        <v>20000</v>
      </c>
      <c r="AE8" s="104">
        <v>44148</v>
      </c>
      <c r="AF8" s="105">
        <v>44185</v>
      </c>
      <c r="AG8" s="99" t="s">
        <v>488</v>
      </c>
      <c r="AH8" s="424"/>
      <c r="AI8" s="400"/>
      <c r="AJ8" s="400"/>
      <c r="AK8" s="400"/>
      <c r="AL8" s="421"/>
      <c r="AM8" s="421"/>
      <c r="AN8" s="96"/>
      <c r="AO8" s="127" t="s">
        <v>495</v>
      </c>
      <c r="AP8" s="111" t="s">
        <v>495</v>
      </c>
    </row>
    <row r="9" spans="1:42" ht="193.5" customHeight="1" thickBot="1" x14ac:dyDescent="0.4">
      <c r="A9" s="593"/>
      <c r="B9" s="509"/>
      <c r="C9" s="509"/>
      <c r="D9" s="512"/>
      <c r="E9" s="504"/>
      <c r="F9" s="504"/>
      <c r="G9" s="519"/>
      <c r="H9" s="524"/>
      <c r="I9" s="525"/>
      <c r="J9" s="521"/>
      <c r="K9" s="498"/>
      <c r="L9" s="522"/>
      <c r="M9" s="523"/>
      <c r="N9" s="532"/>
      <c r="O9" s="335"/>
      <c r="P9" s="534"/>
      <c r="Q9" s="534"/>
      <c r="R9" s="534"/>
      <c r="S9" s="339"/>
      <c r="T9" s="340"/>
      <c r="U9" s="385"/>
      <c r="V9" s="99" t="s">
        <v>40</v>
      </c>
      <c r="W9" s="26">
        <v>170000</v>
      </c>
      <c r="X9" s="125" t="s">
        <v>41</v>
      </c>
      <c r="Y9" s="263">
        <v>170000</v>
      </c>
      <c r="Z9" s="292">
        <v>170000</v>
      </c>
      <c r="AA9" s="31">
        <f>+Z9/W9</f>
        <v>1</v>
      </c>
      <c r="AB9" s="379"/>
      <c r="AC9" s="339"/>
      <c r="AD9" s="128" t="s">
        <v>42</v>
      </c>
      <c r="AE9" s="104">
        <v>43983</v>
      </c>
      <c r="AF9" s="105">
        <v>43983</v>
      </c>
      <c r="AG9" s="129" t="s">
        <v>489</v>
      </c>
      <c r="AH9" s="425"/>
      <c r="AI9" s="401"/>
      <c r="AJ9" s="401"/>
      <c r="AK9" s="401"/>
      <c r="AL9" s="422"/>
      <c r="AM9" s="422"/>
      <c r="AN9" s="130"/>
      <c r="AO9" s="110" t="s">
        <v>496</v>
      </c>
      <c r="AP9" s="111" t="s">
        <v>634</v>
      </c>
    </row>
    <row r="10" spans="1:42" ht="128.25" customHeight="1" x14ac:dyDescent="0.35">
      <c r="A10" s="593"/>
      <c r="B10" s="509"/>
      <c r="C10" s="509"/>
      <c r="D10" s="512"/>
      <c r="E10" s="504"/>
      <c r="F10" s="504"/>
      <c r="G10" s="519"/>
      <c r="H10" s="524"/>
      <c r="I10" s="525"/>
      <c r="J10" s="521"/>
      <c r="K10" s="498"/>
      <c r="L10" s="522"/>
      <c r="M10" s="523"/>
      <c r="N10" s="532"/>
      <c r="O10" s="335"/>
      <c r="P10" s="534"/>
      <c r="Q10" s="534"/>
      <c r="R10" s="534"/>
      <c r="S10" s="339"/>
      <c r="T10" s="507" t="s">
        <v>43</v>
      </c>
      <c r="U10" s="385">
        <v>2019130010002</v>
      </c>
      <c r="V10" s="340" t="s">
        <v>44</v>
      </c>
      <c r="W10" s="343">
        <v>5644</v>
      </c>
      <c r="X10" s="344" t="s">
        <v>45</v>
      </c>
      <c r="Y10" s="459">
        <v>5875</v>
      </c>
      <c r="Z10" s="334">
        <v>5855</v>
      </c>
      <c r="AA10" s="538">
        <v>1</v>
      </c>
      <c r="AB10" s="380">
        <f>AVERAGE(AA10:AA15)</f>
        <v>0.37899543378995437</v>
      </c>
      <c r="AC10" s="339"/>
      <c r="AD10" s="541" t="s">
        <v>46</v>
      </c>
      <c r="AE10" s="542">
        <v>43860</v>
      </c>
      <c r="AF10" s="543">
        <v>44196</v>
      </c>
      <c r="AG10" s="340" t="s">
        <v>455</v>
      </c>
      <c r="AH10" s="434">
        <v>360675145726</v>
      </c>
      <c r="AI10" s="346" t="s">
        <v>456</v>
      </c>
      <c r="AJ10" s="346" t="s">
        <v>395</v>
      </c>
      <c r="AK10" s="131" t="s">
        <v>593</v>
      </c>
      <c r="AL10" s="420">
        <v>520000000</v>
      </c>
      <c r="AM10" s="420">
        <v>460000000</v>
      </c>
      <c r="AN10" s="345"/>
      <c r="AO10" s="467"/>
      <c r="AP10" s="630"/>
    </row>
    <row r="11" spans="1:42" ht="81" customHeight="1" x14ac:dyDescent="0.35">
      <c r="A11" s="593"/>
      <c r="B11" s="509"/>
      <c r="C11" s="509"/>
      <c r="D11" s="512"/>
      <c r="E11" s="504"/>
      <c r="F11" s="504"/>
      <c r="G11" s="519"/>
      <c r="H11" s="524"/>
      <c r="I11" s="525"/>
      <c r="J11" s="521"/>
      <c r="K11" s="498"/>
      <c r="L11" s="522"/>
      <c r="M11" s="523"/>
      <c r="N11" s="532"/>
      <c r="O11" s="335"/>
      <c r="P11" s="534"/>
      <c r="Q11" s="534"/>
      <c r="R11" s="534"/>
      <c r="S11" s="339"/>
      <c r="T11" s="507"/>
      <c r="U11" s="385"/>
      <c r="V11" s="340"/>
      <c r="W11" s="343"/>
      <c r="X11" s="344"/>
      <c r="Y11" s="460"/>
      <c r="Z11" s="335"/>
      <c r="AA11" s="539"/>
      <c r="AB11" s="380"/>
      <c r="AC11" s="339"/>
      <c r="AD11" s="541"/>
      <c r="AE11" s="542"/>
      <c r="AF11" s="543"/>
      <c r="AG11" s="340"/>
      <c r="AH11" s="435"/>
      <c r="AI11" s="347"/>
      <c r="AJ11" s="347"/>
      <c r="AK11" s="131" t="s">
        <v>594</v>
      </c>
      <c r="AL11" s="421"/>
      <c r="AM11" s="421"/>
      <c r="AN11" s="345"/>
      <c r="AO11" s="405"/>
      <c r="AP11" s="631"/>
    </row>
    <row r="12" spans="1:42" ht="83.25" customHeight="1" x14ac:dyDescent="0.35">
      <c r="A12" s="593"/>
      <c r="B12" s="509"/>
      <c r="C12" s="509"/>
      <c r="D12" s="512"/>
      <c r="E12" s="504"/>
      <c r="F12" s="504"/>
      <c r="G12" s="519"/>
      <c r="H12" s="524"/>
      <c r="I12" s="525"/>
      <c r="J12" s="521"/>
      <c r="K12" s="498"/>
      <c r="L12" s="522"/>
      <c r="M12" s="523"/>
      <c r="N12" s="532"/>
      <c r="O12" s="335"/>
      <c r="P12" s="534"/>
      <c r="Q12" s="534"/>
      <c r="R12" s="534"/>
      <c r="S12" s="339"/>
      <c r="T12" s="507"/>
      <c r="U12" s="385"/>
      <c r="V12" s="340"/>
      <c r="W12" s="343"/>
      <c r="X12" s="344"/>
      <c r="Y12" s="460"/>
      <c r="Z12" s="335"/>
      <c r="AA12" s="539"/>
      <c r="AB12" s="380"/>
      <c r="AC12" s="339"/>
      <c r="AD12" s="541"/>
      <c r="AE12" s="542"/>
      <c r="AF12" s="543"/>
      <c r="AG12" s="340"/>
      <c r="AH12" s="435"/>
      <c r="AI12" s="347"/>
      <c r="AJ12" s="348"/>
      <c r="AK12" s="131" t="s">
        <v>595</v>
      </c>
      <c r="AL12" s="422"/>
      <c r="AM12" s="422"/>
      <c r="AN12" s="345"/>
      <c r="AO12" s="405"/>
      <c r="AP12" s="631"/>
    </row>
    <row r="13" spans="1:42" ht="210.75" customHeight="1" x14ac:dyDescent="0.35">
      <c r="A13" s="593"/>
      <c r="B13" s="509"/>
      <c r="C13" s="509"/>
      <c r="D13" s="512"/>
      <c r="E13" s="504"/>
      <c r="F13" s="504"/>
      <c r="G13" s="519"/>
      <c r="H13" s="524"/>
      <c r="I13" s="525"/>
      <c r="J13" s="521"/>
      <c r="K13" s="498"/>
      <c r="L13" s="522"/>
      <c r="M13" s="523"/>
      <c r="N13" s="532"/>
      <c r="O13" s="335"/>
      <c r="P13" s="534"/>
      <c r="Q13" s="534"/>
      <c r="R13" s="534"/>
      <c r="S13" s="339"/>
      <c r="T13" s="507"/>
      <c r="U13" s="385"/>
      <c r="V13" s="340"/>
      <c r="W13" s="343"/>
      <c r="X13" s="344"/>
      <c r="Y13" s="461"/>
      <c r="Z13" s="336"/>
      <c r="AA13" s="540"/>
      <c r="AB13" s="380"/>
      <c r="AC13" s="339"/>
      <c r="AD13" s="541"/>
      <c r="AE13" s="542"/>
      <c r="AF13" s="543"/>
      <c r="AG13" s="340"/>
      <c r="AH13" s="436"/>
      <c r="AI13" s="348"/>
      <c r="AJ13" s="235" t="s">
        <v>425</v>
      </c>
      <c r="AK13" s="131" t="s">
        <v>596</v>
      </c>
      <c r="AL13" s="250">
        <v>360683766227</v>
      </c>
      <c r="AM13" s="250">
        <v>167252285727</v>
      </c>
      <c r="AN13" s="345"/>
      <c r="AO13" s="406"/>
      <c r="AP13" s="632"/>
    </row>
    <row r="14" spans="1:42" ht="359.25" customHeight="1" x14ac:dyDescent="0.35">
      <c r="A14" s="593"/>
      <c r="B14" s="509"/>
      <c r="C14" s="509"/>
      <c r="D14" s="512"/>
      <c r="E14" s="504"/>
      <c r="F14" s="504"/>
      <c r="G14" s="519"/>
      <c r="H14" s="524"/>
      <c r="I14" s="525"/>
      <c r="J14" s="521"/>
      <c r="K14" s="498"/>
      <c r="L14" s="522"/>
      <c r="M14" s="523"/>
      <c r="N14" s="532"/>
      <c r="O14" s="335"/>
      <c r="P14" s="534"/>
      <c r="Q14" s="534"/>
      <c r="R14" s="534"/>
      <c r="S14" s="339"/>
      <c r="T14" s="507"/>
      <c r="U14" s="385"/>
      <c r="V14" s="99" t="s">
        <v>47</v>
      </c>
      <c r="W14" s="26">
        <v>730</v>
      </c>
      <c r="X14" s="125" t="s">
        <v>48</v>
      </c>
      <c r="Y14" s="264">
        <v>8</v>
      </c>
      <c r="Z14" s="292">
        <v>92</v>
      </c>
      <c r="AA14" s="102">
        <f>(+Y14+Z14)/W14</f>
        <v>0.13698630136986301</v>
      </c>
      <c r="AB14" s="380"/>
      <c r="AC14" s="339"/>
      <c r="AD14" s="63">
        <v>730</v>
      </c>
      <c r="AE14" s="104">
        <v>43860</v>
      </c>
      <c r="AF14" s="105">
        <v>44196</v>
      </c>
      <c r="AG14" s="340"/>
      <c r="AH14" s="132"/>
      <c r="AI14" s="132"/>
      <c r="AJ14" s="125" t="s">
        <v>395</v>
      </c>
      <c r="AK14" s="131" t="s">
        <v>592</v>
      </c>
      <c r="AL14" s="108">
        <v>5118195742</v>
      </c>
      <c r="AM14" s="108">
        <v>4552642434</v>
      </c>
      <c r="AN14" s="133"/>
      <c r="AO14" s="284" t="s">
        <v>534</v>
      </c>
      <c r="AP14" s="64" t="s">
        <v>620</v>
      </c>
    </row>
    <row r="15" spans="1:42" ht="263.25" customHeight="1" x14ac:dyDescent="0.55000000000000004">
      <c r="A15" s="593"/>
      <c r="B15" s="509"/>
      <c r="C15" s="509"/>
      <c r="D15" s="512"/>
      <c r="E15" s="504"/>
      <c r="F15" s="504"/>
      <c r="G15" s="519"/>
      <c r="H15" s="524"/>
      <c r="I15" s="525"/>
      <c r="J15" s="521"/>
      <c r="K15" s="498"/>
      <c r="L15" s="522"/>
      <c r="M15" s="523"/>
      <c r="N15" s="532"/>
      <c r="O15" s="335"/>
      <c r="P15" s="534"/>
      <c r="Q15" s="534"/>
      <c r="R15" s="534"/>
      <c r="S15" s="339"/>
      <c r="T15" s="507"/>
      <c r="U15" s="385"/>
      <c r="V15" s="245" t="s">
        <v>49</v>
      </c>
      <c r="W15" s="26">
        <v>420</v>
      </c>
      <c r="X15" s="125" t="s">
        <v>50</v>
      </c>
      <c r="Y15" s="264">
        <v>0</v>
      </c>
      <c r="Z15" s="292">
        <v>0</v>
      </c>
      <c r="AA15" s="234">
        <f>(+Y15+Z15)/W15</f>
        <v>0</v>
      </c>
      <c r="AB15" s="380"/>
      <c r="AC15" s="339"/>
      <c r="AD15" s="128" t="s">
        <v>51</v>
      </c>
      <c r="AE15" s="104">
        <v>43860</v>
      </c>
      <c r="AF15" s="105">
        <v>44196</v>
      </c>
      <c r="AG15" s="340"/>
      <c r="AH15" s="122">
        <v>507777105</v>
      </c>
      <c r="AI15" s="134" t="s">
        <v>456</v>
      </c>
      <c r="AJ15" s="125" t="s">
        <v>425</v>
      </c>
      <c r="AK15" s="131" t="s">
        <v>591</v>
      </c>
      <c r="AL15" s="108">
        <v>499156605</v>
      </c>
      <c r="AM15" s="251">
        <v>0</v>
      </c>
      <c r="AN15" s="133"/>
      <c r="AO15" s="285"/>
      <c r="AP15" s="247"/>
    </row>
    <row r="16" spans="1:42" ht="213.75" customHeight="1" x14ac:dyDescent="0.55000000000000004">
      <c r="A16" s="593"/>
      <c r="B16" s="509"/>
      <c r="C16" s="509"/>
      <c r="D16" s="512"/>
      <c r="E16" s="504"/>
      <c r="F16" s="504"/>
      <c r="G16" s="519"/>
      <c r="H16" s="524"/>
      <c r="I16" s="525"/>
      <c r="J16" s="521"/>
      <c r="K16" s="498"/>
      <c r="L16" s="522"/>
      <c r="M16" s="523"/>
      <c r="N16" s="532"/>
      <c r="O16" s="335"/>
      <c r="P16" s="534"/>
      <c r="Q16" s="534"/>
      <c r="R16" s="534"/>
      <c r="S16" s="339"/>
      <c r="T16" s="340" t="s">
        <v>52</v>
      </c>
      <c r="U16" s="385">
        <v>2019130010003</v>
      </c>
      <c r="V16" s="99" t="s">
        <v>53</v>
      </c>
      <c r="W16" s="26">
        <v>81</v>
      </c>
      <c r="X16" s="125" t="s">
        <v>54</v>
      </c>
      <c r="Y16" s="264">
        <v>78</v>
      </c>
      <c r="Z16" s="292">
        <v>92</v>
      </c>
      <c r="AA16" s="234">
        <v>1</v>
      </c>
      <c r="AB16" s="374">
        <f>AVERAGE(AA16:AA18)</f>
        <v>0.86897880539499039</v>
      </c>
      <c r="AC16" s="339"/>
      <c r="AD16" s="128" t="s">
        <v>55</v>
      </c>
      <c r="AE16" s="104">
        <v>43860</v>
      </c>
      <c r="AF16" s="105">
        <v>44196</v>
      </c>
      <c r="AG16" s="340" t="s">
        <v>459</v>
      </c>
      <c r="AH16" s="135">
        <v>176207461</v>
      </c>
      <c r="AI16" s="134" t="s">
        <v>461</v>
      </c>
      <c r="AJ16" s="136" t="s">
        <v>395</v>
      </c>
      <c r="AK16" s="137" t="s">
        <v>589</v>
      </c>
      <c r="AL16" s="108">
        <v>16013959198.84</v>
      </c>
      <c r="AM16" s="108">
        <v>16013959198</v>
      </c>
      <c r="AN16" s="109"/>
      <c r="AO16" s="138" t="s">
        <v>530</v>
      </c>
      <c r="AP16" s="98"/>
    </row>
    <row r="17" spans="1:42" ht="409.6" customHeight="1" x14ac:dyDescent="0.35">
      <c r="A17" s="593"/>
      <c r="B17" s="509"/>
      <c r="C17" s="509"/>
      <c r="D17" s="512"/>
      <c r="E17" s="504"/>
      <c r="F17" s="504"/>
      <c r="G17" s="519"/>
      <c r="H17" s="524"/>
      <c r="I17" s="525"/>
      <c r="J17" s="521"/>
      <c r="K17" s="498"/>
      <c r="L17" s="522"/>
      <c r="M17" s="523"/>
      <c r="N17" s="532"/>
      <c r="O17" s="335"/>
      <c r="P17" s="534"/>
      <c r="Q17" s="534"/>
      <c r="R17" s="534"/>
      <c r="S17" s="339"/>
      <c r="T17" s="340"/>
      <c r="U17" s="385"/>
      <c r="V17" s="99" t="s">
        <v>56</v>
      </c>
      <c r="W17" s="26">
        <v>173</v>
      </c>
      <c r="X17" s="125" t="s">
        <v>57</v>
      </c>
      <c r="Y17" s="264">
        <v>105</v>
      </c>
      <c r="Z17" s="292">
        <v>105</v>
      </c>
      <c r="AA17" s="102">
        <f>+Z17/W17</f>
        <v>0.60693641618497107</v>
      </c>
      <c r="AB17" s="375"/>
      <c r="AC17" s="339"/>
      <c r="AD17" s="128" t="s">
        <v>58</v>
      </c>
      <c r="AE17" s="104">
        <v>43860</v>
      </c>
      <c r="AF17" s="105">
        <v>44196</v>
      </c>
      <c r="AG17" s="340"/>
      <c r="AH17" s="28">
        <v>1450000000</v>
      </c>
      <c r="AI17" s="134" t="s">
        <v>460</v>
      </c>
      <c r="AJ17" s="26" t="s">
        <v>425</v>
      </c>
      <c r="AK17" s="139" t="s">
        <v>590</v>
      </c>
      <c r="AL17" s="108">
        <v>12275488258</v>
      </c>
      <c r="AM17" s="108">
        <v>2767595006.4299998</v>
      </c>
      <c r="AN17" s="109"/>
      <c r="AO17" s="110" t="s">
        <v>533</v>
      </c>
      <c r="AP17" s="111" t="s">
        <v>606</v>
      </c>
    </row>
    <row r="18" spans="1:42" ht="402" customHeight="1" thickBot="1" x14ac:dyDescent="0.4">
      <c r="A18" s="593"/>
      <c r="B18" s="509"/>
      <c r="C18" s="509"/>
      <c r="D18" s="512"/>
      <c r="E18" s="504"/>
      <c r="F18" s="504"/>
      <c r="G18" s="520"/>
      <c r="H18" s="524"/>
      <c r="I18" s="525"/>
      <c r="J18" s="521"/>
      <c r="K18" s="498"/>
      <c r="L18" s="522"/>
      <c r="M18" s="523"/>
      <c r="N18" s="533"/>
      <c r="O18" s="336"/>
      <c r="P18" s="535"/>
      <c r="Q18" s="535"/>
      <c r="R18" s="535"/>
      <c r="S18" s="339"/>
      <c r="T18" s="340"/>
      <c r="U18" s="385"/>
      <c r="V18" s="99" t="s">
        <v>59</v>
      </c>
      <c r="W18" s="26">
        <v>105</v>
      </c>
      <c r="X18" s="125" t="s">
        <v>60</v>
      </c>
      <c r="Y18" s="264">
        <v>105</v>
      </c>
      <c r="Z18" s="292">
        <v>105</v>
      </c>
      <c r="AA18" s="234">
        <f>+Z18/W18</f>
        <v>1</v>
      </c>
      <c r="AB18" s="376"/>
      <c r="AC18" s="339"/>
      <c r="AD18" s="128" t="s">
        <v>61</v>
      </c>
      <c r="AE18" s="104">
        <v>43860</v>
      </c>
      <c r="AF18" s="105">
        <v>44196</v>
      </c>
      <c r="AG18" s="340"/>
      <c r="AH18" s="28">
        <v>16266050739</v>
      </c>
      <c r="AI18" s="125" t="s">
        <v>462</v>
      </c>
      <c r="AJ18" s="63" t="s">
        <v>663</v>
      </c>
      <c r="AK18" s="63" t="s">
        <v>664</v>
      </c>
      <c r="AL18" s="108">
        <v>804597106</v>
      </c>
      <c r="AM18" s="108">
        <v>95120870</v>
      </c>
      <c r="AN18" s="140" t="s">
        <v>531</v>
      </c>
      <c r="AO18" s="110" t="s">
        <v>532</v>
      </c>
      <c r="AP18" s="111" t="s">
        <v>605</v>
      </c>
    </row>
    <row r="19" spans="1:42" ht="213" customHeight="1" x14ac:dyDescent="0.35">
      <c r="A19" s="593"/>
      <c r="B19" s="509"/>
      <c r="C19" s="509"/>
      <c r="D19" s="512"/>
      <c r="E19" s="504" t="s">
        <v>62</v>
      </c>
      <c r="F19" s="504" t="s">
        <v>63</v>
      </c>
      <c r="G19" s="504">
        <v>4.9500000000000002E-2</v>
      </c>
      <c r="H19" s="526" t="s">
        <v>64</v>
      </c>
      <c r="I19" s="527" t="s">
        <v>65</v>
      </c>
      <c r="J19" s="498">
        <v>77000</v>
      </c>
      <c r="K19" s="498">
        <v>76200</v>
      </c>
      <c r="L19" s="498">
        <v>94630</v>
      </c>
      <c r="M19" s="528">
        <v>94300</v>
      </c>
      <c r="N19" s="552">
        <v>0</v>
      </c>
      <c r="O19" s="334">
        <v>76993</v>
      </c>
      <c r="P19" s="548">
        <f>+O19/M19</f>
        <v>0.81646871686108169</v>
      </c>
      <c r="Q19" s="548">
        <v>1</v>
      </c>
      <c r="R19" s="545">
        <f>AVERAGE(Q19:Q26)</f>
        <v>1</v>
      </c>
      <c r="S19" s="339"/>
      <c r="T19" s="343" t="s">
        <v>66</v>
      </c>
      <c r="U19" s="419">
        <v>2018130010151</v>
      </c>
      <c r="V19" s="63" t="s">
        <v>67</v>
      </c>
      <c r="W19" s="225">
        <v>43995</v>
      </c>
      <c r="X19" s="117" t="s">
        <v>68</v>
      </c>
      <c r="Y19" s="257">
        <v>0</v>
      </c>
      <c r="Z19" s="337">
        <v>76993</v>
      </c>
      <c r="AA19" s="391">
        <f>+(Z19+Y19+Y20)/(W19+W20)</f>
        <v>0.79487311845718656</v>
      </c>
      <c r="AB19" s="377">
        <f>AVERAGE(AA19:AA22)</f>
        <v>0.52243655922859333</v>
      </c>
      <c r="AC19" s="339"/>
      <c r="AD19" s="225">
        <v>43995</v>
      </c>
      <c r="AE19" s="141" t="s">
        <v>443</v>
      </c>
      <c r="AF19" s="63" t="s">
        <v>444</v>
      </c>
      <c r="AG19" s="343" t="s">
        <v>490</v>
      </c>
      <c r="AH19" s="142">
        <f>2854098420+98624608+8439957772+3085436798</f>
        <v>14478117598</v>
      </c>
      <c r="AI19" s="141" t="s">
        <v>469</v>
      </c>
      <c r="AJ19" s="141" t="s">
        <v>395</v>
      </c>
      <c r="AK19" s="141" t="s">
        <v>581</v>
      </c>
      <c r="AL19" s="108">
        <v>17999999999.939999</v>
      </c>
      <c r="AM19" s="108">
        <v>16984766996</v>
      </c>
      <c r="AN19" s="620"/>
      <c r="AO19" s="468" t="s">
        <v>497</v>
      </c>
      <c r="AP19" s="332" t="s">
        <v>635</v>
      </c>
    </row>
    <row r="20" spans="1:42" ht="213" customHeight="1" x14ac:dyDescent="0.35">
      <c r="A20" s="593"/>
      <c r="B20" s="509"/>
      <c r="C20" s="509"/>
      <c r="D20" s="512"/>
      <c r="E20" s="504"/>
      <c r="F20" s="504"/>
      <c r="G20" s="504"/>
      <c r="H20" s="526"/>
      <c r="I20" s="527"/>
      <c r="J20" s="498"/>
      <c r="K20" s="498"/>
      <c r="L20" s="498"/>
      <c r="M20" s="529"/>
      <c r="N20" s="553"/>
      <c r="O20" s="335"/>
      <c r="P20" s="549"/>
      <c r="Q20" s="549"/>
      <c r="R20" s="546"/>
      <c r="S20" s="339"/>
      <c r="T20" s="343"/>
      <c r="U20" s="419"/>
      <c r="V20" s="63" t="s">
        <v>69</v>
      </c>
      <c r="W20" s="225">
        <v>52867</v>
      </c>
      <c r="X20" s="117" t="s">
        <v>70</v>
      </c>
      <c r="Y20" s="257">
        <v>0</v>
      </c>
      <c r="Z20" s="337"/>
      <c r="AA20" s="391"/>
      <c r="AB20" s="378"/>
      <c r="AC20" s="339"/>
      <c r="AD20" s="225">
        <v>52867</v>
      </c>
      <c r="AE20" s="141" t="s">
        <v>443</v>
      </c>
      <c r="AF20" s="63" t="s">
        <v>444</v>
      </c>
      <c r="AG20" s="343"/>
      <c r="AH20" s="142">
        <v>8288342228</v>
      </c>
      <c r="AI20" s="141" t="s">
        <v>468</v>
      </c>
      <c r="AJ20" s="141" t="s">
        <v>665</v>
      </c>
      <c r="AK20" s="141" t="s">
        <v>582</v>
      </c>
      <c r="AL20" s="108">
        <v>3085436798</v>
      </c>
      <c r="AM20" s="108">
        <v>3085436798</v>
      </c>
      <c r="AN20" s="621"/>
      <c r="AO20" s="476"/>
      <c r="AP20" s="333"/>
    </row>
    <row r="21" spans="1:42" ht="150.75" customHeight="1" x14ac:dyDescent="0.35">
      <c r="A21" s="593"/>
      <c r="B21" s="509"/>
      <c r="C21" s="509"/>
      <c r="D21" s="512"/>
      <c r="E21" s="504"/>
      <c r="F21" s="504"/>
      <c r="G21" s="504"/>
      <c r="H21" s="526"/>
      <c r="I21" s="527"/>
      <c r="J21" s="498"/>
      <c r="K21" s="498"/>
      <c r="L21" s="498"/>
      <c r="M21" s="529"/>
      <c r="N21" s="553"/>
      <c r="O21" s="335"/>
      <c r="P21" s="549"/>
      <c r="Q21" s="549"/>
      <c r="R21" s="546"/>
      <c r="S21" s="339"/>
      <c r="T21" s="343"/>
      <c r="U21" s="419"/>
      <c r="V21" s="445" t="s">
        <v>71</v>
      </c>
      <c r="W21" s="343">
        <v>4</v>
      </c>
      <c r="X21" s="497" t="s">
        <v>72</v>
      </c>
      <c r="Y21" s="502">
        <v>0</v>
      </c>
      <c r="Z21" s="335">
        <v>1</v>
      </c>
      <c r="AA21" s="392">
        <f>(+Y21+Z21)/W21</f>
        <v>0.25</v>
      </c>
      <c r="AB21" s="378"/>
      <c r="AC21" s="339"/>
      <c r="AD21" s="498">
        <v>96862</v>
      </c>
      <c r="AE21" s="504" t="s">
        <v>445</v>
      </c>
      <c r="AF21" s="343" t="s">
        <v>446</v>
      </c>
      <c r="AG21" s="343"/>
      <c r="AH21" s="617">
        <f>1189200000+82500000</f>
        <v>1271700000</v>
      </c>
      <c r="AI21" s="518" t="s">
        <v>468</v>
      </c>
      <c r="AJ21" s="238" t="s">
        <v>666</v>
      </c>
      <c r="AK21" s="238" t="s">
        <v>583</v>
      </c>
      <c r="AL21" s="108">
        <v>2854098420</v>
      </c>
      <c r="AM21" s="108">
        <v>2596928138</v>
      </c>
      <c r="AN21" s="621"/>
      <c r="AO21" s="468" t="s">
        <v>498</v>
      </c>
      <c r="AP21" s="332" t="s">
        <v>636</v>
      </c>
    </row>
    <row r="22" spans="1:42" ht="155.25" customHeight="1" x14ac:dyDescent="0.35">
      <c r="A22" s="593"/>
      <c r="B22" s="509"/>
      <c r="C22" s="509"/>
      <c r="D22" s="512"/>
      <c r="E22" s="504"/>
      <c r="F22" s="504"/>
      <c r="G22" s="504"/>
      <c r="H22" s="526"/>
      <c r="I22" s="527"/>
      <c r="J22" s="498"/>
      <c r="K22" s="498"/>
      <c r="L22" s="498"/>
      <c r="M22" s="530"/>
      <c r="N22" s="553"/>
      <c r="O22" s="336"/>
      <c r="P22" s="549"/>
      <c r="Q22" s="549"/>
      <c r="R22" s="546"/>
      <c r="S22" s="339"/>
      <c r="T22" s="445"/>
      <c r="U22" s="419"/>
      <c r="V22" s="447"/>
      <c r="W22" s="343"/>
      <c r="X22" s="497"/>
      <c r="Y22" s="502"/>
      <c r="Z22" s="336"/>
      <c r="AA22" s="392"/>
      <c r="AB22" s="379"/>
      <c r="AC22" s="339"/>
      <c r="AD22" s="498"/>
      <c r="AE22" s="504"/>
      <c r="AF22" s="343"/>
      <c r="AG22" s="343"/>
      <c r="AH22" s="618"/>
      <c r="AI22" s="520"/>
      <c r="AJ22" s="237" t="s">
        <v>667</v>
      </c>
      <c r="AK22" s="143" t="s">
        <v>584</v>
      </c>
      <c r="AL22" s="108">
        <v>98624608</v>
      </c>
      <c r="AM22" s="108">
        <v>98624608</v>
      </c>
      <c r="AN22" s="622"/>
      <c r="AO22" s="476"/>
      <c r="AP22" s="333"/>
    </row>
    <row r="23" spans="1:42" ht="153.75" customHeight="1" x14ac:dyDescent="0.35">
      <c r="A23" s="593"/>
      <c r="B23" s="509"/>
      <c r="C23" s="509"/>
      <c r="D23" s="512"/>
      <c r="E23" s="504"/>
      <c r="F23" s="504"/>
      <c r="G23" s="504"/>
      <c r="H23" s="526"/>
      <c r="I23" s="525" t="s">
        <v>73</v>
      </c>
      <c r="J23" s="521">
        <v>4000</v>
      </c>
      <c r="K23" s="498">
        <v>3700</v>
      </c>
      <c r="L23" s="521">
        <v>3942</v>
      </c>
      <c r="M23" s="521">
        <v>4000</v>
      </c>
      <c r="N23" s="457">
        <v>1848</v>
      </c>
      <c r="O23" s="334">
        <v>0</v>
      </c>
      <c r="P23" s="391">
        <f>(+N23+O23)/M23</f>
        <v>0.46200000000000002</v>
      </c>
      <c r="Q23" s="391">
        <v>1</v>
      </c>
      <c r="R23" s="546"/>
      <c r="S23" s="339"/>
      <c r="T23" s="343" t="s">
        <v>74</v>
      </c>
      <c r="U23" s="419">
        <v>2018130010245</v>
      </c>
      <c r="V23" s="399" t="s">
        <v>75</v>
      </c>
      <c r="W23" s="399">
        <v>4684</v>
      </c>
      <c r="X23" s="501" t="s">
        <v>76</v>
      </c>
      <c r="Y23" s="625">
        <v>1848</v>
      </c>
      <c r="Z23" s="334">
        <v>0</v>
      </c>
      <c r="AA23" s="500">
        <f>(+Y23+Z23)/W23</f>
        <v>0.39453458582408196</v>
      </c>
      <c r="AB23" s="373">
        <f>+AA23</f>
        <v>0.39453458582408196</v>
      </c>
      <c r="AC23" s="339"/>
      <c r="AD23" s="340">
        <v>4800</v>
      </c>
      <c r="AE23" s="499">
        <v>43922</v>
      </c>
      <c r="AF23" s="499">
        <v>44165</v>
      </c>
      <c r="AG23" s="343" t="s">
        <v>491</v>
      </c>
      <c r="AH23" s="399">
        <v>4983554822</v>
      </c>
      <c r="AI23" s="445" t="s">
        <v>416</v>
      </c>
      <c r="AJ23" s="445" t="s">
        <v>395</v>
      </c>
      <c r="AK23" s="144" t="s">
        <v>585</v>
      </c>
      <c r="AL23" s="108">
        <v>4888911768.6000004</v>
      </c>
      <c r="AM23" s="108">
        <v>657550000</v>
      </c>
      <c r="AN23" s="615"/>
      <c r="AO23" s="468" t="s">
        <v>499</v>
      </c>
      <c r="AP23" s="332" t="s">
        <v>637</v>
      </c>
    </row>
    <row r="24" spans="1:42" ht="165.75" customHeight="1" x14ac:dyDescent="0.35">
      <c r="A24" s="593"/>
      <c r="B24" s="509"/>
      <c r="C24" s="509"/>
      <c r="D24" s="512"/>
      <c r="E24" s="504"/>
      <c r="F24" s="504"/>
      <c r="G24" s="504"/>
      <c r="H24" s="526"/>
      <c r="I24" s="525"/>
      <c r="J24" s="521"/>
      <c r="K24" s="498"/>
      <c r="L24" s="521"/>
      <c r="M24" s="521"/>
      <c r="N24" s="458"/>
      <c r="O24" s="336"/>
      <c r="P24" s="391"/>
      <c r="Q24" s="391"/>
      <c r="R24" s="546"/>
      <c r="S24" s="339"/>
      <c r="T24" s="343"/>
      <c r="U24" s="419"/>
      <c r="V24" s="401"/>
      <c r="W24" s="401"/>
      <c r="X24" s="501"/>
      <c r="Y24" s="625"/>
      <c r="Z24" s="336"/>
      <c r="AA24" s="500"/>
      <c r="AB24" s="373"/>
      <c r="AC24" s="339"/>
      <c r="AD24" s="340"/>
      <c r="AE24" s="499"/>
      <c r="AF24" s="499"/>
      <c r="AG24" s="343"/>
      <c r="AH24" s="401"/>
      <c r="AI24" s="447"/>
      <c r="AJ24" s="447"/>
      <c r="AK24" s="144" t="s">
        <v>586</v>
      </c>
      <c r="AL24" s="108">
        <v>94643052.549999997</v>
      </c>
      <c r="AM24" s="108">
        <v>0</v>
      </c>
      <c r="AN24" s="615"/>
      <c r="AO24" s="469"/>
      <c r="AP24" s="333"/>
    </row>
    <row r="25" spans="1:42" ht="195" customHeight="1" x14ac:dyDescent="0.35">
      <c r="A25" s="593"/>
      <c r="B25" s="509"/>
      <c r="C25" s="509"/>
      <c r="D25" s="512"/>
      <c r="E25" s="504"/>
      <c r="F25" s="504"/>
      <c r="G25" s="504"/>
      <c r="H25" s="526"/>
      <c r="I25" s="90" t="s">
        <v>77</v>
      </c>
      <c r="J25" s="91">
        <v>5000</v>
      </c>
      <c r="K25" s="26">
        <v>2600</v>
      </c>
      <c r="L25" s="26">
        <v>4803</v>
      </c>
      <c r="M25" s="91">
        <v>5000</v>
      </c>
      <c r="N25" s="257">
        <v>1393</v>
      </c>
      <c r="O25" s="292">
        <v>1393</v>
      </c>
      <c r="P25" s="31">
        <f>+O25/M25</f>
        <v>0.27860000000000001</v>
      </c>
      <c r="Q25" s="31">
        <v>1</v>
      </c>
      <c r="R25" s="546"/>
      <c r="S25" s="339"/>
      <c r="T25" s="99" t="s">
        <v>26</v>
      </c>
      <c r="U25" s="145">
        <v>2017130010078</v>
      </c>
      <c r="V25" s="99" t="s">
        <v>78</v>
      </c>
      <c r="W25" s="228">
        <v>800</v>
      </c>
      <c r="X25" s="99" t="s">
        <v>79</v>
      </c>
      <c r="Y25" s="265">
        <v>1393</v>
      </c>
      <c r="Z25" s="292">
        <v>1393</v>
      </c>
      <c r="AA25" s="119">
        <v>1</v>
      </c>
      <c r="AB25" s="276">
        <f>+AA25</f>
        <v>1</v>
      </c>
      <c r="AC25" s="339"/>
      <c r="AD25" s="99">
        <v>1400</v>
      </c>
      <c r="AE25" s="104">
        <v>43936</v>
      </c>
      <c r="AF25" s="120">
        <v>44165</v>
      </c>
      <c r="AG25" s="99" t="s">
        <v>417</v>
      </c>
      <c r="AH25" s="28">
        <v>1741416021</v>
      </c>
      <c r="AI25" s="146" t="s">
        <v>454</v>
      </c>
      <c r="AJ25" s="99" t="s">
        <v>395</v>
      </c>
      <c r="AK25" s="144" t="s">
        <v>587</v>
      </c>
      <c r="AL25" s="108">
        <v>540687909</v>
      </c>
      <c r="AM25" s="108">
        <v>0</v>
      </c>
      <c r="AN25" s="130"/>
      <c r="AO25" s="110" t="s">
        <v>500</v>
      </c>
      <c r="AP25" s="111" t="s">
        <v>638</v>
      </c>
    </row>
    <row r="26" spans="1:42" ht="132" customHeight="1" thickBot="1" x14ac:dyDescent="0.6">
      <c r="A26" s="593"/>
      <c r="B26" s="509"/>
      <c r="C26" s="509"/>
      <c r="D26" s="512"/>
      <c r="E26" s="504"/>
      <c r="F26" s="504"/>
      <c r="G26" s="504"/>
      <c r="H26" s="526"/>
      <c r="I26" s="90" t="s">
        <v>80</v>
      </c>
      <c r="J26" s="91">
        <v>1</v>
      </c>
      <c r="K26" s="26">
        <v>0</v>
      </c>
      <c r="L26" s="26">
        <v>1</v>
      </c>
      <c r="M26" s="24" t="s">
        <v>539</v>
      </c>
      <c r="N26" s="257" t="s">
        <v>23</v>
      </c>
      <c r="O26" s="294" t="s">
        <v>23</v>
      </c>
      <c r="P26" s="115" t="s">
        <v>23</v>
      </c>
      <c r="Q26" s="147">
        <f>+L26/J26</f>
        <v>1</v>
      </c>
      <c r="R26" s="547"/>
      <c r="S26" s="339"/>
      <c r="T26" s="148" t="s">
        <v>81</v>
      </c>
      <c r="U26" s="102" t="s">
        <v>81</v>
      </c>
      <c r="V26" s="102" t="s">
        <v>81</v>
      </c>
      <c r="W26" s="102" t="s">
        <v>81</v>
      </c>
      <c r="X26" s="102" t="s">
        <v>81</v>
      </c>
      <c r="Y26" s="257" t="s">
        <v>23</v>
      </c>
      <c r="Z26" s="292" t="s">
        <v>23</v>
      </c>
      <c r="AA26" s="102" t="s">
        <v>81</v>
      </c>
      <c r="AB26" s="248"/>
      <c r="AC26" s="339"/>
      <c r="AD26" s="102" t="s">
        <v>81</v>
      </c>
      <c r="AE26" s="102" t="s">
        <v>81</v>
      </c>
      <c r="AF26" s="102" t="s">
        <v>81</v>
      </c>
      <c r="AG26" s="149"/>
      <c r="AH26" s="149"/>
      <c r="AI26" s="149"/>
      <c r="AJ26" s="149"/>
      <c r="AK26" s="150"/>
      <c r="AL26" s="39"/>
      <c r="AM26" s="39"/>
      <c r="AN26" s="96"/>
      <c r="AO26" s="286"/>
      <c r="AP26" s="98"/>
    </row>
    <row r="27" spans="1:42" ht="204" customHeight="1" x14ac:dyDescent="0.35">
      <c r="A27" s="593"/>
      <c r="B27" s="509"/>
      <c r="C27" s="509"/>
      <c r="D27" s="512"/>
      <c r="E27" s="504"/>
      <c r="F27" s="504"/>
      <c r="G27" s="504"/>
      <c r="H27" s="531" t="s">
        <v>82</v>
      </c>
      <c r="I27" s="314" t="s">
        <v>83</v>
      </c>
      <c r="J27" s="315">
        <v>4200</v>
      </c>
      <c r="K27" s="316">
        <v>3649</v>
      </c>
      <c r="L27" s="316">
        <v>3694</v>
      </c>
      <c r="M27" s="316">
        <v>3950</v>
      </c>
      <c r="N27" s="317">
        <v>0</v>
      </c>
      <c r="O27" s="318">
        <v>4114</v>
      </c>
      <c r="P27" s="319">
        <v>1</v>
      </c>
      <c r="Q27" s="319">
        <f>+O27/J27</f>
        <v>0.97952380952380957</v>
      </c>
      <c r="R27" s="394">
        <f>AVERAGE(Q27:Q31)</f>
        <v>0.99488095238095242</v>
      </c>
      <c r="S27" s="339"/>
      <c r="T27" s="340" t="s">
        <v>84</v>
      </c>
      <c r="U27" s="341" t="s">
        <v>85</v>
      </c>
      <c r="V27" s="228" t="s">
        <v>86</v>
      </c>
      <c r="W27" s="242">
        <v>7</v>
      </c>
      <c r="X27" s="118" t="s">
        <v>87</v>
      </c>
      <c r="Y27" s="260">
        <v>0</v>
      </c>
      <c r="Z27" s="292">
        <v>0</v>
      </c>
      <c r="AA27" s="119">
        <f>(+Y27+Z27)/W27</f>
        <v>0</v>
      </c>
      <c r="AB27" s="358">
        <f>AVERAGE(AA27:AA31)</f>
        <v>5.7499999999999996E-2</v>
      </c>
      <c r="AC27" s="339"/>
      <c r="AD27" s="151" t="s">
        <v>88</v>
      </c>
      <c r="AE27" s="105">
        <v>43891</v>
      </c>
      <c r="AF27" s="120">
        <v>44175</v>
      </c>
      <c r="AG27" s="342" t="s">
        <v>501</v>
      </c>
      <c r="AH27" s="152">
        <v>400000000</v>
      </c>
      <c r="AI27" s="63" t="s">
        <v>464</v>
      </c>
      <c r="AJ27" s="91" t="s">
        <v>425</v>
      </c>
      <c r="AK27" s="428" t="s">
        <v>578</v>
      </c>
      <c r="AL27" s="420">
        <v>178151628.33000001</v>
      </c>
      <c r="AM27" s="431">
        <v>0</v>
      </c>
      <c r="AN27" s="613"/>
      <c r="AO27" s="110" t="s">
        <v>502</v>
      </c>
      <c r="AP27" s="111" t="s">
        <v>639</v>
      </c>
    </row>
    <row r="28" spans="1:42" ht="263.25" customHeight="1" x14ac:dyDescent="0.35">
      <c r="A28" s="593"/>
      <c r="B28" s="509"/>
      <c r="C28" s="509"/>
      <c r="D28" s="512"/>
      <c r="E28" s="504"/>
      <c r="F28" s="504"/>
      <c r="G28" s="504"/>
      <c r="H28" s="531"/>
      <c r="I28" s="90" t="s">
        <v>89</v>
      </c>
      <c r="J28" s="91">
        <v>5</v>
      </c>
      <c r="K28" s="26">
        <v>0</v>
      </c>
      <c r="L28" s="26">
        <v>5</v>
      </c>
      <c r="M28" s="26">
        <v>5</v>
      </c>
      <c r="N28" s="257">
        <v>0</v>
      </c>
      <c r="O28" s="292">
        <v>0</v>
      </c>
      <c r="P28" s="230">
        <f t="shared" ref="P28:P29" si="0">(+N28+O28)/M28</f>
        <v>0</v>
      </c>
      <c r="Q28" s="31">
        <v>1</v>
      </c>
      <c r="R28" s="392"/>
      <c r="S28" s="339"/>
      <c r="T28" s="340"/>
      <c r="U28" s="341"/>
      <c r="V28" s="228" t="s">
        <v>90</v>
      </c>
      <c r="W28" s="243">
        <v>30</v>
      </c>
      <c r="X28" s="99" t="s">
        <v>91</v>
      </c>
      <c r="Y28" s="266">
        <v>0</v>
      </c>
      <c r="Z28" s="292">
        <v>0</v>
      </c>
      <c r="AA28" s="233">
        <f t="shared" ref="AA28:AA35" si="1">(+Y28+Z28)/W28</f>
        <v>0</v>
      </c>
      <c r="AB28" s="359"/>
      <c r="AC28" s="339"/>
      <c r="AD28" s="151" t="s">
        <v>88</v>
      </c>
      <c r="AE28" s="105">
        <v>43891</v>
      </c>
      <c r="AF28" s="120">
        <v>44175</v>
      </c>
      <c r="AG28" s="342"/>
      <c r="AH28" s="152">
        <v>132000000</v>
      </c>
      <c r="AI28" s="63" t="s">
        <v>465</v>
      </c>
      <c r="AJ28" s="99" t="s">
        <v>395</v>
      </c>
      <c r="AK28" s="429"/>
      <c r="AL28" s="421"/>
      <c r="AM28" s="432"/>
      <c r="AN28" s="613"/>
      <c r="AO28" s="110" t="s">
        <v>503</v>
      </c>
      <c r="AP28" s="111" t="s">
        <v>640</v>
      </c>
    </row>
    <row r="29" spans="1:42" ht="176.25" customHeight="1" x14ac:dyDescent="0.35">
      <c r="A29" s="593"/>
      <c r="B29" s="509"/>
      <c r="C29" s="509"/>
      <c r="D29" s="512"/>
      <c r="E29" s="504"/>
      <c r="F29" s="504"/>
      <c r="G29" s="504"/>
      <c r="H29" s="531"/>
      <c r="I29" s="90" t="s">
        <v>92</v>
      </c>
      <c r="J29" s="91">
        <v>800</v>
      </c>
      <c r="K29" s="26">
        <v>520</v>
      </c>
      <c r="L29" s="26">
        <v>840</v>
      </c>
      <c r="M29" s="26">
        <v>800</v>
      </c>
      <c r="N29" s="257">
        <v>0</v>
      </c>
      <c r="O29" s="292">
        <v>0</v>
      </c>
      <c r="P29" s="230">
        <f t="shared" si="0"/>
        <v>0</v>
      </c>
      <c r="Q29" s="31">
        <v>1</v>
      </c>
      <c r="R29" s="392"/>
      <c r="S29" s="339"/>
      <c r="T29" s="340"/>
      <c r="U29" s="341"/>
      <c r="V29" s="99" t="s">
        <v>93</v>
      </c>
      <c r="W29" s="153">
        <v>30</v>
      </c>
      <c r="X29" s="118" t="s">
        <v>94</v>
      </c>
      <c r="Y29" s="267">
        <v>0</v>
      </c>
      <c r="Z29" s="292">
        <v>0</v>
      </c>
      <c r="AA29" s="233">
        <f t="shared" si="1"/>
        <v>0</v>
      </c>
      <c r="AB29" s="359"/>
      <c r="AC29" s="339"/>
      <c r="AD29" s="151" t="s">
        <v>95</v>
      </c>
      <c r="AE29" s="105">
        <v>43891</v>
      </c>
      <c r="AF29" s="120">
        <v>44165</v>
      </c>
      <c r="AG29" s="342"/>
      <c r="AH29" s="152">
        <v>350000000</v>
      </c>
      <c r="AI29" s="63" t="s">
        <v>464</v>
      </c>
      <c r="AJ29" s="91" t="s">
        <v>425</v>
      </c>
      <c r="AK29" s="430"/>
      <c r="AL29" s="422"/>
      <c r="AM29" s="433"/>
      <c r="AN29" s="154"/>
      <c r="AO29" s="110" t="s">
        <v>504</v>
      </c>
      <c r="AP29" s="111" t="s">
        <v>641</v>
      </c>
    </row>
    <row r="30" spans="1:42" ht="238.5" customHeight="1" x14ac:dyDescent="0.35">
      <c r="A30" s="593"/>
      <c r="B30" s="509"/>
      <c r="C30" s="509"/>
      <c r="D30" s="512"/>
      <c r="E30" s="504"/>
      <c r="F30" s="504"/>
      <c r="G30" s="504"/>
      <c r="H30" s="531"/>
      <c r="I30" s="525" t="s">
        <v>96</v>
      </c>
      <c r="J30" s="504">
        <v>12000</v>
      </c>
      <c r="K30" s="504">
        <v>7442</v>
      </c>
      <c r="L30" s="504">
        <v>20353</v>
      </c>
      <c r="M30" s="504">
        <v>12000</v>
      </c>
      <c r="N30" s="536">
        <v>3133</v>
      </c>
      <c r="O30" s="334">
        <v>3450</v>
      </c>
      <c r="P30" s="396">
        <f>+O30/M30</f>
        <v>0.28749999999999998</v>
      </c>
      <c r="Q30" s="396">
        <v>1</v>
      </c>
      <c r="R30" s="392"/>
      <c r="S30" s="339"/>
      <c r="T30" s="340"/>
      <c r="U30" s="341"/>
      <c r="V30" s="155" t="s">
        <v>463</v>
      </c>
      <c r="W30" s="156">
        <v>12000</v>
      </c>
      <c r="X30" s="157" t="s">
        <v>97</v>
      </c>
      <c r="Y30" s="259">
        <v>3133</v>
      </c>
      <c r="Z30" s="292">
        <v>3450</v>
      </c>
      <c r="AA30" s="233">
        <f>+Z30/W30</f>
        <v>0.28749999999999998</v>
      </c>
      <c r="AB30" s="359"/>
      <c r="AC30" s="339"/>
      <c r="AD30" s="151" t="s">
        <v>98</v>
      </c>
      <c r="AE30" s="105">
        <v>43891</v>
      </c>
      <c r="AF30" s="120">
        <v>44175</v>
      </c>
      <c r="AG30" s="342"/>
      <c r="AH30" s="152">
        <v>801509498.57000005</v>
      </c>
      <c r="AI30" s="63" t="s">
        <v>466</v>
      </c>
      <c r="AJ30" s="91" t="s">
        <v>419</v>
      </c>
      <c r="AK30" s="428" t="s">
        <v>579</v>
      </c>
      <c r="AL30" s="420">
        <v>1805357870.24</v>
      </c>
      <c r="AM30" s="420">
        <v>22500000</v>
      </c>
      <c r="AN30" s="130"/>
      <c r="AO30" s="110" t="s">
        <v>658</v>
      </c>
      <c r="AP30" s="111" t="s">
        <v>642</v>
      </c>
    </row>
    <row r="31" spans="1:42" ht="162" customHeight="1" x14ac:dyDescent="0.55000000000000004">
      <c r="A31" s="593"/>
      <c r="B31" s="509"/>
      <c r="C31" s="509"/>
      <c r="D31" s="512"/>
      <c r="E31" s="504"/>
      <c r="F31" s="504"/>
      <c r="G31" s="504"/>
      <c r="H31" s="531"/>
      <c r="I31" s="525"/>
      <c r="J31" s="504"/>
      <c r="K31" s="504"/>
      <c r="L31" s="504"/>
      <c r="M31" s="504"/>
      <c r="N31" s="536"/>
      <c r="O31" s="336"/>
      <c r="P31" s="397"/>
      <c r="Q31" s="397"/>
      <c r="R31" s="395"/>
      <c r="S31" s="339"/>
      <c r="T31" s="340"/>
      <c r="U31" s="341"/>
      <c r="V31" s="229" t="s">
        <v>99</v>
      </c>
      <c r="W31" s="229">
        <v>107</v>
      </c>
      <c r="X31" s="229" t="s">
        <v>541</v>
      </c>
      <c r="Y31" s="259">
        <v>0</v>
      </c>
      <c r="Z31" s="292">
        <v>0</v>
      </c>
      <c r="AA31" s="233">
        <f t="shared" si="1"/>
        <v>0</v>
      </c>
      <c r="AB31" s="360"/>
      <c r="AC31" s="339"/>
      <c r="AD31" s="151">
        <v>250</v>
      </c>
      <c r="AE31" s="104">
        <v>43891</v>
      </c>
      <c r="AF31" s="105">
        <v>44175</v>
      </c>
      <c r="AG31" s="342"/>
      <c r="AH31" s="152">
        <v>300000000</v>
      </c>
      <c r="AI31" s="63" t="s">
        <v>464</v>
      </c>
      <c r="AJ31" s="91" t="s">
        <v>425</v>
      </c>
      <c r="AK31" s="430"/>
      <c r="AL31" s="422"/>
      <c r="AM31" s="422"/>
      <c r="AN31" s="158"/>
      <c r="AO31" s="127" t="s">
        <v>505</v>
      </c>
      <c r="AP31" s="111" t="s">
        <v>505</v>
      </c>
    </row>
    <row r="32" spans="1:42" ht="123" customHeight="1" x14ac:dyDescent="0.35">
      <c r="A32" s="593"/>
      <c r="B32" s="509"/>
      <c r="C32" s="509"/>
      <c r="D32" s="512"/>
      <c r="E32" s="504" t="s">
        <v>100</v>
      </c>
      <c r="F32" s="504" t="s">
        <v>101</v>
      </c>
      <c r="G32" s="554">
        <v>2.7300000000000001E-2</v>
      </c>
      <c r="H32" s="560" t="s">
        <v>102</v>
      </c>
      <c r="I32" s="525" t="s">
        <v>103</v>
      </c>
      <c r="J32" s="521">
        <v>800</v>
      </c>
      <c r="K32" s="498">
        <v>0</v>
      </c>
      <c r="L32" s="498">
        <v>2188</v>
      </c>
      <c r="M32" s="467">
        <v>300</v>
      </c>
      <c r="N32" s="550">
        <v>0</v>
      </c>
      <c r="O32" s="334">
        <v>0</v>
      </c>
      <c r="P32" s="402">
        <f>(+N32+O32)/M32</f>
        <v>0</v>
      </c>
      <c r="Q32" s="402">
        <v>1</v>
      </c>
      <c r="R32" s="402">
        <f>+Q32</f>
        <v>1</v>
      </c>
      <c r="S32" s="339"/>
      <c r="T32" s="343" t="s">
        <v>104</v>
      </c>
      <c r="U32" s="419">
        <v>2017130010054</v>
      </c>
      <c r="V32" s="232" t="s">
        <v>105</v>
      </c>
      <c r="W32" s="232">
        <v>300</v>
      </c>
      <c r="X32" s="117" t="s">
        <v>106</v>
      </c>
      <c r="Y32" s="268">
        <v>0</v>
      </c>
      <c r="Z32" s="292">
        <v>0</v>
      </c>
      <c r="AA32" s="233">
        <f t="shared" si="1"/>
        <v>0</v>
      </c>
      <c r="AB32" s="358">
        <v>0</v>
      </c>
      <c r="AC32" s="339"/>
      <c r="AD32" s="343" t="s">
        <v>645</v>
      </c>
      <c r="AE32" s="104">
        <v>43831</v>
      </c>
      <c r="AF32" s="105">
        <v>44073</v>
      </c>
      <c r="AG32" s="343" t="s">
        <v>492</v>
      </c>
      <c r="AH32" s="28">
        <v>276229904.00999999</v>
      </c>
      <c r="AI32" s="63" t="s">
        <v>467</v>
      </c>
      <c r="AJ32" s="99" t="s">
        <v>395</v>
      </c>
      <c r="AK32" s="399" t="s">
        <v>577</v>
      </c>
      <c r="AL32" s="420">
        <v>314729904.00999999</v>
      </c>
      <c r="AM32" s="426">
        <v>0</v>
      </c>
      <c r="AN32" s="612"/>
      <c r="AO32" s="110" t="s">
        <v>506</v>
      </c>
      <c r="AP32" s="111" t="s">
        <v>643</v>
      </c>
    </row>
    <row r="33" spans="1:42" ht="207" customHeight="1" thickBot="1" x14ac:dyDescent="0.4">
      <c r="A33" s="593"/>
      <c r="B33" s="509"/>
      <c r="C33" s="509"/>
      <c r="D33" s="512"/>
      <c r="E33" s="504"/>
      <c r="F33" s="504"/>
      <c r="G33" s="554"/>
      <c r="H33" s="560"/>
      <c r="I33" s="525"/>
      <c r="J33" s="521"/>
      <c r="K33" s="498"/>
      <c r="L33" s="498"/>
      <c r="M33" s="406"/>
      <c r="N33" s="551"/>
      <c r="O33" s="336"/>
      <c r="P33" s="403"/>
      <c r="Q33" s="403"/>
      <c r="R33" s="403"/>
      <c r="S33" s="339"/>
      <c r="T33" s="343"/>
      <c r="U33" s="419"/>
      <c r="V33" s="232" t="s">
        <v>107</v>
      </c>
      <c r="W33" s="232">
        <v>6</v>
      </c>
      <c r="X33" s="117" t="s">
        <v>108</v>
      </c>
      <c r="Y33" s="268">
        <v>0</v>
      </c>
      <c r="Z33" s="292">
        <v>0</v>
      </c>
      <c r="AA33" s="233">
        <f t="shared" si="1"/>
        <v>0</v>
      </c>
      <c r="AB33" s="360"/>
      <c r="AC33" s="339"/>
      <c r="AD33" s="343"/>
      <c r="AE33" s="105">
        <v>43850</v>
      </c>
      <c r="AF33" s="105">
        <v>43881</v>
      </c>
      <c r="AG33" s="343"/>
      <c r="AH33" s="28">
        <v>38500000</v>
      </c>
      <c r="AI33" s="63" t="s">
        <v>467</v>
      </c>
      <c r="AJ33" s="99" t="s">
        <v>395</v>
      </c>
      <c r="AK33" s="401"/>
      <c r="AL33" s="422"/>
      <c r="AM33" s="427"/>
      <c r="AN33" s="612"/>
      <c r="AO33" s="244" t="s">
        <v>507</v>
      </c>
      <c r="AP33" s="111" t="s">
        <v>644</v>
      </c>
    </row>
    <row r="34" spans="1:42" ht="186.75" customHeight="1" x14ac:dyDescent="0.35">
      <c r="A34" s="593"/>
      <c r="B34" s="509"/>
      <c r="C34" s="509"/>
      <c r="D34" s="512"/>
      <c r="E34" s="504"/>
      <c r="F34" s="504"/>
      <c r="G34" s="554"/>
      <c r="H34" s="555" t="s">
        <v>109</v>
      </c>
      <c r="I34" s="90" t="s">
        <v>110</v>
      </c>
      <c r="J34" s="91">
        <v>1</v>
      </c>
      <c r="K34" s="26">
        <v>0</v>
      </c>
      <c r="L34" s="225">
        <v>0.8</v>
      </c>
      <c r="M34" s="225">
        <v>0.2</v>
      </c>
      <c r="N34" s="257">
        <v>0</v>
      </c>
      <c r="O34" s="292">
        <v>0</v>
      </c>
      <c r="P34" s="92">
        <f>+(N34+O34)/M34</f>
        <v>0</v>
      </c>
      <c r="Q34" s="92">
        <f>+L34/J34</f>
        <v>0.8</v>
      </c>
      <c r="R34" s="388">
        <f>AVERAGE(Q34:Q35)</f>
        <v>0.53194444444444444</v>
      </c>
      <c r="S34" s="339"/>
      <c r="T34" s="343" t="s">
        <v>30</v>
      </c>
      <c r="U34" s="419">
        <v>2017130010058</v>
      </c>
      <c r="V34" s="159" t="s">
        <v>646</v>
      </c>
      <c r="W34" s="160">
        <v>1</v>
      </c>
      <c r="X34" s="147" t="s">
        <v>111</v>
      </c>
      <c r="Y34" s="268">
        <v>0</v>
      </c>
      <c r="Z34" s="292">
        <v>0</v>
      </c>
      <c r="AA34" s="233">
        <f t="shared" si="1"/>
        <v>0</v>
      </c>
      <c r="AB34" s="358">
        <v>0</v>
      </c>
      <c r="AC34" s="339"/>
      <c r="AD34" s="161" t="s">
        <v>112</v>
      </c>
      <c r="AE34" s="162">
        <v>43922</v>
      </c>
      <c r="AF34" s="163">
        <v>44195</v>
      </c>
      <c r="AG34" s="417" t="s">
        <v>411</v>
      </c>
      <c r="AH34" s="164">
        <v>250000000</v>
      </c>
      <c r="AI34" s="114" t="s">
        <v>413</v>
      </c>
      <c r="AJ34" s="165" t="s">
        <v>414</v>
      </c>
      <c r="AK34" s="166" t="s">
        <v>576</v>
      </c>
      <c r="AL34" s="108">
        <v>900000000</v>
      </c>
      <c r="AM34" s="252">
        <v>0</v>
      </c>
      <c r="AN34" s="124" t="s">
        <v>508</v>
      </c>
      <c r="AO34" s="287"/>
      <c r="AP34" s="111" t="s">
        <v>603</v>
      </c>
    </row>
    <row r="35" spans="1:42" ht="379.5" customHeight="1" thickBot="1" x14ac:dyDescent="0.4">
      <c r="A35" s="593"/>
      <c r="B35" s="509"/>
      <c r="C35" s="509"/>
      <c r="D35" s="512"/>
      <c r="E35" s="504"/>
      <c r="F35" s="504"/>
      <c r="G35" s="554"/>
      <c r="H35" s="555"/>
      <c r="I35" s="90" t="s">
        <v>113</v>
      </c>
      <c r="J35" s="91">
        <v>432</v>
      </c>
      <c r="K35" s="26">
        <v>0</v>
      </c>
      <c r="L35" s="225">
        <v>114</v>
      </c>
      <c r="M35" s="225">
        <v>40</v>
      </c>
      <c r="N35" s="257">
        <v>0</v>
      </c>
      <c r="O35" s="292">
        <v>0</v>
      </c>
      <c r="P35" s="231">
        <f>+(N35+O35)/M35</f>
        <v>0</v>
      </c>
      <c r="Q35" s="92">
        <f>+L35/J35</f>
        <v>0.2638888888888889</v>
      </c>
      <c r="R35" s="390"/>
      <c r="S35" s="339"/>
      <c r="T35" s="343"/>
      <c r="U35" s="419"/>
      <c r="V35" s="115" t="s">
        <v>114</v>
      </c>
      <c r="W35" s="226">
        <v>40</v>
      </c>
      <c r="X35" s="119" t="s">
        <v>115</v>
      </c>
      <c r="Y35" s="268">
        <v>0</v>
      </c>
      <c r="Z35" s="292">
        <v>0</v>
      </c>
      <c r="AA35" s="233">
        <f t="shared" si="1"/>
        <v>0</v>
      </c>
      <c r="AB35" s="360"/>
      <c r="AC35" s="339"/>
      <c r="AD35" s="161" t="s">
        <v>116</v>
      </c>
      <c r="AE35" s="162">
        <v>43922</v>
      </c>
      <c r="AF35" s="163">
        <v>44196</v>
      </c>
      <c r="AG35" s="417"/>
      <c r="AH35" s="167">
        <v>3000000000</v>
      </c>
      <c r="AI35" s="115" t="s">
        <v>412</v>
      </c>
      <c r="AJ35" s="161" t="s">
        <v>395</v>
      </c>
      <c r="AK35" s="166" t="s">
        <v>575</v>
      </c>
      <c r="AL35" s="108">
        <v>6357292227</v>
      </c>
      <c r="AM35" s="108">
        <v>1509574352.3599999</v>
      </c>
      <c r="AN35" s="124" t="s">
        <v>509</v>
      </c>
      <c r="AO35" s="280" t="s">
        <v>604</v>
      </c>
      <c r="AP35" s="111" t="s">
        <v>672</v>
      </c>
    </row>
    <row r="36" spans="1:42" ht="280.5" customHeight="1" x14ac:dyDescent="0.35">
      <c r="A36" s="593"/>
      <c r="B36" s="509"/>
      <c r="C36" s="509"/>
      <c r="D36" s="561" t="s">
        <v>117</v>
      </c>
      <c r="E36" s="504" t="s">
        <v>118</v>
      </c>
      <c r="F36" s="504" t="s">
        <v>119</v>
      </c>
      <c r="G36" s="504">
        <v>5.09</v>
      </c>
      <c r="H36" s="562" t="s">
        <v>120</v>
      </c>
      <c r="I36" s="90" t="s">
        <v>121</v>
      </c>
      <c r="J36" s="91">
        <f>35-13</f>
        <v>22</v>
      </c>
      <c r="K36" s="26">
        <v>13</v>
      </c>
      <c r="L36" s="26">
        <v>17</v>
      </c>
      <c r="M36" s="26">
        <v>18</v>
      </c>
      <c r="N36" s="257" t="s">
        <v>23</v>
      </c>
      <c r="O36" s="295" t="s">
        <v>23</v>
      </c>
      <c r="P36" s="26" t="s">
        <v>23</v>
      </c>
      <c r="Q36" s="92">
        <f>+L36/J36</f>
        <v>0.77272727272727271</v>
      </c>
      <c r="R36" s="404">
        <f>AVERAGE(Q36:Q42)</f>
        <v>0.87104921246826128</v>
      </c>
      <c r="S36" s="410">
        <f>AVERAGE(R36:R73)</f>
        <v>0.80890930827751606</v>
      </c>
      <c r="T36" s="343" t="s">
        <v>120</v>
      </c>
      <c r="U36" s="419">
        <v>2018130010225</v>
      </c>
      <c r="V36" s="115" t="s">
        <v>122</v>
      </c>
      <c r="W36" s="114">
        <v>4</v>
      </c>
      <c r="X36" s="168" t="s">
        <v>123</v>
      </c>
      <c r="Y36" s="269">
        <v>1</v>
      </c>
      <c r="Z36" s="295">
        <v>2</v>
      </c>
      <c r="AA36" s="119">
        <f>(+Y36+Z36)/W36</f>
        <v>0.75</v>
      </c>
      <c r="AB36" s="381">
        <f>AVERAGE(AA36:AA42)</f>
        <v>0.63888888888888895</v>
      </c>
      <c r="AC36" s="410">
        <f>AVERAGE(AB36:AB73)</f>
        <v>0.33054645607417882</v>
      </c>
      <c r="AD36" s="91" t="s">
        <v>124</v>
      </c>
      <c r="AE36" s="104">
        <v>43876</v>
      </c>
      <c r="AF36" s="105">
        <v>44052</v>
      </c>
      <c r="AG36" s="437" t="s">
        <v>427</v>
      </c>
      <c r="AH36" s="169">
        <v>400000000</v>
      </c>
      <c r="AI36" s="417" t="s">
        <v>421</v>
      </c>
      <c r="AJ36" s="417" t="s">
        <v>422</v>
      </c>
      <c r="AK36" s="437" t="s">
        <v>572</v>
      </c>
      <c r="AL36" s="420">
        <v>88300000</v>
      </c>
      <c r="AM36" s="420">
        <v>18000000</v>
      </c>
      <c r="AN36" s="170" t="s">
        <v>476</v>
      </c>
      <c r="AO36" s="138" t="s">
        <v>542</v>
      </c>
      <c r="AP36" s="111" t="s">
        <v>607</v>
      </c>
    </row>
    <row r="37" spans="1:42" ht="187.5" customHeight="1" x14ac:dyDescent="0.35">
      <c r="A37" s="593"/>
      <c r="B37" s="509"/>
      <c r="C37" s="509"/>
      <c r="D37" s="561"/>
      <c r="E37" s="504"/>
      <c r="F37" s="504"/>
      <c r="G37" s="504"/>
      <c r="H37" s="562"/>
      <c r="I37" s="90" t="s">
        <v>125</v>
      </c>
      <c r="J37" s="91">
        <f>25-15</f>
        <v>10</v>
      </c>
      <c r="K37" s="26">
        <v>15</v>
      </c>
      <c r="L37" s="26">
        <v>27</v>
      </c>
      <c r="M37" s="26">
        <v>25</v>
      </c>
      <c r="N37" s="257" t="s">
        <v>23</v>
      </c>
      <c r="O37" s="295" t="s">
        <v>23</v>
      </c>
      <c r="P37" s="26" t="s">
        <v>23</v>
      </c>
      <c r="Q37" s="92">
        <v>1</v>
      </c>
      <c r="R37" s="405"/>
      <c r="S37" s="410"/>
      <c r="T37" s="343"/>
      <c r="U37" s="419"/>
      <c r="V37" s="115" t="s">
        <v>126</v>
      </c>
      <c r="W37" s="114">
        <v>1</v>
      </c>
      <c r="X37" s="168" t="s">
        <v>127</v>
      </c>
      <c r="Y37" s="269">
        <v>0</v>
      </c>
      <c r="Z37" s="295">
        <v>0</v>
      </c>
      <c r="AA37" s="233">
        <f t="shared" ref="AA37:AA38" si="2">(+Y37+Z37)/W37</f>
        <v>0</v>
      </c>
      <c r="AB37" s="382"/>
      <c r="AC37" s="410"/>
      <c r="AD37" s="91" t="s">
        <v>128</v>
      </c>
      <c r="AE37" s="104">
        <v>43876</v>
      </c>
      <c r="AF37" s="105">
        <v>44052</v>
      </c>
      <c r="AG37" s="438"/>
      <c r="AH37" s="169">
        <v>200000000</v>
      </c>
      <c r="AI37" s="387"/>
      <c r="AJ37" s="387"/>
      <c r="AK37" s="438"/>
      <c r="AL37" s="421"/>
      <c r="AM37" s="421"/>
      <c r="AN37" s="626" t="s">
        <v>477</v>
      </c>
      <c r="AO37" s="110" t="s">
        <v>478</v>
      </c>
      <c r="AP37" s="171" t="s">
        <v>608</v>
      </c>
    </row>
    <row r="38" spans="1:42" ht="224.25" customHeight="1" x14ac:dyDescent="0.35">
      <c r="A38" s="593"/>
      <c r="B38" s="509"/>
      <c r="C38" s="509"/>
      <c r="D38" s="561"/>
      <c r="E38" s="504"/>
      <c r="F38" s="504"/>
      <c r="G38" s="504"/>
      <c r="H38" s="562"/>
      <c r="I38" s="504" t="s">
        <v>129</v>
      </c>
      <c r="J38" s="521">
        <v>2.64</v>
      </c>
      <c r="K38" s="498">
        <v>2.3199999999999998</v>
      </c>
      <c r="L38" s="498">
        <v>2.42</v>
      </c>
      <c r="M38" s="498">
        <v>2.42</v>
      </c>
      <c r="N38" s="457" t="s">
        <v>23</v>
      </c>
      <c r="O38" s="354" t="s">
        <v>23</v>
      </c>
      <c r="P38" s="467" t="s">
        <v>23</v>
      </c>
      <c r="Q38" s="388">
        <f t="shared" ref="Q38:Q42" si="3">+L38/J38</f>
        <v>0.91666666666666663</v>
      </c>
      <c r="R38" s="405"/>
      <c r="S38" s="410"/>
      <c r="T38" s="343"/>
      <c r="U38" s="419"/>
      <c r="V38" s="417" t="s">
        <v>130</v>
      </c>
      <c r="W38" s="114">
        <v>3</v>
      </c>
      <c r="X38" s="168" t="s">
        <v>131</v>
      </c>
      <c r="Y38" s="269">
        <v>1</v>
      </c>
      <c r="Z38" s="295">
        <v>2</v>
      </c>
      <c r="AA38" s="233">
        <f t="shared" si="2"/>
        <v>1</v>
      </c>
      <c r="AB38" s="382"/>
      <c r="AC38" s="410"/>
      <c r="AD38" s="91" t="s">
        <v>132</v>
      </c>
      <c r="AE38" s="104">
        <v>43908</v>
      </c>
      <c r="AF38" s="105">
        <v>44094</v>
      </c>
      <c r="AG38" s="438"/>
      <c r="AH38" s="169">
        <v>300000000</v>
      </c>
      <c r="AI38" s="387"/>
      <c r="AJ38" s="387"/>
      <c r="AK38" s="438"/>
      <c r="AL38" s="421"/>
      <c r="AM38" s="421"/>
      <c r="AN38" s="627"/>
      <c r="AO38" s="138" t="s">
        <v>479</v>
      </c>
      <c r="AP38" s="171" t="s">
        <v>609</v>
      </c>
    </row>
    <row r="39" spans="1:42" ht="409.6" customHeight="1" x14ac:dyDescent="0.35">
      <c r="A39" s="593"/>
      <c r="B39" s="509"/>
      <c r="C39" s="509"/>
      <c r="D39" s="561"/>
      <c r="E39" s="504"/>
      <c r="F39" s="504"/>
      <c r="G39" s="504"/>
      <c r="H39" s="562"/>
      <c r="I39" s="504"/>
      <c r="J39" s="521"/>
      <c r="K39" s="498"/>
      <c r="L39" s="498"/>
      <c r="M39" s="559"/>
      <c r="N39" s="458"/>
      <c r="O39" s="353"/>
      <c r="P39" s="406"/>
      <c r="Q39" s="390"/>
      <c r="R39" s="405"/>
      <c r="S39" s="410"/>
      <c r="T39" s="343"/>
      <c r="U39" s="419"/>
      <c r="V39" s="387"/>
      <c r="W39" s="114">
        <v>2</v>
      </c>
      <c r="X39" s="168" t="s">
        <v>133</v>
      </c>
      <c r="Y39" s="269">
        <v>0</v>
      </c>
      <c r="Z39" s="295">
        <v>2</v>
      </c>
      <c r="AA39" s="119">
        <f>(+Y39+Z39)/W39</f>
        <v>1</v>
      </c>
      <c r="AB39" s="382"/>
      <c r="AC39" s="410"/>
      <c r="AD39" s="91" t="s">
        <v>134</v>
      </c>
      <c r="AE39" s="104">
        <v>43908</v>
      </c>
      <c r="AF39" s="105">
        <v>44094</v>
      </c>
      <c r="AG39" s="438"/>
      <c r="AH39" s="169"/>
      <c r="AI39" s="387"/>
      <c r="AJ39" s="387"/>
      <c r="AK39" s="438"/>
      <c r="AL39" s="421"/>
      <c r="AM39" s="421"/>
      <c r="AN39" s="172"/>
      <c r="AO39" s="173"/>
      <c r="AP39" s="171" t="s">
        <v>610</v>
      </c>
    </row>
    <row r="40" spans="1:42" ht="120" customHeight="1" x14ac:dyDescent="0.35">
      <c r="A40" s="593"/>
      <c r="B40" s="509"/>
      <c r="C40" s="509"/>
      <c r="D40" s="561"/>
      <c r="E40" s="504"/>
      <c r="F40" s="504"/>
      <c r="G40" s="504"/>
      <c r="H40" s="562"/>
      <c r="I40" s="90" t="s">
        <v>135</v>
      </c>
      <c r="J40" s="91">
        <v>2.57</v>
      </c>
      <c r="K40" s="26">
        <v>2.1800000000000002</v>
      </c>
      <c r="L40" s="26">
        <v>2.36</v>
      </c>
      <c r="M40" s="26">
        <v>2.36</v>
      </c>
      <c r="N40" s="257" t="s">
        <v>23</v>
      </c>
      <c r="O40" s="295" t="s">
        <v>23</v>
      </c>
      <c r="P40" s="26" t="s">
        <v>23</v>
      </c>
      <c r="Q40" s="92">
        <f t="shared" si="3"/>
        <v>0.91828793774319062</v>
      </c>
      <c r="R40" s="405"/>
      <c r="S40" s="410"/>
      <c r="T40" s="343"/>
      <c r="U40" s="419"/>
      <c r="V40" s="417" t="s">
        <v>136</v>
      </c>
      <c r="W40" s="417">
        <v>12</v>
      </c>
      <c r="X40" s="417" t="s">
        <v>137</v>
      </c>
      <c r="Y40" s="462">
        <v>0</v>
      </c>
      <c r="Z40" s="354">
        <v>1</v>
      </c>
      <c r="AA40" s="350">
        <f t="shared" ref="AA40" si="4">(+Y40+Z40)/W40</f>
        <v>8.3333333333333329E-2</v>
      </c>
      <c r="AB40" s="382"/>
      <c r="AC40" s="410"/>
      <c r="AD40" s="343" t="s">
        <v>138</v>
      </c>
      <c r="AE40" s="542">
        <v>43876</v>
      </c>
      <c r="AF40" s="543">
        <v>44052</v>
      </c>
      <c r="AG40" s="438"/>
      <c r="AH40" s="619">
        <v>280040063.08999997</v>
      </c>
      <c r="AI40" s="115" t="s">
        <v>423</v>
      </c>
      <c r="AJ40" s="115" t="s">
        <v>395</v>
      </c>
      <c r="AK40" s="439"/>
      <c r="AL40" s="422"/>
      <c r="AM40" s="422"/>
      <c r="AN40" s="611"/>
      <c r="AO40" s="470"/>
      <c r="AP40" s="332" t="s">
        <v>611</v>
      </c>
    </row>
    <row r="41" spans="1:42" ht="179.25" customHeight="1" x14ac:dyDescent="0.35">
      <c r="A41" s="593"/>
      <c r="B41" s="509"/>
      <c r="C41" s="509"/>
      <c r="D41" s="561"/>
      <c r="E41" s="504"/>
      <c r="F41" s="504"/>
      <c r="G41" s="504"/>
      <c r="H41" s="562"/>
      <c r="I41" s="90" t="s">
        <v>139</v>
      </c>
      <c r="J41" s="91">
        <v>2.71</v>
      </c>
      <c r="K41" s="26">
        <v>2.31</v>
      </c>
      <c r="L41" s="26">
        <v>2.38</v>
      </c>
      <c r="M41" s="26">
        <v>2.38</v>
      </c>
      <c r="N41" s="257" t="s">
        <v>23</v>
      </c>
      <c r="O41" s="295" t="s">
        <v>23</v>
      </c>
      <c r="P41" s="26" t="s">
        <v>23</v>
      </c>
      <c r="Q41" s="92">
        <f t="shared" si="3"/>
        <v>0.87822878228782286</v>
      </c>
      <c r="R41" s="405"/>
      <c r="S41" s="410"/>
      <c r="T41" s="343"/>
      <c r="U41" s="419"/>
      <c r="V41" s="387"/>
      <c r="W41" s="387"/>
      <c r="X41" s="387"/>
      <c r="Y41" s="463"/>
      <c r="Z41" s="353"/>
      <c r="AA41" s="351"/>
      <c r="AB41" s="382"/>
      <c r="AC41" s="410"/>
      <c r="AD41" s="343"/>
      <c r="AE41" s="542"/>
      <c r="AF41" s="543"/>
      <c r="AG41" s="438"/>
      <c r="AH41" s="387"/>
      <c r="AI41" s="115" t="s">
        <v>424</v>
      </c>
      <c r="AJ41" s="115" t="s">
        <v>425</v>
      </c>
      <c r="AK41" s="437" t="s">
        <v>573</v>
      </c>
      <c r="AL41" s="420">
        <v>1001189581.02</v>
      </c>
      <c r="AM41" s="426">
        <v>0</v>
      </c>
      <c r="AN41" s="611"/>
      <c r="AO41" s="471"/>
      <c r="AP41" s="361"/>
    </row>
    <row r="42" spans="1:42" ht="282.75" customHeight="1" x14ac:dyDescent="0.35">
      <c r="A42" s="593"/>
      <c r="B42" s="509"/>
      <c r="C42" s="509"/>
      <c r="D42" s="561"/>
      <c r="E42" s="504"/>
      <c r="F42" s="504"/>
      <c r="G42" s="504"/>
      <c r="H42" s="562"/>
      <c r="I42" s="90" t="s">
        <v>140</v>
      </c>
      <c r="J42" s="91">
        <v>104</v>
      </c>
      <c r="K42" s="26">
        <v>50</v>
      </c>
      <c r="L42" s="26">
        <v>77</v>
      </c>
      <c r="M42" s="26">
        <v>27</v>
      </c>
      <c r="N42" s="257">
        <v>0</v>
      </c>
      <c r="O42" s="295">
        <v>0</v>
      </c>
      <c r="P42" s="92">
        <f>+(N42+O42)/M42</f>
        <v>0</v>
      </c>
      <c r="Q42" s="92">
        <f t="shared" si="3"/>
        <v>0.74038461538461542</v>
      </c>
      <c r="R42" s="406"/>
      <c r="S42" s="410"/>
      <c r="T42" s="343"/>
      <c r="U42" s="419"/>
      <c r="V42" s="115" t="s">
        <v>141</v>
      </c>
      <c r="W42" s="114">
        <v>2</v>
      </c>
      <c r="X42" s="168" t="s">
        <v>142</v>
      </c>
      <c r="Y42" s="269">
        <v>0</v>
      </c>
      <c r="Z42" s="295">
        <v>2</v>
      </c>
      <c r="AA42" s="119">
        <f>(+Y42+Z42)/W42</f>
        <v>1</v>
      </c>
      <c r="AB42" s="382"/>
      <c r="AC42" s="410"/>
      <c r="AD42" s="91" t="s">
        <v>143</v>
      </c>
      <c r="AE42" s="104">
        <v>43908</v>
      </c>
      <c r="AF42" s="105">
        <v>44094</v>
      </c>
      <c r="AG42" s="438"/>
      <c r="AH42" s="169">
        <v>100000000</v>
      </c>
      <c r="AI42" s="174" t="s">
        <v>424</v>
      </c>
      <c r="AJ42" s="115" t="s">
        <v>425</v>
      </c>
      <c r="AK42" s="439"/>
      <c r="AL42" s="422"/>
      <c r="AM42" s="427"/>
      <c r="AN42" s="175"/>
      <c r="AO42" s="288"/>
      <c r="AP42" s="171" t="s">
        <v>612</v>
      </c>
    </row>
    <row r="43" spans="1:42" ht="148.5" customHeight="1" x14ac:dyDescent="0.35">
      <c r="A43" s="593"/>
      <c r="B43" s="509"/>
      <c r="C43" s="509"/>
      <c r="D43" s="561"/>
      <c r="E43" s="504" t="s">
        <v>144</v>
      </c>
      <c r="F43" s="504" t="s">
        <v>145</v>
      </c>
      <c r="G43" s="504">
        <v>4.71</v>
      </c>
      <c r="H43" s="563" t="s">
        <v>146</v>
      </c>
      <c r="I43" s="90" t="s">
        <v>147</v>
      </c>
      <c r="J43" s="91">
        <f>1700-500</f>
        <v>1200</v>
      </c>
      <c r="K43" s="26">
        <v>500</v>
      </c>
      <c r="L43" s="26">
        <f>967+725</f>
        <v>1692</v>
      </c>
      <c r="M43" s="176">
        <v>100</v>
      </c>
      <c r="N43" s="296">
        <v>0</v>
      </c>
      <c r="O43" s="295">
        <v>0</v>
      </c>
      <c r="P43" s="231">
        <f>+(N43+O43)/M43</f>
        <v>0</v>
      </c>
      <c r="Q43" s="92">
        <v>1</v>
      </c>
      <c r="R43" s="407">
        <f>AVERAGE(Q43:Q47)</f>
        <v>0.48720204678362566</v>
      </c>
      <c r="S43" s="410"/>
      <c r="T43" s="343" t="s">
        <v>148</v>
      </c>
      <c r="U43" s="385">
        <v>2017130010057</v>
      </c>
      <c r="V43" s="115" t="s">
        <v>149</v>
      </c>
      <c r="W43" s="115">
        <v>100</v>
      </c>
      <c r="X43" s="168" t="s">
        <v>150</v>
      </c>
      <c r="Y43" s="269">
        <v>0</v>
      </c>
      <c r="Z43" s="295">
        <v>0</v>
      </c>
      <c r="AA43" s="119">
        <v>0</v>
      </c>
      <c r="AB43" s="358">
        <f>AVERAGE(AA43,AA44,AA47)</f>
        <v>0.03</v>
      </c>
      <c r="AC43" s="410"/>
      <c r="AD43" s="117" t="s">
        <v>151</v>
      </c>
      <c r="AE43" s="120">
        <v>43862</v>
      </c>
      <c r="AF43" s="178">
        <v>44165</v>
      </c>
      <c r="AG43" s="437" t="s">
        <v>428</v>
      </c>
      <c r="AH43" s="179">
        <v>740629610.74000001</v>
      </c>
      <c r="AI43" s="115" t="s">
        <v>423</v>
      </c>
      <c r="AJ43" s="115" t="s">
        <v>395</v>
      </c>
      <c r="AK43" s="437" t="s">
        <v>570</v>
      </c>
      <c r="AL43" s="420">
        <v>0</v>
      </c>
      <c r="AM43" s="420">
        <v>0</v>
      </c>
      <c r="AN43" s="615"/>
      <c r="AO43" s="472" t="s">
        <v>480</v>
      </c>
      <c r="AP43" s="362" t="s">
        <v>673</v>
      </c>
    </row>
    <row r="44" spans="1:42" ht="189.75" customHeight="1" x14ac:dyDescent="0.35">
      <c r="A44" s="593"/>
      <c r="B44" s="509"/>
      <c r="C44" s="509"/>
      <c r="D44" s="561"/>
      <c r="E44" s="504"/>
      <c r="F44" s="504"/>
      <c r="G44" s="504"/>
      <c r="H44" s="563"/>
      <c r="I44" s="90" t="s">
        <v>152</v>
      </c>
      <c r="J44" s="91">
        <v>800</v>
      </c>
      <c r="K44" s="26" t="s">
        <v>153</v>
      </c>
      <c r="L44" s="63">
        <v>122</v>
      </c>
      <c r="M44" s="176">
        <v>300</v>
      </c>
      <c r="N44" s="296">
        <v>0</v>
      </c>
      <c r="O44" s="295">
        <v>27</v>
      </c>
      <c r="P44" s="231">
        <f>+(N44+O44)/M44</f>
        <v>0.09</v>
      </c>
      <c r="Q44" s="92">
        <f>+(L44+O44)/J44</f>
        <v>0.18625</v>
      </c>
      <c r="R44" s="408"/>
      <c r="S44" s="410"/>
      <c r="T44" s="343"/>
      <c r="U44" s="385"/>
      <c r="V44" s="115" t="s">
        <v>154</v>
      </c>
      <c r="W44" s="114">
        <v>300</v>
      </c>
      <c r="X44" s="168" t="s">
        <v>155</v>
      </c>
      <c r="Y44" s="269">
        <v>0</v>
      </c>
      <c r="Z44" s="295">
        <v>27</v>
      </c>
      <c r="AA44" s="119">
        <f>+(Y44+Z44)/W44</f>
        <v>0.09</v>
      </c>
      <c r="AB44" s="359"/>
      <c r="AC44" s="410"/>
      <c r="AD44" s="117" t="s">
        <v>156</v>
      </c>
      <c r="AE44" s="120">
        <v>44044</v>
      </c>
      <c r="AF44" s="178">
        <v>44134</v>
      </c>
      <c r="AG44" s="438"/>
      <c r="AH44" s="180">
        <v>700000000</v>
      </c>
      <c r="AI44" s="115" t="s">
        <v>423</v>
      </c>
      <c r="AJ44" s="115" t="s">
        <v>395</v>
      </c>
      <c r="AK44" s="439"/>
      <c r="AL44" s="422"/>
      <c r="AM44" s="422"/>
      <c r="AN44" s="616"/>
      <c r="AO44" s="473"/>
      <c r="AP44" s="363"/>
    </row>
    <row r="45" spans="1:42" ht="133.5" customHeight="1" x14ac:dyDescent="0.35">
      <c r="A45" s="593"/>
      <c r="B45" s="509"/>
      <c r="C45" s="509"/>
      <c r="D45" s="561"/>
      <c r="E45" s="504"/>
      <c r="F45" s="504"/>
      <c r="G45" s="504"/>
      <c r="H45" s="563"/>
      <c r="I45" s="90" t="s">
        <v>157</v>
      </c>
      <c r="J45" s="91">
        <v>250</v>
      </c>
      <c r="K45" s="26" t="s">
        <v>153</v>
      </c>
      <c r="L45" s="63">
        <v>151</v>
      </c>
      <c r="M45" s="181" t="s">
        <v>420</v>
      </c>
      <c r="N45" s="297" t="s">
        <v>23</v>
      </c>
      <c r="O45" s="295" t="s">
        <v>23</v>
      </c>
      <c r="P45" s="181" t="s">
        <v>23</v>
      </c>
      <c r="Q45" s="92">
        <f>+L45/J45</f>
        <v>0.60399999999999998</v>
      </c>
      <c r="R45" s="408"/>
      <c r="S45" s="410"/>
      <c r="T45" s="343"/>
      <c r="U45" s="385"/>
      <c r="V45" s="168" t="s">
        <v>81</v>
      </c>
      <c r="W45" s="168" t="s">
        <v>81</v>
      </c>
      <c r="X45" s="168" t="s">
        <v>81</v>
      </c>
      <c r="Y45" s="269" t="s">
        <v>23</v>
      </c>
      <c r="Z45" s="295" t="s">
        <v>23</v>
      </c>
      <c r="AA45" s="119" t="s">
        <v>81</v>
      </c>
      <c r="AB45" s="359"/>
      <c r="AC45" s="410"/>
      <c r="AD45" s="125" t="s">
        <v>81</v>
      </c>
      <c r="AE45" s="145" t="s">
        <v>81</v>
      </c>
      <c r="AF45" s="182" t="s">
        <v>81</v>
      </c>
      <c r="AG45" s="438"/>
      <c r="AH45" s="180"/>
      <c r="AI45" s="115"/>
      <c r="AJ45" s="115"/>
      <c r="AK45" s="183"/>
      <c r="AL45" s="38"/>
      <c r="AM45" s="38"/>
      <c r="AN45" s="616"/>
      <c r="AO45" s="473"/>
      <c r="AP45" s="363"/>
    </row>
    <row r="46" spans="1:42" ht="106.5" customHeight="1" x14ac:dyDescent="0.35">
      <c r="A46" s="593"/>
      <c r="B46" s="509"/>
      <c r="C46" s="509"/>
      <c r="D46" s="561"/>
      <c r="E46" s="504"/>
      <c r="F46" s="504"/>
      <c r="G46" s="504"/>
      <c r="H46" s="563"/>
      <c r="I46" s="90" t="s">
        <v>158</v>
      </c>
      <c r="J46" s="91">
        <v>380</v>
      </c>
      <c r="K46" s="26" t="s">
        <v>153</v>
      </c>
      <c r="L46" s="63">
        <v>105</v>
      </c>
      <c r="M46" s="181" t="s">
        <v>420</v>
      </c>
      <c r="N46" s="297" t="s">
        <v>23</v>
      </c>
      <c r="O46" s="295">
        <v>0</v>
      </c>
      <c r="P46" s="181" t="s">
        <v>23</v>
      </c>
      <c r="Q46" s="92">
        <f>+L46/J46</f>
        <v>0.27631578947368424</v>
      </c>
      <c r="R46" s="408"/>
      <c r="S46" s="410"/>
      <c r="T46" s="343"/>
      <c r="U46" s="385"/>
      <c r="V46" s="168" t="s">
        <v>81</v>
      </c>
      <c r="W46" s="168" t="s">
        <v>81</v>
      </c>
      <c r="X46" s="168" t="s">
        <v>81</v>
      </c>
      <c r="Y46" s="269" t="s">
        <v>23</v>
      </c>
      <c r="Z46" s="295" t="s">
        <v>23</v>
      </c>
      <c r="AA46" s="119" t="s">
        <v>81</v>
      </c>
      <c r="AB46" s="359"/>
      <c r="AC46" s="410"/>
      <c r="AD46" s="125" t="s">
        <v>81</v>
      </c>
      <c r="AE46" s="145" t="s">
        <v>81</v>
      </c>
      <c r="AF46" s="182" t="s">
        <v>81</v>
      </c>
      <c r="AG46" s="438"/>
      <c r="AH46" s="184"/>
      <c r="AI46" s="168"/>
      <c r="AJ46" s="168"/>
      <c r="AK46" s="185"/>
      <c r="AL46" s="38"/>
      <c r="AM46" s="38"/>
      <c r="AN46" s="616"/>
      <c r="AO46" s="473"/>
      <c r="AP46" s="363"/>
    </row>
    <row r="47" spans="1:42" ht="162.75" customHeight="1" x14ac:dyDescent="0.35">
      <c r="A47" s="593"/>
      <c r="B47" s="509"/>
      <c r="C47" s="509"/>
      <c r="D47" s="561"/>
      <c r="E47" s="504"/>
      <c r="F47" s="504"/>
      <c r="G47" s="504"/>
      <c r="H47" s="563"/>
      <c r="I47" s="90" t="s">
        <v>159</v>
      </c>
      <c r="J47" s="91">
        <v>720</v>
      </c>
      <c r="K47" s="26" t="s">
        <v>153</v>
      </c>
      <c r="L47" s="63">
        <v>266</v>
      </c>
      <c r="M47" s="176">
        <v>454</v>
      </c>
      <c r="N47" s="296">
        <v>0</v>
      </c>
      <c r="O47" s="295">
        <v>0</v>
      </c>
      <c r="P47" s="177">
        <f>+(N47+O47)/M47</f>
        <v>0</v>
      </c>
      <c r="Q47" s="92">
        <f t="shared" ref="Q47" si="5">+L47/J47</f>
        <v>0.36944444444444446</v>
      </c>
      <c r="R47" s="409"/>
      <c r="S47" s="410"/>
      <c r="T47" s="343"/>
      <c r="U47" s="385"/>
      <c r="V47" s="168" t="s">
        <v>160</v>
      </c>
      <c r="W47" s="168">
        <v>10</v>
      </c>
      <c r="X47" s="168" t="s">
        <v>161</v>
      </c>
      <c r="Y47" s="269">
        <v>0</v>
      </c>
      <c r="Z47" s="295">
        <v>0</v>
      </c>
      <c r="AA47" s="119">
        <v>0</v>
      </c>
      <c r="AB47" s="360"/>
      <c r="AC47" s="410"/>
      <c r="AD47" s="125" t="s">
        <v>156</v>
      </c>
      <c r="AE47" s="120">
        <v>44044</v>
      </c>
      <c r="AF47" s="178">
        <v>44134</v>
      </c>
      <c r="AG47" s="439"/>
      <c r="AH47" s="186">
        <v>700000000</v>
      </c>
      <c r="AI47" s="115" t="s">
        <v>426</v>
      </c>
      <c r="AJ47" s="168" t="s">
        <v>425</v>
      </c>
      <c r="AK47" s="185" t="s">
        <v>571</v>
      </c>
      <c r="AL47" s="108">
        <v>1578342585</v>
      </c>
      <c r="AM47" s="249">
        <v>0</v>
      </c>
      <c r="AN47" s="616"/>
      <c r="AO47" s="474"/>
      <c r="AP47" s="364"/>
    </row>
    <row r="48" spans="1:42" ht="408.75" customHeight="1" x14ac:dyDescent="0.35">
      <c r="A48" s="593"/>
      <c r="B48" s="509"/>
      <c r="C48" s="509"/>
      <c r="D48" s="561"/>
      <c r="E48" s="504" t="s">
        <v>162</v>
      </c>
      <c r="F48" s="504" t="s">
        <v>163</v>
      </c>
      <c r="G48" s="504">
        <v>5.17</v>
      </c>
      <c r="H48" s="524" t="s">
        <v>164</v>
      </c>
      <c r="I48" s="90" t="s">
        <v>165</v>
      </c>
      <c r="J48" s="91">
        <v>60</v>
      </c>
      <c r="K48" s="26">
        <v>0</v>
      </c>
      <c r="L48" s="26">
        <v>31</v>
      </c>
      <c r="M48" s="26">
        <v>30</v>
      </c>
      <c r="N48" s="257">
        <v>12</v>
      </c>
      <c r="O48" s="295">
        <v>24</v>
      </c>
      <c r="P48" s="92">
        <f>+O48/M48</f>
        <v>0.8</v>
      </c>
      <c r="Q48" s="92">
        <f>(+L48+O48)/J48</f>
        <v>0.91666666666666663</v>
      </c>
      <c r="R48" s="388">
        <f>AVERAGE(Q48:Q50)</f>
        <v>0.97222222222222221</v>
      </c>
      <c r="S48" s="410"/>
      <c r="T48" s="343" t="s">
        <v>166</v>
      </c>
      <c r="U48" s="419">
        <v>2018130010226</v>
      </c>
      <c r="V48" s="417" t="s">
        <v>167</v>
      </c>
      <c r="W48" s="418">
        <v>30</v>
      </c>
      <c r="X48" s="573" t="s">
        <v>168</v>
      </c>
      <c r="Y48" s="462">
        <v>12</v>
      </c>
      <c r="Z48" s="354">
        <v>24</v>
      </c>
      <c r="AA48" s="350">
        <f>+Z48/W48</f>
        <v>0.8</v>
      </c>
      <c r="AB48" s="358">
        <f>+AA48</f>
        <v>0.8</v>
      </c>
      <c r="AC48" s="410"/>
      <c r="AD48" s="497" t="s">
        <v>169</v>
      </c>
      <c r="AE48" s="542">
        <v>43894</v>
      </c>
      <c r="AF48" s="543">
        <v>44165</v>
      </c>
      <c r="AG48" s="439" t="s">
        <v>429</v>
      </c>
      <c r="AH48" s="605">
        <v>1229022099.0999999</v>
      </c>
      <c r="AI48" s="606" t="s">
        <v>430</v>
      </c>
      <c r="AJ48" s="417" t="s">
        <v>431</v>
      </c>
      <c r="AK48" s="187" t="s">
        <v>569</v>
      </c>
      <c r="AL48" s="108">
        <v>0</v>
      </c>
      <c r="AM48" s="253">
        <v>0</v>
      </c>
      <c r="AN48" s="489" t="s">
        <v>481</v>
      </c>
      <c r="AO48" s="468" t="s">
        <v>482</v>
      </c>
      <c r="AP48" s="188" t="s">
        <v>613</v>
      </c>
    </row>
    <row r="49" spans="1:43" ht="225.75" customHeight="1" x14ac:dyDescent="0.35">
      <c r="A49" s="593"/>
      <c r="B49" s="509"/>
      <c r="C49" s="509"/>
      <c r="D49" s="561"/>
      <c r="E49" s="504"/>
      <c r="F49" s="504"/>
      <c r="G49" s="504"/>
      <c r="H49" s="524"/>
      <c r="I49" s="90" t="s">
        <v>170</v>
      </c>
      <c r="J49" s="91">
        <v>20</v>
      </c>
      <c r="K49" s="26">
        <v>40</v>
      </c>
      <c r="L49" s="26">
        <v>25</v>
      </c>
      <c r="M49" s="26" t="s">
        <v>420</v>
      </c>
      <c r="N49" s="257" t="s">
        <v>23</v>
      </c>
      <c r="O49" s="295">
        <v>0</v>
      </c>
      <c r="P49" s="92" t="s">
        <v>23</v>
      </c>
      <c r="Q49" s="92">
        <v>1</v>
      </c>
      <c r="R49" s="389"/>
      <c r="S49" s="410"/>
      <c r="T49" s="343"/>
      <c r="U49" s="419"/>
      <c r="V49" s="387"/>
      <c r="W49" s="387"/>
      <c r="X49" s="387"/>
      <c r="Y49" s="464"/>
      <c r="Z49" s="355"/>
      <c r="AA49" s="602"/>
      <c r="AB49" s="359"/>
      <c r="AC49" s="410"/>
      <c r="AD49" s="497"/>
      <c r="AE49" s="542"/>
      <c r="AF49" s="543"/>
      <c r="AG49" s="417"/>
      <c r="AH49" s="387"/>
      <c r="AI49" s="387"/>
      <c r="AJ49" s="387"/>
      <c r="AK49" s="437" t="s">
        <v>668</v>
      </c>
      <c r="AL49" s="420">
        <v>599000000</v>
      </c>
      <c r="AM49" s="420">
        <v>0</v>
      </c>
      <c r="AN49" s="490"/>
      <c r="AO49" s="475"/>
      <c r="AP49" s="111" t="s">
        <v>614</v>
      </c>
    </row>
    <row r="50" spans="1:43" ht="119.25" customHeight="1" x14ac:dyDescent="0.35">
      <c r="A50" s="593"/>
      <c r="B50" s="509"/>
      <c r="C50" s="509"/>
      <c r="D50" s="561"/>
      <c r="E50" s="504"/>
      <c r="F50" s="504"/>
      <c r="G50" s="504"/>
      <c r="H50" s="524"/>
      <c r="I50" s="90" t="s">
        <v>171</v>
      </c>
      <c r="J50" s="91">
        <v>40</v>
      </c>
      <c r="K50" s="26">
        <v>50</v>
      </c>
      <c r="L50" s="26">
        <f>42+20+19</f>
        <v>81</v>
      </c>
      <c r="M50" s="26" t="s">
        <v>420</v>
      </c>
      <c r="N50" s="257" t="s">
        <v>23</v>
      </c>
      <c r="O50" s="295">
        <v>0</v>
      </c>
      <c r="P50" s="92" t="s">
        <v>23</v>
      </c>
      <c r="Q50" s="92">
        <v>1</v>
      </c>
      <c r="R50" s="390"/>
      <c r="S50" s="410"/>
      <c r="T50" s="343"/>
      <c r="U50" s="419"/>
      <c r="V50" s="387"/>
      <c r="W50" s="387"/>
      <c r="X50" s="387"/>
      <c r="Y50" s="463"/>
      <c r="Z50" s="353"/>
      <c r="AA50" s="351"/>
      <c r="AB50" s="360"/>
      <c r="AC50" s="410"/>
      <c r="AD50" s="497"/>
      <c r="AE50" s="542"/>
      <c r="AF50" s="543"/>
      <c r="AG50" s="417"/>
      <c r="AH50" s="387"/>
      <c r="AI50" s="387"/>
      <c r="AJ50" s="387"/>
      <c r="AK50" s="439"/>
      <c r="AL50" s="422"/>
      <c r="AM50" s="422"/>
      <c r="AN50" s="491"/>
      <c r="AO50" s="476"/>
      <c r="AP50" s="111" t="s">
        <v>615</v>
      </c>
    </row>
    <row r="51" spans="1:43" ht="137.5" x14ac:dyDescent="0.35">
      <c r="A51" s="593"/>
      <c r="B51" s="509"/>
      <c r="C51" s="509"/>
      <c r="D51" s="561"/>
      <c r="E51" s="504" t="s">
        <v>172</v>
      </c>
      <c r="F51" s="504" t="s">
        <v>173</v>
      </c>
      <c r="G51" s="504">
        <v>0.62</v>
      </c>
      <c r="H51" s="556" t="s">
        <v>174</v>
      </c>
      <c r="I51" s="504" t="s">
        <v>175</v>
      </c>
      <c r="J51" s="557">
        <v>0.03</v>
      </c>
      <c r="K51" s="498" t="s">
        <v>153</v>
      </c>
      <c r="L51" s="558">
        <v>2.7E-2</v>
      </c>
      <c r="M51" s="558">
        <v>2.7E-2</v>
      </c>
      <c r="N51" s="568" t="s">
        <v>23</v>
      </c>
      <c r="O51" s="352" t="s">
        <v>23</v>
      </c>
      <c r="P51" s="388" t="s">
        <v>23</v>
      </c>
      <c r="Q51" s="388">
        <f t="shared" ref="Q51" si="6">+L51/J51</f>
        <v>0.9</v>
      </c>
      <c r="R51" s="388">
        <f>+Q51</f>
        <v>0.9</v>
      </c>
      <c r="S51" s="410"/>
      <c r="T51" s="343" t="s">
        <v>176</v>
      </c>
      <c r="U51" s="419">
        <v>2017130010056</v>
      </c>
      <c r="V51" s="115" t="s">
        <v>177</v>
      </c>
      <c r="W51" s="114">
        <v>1</v>
      </c>
      <c r="X51" s="168" t="s">
        <v>178</v>
      </c>
      <c r="Y51" s="269">
        <v>0</v>
      </c>
      <c r="Z51" s="295">
        <v>0</v>
      </c>
      <c r="AA51" s="119">
        <f>+(Y51+Z51)/W51</f>
        <v>0</v>
      </c>
      <c r="AB51" s="358">
        <f>AVERAGE(AA51:AA52)</f>
        <v>0</v>
      </c>
      <c r="AC51" s="410"/>
      <c r="AD51" s="117" t="s">
        <v>179</v>
      </c>
      <c r="AE51" s="120">
        <v>44013</v>
      </c>
      <c r="AF51" s="26" t="s">
        <v>447</v>
      </c>
      <c r="AG51" s="417" t="s">
        <v>428</v>
      </c>
      <c r="AH51" s="189">
        <v>201961884.68000001</v>
      </c>
      <c r="AI51" s="115" t="s">
        <v>432</v>
      </c>
      <c r="AJ51" s="114" t="s">
        <v>395</v>
      </c>
      <c r="AK51" s="183" t="s">
        <v>567</v>
      </c>
      <c r="AL51" s="108">
        <v>24000000</v>
      </c>
      <c r="AM51" s="252">
        <v>0</v>
      </c>
      <c r="AN51" s="614" t="s">
        <v>674</v>
      </c>
      <c r="AO51" s="465" t="s">
        <v>674</v>
      </c>
      <c r="AP51" s="362" t="s">
        <v>674</v>
      </c>
      <c r="AQ51" s="62"/>
    </row>
    <row r="52" spans="1:43" ht="180" customHeight="1" x14ac:dyDescent="0.35">
      <c r="A52" s="593"/>
      <c r="B52" s="509"/>
      <c r="C52" s="509"/>
      <c r="D52" s="561"/>
      <c r="E52" s="504"/>
      <c r="F52" s="504"/>
      <c r="G52" s="504"/>
      <c r="H52" s="556"/>
      <c r="I52" s="504"/>
      <c r="J52" s="557"/>
      <c r="K52" s="498"/>
      <c r="L52" s="558"/>
      <c r="M52" s="559"/>
      <c r="N52" s="569"/>
      <c r="O52" s="353"/>
      <c r="P52" s="390"/>
      <c r="Q52" s="390"/>
      <c r="R52" s="390"/>
      <c r="S52" s="410"/>
      <c r="T52" s="343"/>
      <c r="U52" s="419"/>
      <c r="V52" s="115" t="s">
        <v>180</v>
      </c>
      <c r="W52" s="114">
        <v>400</v>
      </c>
      <c r="X52" s="168" t="s">
        <v>181</v>
      </c>
      <c r="Y52" s="269">
        <v>0</v>
      </c>
      <c r="Z52" s="295">
        <v>0</v>
      </c>
      <c r="AA52" s="233">
        <f>+(Y52+Z52)/W52</f>
        <v>0</v>
      </c>
      <c r="AB52" s="360"/>
      <c r="AC52" s="410"/>
      <c r="AD52" s="117" t="s">
        <v>182</v>
      </c>
      <c r="AE52" s="120">
        <v>43876</v>
      </c>
      <c r="AF52" s="105">
        <v>43997</v>
      </c>
      <c r="AG52" s="417"/>
      <c r="AH52" s="190">
        <v>809397339</v>
      </c>
      <c r="AI52" s="115" t="s">
        <v>433</v>
      </c>
      <c r="AJ52" s="114" t="s">
        <v>425</v>
      </c>
      <c r="AK52" s="183" t="s">
        <v>568</v>
      </c>
      <c r="AL52" s="108">
        <v>809397339</v>
      </c>
      <c r="AM52" s="252">
        <v>0</v>
      </c>
      <c r="AN52" s="466"/>
      <c r="AO52" s="466"/>
      <c r="AP52" s="364"/>
    </row>
    <row r="53" spans="1:43" ht="357" customHeight="1" x14ac:dyDescent="0.35">
      <c r="A53" s="593"/>
      <c r="B53" s="509"/>
      <c r="C53" s="509"/>
      <c r="D53" s="561"/>
      <c r="E53" s="504"/>
      <c r="F53" s="504"/>
      <c r="G53" s="504"/>
      <c r="H53" s="567" t="s">
        <v>183</v>
      </c>
      <c r="I53" s="504" t="s">
        <v>184</v>
      </c>
      <c r="J53" s="521">
        <v>16</v>
      </c>
      <c r="K53" s="498">
        <v>10</v>
      </c>
      <c r="L53" s="498">
        <v>12</v>
      </c>
      <c r="M53" s="498">
        <v>13</v>
      </c>
      <c r="N53" s="457">
        <v>0</v>
      </c>
      <c r="O53" s="354">
        <v>0</v>
      </c>
      <c r="P53" s="388">
        <f>(+N53+O53)/M53</f>
        <v>0</v>
      </c>
      <c r="Q53" s="388">
        <f>+L53/J53</f>
        <v>0.75</v>
      </c>
      <c r="R53" s="388">
        <f>AVERAGE(Q53:Q55)</f>
        <v>0.79391891891891886</v>
      </c>
      <c r="S53" s="410"/>
      <c r="T53" s="343" t="s">
        <v>185</v>
      </c>
      <c r="U53" s="419">
        <v>2017130010039</v>
      </c>
      <c r="V53" s="115" t="s">
        <v>186</v>
      </c>
      <c r="W53" s="115">
        <v>6</v>
      </c>
      <c r="X53" s="168" t="s">
        <v>187</v>
      </c>
      <c r="Y53" s="269">
        <v>0</v>
      </c>
      <c r="Z53" s="295">
        <v>0</v>
      </c>
      <c r="AA53" s="119">
        <f>+(Y53+Z53)/W53</f>
        <v>0</v>
      </c>
      <c r="AB53" s="358">
        <f>AVERAGE(AA53:AA55)</f>
        <v>0.1111111111111111</v>
      </c>
      <c r="AC53" s="410"/>
      <c r="AD53" s="91" t="s">
        <v>188</v>
      </c>
      <c r="AE53" s="104">
        <v>43876</v>
      </c>
      <c r="AF53" s="105">
        <v>44134</v>
      </c>
      <c r="AG53" s="417" t="s">
        <v>435</v>
      </c>
      <c r="AH53" s="190">
        <v>134225253.52000001</v>
      </c>
      <c r="AI53" s="417" t="s">
        <v>434</v>
      </c>
      <c r="AJ53" s="418" t="s">
        <v>395</v>
      </c>
      <c r="AK53" s="437" t="s">
        <v>566</v>
      </c>
      <c r="AL53" s="420">
        <v>79999999.519999996</v>
      </c>
      <c r="AM53" s="440">
        <v>0</v>
      </c>
      <c r="AN53" s="596"/>
      <c r="AO53" s="452"/>
      <c r="AP53" s="362" t="s">
        <v>616</v>
      </c>
    </row>
    <row r="54" spans="1:43" ht="183" customHeight="1" x14ac:dyDescent="0.35">
      <c r="A54" s="593"/>
      <c r="B54" s="509"/>
      <c r="C54" s="509"/>
      <c r="D54" s="561"/>
      <c r="E54" s="504"/>
      <c r="F54" s="504"/>
      <c r="G54" s="504"/>
      <c r="H54" s="567"/>
      <c r="I54" s="504"/>
      <c r="J54" s="521"/>
      <c r="K54" s="498"/>
      <c r="L54" s="498"/>
      <c r="M54" s="559"/>
      <c r="N54" s="458"/>
      <c r="O54" s="353"/>
      <c r="P54" s="390"/>
      <c r="Q54" s="390"/>
      <c r="R54" s="389"/>
      <c r="S54" s="410"/>
      <c r="T54" s="343"/>
      <c r="U54" s="419"/>
      <c r="V54" s="115" t="s">
        <v>189</v>
      </c>
      <c r="W54" s="115">
        <v>13</v>
      </c>
      <c r="X54" s="168" t="s">
        <v>190</v>
      </c>
      <c r="Y54" s="269">
        <v>0</v>
      </c>
      <c r="Z54" s="295">
        <v>0</v>
      </c>
      <c r="AA54" s="233">
        <f t="shared" ref="AA54:AA55" si="7">+(Y54+Z54)/W54</f>
        <v>0</v>
      </c>
      <c r="AB54" s="359"/>
      <c r="AC54" s="410"/>
      <c r="AD54" s="117" t="s">
        <v>191</v>
      </c>
      <c r="AE54" s="104">
        <v>43876</v>
      </c>
      <c r="AF54" s="105">
        <v>44134</v>
      </c>
      <c r="AG54" s="417"/>
      <c r="AH54" s="189">
        <v>65000000</v>
      </c>
      <c r="AI54" s="387"/>
      <c r="AJ54" s="387"/>
      <c r="AK54" s="438"/>
      <c r="AL54" s="421"/>
      <c r="AM54" s="441"/>
      <c r="AN54" s="643"/>
      <c r="AO54" s="454"/>
      <c r="AP54" s="363"/>
    </row>
    <row r="55" spans="1:43" ht="186.75" customHeight="1" x14ac:dyDescent="0.35">
      <c r="A55" s="593"/>
      <c r="B55" s="509"/>
      <c r="C55" s="509"/>
      <c r="D55" s="561"/>
      <c r="E55" s="504"/>
      <c r="F55" s="504"/>
      <c r="G55" s="504"/>
      <c r="H55" s="567"/>
      <c r="I55" s="90" t="s">
        <v>192</v>
      </c>
      <c r="J55" s="91">
        <v>37</v>
      </c>
      <c r="K55" s="26">
        <v>15</v>
      </c>
      <c r="L55" s="26">
        <v>28</v>
      </c>
      <c r="M55" s="26">
        <v>9</v>
      </c>
      <c r="N55" s="257">
        <v>0</v>
      </c>
      <c r="O55" s="295">
        <v>3</v>
      </c>
      <c r="P55" s="92">
        <f>(+N55+O55)/M55</f>
        <v>0.33333333333333331</v>
      </c>
      <c r="Q55" s="92">
        <f>(+L55+O55)/J55</f>
        <v>0.83783783783783783</v>
      </c>
      <c r="R55" s="390"/>
      <c r="S55" s="410"/>
      <c r="T55" s="343"/>
      <c r="U55" s="419"/>
      <c r="V55" s="115" t="s">
        <v>193</v>
      </c>
      <c r="W55" s="114">
        <v>9</v>
      </c>
      <c r="X55" s="168" t="s">
        <v>194</v>
      </c>
      <c r="Y55" s="269">
        <v>0</v>
      </c>
      <c r="Z55" s="295">
        <v>3</v>
      </c>
      <c r="AA55" s="233">
        <f t="shared" si="7"/>
        <v>0.33333333333333331</v>
      </c>
      <c r="AB55" s="360"/>
      <c r="AC55" s="410"/>
      <c r="AD55" s="117" t="s">
        <v>195</v>
      </c>
      <c r="AE55" s="104">
        <v>43876</v>
      </c>
      <c r="AF55" s="105">
        <v>44134</v>
      </c>
      <c r="AG55" s="417"/>
      <c r="AH55" s="189">
        <v>65000000</v>
      </c>
      <c r="AI55" s="387"/>
      <c r="AJ55" s="387"/>
      <c r="AK55" s="439"/>
      <c r="AL55" s="422"/>
      <c r="AM55" s="442"/>
      <c r="AN55" s="109"/>
      <c r="AO55" s="287"/>
      <c r="AP55" s="364"/>
    </row>
    <row r="56" spans="1:43" ht="332.25" customHeight="1" x14ac:dyDescent="0.55000000000000004">
      <c r="A56" s="593"/>
      <c r="B56" s="509"/>
      <c r="C56" s="509"/>
      <c r="D56" s="561"/>
      <c r="E56" s="504"/>
      <c r="F56" s="504"/>
      <c r="G56" s="504"/>
      <c r="H56" s="578" t="s">
        <v>196</v>
      </c>
      <c r="I56" s="525" t="s">
        <v>197</v>
      </c>
      <c r="J56" s="521">
        <v>9</v>
      </c>
      <c r="K56" s="498">
        <v>12.1</v>
      </c>
      <c r="L56" s="498">
        <v>11.5</v>
      </c>
      <c r="M56" s="467">
        <v>12</v>
      </c>
      <c r="N56" s="457">
        <v>13.6</v>
      </c>
      <c r="O56" s="354">
        <v>9.3000000000000007</v>
      </c>
      <c r="P56" s="398">
        <f>+((K56-M56)/(K56-O56))</f>
        <v>3.5714285714285601E-2</v>
      </c>
      <c r="Q56" s="388">
        <f>+((K56-O56)/(K56-J56))</f>
        <v>0.90322580645161266</v>
      </c>
      <c r="R56" s="388">
        <f>AVERAGE(Q56:Q60)</f>
        <v>0.83393145161290316</v>
      </c>
      <c r="S56" s="410"/>
      <c r="T56" s="343" t="s">
        <v>198</v>
      </c>
      <c r="U56" s="385">
        <v>2017130010073</v>
      </c>
      <c r="V56" s="115" t="s">
        <v>199</v>
      </c>
      <c r="W56" s="161">
        <v>175</v>
      </c>
      <c r="X56" s="168" t="s">
        <v>200</v>
      </c>
      <c r="Y56" s="269">
        <v>165</v>
      </c>
      <c r="Z56" s="295">
        <v>0</v>
      </c>
      <c r="AA56" s="119">
        <f>(+Y56+Z56)/W56</f>
        <v>0.94285714285714284</v>
      </c>
      <c r="AB56" s="381">
        <f>AVERAGE(AA56:AA60)</f>
        <v>0.57738095238095233</v>
      </c>
      <c r="AC56" s="410"/>
      <c r="AD56" s="125" t="s">
        <v>201</v>
      </c>
      <c r="AE56" s="191">
        <v>43862</v>
      </c>
      <c r="AF56" s="191">
        <v>44166</v>
      </c>
      <c r="AG56" s="417" t="s">
        <v>406</v>
      </c>
      <c r="AH56" s="164">
        <f>2261145915.01+311543054.67</f>
        <v>2572688969.6800003</v>
      </c>
      <c r="AI56" s="115" t="s">
        <v>407</v>
      </c>
      <c r="AJ56" s="192" t="s">
        <v>408</v>
      </c>
      <c r="AK56" s="443" t="s">
        <v>564</v>
      </c>
      <c r="AL56" s="420">
        <v>726360700</v>
      </c>
      <c r="AM56" s="420">
        <v>428680000</v>
      </c>
      <c r="AN56" s="193" t="s">
        <v>409</v>
      </c>
      <c r="AO56" s="194" t="s">
        <v>535</v>
      </c>
      <c r="AP56" s="221" t="s">
        <v>648</v>
      </c>
    </row>
    <row r="57" spans="1:43" ht="98.25" customHeight="1" x14ac:dyDescent="0.55000000000000004">
      <c r="A57" s="593"/>
      <c r="B57" s="509"/>
      <c r="C57" s="509"/>
      <c r="D57" s="561"/>
      <c r="E57" s="504"/>
      <c r="F57" s="504"/>
      <c r="G57" s="504"/>
      <c r="H57" s="578"/>
      <c r="I57" s="525"/>
      <c r="J57" s="521"/>
      <c r="K57" s="498"/>
      <c r="L57" s="498"/>
      <c r="M57" s="406"/>
      <c r="N57" s="458"/>
      <c r="O57" s="353"/>
      <c r="P57" s="570"/>
      <c r="Q57" s="390"/>
      <c r="R57" s="389"/>
      <c r="S57" s="410"/>
      <c r="T57" s="343"/>
      <c r="U57" s="385"/>
      <c r="V57" s="115" t="s">
        <v>202</v>
      </c>
      <c r="W57" s="115">
        <v>4</v>
      </c>
      <c r="X57" s="195" t="s">
        <v>203</v>
      </c>
      <c r="Y57" s="270">
        <v>0</v>
      </c>
      <c r="Z57" s="295">
        <v>0</v>
      </c>
      <c r="AA57" s="119">
        <f>(+Y57+Z57)/W57</f>
        <v>0</v>
      </c>
      <c r="AB57" s="382"/>
      <c r="AC57" s="410"/>
      <c r="AD57" s="102" t="s">
        <v>204</v>
      </c>
      <c r="AE57" s="191">
        <v>43862</v>
      </c>
      <c r="AF57" s="191">
        <v>44166</v>
      </c>
      <c r="AG57" s="417"/>
      <c r="AH57" s="196">
        <v>76320000</v>
      </c>
      <c r="AI57" s="115" t="s">
        <v>410</v>
      </c>
      <c r="AJ57" s="115" t="s">
        <v>395</v>
      </c>
      <c r="AK57" s="444"/>
      <c r="AL57" s="422"/>
      <c r="AM57" s="422"/>
      <c r="AN57" s="197"/>
      <c r="AO57" s="222" t="s">
        <v>536</v>
      </c>
      <c r="AP57" s="221" t="s">
        <v>649</v>
      </c>
    </row>
    <row r="58" spans="1:43" ht="99.75" customHeight="1" x14ac:dyDescent="0.35">
      <c r="A58" s="593"/>
      <c r="B58" s="509"/>
      <c r="C58" s="509"/>
      <c r="D58" s="561"/>
      <c r="E58" s="504"/>
      <c r="F58" s="504"/>
      <c r="G58" s="504"/>
      <c r="H58" s="578"/>
      <c r="I58" s="90" t="s">
        <v>205</v>
      </c>
      <c r="J58" s="91">
        <f>4064-3664</f>
        <v>400</v>
      </c>
      <c r="K58" s="26">
        <v>3664</v>
      </c>
      <c r="L58" s="26">
        <v>173</v>
      </c>
      <c r="M58" s="26">
        <v>60</v>
      </c>
      <c r="N58" s="257">
        <v>0</v>
      </c>
      <c r="O58" s="295">
        <v>417</v>
      </c>
      <c r="P58" s="92">
        <v>1</v>
      </c>
      <c r="Q58" s="92">
        <f>+L58/J58</f>
        <v>0.4325</v>
      </c>
      <c r="R58" s="389"/>
      <c r="S58" s="410"/>
      <c r="T58" s="343"/>
      <c r="U58" s="385"/>
      <c r="V58" s="417" t="s">
        <v>206</v>
      </c>
      <c r="W58" s="418">
        <v>60</v>
      </c>
      <c r="X58" s="386" t="s">
        <v>207</v>
      </c>
      <c r="Y58" s="628">
        <v>8</v>
      </c>
      <c r="Z58" s="354">
        <v>14</v>
      </c>
      <c r="AA58" s="350">
        <f>(+Y58+Z58)/W58</f>
        <v>0.36666666666666664</v>
      </c>
      <c r="AB58" s="382"/>
      <c r="AC58" s="410"/>
      <c r="AD58" s="497" t="s">
        <v>208</v>
      </c>
      <c r="AE58" s="565">
        <v>43862</v>
      </c>
      <c r="AF58" s="565">
        <v>44166</v>
      </c>
      <c r="AG58" s="417"/>
      <c r="AH58" s="607">
        <v>203774000</v>
      </c>
      <c r="AI58" s="437" t="s">
        <v>410</v>
      </c>
      <c r="AJ58" s="609" t="s">
        <v>395</v>
      </c>
      <c r="AK58" s="437" t="s">
        <v>565</v>
      </c>
      <c r="AL58" s="420">
        <v>2261145915.0100002</v>
      </c>
      <c r="AM58" s="440">
        <v>0</v>
      </c>
      <c r="AN58" s="644"/>
      <c r="AO58" s="138"/>
      <c r="AP58" s="221" t="s">
        <v>650</v>
      </c>
    </row>
    <row r="59" spans="1:43" ht="105" customHeight="1" x14ac:dyDescent="0.35">
      <c r="A59" s="593"/>
      <c r="B59" s="509"/>
      <c r="C59" s="509"/>
      <c r="D59" s="561"/>
      <c r="E59" s="504"/>
      <c r="F59" s="504"/>
      <c r="G59" s="504"/>
      <c r="H59" s="578"/>
      <c r="I59" s="90" t="s">
        <v>209</v>
      </c>
      <c r="J59" s="91">
        <v>300</v>
      </c>
      <c r="K59" s="26" t="s">
        <v>153</v>
      </c>
      <c r="L59" s="26">
        <v>192</v>
      </c>
      <c r="M59" s="26">
        <v>60</v>
      </c>
      <c r="N59" s="257">
        <v>664</v>
      </c>
      <c r="O59" s="295">
        <v>1081</v>
      </c>
      <c r="P59" s="231">
        <v>1</v>
      </c>
      <c r="Q59" s="92">
        <v>1</v>
      </c>
      <c r="R59" s="389"/>
      <c r="S59" s="410"/>
      <c r="T59" s="343"/>
      <c r="U59" s="385"/>
      <c r="V59" s="387"/>
      <c r="W59" s="387"/>
      <c r="X59" s="387"/>
      <c r="Y59" s="629"/>
      <c r="Z59" s="353"/>
      <c r="AA59" s="351"/>
      <c r="AB59" s="382"/>
      <c r="AC59" s="410"/>
      <c r="AD59" s="497"/>
      <c r="AE59" s="566"/>
      <c r="AF59" s="566"/>
      <c r="AG59" s="417"/>
      <c r="AH59" s="608"/>
      <c r="AI59" s="439"/>
      <c r="AJ59" s="610"/>
      <c r="AK59" s="438"/>
      <c r="AL59" s="421"/>
      <c r="AM59" s="441"/>
      <c r="AN59" s="644"/>
      <c r="AO59" s="110" t="s">
        <v>651</v>
      </c>
      <c r="AP59" s="223" t="s">
        <v>652</v>
      </c>
    </row>
    <row r="60" spans="1:43" ht="180.75" customHeight="1" x14ac:dyDescent="0.55000000000000004">
      <c r="A60" s="593"/>
      <c r="B60" s="509"/>
      <c r="C60" s="509"/>
      <c r="D60" s="561"/>
      <c r="E60" s="504"/>
      <c r="F60" s="504"/>
      <c r="G60" s="504"/>
      <c r="H60" s="578"/>
      <c r="I60" s="90" t="s">
        <v>210</v>
      </c>
      <c r="J60" s="91">
        <v>3000</v>
      </c>
      <c r="K60" s="26" t="s">
        <v>153</v>
      </c>
      <c r="L60" s="26">
        <v>11728</v>
      </c>
      <c r="M60" s="26">
        <v>20000</v>
      </c>
      <c r="N60" s="257">
        <v>0</v>
      </c>
      <c r="O60" s="295">
        <v>44358</v>
      </c>
      <c r="P60" s="92">
        <v>1</v>
      </c>
      <c r="Q60" s="92">
        <v>1</v>
      </c>
      <c r="R60" s="390"/>
      <c r="S60" s="410"/>
      <c r="T60" s="343"/>
      <c r="U60" s="385"/>
      <c r="V60" s="115" t="s">
        <v>211</v>
      </c>
      <c r="W60" s="165">
        <v>20000</v>
      </c>
      <c r="X60" s="195" t="s">
        <v>212</v>
      </c>
      <c r="Y60" s="270">
        <v>0</v>
      </c>
      <c r="Z60" s="295">
        <v>44358</v>
      </c>
      <c r="AA60" s="119">
        <v>1</v>
      </c>
      <c r="AB60" s="382"/>
      <c r="AC60" s="410"/>
      <c r="AD60" s="102" t="s">
        <v>213</v>
      </c>
      <c r="AE60" s="191">
        <v>43862</v>
      </c>
      <c r="AF60" s="191">
        <v>44166</v>
      </c>
      <c r="AG60" s="417"/>
      <c r="AH60" s="164">
        <v>463000000</v>
      </c>
      <c r="AI60" s="115" t="s">
        <v>410</v>
      </c>
      <c r="AJ60" s="114" t="s">
        <v>395</v>
      </c>
      <c r="AK60" s="439"/>
      <c r="AL60" s="422"/>
      <c r="AM60" s="442"/>
      <c r="AN60" s="197"/>
      <c r="AO60" s="194" t="s">
        <v>537</v>
      </c>
      <c r="AP60" s="224" t="s">
        <v>653</v>
      </c>
    </row>
    <row r="61" spans="1:43" ht="409.5" x14ac:dyDescent="0.35">
      <c r="A61" s="593"/>
      <c r="B61" s="509"/>
      <c r="C61" s="509"/>
      <c r="D61" s="561"/>
      <c r="E61" s="504"/>
      <c r="F61" s="504"/>
      <c r="G61" s="504"/>
      <c r="H61" s="564" t="s">
        <v>214</v>
      </c>
      <c r="I61" s="518" t="s">
        <v>215</v>
      </c>
      <c r="J61" s="528">
        <v>1</v>
      </c>
      <c r="K61" s="467">
        <v>0</v>
      </c>
      <c r="L61" s="467">
        <v>1</v>
      </c>
      <c r="M61" s="498">
        <v>1</v>
      </c>
      <c r="N61" s="457">
        <v>1</v>
      </c>
      <c r="O61" s="354">
        <v>1</v>
      </c>
      <c r="P61" s="571">
        <f>+N61/M61</f>
        <v>1</v>
      </c>
      <c r="Q61" s="388">
        <f>+P61</f>
        <v>1</v>
      </c>
      <c r="R61" s="411">
        <f>AVERAGE(Q61:Q65)</f>
        <v>1</v>
      </c>
      <c r="S61" s="410"/>
      <c r="T61" s="343" t="s">
        <v>216</v>
      </c>
      <c r="U61" s="419">
        <v>2018130010224</v>
      </c>
      <c r="V61" s="115" t="s">
        <v>217</v>
      </c>
      <c r="W61" s="114">
        <v>1500</v>
      </c>
      <c r="X61" s="168" t="s">
        <v>218</v>
      </c>
      <c r="Y61" s="271">
        <v>1500</v>
      </c>
      <c r="Z61" s="295">
        <v>1500</v>
      </c>
      <c r="AA61" s="119">
        <f>+Z61/W61</f>
        <v>1</v>
      </c>
      <c r="AB61" s="358">
        <f>AVERAGE(AA61:AA65)</f>
        <v>0.57586138613861382</v>
      </c>
      <c r="AC61" s="410"/>
      <c r="AD61" s="117" t="s">
        <v>219</v>
      </c>
      <c r="AE61" s="198" t="s">
        <v>448</v>
      </c>
      <c r="AF61" s="26" t="s">
        <v>449</v>
      </c>
      <c r="AG61" s="417" t="s">
        <v>437</v>
      </c>
      <c r="AH61" s="642">
        <v>809971192.04999995</v>
      </c>
      <c r="AI61" s="418" t="s">
        <v>436</v>
      </c>
      <c r="AJ61" s="418" t="s">
        <v>395</v>
      </c>
      <c r="AK61" s="437" t="s">
        <v>563</v>
      </c>
      <c r="AL61" s="420">
        <v>809971192.04999995</v>
      </c>
      <c r="AM61" s="420">
        <v>515971000</v>
      </c>
      <c r="AN61" s="109" t="s">
        <v>647</v>
      </c>
      <c r="AO61" s="468" t="s">
        <v>485</v>
      </c>
      <c r="AP61" s="332" t="s">
        <v>675</v>
      </c>
    </row>
    <row r="62" spans="1:43" ht="110" x14ac:dyDescent="0.35">
      <c r="A62" s="593"/>
      <c r="B62" s="509"/>
      <c r="C62" s="509"/>
      <c r="D62" s="561"/>
      <c r="E62" s="504"/>
      <c r="F62" s="504"/>
      <c r="G62" s="504"/>
      <c r="H62" s="564"/>
      <c r="I62" s="520"/>
      <c r="J62" s="530"/>
      <c r="K62" s="406"/>
      <c r="L62" s="406"/>
      <c r="M62" s="559"/>
      <c r="N62" s="458"/>
      <c r="O62" s="353"/>
      <c r="P62" s="572"/>
      <c r="Q62" s="390"/>
      <c r="R62" s="412"/>
      <c r="S62" s="410"/>
      <c r="T62" s="343"/>
      <c r="U62" s="419"/>
      <c r="V62" s="115" t="s">
        <v>220</v>
      </c>
      <c r="W62" s="114">
        <v>1</v>
      </c>
      <c r="X62" s="115" t="s">
        <v>221</v>
      </c>
      <c r="Y62" s="272">
        <v>1</v>
      </c>
      <c r="Z62" s="295">
        <v>1</v>
      </c>
      <c r="AA62" s="233">
        <f>+Z62/W62</f>
        <v>1</v>
      </c>
      <c r="AB62" s="359"/>
      <c r="AC62" s="410"/>
      <c r="AD62" s="199" t="s">
        <v>222</v>
      </c>
      <c r="AE62" s="63" t="s">
        <v>450</v>
      </c>
      <c r="AF62" s="198" t="s">
        <v>451</v>
      </c>
      <c r="AG62" s="417"/>
      <c r="AH62" s="387"/>
      <c r="AI62" s="387"/>
      <c r="AJ62" s="387"/>
      <c r="AK62" s="438"/>
      <c r="AL62" s="421"/>
      <c r="AM62" s="421"/>
      <c r="AN62" s="200" t="s">
        <v>483</v>
      </c>
      <c r="AO62" s="477"/>
      <c r="AP62" s="365"/>
    </row>
    <row r="63" spans="1:43" ht="192" customHeight="1" x14ac:dyDescent="0.35">
      <c r="A63" s="593"/>
      <c r="B63" s="509"/>
      <c r="C63" s="509"/>
      <c r="D63" s="561"/>
      <c r="E63" s="504"/>
      <c r="F63" s="504"/>
      <c r="G63" s="504"/>
      <c r="H63" s="564"/>
      <c r="I63" s="504" t="s">
        <v>223</v>
      </c>
      <c r="J63" s="521">
        <v>15</v>
      </c>
      <c r="K63" s="521">
        <v>0</v>
      </c>
      <c r="L63" s="521">
        <v>54</v>
      </c>
      <c r="M63" s="467">
        <v>50</v>
      </c>
      <c r="N63" s="457">
        <v>13</v>
      </c>
      <c r="O63" s="354">
        <v>13</v>
      </c>
      <c r="P63" s="411">
        <f>+O63/M63</f>
        <v>0.26</v>
      </c>
      <c r="Q63" s="388">
        <v>1</v>
      </c>
      <c r="R63" s="412"/>
      <c r="S63" s="410"/>
      <c r="T63" s="343"/>
      <c r="U63" s="419"/>
      <c r="V63" s="115" t="s">
        <v>224</v>
      </c>
      <c r="W63" s="114">
        <v>50</v>
      </c>
      <c r="X63" s="115" t="s">
        <v>225</v>
      </c>
      <c r="Y63" s="272">
        <v>13</v>
      </c>
      <c r="Z63" s="295">
        <v>13</v>
      </c>
      <c r="AA63" s="119">
        <f>+Z63/W63</f>
        <v>0.26</v>
      </c>
      <c r="AB63" s="359"/>
      <c r="AC63" s="410"/>
      <c r="AD63" s="199" t="s">
        <v>226</v>
      </c>
      <c r="AE63" s="63" t="s">
        <v>452</v>
      </c>
      <c r="AF63" s="63" t="s">
        <v>449</v>
      </c>
      <c r="AG63" s="417"/>
      <c r="AH63" s="387"/>
      <c r="AI63" s="387"/>
      <c r="AJ63" s="387"/>
      <c r="AK63" s="438"/>
      <c r="AL63" s="421"/>
      <c r="AM63" s="421"/>
      <c r="AN63" s="200" t="s">
        <v>225</v>
      </c>
      <c r="AO63" s="477"/>
      <c r="AP63" s="365"/>
    </row>
    <row r="64" spans="1:43" ht="138" customHeight="1" x14ac:dyDescent="0.35">
      <c r="A64" s="593"/>
      <c r="B64" s="509"/>
      <c r="C64" s="509"/>
      <c r="D64" s="561"/>
      <c r="E64" s="504"/>
      <c r="F64" s="504"/>
      <c r="G64" s="504"/>
      <c r="H64" s="564"/>
      <c r="I64" s="504"/>
      <c r="J64" s="521"/>
      <c r="K64" s="521"/>
      <c r="L64" s="521"/>
      <c r="M64" s="405"/>
      <c r="N64" s="485"/>
      <c r="O64" s="355"/>
      <c r="P64" s="412"/>
      <c r="Q64" s="389"/>
      <c r="R64" s="412"/>
      <c r="S64" s="410"/>
      <c r="T64" s="343"/>
      <c r="U64" s="419"/>
      <c r="V64" s="115" t="s">
        <v>227</v>
      </c>
      <c r="W64" s="114">
        <v>404</v>
      </c>
      <c r="X64" s="115" t="s">
        <v>228</v>
      </c>
      <c r="Y64" s="272">
        <v>120</v>
      </c>
      <c r="Z64" s="295">
        <v>129</v>
      </c>
      <c r="AA64" s="119">
        <f>+Z64/W64</f>
        <v>0.31930693069306931</v>
      </c>
      <c r="AB64" s="359"/>
      <c r="AC64" s="410"/>
      <c r="AD64" s="199" t="s">
        <v>229</v>
      </c>
      <c r="AE64" s="63" t="s">
        <v>452</v>
      </c>
      <c r="AF64" s="63" t="s">
        <v>449</v>
      </c>
      <c r="AG64" s="417"/>
      <c r="AH64" s="387"/>
      <c r="AI64" s="387"/>
      <c r="AJ64" s="387"/>
      <c r="AK64" s="438"/>
      <c r="AL64" s="421"/>
      <c r="AM64" s="421"/>
      <c r="AN64" s="623" t="s">
        <v>484</v>
      </c>
      <c r="AO64" s="477"/>
      <c r="AP64" s="365"/>
    </row>
    <row r="65" spans="1:42" ht="126" customHeight="1" x14ac:dyDescent="0.35">
      <c r="A65" s="593"/>
      <c r="B65" s="509"/>
      <c r="C65" s="509"/>
      <c r="D65" s="561"/>
      <c r="E65" s="504"/>
      <c r="F65" s="504"/>
      <c r="G65" s="504"/>
      <c r="H65" s="564"/>
      <c r="I65" s="504"/>
      <c r="J65" s="521"/>
      <c r="K65" s="521"/>
      <c r="L65" s="521"/>
      <c r="M65" s="406"/>
      <c r="N65" s="458"/>
      <c r="O65" s="353"/>
      <c r="P65" s="413"/>
      <c r="Q65" s="390"/>
      <c r="R65" s="413"/>
      <c r="S65" s="410"/>
      <c r="T65" s="343"/>
      <c r="U65" s="419"/>
      <c r="V65" s="115" t="s">
        <v>230</v>
      </c>
      <c r="W65" s="114">
        <v>50</v>
      </c>
      <c r="X65" s="115" t="s">
        <v>231</v>
      </c>
      <c r="Y65" s="272">
        <v>15</v>
      </c>
      <c r="Z65" s="295">
        <v>15</v>
      </c>
      <c r="AA65" s="236">
        <f>+Z65/W65</f>
        <v>0.3</v>
      </c>
      <c r="AB65" s="360"/>
      <c r="AC65" s="410"/>
      <c r="AD65" s="199" t="s">
        <v>226</v>
      </c>
      <c r="AE65" s="63" t="s">
        <v>452</v>
      </c>
      <c r="AF65" s="63" t="s">
        <v>449</v>
      </c>
      <c r="AG65" s="417"/>
      <c r="AH65" s="387"/>
      <c r="AI65" s="387"/>
      <c r="AJ65" s="387"/>
      <c r="AK65" s="439"/>
      <c r="AL65" s="422"/>
      <c r="AM65" s="422"/>
      <c r="AN65" s="624" t="s">
        <v>231</v>
      </c>
      <c r="AO65" s="469"/>
      <c r="AP65" s="361"/>
    </row>
    <row r="66" spans="1:42" ht="137.5" x14ac:dyDescent="0.35">
      <c r="A66" s="593"/>
      <c r="B66" s="509"/>
      <c r="C66" s="509"/>
      <c r="D66" s="561"/>
      <c r="E66" s="504"/>
      <c r="F66" s="504"/>
      <c r="G66" s="504"/>
      <c r="H66" s="201" t="s">
        <v>232</v>
      </c>
      <c r="I66" s="90" t="s">
        <v>233</v>
      </c>
      <c r="J66" s="26">
        <v>52</v>
      </c>
      <c r="K66" s="26">
        <v>0</v>
      </c>
      <c r="L66" s="26">
        <v>12</v>
      </c>
      <c r="M66" s="26">
        <v>12</v>
      </c>
      <c r="N66" s="257">
        <v>0</v>
      </c>
      <c r="O66" s="295">
        <v>0</v>
      </c>
      <c r="P66" s="92">
        <v>0</v>
      </c>
      <c r="Q66" s="92">
        <f>+L66/J66</f>
        <v>0.23076923076923078</v>
      </c>
      <c r="R66" s="92">
        <f>+Q66</f>
        <v>0.23076923076923078</v>
      </c>
      <c r="S66" s="410"/>
      <c r="T66" s="63" t="s">
        <v>234</v>
      </c>
      <c r="U66" s="100">
        <v>2019130010009</v>
      </c>
      <c r="V66" s="115" t="s">
        <v>235</v>
      </c>
      <c r="W66" s="114">
        <v>12</v>
      </c>
      <c r="X66" s="168" t="s">
        <v>236</v>
      </c>
      <c r="Y66" s="271">
        <v>6</v>
      </c>
      <c r="Z66" s="295">
        <v>6</v>
      </c>
      <c r="AA66" s="119">
        <f>+Y66/W66</f>
        <v>0.5</v>
      </c>
      <c r="AB66" s="276">
        <f>+AA66</f>
        <v>0.5</v>
      </c>
      <c r="AC66" s="410"/>
      <c r="AD66" s="117" t="s">
        <v>237</v>
      </c>
      <c r="AE66" s="120">
        <v>43876</v>
      </c>
      <c r="AF66" s="105">
        <v>44164</v>
      </c>
      <c r="AG66" s="115" t="s">
        <v>435</v>
      </c>
      <c r="AH66" s="190">
        <v>379794870.61000001</v>
      </c>
      <c r="AI66" s="115" t="s">
        <v>438</v>
      </c>
      <c r="AJ66" s="114" t="s">
        <v>395</v>
      </c>
      <c r="AK66" s="183" t="s">
        <v>562</v>
      </c>
      <c r="AL66" s="108">
        <v>27500000</v>
      </c>
      <c r="AM66" s="108">
        <v>25000000</v>
      </c>
      <c r="AN66" s="281"/>
      <c r="AO66" s="289"/>
      <c r="AP66" s="282" t="s">
        <v>676</v>
      </c>
    </row>
    <row r="67" spans="1:42" ht="280.5" customHeight="1" x14ac:dyDescent="0.35">
      <c r="A67" s="593"/>
      <c r="B67" s="509"/>
      <c r="C67" s="509"/>
      <c r="D67" s="561"/>
      <c r="E67" s="504"/>
      <c r="F67" s="504"/>
      <c r="G67" s="504"/>
      <c r="H67" s="577" t="s">
        <v>238</v>
      </c>
      <c r="I67" s="527" t="s">
        <v>239</v>
      </c>
      <c r="J67" s="343">
        <v>60</v>
      </c>
      <c r="K67" s="343">
        <v>40</v>
      </c>
      <c r="L67" s="343">
        <v>88</v>
      </c>
      <c r="M67" s="498">
        <v>20</v>
      </c>
      <c r="N67" s="457">
        <v>0</v>
      </c>
      <c r="O67" s="354">
        <v>74</v>
      </c>
      <c r="P67" s="414">
        <v>0</v>
      </c>
      <c r="Q67" s="414">
        <v>1</v>
      </c>
      <c r="R67" s="414">
        <f>+Q67</f>
        <v>1</v>
      </c>
      <c r="S67" s="410"/>
      <c r="T67" s="343" t="s">
        <v>240</v>
      </c>
      <c r="U67" s="419">
        <v>2019130010013</v>
      </c>
      <c r="V67" s="115" t="s">
        <v>241</v>
      </c>
      <c r="W67" s="114">
        <v>1</v>
      </c>
      <c r="X67" s="168" t="s">
        <v>242</v>
      </c>
      <c r="Y67" s="269">
        <v>0</v>
      </c>
      <c r="Z67" s="295">
        <v>0</v>
      </c>
      <c r="AA67" s="119">
        <f>+Y67/W67</f>
        <v>0</v>
      </c>
      <c r="AB67" s="358">
        <f>AVERAGE(AA67:AA69)</f>
        <v>2.2222222222222223E-2</v>
      </c>
      <c r="AC67" s="410"/>
      <c r="AD67" s="91" t="s">
        <v>243</v>
      </c>
      <c r="AE67" s="120">
        <v>43891</v>
      </c>
      <c r="AF67" s="105">
        <v>44165</v>
      </c>
      <c r="AG67" s="417" t="s">
        <v>435</v>
      </c>
      <c r="AH67" s="190">
        <v>97418576.25</v>
      </c>
      <c r="AI67" s="417" t="s">
        <v>439</v>
      </c>
      <c r="AJ67" s="418" t="s">
        <v>395</v>
      </c>
      <c r="AK67" s="437" t="s">
        <v>561</v>
      </c>
      <c r="AL67" s="420">
        <v>66000000.25</v>
      </c>
      <c r="AM67" s="420">
        <v>35000000</v>
      </c>
      <c r="AN67" s="574" t="s">
        <v>240</v>
      </c>
      <c r="AO67" s="478" t="s">
        <v>617</v>
      </c>
      <c r="AP67" s="366" t="s">
        <v>677</v>
      </c>
    </row>
    <row r="68" spans="1:42" ht="138" customHeight="1" x14ac:dyDescent="0.35">
      <c r="A68" s="593"/>
      <c r="B68" s="509"/>
      <c r="C68" s="509"/>
      <c r="D68" s="561"/>
      <c r="E68" s="504"/>
      <c r="F68" s="504"/>
      <c r="G68" s="504"/>
      <c r="H68" s="577"/>
      <c r="I68" s="527"/>
      <c r="J68" s="343"/>
      <c r="K68" s="343"/>
      <c r="L68" s="343"/>
      <c r="M68" s="498"/>
      <c r="N68" s="485"/>
      <c r="O68" s="355"/>
      <c r="P68" s="415"/>
      <c r="Q68" s="415"/>
      <c r="R68" s="415"/>
      <c r="S68" s="410"/>
      <c r="T68" s="343"/>
      <c r="U68" s="419"/>
      <c r="V68" s="115" t="s">
        <v>244</v>
      </c>
      <c r="W68" s="114">
        <v>30</v>
      </c>
      <c r="X68" s="168" t="s">
        <v>245</v>
      </c>
      <c r="Y68" s="269">
        <v>1</v>
      </c>
      <c r="Z68" s="295">
        <v>1</v>
      </c>
      <c r="AA68" s="119">
        <f>(+Y68+Z68)/W68</f>
        <v>6.6666666666666666E-2</v>
      </c>
      <c r="AB68" s="359"/>
      <c r="AC68" s="410"/>
      <c r="AD68" s="91" t="s">
        <v>246</v>
      </c>
      <c r="AE68" s="120">
        <v>43920</v>
      </c>
      <c r="AF68" s="105">
        <v>44165</v>
      </c>
      <c r="AG68" s="417"/>
      <c r="AH68" s="190">
        <v>100000000</v>
      </c>
      <c r="AI68" s="387"/>
      <c r="AJ68" s="387"/>
      <c r="AK68" s="438"/>
      <c r="AL68" s="421"/>
      <c r="AM68" s="421"/>
      <c r="AN68" s="575"/>
      <c r="AO68" s="479"/>
      <c r="AP68" s="367"/>
    </row>
    <row r="69" spans="1:42" ht="194.25" customHeight="1" x14ac:dyDescent="0.35">
      <c r="A69" s="593"/>
      <c r="B69" s="509"/>
      <c r="C69" s="509"/>
      <c r="D69" s="561"/>
      <c r="E69" s="504"/>
      <c r="F69" s="504"/>
      <c r="G69" s="504"/>
      <c r="H69" s="577"/>
      <c r="I69" s="527"/>
      <c r="J69" s="343"/>
      <c r="K69" s="343"/>
      <c r="L69" s="343"/>
      <c r="M69" s="498"/>
      <c r="N69" s="485"/>
      <c r="O69" s="353"/>
      <c r="P69" s="416"/>
      <c r="Q69" s="416"/>
      <c r="R69" s="416"/>
      <c r="S69" s="410"/>
      <c r="T69" s="343"/>
      <c r="U69" s="419"/>
      <c r="V69" s="115" t="s">
        <v>247</v>
      </c>
      <c r="W69" s="114">
        <v>1</v>
      </c>
      <c r="X69" s="168" t="s">
        <v>248</v>
      </c>
      <c r="Y69" s="269">
        <v>0</v>
      </c>
      <c r="Z69" s="295">
        <v>0</v>
      </c>
      <c r="AA69" s="233">
        <f>(+Y69+Z69)/W69</f>
        <v>0</v>
      </c>
      <c r="AB69" s="360"/>
      <c r="AC69" s="410"/>
      <c r="AD69" s="117" t="s">
        <v>249</v>
      </c>
      <c r="AE69" s="120">
        <v>43966</v>
      </c>
      <c r="AF69" s="105">
        <v>44165</v>
      </c>
      <c r="AG69" s="417"/>
      <c r="AH69" s="190">
        <v>100000000</v>
      </c>
      <c r="AI69" s="387"/>
      <c r="AJ69" s="387"/>
      <c r="AK69" s="439"/>
      <c r="AL69" s="422"/>
      <c r="AM69" s="422"/>
      <c r="AN69" s="576"/>
      <c r="AO69" s="466"/>
      <c r="AP69" s="368"/>
    </row>
    <row r="70" spans="1:42" ht="100.5" customHeight="1" x14ac:dyDescent="0.35">
      <c r="A70" s="593"/>
      <c r="B70" s="509"/>
      <c r="C70" s="509"/>
      <c r="D70" s="561"/>
      <c r="E70" s="504"/>
      <c r="F70" s="504"/>
      <c r="G70" s="504"/>
      <c r="H70" s="579" t="s">
        <v>250</v>
      </c>
      <c r="I70" s="518" t="s">
        <v>256</v>
      </c>
      <c r="J70" s="521">
        <v>60</v>
      </c>
      <c r="K70" s="498">
        <v>0</v>
      </c>
      <c r="L70" s="498">
        <v>110</v>
      </c>
      <c r="M70" s="498">
        <v>20</v>
      </c>
      <c r="N70" s="457">
        <v>0</v>
      </c>
      <c r="O70" s="354">
        <v>0</v>
      </c>
      <c r="P70" s="388">
        <f>+(N70+O70)/M70</f>
        <v>0</v>
      </c>
      <c r="Q70" s="388">
        <v>1</v>
      </c>
      <c r="R70" s="388">
        <f>+Q70</f>
        <v>1</v>
      </c>
      <c r="S70" s="410"/>
      <c r="T70" s="343" t="s">
        <v>251</v>
      </c>
      <c r="U70" s="492">
        <v>2019130010021</v>
      </c>
      <c r="V70" s="115" t="s">
        <v>252</v>
      </c>
      <c r="W70" s="115">
        <v>20</v>
      </c>
      <c r="X70" s="115" t="s">
        <v>253</v>
      </c>
      <c r="Y70" s="273">
        <v>0</v>
      </c>
      <c r="Z70" s="295">
        <v>20</v>
      </c>
      <c r="AA70" s="119">
        <f t="shared" ref="AA70:AA72" si="8">+Y70/W70</f>
        <v>0</v>
      </c>
      <c r="AB70" s="358">
        <f>AVERAGE(AA70:AA73)</f>
        <v>0.05</v>
      </c>
      <c r="AC70" s="410"/>
      <c r="AD70" s="199" t="s">
        <v>254</v>
      </c>
      <c r="AE70" s="63" t="s">
        <v>255</v>
      </c>
      <c r="AF70" s="105">
        <v>44134</v>
      </c>
      <c r="AG70" s="495" t="s">
        <v>441</v>
      </c>
      <c r="AH70" s="496">
        <v>89092515.879999995</v>
      </c>
      <c r="AI70" s="417" t="s">
        <v>440</v>
      </c>
      <c r="AJ70" s="418" t="s">
        <v>395</v>
      </c>
      <c r="AK70" s="437" t="s">
        <v>560</v>
      </c>
      <c r="AL70" s="420">
        <v>35000000</v>
      </c>
      <c r="AM70" s="420">
        <v>35000000</v>
      </c>
      <c r="AN70" s="489" t="s">
        <v>486</v>
      </c>
      <c r="AO70" s="468" t="s">
        <v>487</v>
      </c>
      <c r="AP70" s="332" t="s">
        <v>618</v>
      </c>
    </row>
    <row r="71" spans="1:42" ht="113.25" customHeight="1" x14ac:dyDescent="0.35">
      <c r="A71" s="593"/>
      <c r="B71" s="509"/>
      <c r="C71" s="509"/>
      <c r="D71" s="561"/>
      <c r="E71" s="504"/>
      <c r="F71" s="504"/>
      <c r="G71" s="504"/>
      <c r="H71" s="579"/>
      <c r="I71" s="519"/>
      <c r="J71" s="521"/>
      <c r="K71" s="498"/>
      <c r="L71" s="498"/>
      <c r="M71" s="498">
        <v>40</v>
      </c>
      <c r="N71" s="485"/>
      <c r="O71" s="355"/>
      <c r="P71" s="389"/>
      <c r="Q71" s="389"/>
      <c r="R71" s="389"/>
      <c r="S71" s="410"/>
      <c r="T71" s="343"/>
      <c r="U71" s="493"/>
      <c r="V71" s="115" t="s">
        <v>257</v>
      </c>
      <c r="W71" s="115">
        <v>40</v>
      </c>
      <c r="X71" s="115" t="s">
        <v>258</v>
      </c>
      <c r="Y71" s="273">
        <v>0</v>
      </c>
      <c r="Z71" s="295" t="s">
        <v>23</v>
      </c>
      <c r="AA71" s="119">
        <f t="shared" si="8"/>
        <v>0</v>
      </c>
      <c r="AB71" s="359"/>
      <c r="AC71" s="410"/>
      <c r="AD71" s="199" t="s">
        <v>259</v>
      </c>
      <c r="AE71" s="63" t="s">
        <v>255</v>
      </c>
      <c r="AF71" s="105">
        <v>44134</v>
      </c>
      <c r="AG71" s="495"/>
      <c r="AH71" s="387"/>
      <c r="AI71" s="387"/>
      <c r="AJ71" s="387"/>
      <c r="AK71" s="438"/>
      <c r="AL71" s="421"/>
      <c r="AM71" s="421"/>
      <c r="AN71" s="490"/>
      <c r="AO71" s="475"/>
      <c r="AP71" s="349"/>
    </row>
    <row r="72" spans="1:42" ht="97.5" customHeight="1" x14ac:dyDescent="0.35">
      <c r="A72" s="593"/>
      <c r="B72" s="509"/>
      <c r="C72" s="509"/>
      <c r="D72" s="561"/>
      <c r="E72" s="504"/>
      <c r="F72" s="504"/>
      <c r="G72" s="504"/>
      <c r="H72" s="579"/>
      <c r="I72" s="519"/>
      <c r="J72" s="521"/>
      <c r="K72" s="498"/>
      <c r="L72" s="498"/>
      <c r="M72" s="498">
        <v>1</v>
      </c>
      <c r="N72" s="485"/>
      <c r="O72" s="355"/>
      <c r="P72" s="389"/>
      <c r="Q72" s="389"/>
      <c r="R72" s="389"/>
      <c r="S72" s="410"/>
      <c r="T72" s="343"/>
      <c r="U72" s="493"/>
      <c r="V72" s="115" t="s">
        <v>260</v>
      </c>
      <c r="W72" s="115">
        <v>1</v>
      </c>
      <c r="X72" s="115" t="s">
        <v>261</v>
      </c>
      <c r="Y72" s="273">
        <v>0</v>
      </c>
      <c r="Z72" s="295" t="s">
        <v>23</v>
      </c>
      <c r="AA72" s="119">
        <f t="shared" si="8"/>
        <v>0</v>
      </c>
      <c r="AB72" s="359"/>
      <c r="AC72" s="410"/>
      <c r="AD72" s="199" t="s">
        <v>262</v>
      </c>
      <c r="AE72" s="120">
        <v>44075</v>
      </c>
      <c r="AF72" s="105">
        <v>44104</v>
      </c>
      <c r="AG72" s="495"/>
      <c r="AH72" s="387"/>
      <c r="AI72" s="387"/>
      <c r="AJ72" s="387"/>
      <c r="AK72" s="438"/>
      <c r="AL72" s="421"/>
      <c r="AM72" s="421"/>
      <c r="AN72" s="490"/>
      <c r="AO72" s="475"/>
      <c r="AP72" s="349"/>
    </row>
    <row r="73" spans="1:42" ht="110" x14ac:dyDescent="0.35">
      <c r="A73" s="593"/>
      <c r="B73" s="509"/>
      <c r="C73" s="509"/>
      <c r="D73" s="561"/>
      <c r="E73" s="504"/>
      <c r="F73" s="504"/>
      <c r="G73" s="504"/>
      <c r="H73" s="579"/>
      <c r="I73" s="520"/>
      <c r="J73" s="521"/>
      <c r="K73" s="498"/>
      <c r="L73" s="498"/>
      <c r="M73" s="498">
        <v>20</v>
      </c>
      <c r="N73" s="458"/>
      <c r="O73" s="353"/>
      <c r="P73" s="390"/>
      <c r="Q73" s="390"/>
      <c r="R73" s="390"/>
      <c r="S73" s="410"/>
      <c r="T73" s="343"/>
      <c r="U73" s="494"/>
      <c r="V73" s="115" t="s">
        <v>263</v>
      </c>
      <c r="W73" s="114">
        <v>20</v>
      </c>
      <c r="X73" s="115" t="s">
        <v>264</v>
      </c>
      <c r="Y73" s="273">
        <v>0</v>
      </c>
      <c r="Z73" s="295">
        <v>4</v>
      </c>
      <c r="AA73" s="119">
        <f>(+Y73+Z73)/W73</f>
        <v>0.2</v>
      </c>
      <c r="AB73" s="360"/>
      <c r="AC73" s="410"/>
      <c r="AD73" s="102" t="s">
        <v>265</v>
      </c>
      <c r="AE73" s="63" t="s">
        <v>266</v>
      </c>
      <c r="AF73" s="105">
        <v>44134</v>
      </c>
      <c r="AG73" s="495"/>
      <c r="AH73" s="387"/>
      <c r="AI73" s="387"/>
      <c r="AJ73" s="387"/>
      <c r="AK73" s="439"/>
      <c r="AL73" s="422"/>
      <c r="AM73" s="422"/>
      <c r="AN73" s="491"/>
      <c r="AO73" s="476"/>
      <c r="AP73" s="333"/>
    </row>
    <row r="74" spans="1:42" s="4" customFormat="1" ht="324" customHeight="1" x14ac:dyDescent="0.35">
      <c r="A74" s="593"/>
      <c r="B74" s="509"/>
      <c r="C74" s="509"/>
      <c r="D74" s="513" t="s">
        <v>267</v>
      </c>
      <c r="E74" s="514" t="s">
        <v>268</v>
      </c>
      <c r="F74" s="514" t="s">
        <v>269</v>
      </c>
      <c r="G74" s="514" t="s">
        <v>153</v>
      </c>
      <c r="H74" s="591" t="s">
        <v>270</v>
      </c>
      <c r="I74" s="90" t="s">
        <v>271</v>
      </c>
      <c r="J74" s="117">
        <v>1</v>
      </c>
      <c r="K74" s="63">
        <v>0</v>
      </c>
      <c r="L74" s="63">
        <v>0</v>
      </c>
      <c r="M74" s="227">
        <v>1</v>
      </c>
      <c r="N74" s="273">
        <v>0</v>
      </c>
      <c r="O74" s="295">
        <v>0</v>
      </c>
      <c r="P74" s="102">
        <f>(+N74+O74)/M74</f>
        <v>0</v>
      </c>
      <c r="Q74" s="102">
        <v>0</v>
      </c>
      <c r="R74" s="414">
        <f>AVERAGE(Q74:Q85)</f>
        <v>0.71153846153846156</v>
      </c>
      <c r="S74" s="369">
        <f>AVERAGE(R74:R90)</f>
        <v>0.85576923076923084</v>
      </c>
      <c r="T74" s="343" t="s">
        <v>272</v>
      </c>
      <c r="U74" s="385">
        <v>2017130010055</v>
      </c>
      <c r="V74" s="115" t="s">
        <v>273</v>
      </c>
      <c r="W74" s="115">
        <v>2</v>
      </c>
      <c r="X74" s="115" t="s">
        <v>274</v>
      </c>
      <c r="Y74" s="273">
        <v>0</v>
      </c>
      <c r="Z74" s="295">
        <v>0</v>
      </c>
      <c r="AA74" s="119">
        <v>0</v>
      </c>
      <c r="AB74" s="633">
        <f>AVERAGE(AA74:AA81)</f>
        <v>0.44791666666666663</v>
      </c>
      <c r="AC74" s="369">
        <f>AVERAGE(AB74:AB90)</f>
        <v>0.41597222222222224</v>
      </c>
      <c r="AD74" s="117" t="s">
        <v>275</v>
      </c>
      <c r="AE74" s="120">
        <v>43862</v>
      </c>
      <c r="AF74" s="105">
        <v>44134</v>
      </c>
      <c r="AG74" s="63" t="s">
        <v>470</v>
      </c>
      <c r="AH74" s="27"/>
      <c r="AI74" s="24"/>
      <c r="AJ74" s="24"/>
      <c r="AK74" s="445" t="s">
        <v>559</v>
      </c>
      <c r="AL74" s="420">
        <v>877678209</v>
      </c>
      <c r="AM74" s="420">
        <v>28000000</v>
      </c>
      <c r="AN74" s="130"/>
      <c r="AO74" s="202" t="s">
        <v>511</v>
      </c>
      <c r="AP74" s="111"/>
    </row>
    <row r="75" spans="1:42" ht="136.5" customHeight="1" x14ac:dyDescent="0.35">
      <c r="A75" s="593"/>
      <c r="B75" s="509"/>
      <c r="C75" s="509"/>
      <c r="D75" s="513"/>
      <c r="E75" s="514"/>
      <c r="F75" s="514"/>
      <c r="G75" s="514"/>
      <c r="H75" s="591"/>
      <c r="I75" s="90" t="s">
        <v>276</v>
      </c>
      <c r="J75" s="91">
        <v>1</v>
      </c>
      <c r="K75" s="26">
        <v>0</v>
      </c>
      <c r="L75" s="26">
        <v>1</v>
      </c>
      <c r="M75" s="26" t="s">
        <v>23</v>
      </c>
      <c r="N75" s="257" t="s">
        <v>23</v>
      </c>
      <c r="O75" s="295" t="s">
        <v>23</v>
      </c>
      <c r="P75" s="26" t="s">
        <v>23</v>
      </c>
      <c r="Q75" s="92">
        <v>1</v>
      </c>
      <c r="R75" s="415"/>
      <c r="S75" s="369"/>
      <c r="T75" s="343"/>
      <c r="U75" s="385"/>
      <c r="V75" s="115" t="s">
        <v>277</v>
      </c>
      <c r="W75" s="114">
        <v>3</v>
      </c>
      <c r="X75" s="203" t="s">
        <v>278</v>
      </c>
      <c r="Y75" s="273">
        <v>1</v>
      </c>
      <c r="Z75" s="295">
        <v>0</v>
      </c>
      <c r="AA75" s="119">
        <f>(+Y75+Z75)/W75</f>
        <v>0.33333333333333331</v>
      </c>
      <c r="AB75" s="634"/>
      <c r="AC75" s="369"/>
      <c r="AD75" s="117" t="s">
        <v>279</v>
      </c>
      <c r="AE75" s="120">
        <v>43862</v>
      </c>
      <c r="AF75" s="105">
        <v>44104</v>
      </c>
      <c r="AG75" s="63" t="s">
        <v>415</v>
      </c>
      <c r="AH75" s="28"/>
      <c r="AI75" s="26"/>
      <c r="AJ75" s="26"/>
      <c r="AK75" s="446"/>
      <c r="AL75" s="421"/>
      <c r="AM75" s="421"/>
      <c r="AN75" s="130" t="s">
        <v>512</v>
      </c>
      <c r="AO75" s="202" t="s">
        <v>513</v>
      </c>
      <c r="AP75" s="111" t="s">
        <v>621</v>
      </c>
    </row>
    <row r="76" spans="1:42" ht="125.25" customHeight="1" x14ac:dyDescent="0.55000000000000004">
      <c r="A76" s="593"/>
      <c r="B76" s="509"/>
      <c r="C76" s="509"/>
      <c r="D76" s="513"/>
      <c r="E76" s="514"/>
      <c r="F76" s="514"/>
      <c r="G76" s="514"/>
      <c r="H76" s="591"/>
      <c r="I76" s="525" t="s">
        <v>280</v>
      </c>
      <c r="J76" s="521">
        <v>15</v>
      </c>
      <c r="K76" s="498">
        <v>28</v>
      </c>
      <c r="L76" s="498">
        <v>16</v>
      </c>
      <c r="M76" s="498">
        <v>15</v>
      </c>
      <c r="N76" s="457">
        <v>24</v>
      </c>
      <c r="O76" s="354">
        <v>18</v>
      </c>
      <c r="P76" s="398">
        <f>+((K76-O76)/(K76-M76))</f>
        <v>0.76923076923076927</v>
      </c>
      <c r="Q76" s="388">
        <f>+((K76-O76)/(K76-J76))</f>
        <v>0.76923076923076927</v>
      </c>
      <c r="R76" s="415"/>
      <c r="S76" s="369"/>
      <c r="T76" s="343"/>
      <c r="U76" s="385"/>
      <c r="V76" s="115" t="s">
        <v>281</v>
      </c>
      <c r="W76" s="115">
        <v>12</v>
      </c>
      <c r="X76" s="115" t="s">
        <v>282</v>
      </c>
      <c r="Y76" s="273">
        <v>3</v>
      </c>
      <c r="Z76" s="295">
        <v>3</v>
      </c>
      <c r="AA76" s="233">
        <f t="shared" ref="AA76:AA85" si="9">(+Y76+Z76)/W76</f>
        <v>0.5</v>
      </c>
      <c r="AB76" s="634"/>
      <c r="AC76" s="369"/>
      <c r="AD76" s="117" t="s">
        <v>275</v>
      </c>
      <c r="AE76" s="120">
        <v>43862</v>
      </c>
      <c r="AF76" s="105">
        <v>44196</v>
      </c>
      <c r="AG76" s="343" t="s">
        <v>471</v>
      </c>
      <c r="AH76" s="28"/>
      <c r="AI76" s="26"/>
      <c r="AJ76" s="26"/>
      <c r="AK76" s="446"/>
      <c r="AL76" s="421"/>
      <c r="AM76" s="421"/>
      <c r="AN76" s="109"/>
      <c r="AO76" s="287"/>
      <c r="AP76" s="98"/>
    </row>
    <row r="77" spans="1:42" ht="130.5" customHeight="1" x14ac:dyDescent="0.55000000000000004">
      <c r="A77" s="593"/>
      <c r="B77" s="509"/>
      <c r="C77" s="509"/>
      <c r="D77" s="513"/>
      <c r="E77" s="514"/>
      <c r="F77" s="514"/>
      <c r="G77" s="514"/>
      <c r="H77" s="591"/>
      <c r="I77" s="525"/>
      <c r="J77" s="521"/>
      <c r="K77" s="498"/>
      <c r="L77" s="498"/>
      <c r="M77" s="498"/>
      <c r="N77" s="485"/>
      <c r="O77" s="355"/>
      <c r="P77" s="398"/>
      <c r="Q77" s="389"/>
      <c r="R77" s="415"/>
      <c r="S77" s="369"/>
      <c r="T77" s="343"/>
      <c r="U77" s="385"/>
      <c r="V77" s="115" t="s">
        <v>283</v>
      </c>
      <c r="W77" s="115">
        <v>4</v>
      </c>
      <c r="X77" s="115" t="s">
        <v>284</v>
      </c>
      <c r="Y77" s="273">
        <v>1</v>
      </c>
      <c r="Z77" s="295">
        <v>2</v>
      </c>
      <c r="AA77" s="233">
        <f t="shared" si="9"/>
        <v>0.75</v>
      </c>
      <c r="AB77" s="634"/>
      <c r="AC77" s="369"/>
      <c r="AD77" s="117" t="s">
        <v>275</v>
      </c>
      <c r="AE77" s="120">
        <v>43832</v>
      </c>
      <c r="AF77" s="105">
        <v>44196</v>
      </c>
      <c r="AG77" s="343"/>
      <c r="AH77" s="29"/>
      <c r="AI77" s="30"/>
      <c r="AJ77" s="26"/>
      <c r="AK77" s="446"/>
      <c r="AL77" s="421"/>
      <c r="AM77" s="421"/>
      <c r="AN77" s="109"/>
      <c r="AO77" s="287"/>
      <c r="AP77" s="98"/>
    </row>
    <row r="78" spans="1:42" ht="165" customHeight="1" x14ac:dyDescent="0.55000000000000004">
      <c r="A78" s="593"/>
      <c r="B78" s="509"/>
      <c r="C78" s="509"/>
      <c r="D78" s="513"/>
      <c r="E78" s="514"/>
      <c r="F78" s="514"/>
      <c r="G78" s="514"/>
      <c r="H78" s="591"/>
      <c r="I78" s="525"/>
      <c r="J78" s="521"/>
      <c r="K78" s="498"/>
      <c r="L78" s="498"/>
      <c r="M78" s="498"/>
      <c r="N78" s="458"/>
      <c r="O78" s="353"/>
      <c r="P78" s="398"/>
      <c r="Q78" s="390"/>
      <c r="R78" s="415"/>
      <c r="S78" s="369"/>
      <c r="T78" s="343"/>
      <c r="U78" s="385"/>
      <c r="V78" s="115" t="s">
        <v>285</v>
      </c>
      <c r="W78" s="115">
        <v>2</v>
      </c>
      <c r="X78" s="115" t="s">
        <v>286</v>
      </c>
      <c r="Y78" s="273">
        <v>1</v>
      </c>
      <c r="Z78" s="295">
        <v>0</v>
      </c>
      <c r="AA78" s="233">
        <f t="shared" si="9"/>
        <v>0.5</v>
      </c>
      <c r="AB78" s="634"/>
      <c r="AC78" s="369"/>
      <c r="AD78" s="117" t="s">
        <v>275</v>
      </c>
      <c r="AE78" s="120">
        <v>43832</v>
      </c>
      <c r="AF78" s="105">
        <v>44165</v>
      </c>
      <c r="AG78" s="343"/>
      <c r="AH78" s="29"/>
      <c r="AI78" s="30"/>
      <c r="AJ78" s="26"/>
      <c r="AK78" s="446"/>
      <c r="AL78" s="421"/>
      <c r="AM78" s="421"/>
      <c r="AN78" s="109"/>
      <c r="AO78" s="287"/>
      <c r="AP78" s="98"/>
    </row>
    <row r="79" spans="1:42" ht="108.75" customHeight="1" x14ac:dyDescent="0.35">
      <c r="A79" s="593"/>
      <c r="B79" s="509"/>
      <c r="C79" s="509"/>
      <c r="D79" s="513"/>
      <c r="E79" s="514"/>
      <c r="F79" s="514"/>
      <c r="G79" s="514"/>
      <c r="H79" s="591"/>
      <c r="I79" s="525" t="s">
        <v>287</v>
      </c>
      <c r="J79" s="504">
        <v>1</v>
      </c>
      <c r="K79" s="504">
        <v>0</v>
      </c>
      <c r="L79" s="504">
        <v>1</v>
      </c>
      <c r="M79" s="580">
        <v>1</v>
      </c>
      <c r="N79" s="581">
        <v>0</v>
      </c>
      <c r="O79" s="354">
        <v>0</v>
      </c>
      <c r="P79" s="603">
        <f>+O79/M79</f>
        <v>0</v>
      </c>
      <c r="Q79" s="396">
        <f>+L79/J79</f>
        <v>1</v>
      </c>
      <c r="R79" s="415"/>
      <c r="S79" s="369"/>
      <c r="T79" s="343"/>
      <c r="U79" s="385"/>
      <c r="V79" s="115" t="s">
        <v>403</v>
      </c>
      <c r="W79" s="114">
        <v>2</v>
      </c>
      <c r="X79" s="203" t="s">
        <v>288</v>
      </c>
      <c r="Y79" s="273">
        <v>0</v>
      </c>
      <c r="Z79" s="295">
        <v>2</v>
      </c>
      <c r="AA79" s="233">
        <f t="shared" si="9"/>
        <v>1</v>
      </c>
      <c r="AB79" s="634"/>
      <c r="AC79" s="369"/>
      <c r="AD79" s="91">
        <v>40</v>
      </c>
      <c r="AE79" s="120">
        <v>43876</v>
      </c>
      <c r="AF79" s="105">
        <v>44165</v>
      </c>
      <c r="AG79" s="343" t="s">
        <v>415</v>
      </c>
      <c r="AH79" s="23"/>
      <c r="AI79" s="24"/>
      <c r="AJ79" s="25"/>
      <c r="AK79" s="446"/>
      <c r="AL79" s="421"/>
      <c r="AM79" s="421"/>
      <c r="AN79" s="109" t="s">
        <v>514</v>
      </c>
      <c r="AO79" s="202" t="s">
        <v>515</v>
      </c>
      <c r="AP79" s="111" t="s">
        <v>626</v>
      </c>
    </row>
    <row r="80" spans="1:42" ht="137.5" x14ac:dyDescent="0.35">
      <c r="A80" s="593"/>
      <c r="B80" s="509"/>
      <c r="C80" s="509"/>
      <c r="D80" s="513"/>
      <c r="E80" s="514"/>
      <c r="F80" s="514"/>
      <c r="G80" s="514"/>
      <c r="H80" s="591"/>
      <c r="I80" s="525"/>
      <c r="J80" s="504"/>
      <c r="K80" s="504"/>
      <c r="L80" s="504"/>
      <c r="M80" s="580"/>
      <c r="N80" s="582"/>
      <c r="O80" s="353"/>
      <c r="P80" s="603"/>
      <c r="Q80" s="397"/>
      <c r="R80" s="415"/>
      <c r="S80" s="369"/>
      <c r="T80" s="343"/>
      <c r="U80" s="385"/>
      <c r="V80" s="115" t="s">
        <v>289</v>
      </c>
      <c r="W80" s="114">
        <v>1</v>
      </c>
      <c r="X80" s="203" t="s">
        <v>290</v>
      </c>
      <c r="Y80" s="273">
        <v>0</v>
      </c>
      <c r="Z80" s="295">
        <v>0</v>
      </c>
      <c r="AA80" s="233">
        <f t="shared" si="9"/>
        <v>0</v>
      </c>
      <c r="AB80" s="634"/>
      <c r="AC80" s="369"/>
      <c r="AD80" s="117" t="s">
        <v>291</v>
      </c>
      <c r="AE80" s="120">
        <v>44044</v>
      </c>
      <c r="AF80" s="105">
        <v>44196</v>
      </c>
      <c r="AG80" s="343"/>
      <c r="AH80" s="204">
        <v>21291698</v>
      </c>
      <c r="AI80" s="115" t="s">
        <v>404</v>
      </c>
      <c r="AJ80" s="114" t="s">
        <v>395</v>
      </c>
      <c r="AK80" s="446"/>
      <c r="AL80" s="421"/>
      <c r="AM80" s="421"/>
      <c r="AN80" s="109" t="s">
        <v>516</v>
      </c>
      <c r="AO80" s="202" t="s">
        <v>517</v>
      </c>
      <c r="AP80" s="111" t="s">
        <v>622</v>
      </c>
    </row>
    <row r="81" spans="1:42" ht="307.5" customHeight="1" x14ac:dyDescent="0.35">
      <c r="A81" s="593"/>
      <c r="B81" s="509"/>
      <c r="C81" s="509"/>
      <c r="D81" s="513"/>
      <c r="E81" s="514"/>
      <c r="F81" s="514"/>
      <c r="G81" s="514"/>
      <c r="H81" s="591"/>
      <c r="I81" s="90" t="s">
        <v>292</v>
      </c>
      <c r="J81" s="91">
        <f>24</f>
        <v>24</v>
      </c>
      <c r="K81" s="26">
        <v>15</v>
      </c>
      <c r="L81" s="26">
        <v>12</v>
      </c>
      <c r="M81" s="114">
        <v>12</v>
      </c>
      <c r="N81" s="298">
        <v>0</v>
      </c>
      <c r="O81" s="295">
        <v>0</v>
      </c>
      <c r="P81" s="31">
        <f>+(N81+O81)/M81</f>
        <v>0</v>
      </c>
      <c r="Q81" s="31">
        <f>+L81/J81</f>
        <v>0.5</v>
      </c>
      <c r="R81" s="415"/>
      <c r="S81" s="369"/>
      <c r="T81" s="343"/>
      <c r="U81" s="385"/>
      <c r="V81" s="115" t="s">
        <v>277</v>
      </c>
      <c r="W81" s="114">
        <v>12</v>
      </c>
      <c r="X81" s="203" t="s">
        <v>293</v>
      </c>
      <c r="Y81" s="273">
        <v>1</v>
      </c>
      <c r="Z81" s="295">
        <v>5</v>
      </c>
      <c r="AA81" s="233">
        <f t="shared" si="9"/>
        <v>0.5</v>
      </c>
      <c r="AB81" s="635"/>
      <c r="AC81" s="369"/>
      <c r="AD81" s="117" t="s">
        <v>294</v>
      </c>
      <c r="AE81" s="120">
        <v>43832</v>
      </c>
      <c r="AF81" s="105">
        <v>44196</v>
      </c>
      <c r="AG81" s="343"/>
      <c r="AH81" s="204">
        <v>28000000</v>
      </c>
      <c r="AI81" s="115" t="s">
        <v>404</v>
      </c>
      <c r="AJ81" s="115" t="s">
        <v>395</v>
      </c>
      <c r="AK81" s="446"/>
      <c r="AL81" s="421"/>
      <c r="AM81" s="421"/>
      <c r="AN81" s="109" t="s">
        <v>518</v>
      </c>
      <c r="AO81" s="202" t="s">
        <v>519</v>
      </c>
      <c r="AP81" s="111" t="s">
        <v>623</v>
      </c>
    </row>
    <row r="82" spans="1:42" ht="103.5" customHeight="1" x14ac:dyDescent="0.35">
      <c r="A82" s="593"/>
      <c r="B82" s="509"/>
      <c r="C82" s="509"/>
      <c r="D82" s="513"/>
      <c r="E82" s="514"/>
      <c r="F82" s="514"/>
      <c r="G82" s="514"/>
      <c r="H82" s="591"/>
      <c r="I82" s="525" t="s">
        <v>295</v>
      </c>
      <c r="J82" s="498">
        <f>300-50</f>
        <v>250</v>
      </c>
      <c r="K82" s="498">
        <v>50</v>
      </c>
      <c r="L82" s="498">
        <v>257</v>
      </c>
      <c r="M82" s="498">
        <v>40</v>
      </c>
      <c r="N82" s="457">
        <v>48</v>
      </c>
      <c r="O82" s="354">
        <v>50</v>
      </c>
      <c r="P82" s="398">
        <v>1</v>
      </c>
      <c r="Q82" s="398">
        <v>1</v>
      </c>
      <c r="R82" s="415"/>
      <c r="S82" s="369"/>
      <c r="T82" s="343" t="s">
        <v>296</v>
      </c>
      <c r="U82" s="419">
        <v>2017130010037</v>
      </c>
      <c r="V82" s="63" t="s">
        <v>297</v>
      </c>
      <c r="W82" s="26">
        <v>2</v>
      </c>
      <c r="X82" s="125" t="s">
        <v>298</v>
      </c>
      <c r="Y82" s="264">
        <v>1</v>
      </c>
      <c r="Z82" s="295">
        <v>1</v>
      </c>
      <c r="AA82" s="233">
        <f t="shared" si="9"/>
        <v>1</v>
      </c>
      <c r="AB82" s="633">
        <f>AVERAGE(AA82:AA85)</f>
        <v>0.25</v>
      </c>
      <c r="AC82" s="369"/>
      <c r="AD82" s="91">
        <v>40</v>
      </c>
      <c r="AE82" s="120">
        <v>43862</v>
      </c>
      <c r="AF82" s="105">
        <v>44196</v>
      </c>
      <c r="AG82" s="343" t="s">
        <v>455</v>
      </c>
      <c r="AH82" s="28">
        <v>50000000</v>
      </c>
      <c r="AI82" s="445" t="s">
        <v>458</v>
      </c>
      <c r="AJ82" s="437" t="s">
        <v>395</v>
      </c>
      <c r="AK82" s="446"/>
      <c r="AL82" s="421"/>
      <c r="AM82" s="421"/>
      <c r="AN82" s="486" t="s">
        <v>520</v>
      </c>
      <c r="AO82" s="480" t="s">
        <v>521</v>
      </c>
      <c r="AP82" s="111" t="s">
        <v>633</v>
      </c>
    </row>
    <row r="83" spans="1:42" ht="97.5" customHeight="1" x14ac:dyDescent="0.35">
      <c r="A83" s="593"/>
      <c r="B83" s="509"/>
      <c r="C83" s="509"/>
      <c r="D83" s="513"/>
      <c r="E83" s="514"/>
      <c r="F83" s="514"/>
      <c r="G83" s="514"/>
      <c r="H83" s="591"/>
      <c r="I83" s="525"/>
      <c r="J83" s="498"/>
      <c r="K83" s="498"/>
      <c r="L83" s="498"/>
      <c r="M83" s="498"/>
      <c r="N83" s="485"/>
      <c r="O83" s="355"/>
      <c r="P83" s="398"/>
      <c r="Q83" s="398"/>
      <c r="R83" s="415"/>
      <c r="S83" s="369"/>
      <c r="T83" s="343"/>
      <c r="U83" s="419"/>
      <c r="V83" s="63" t="s">
        <v>299</v>
      </c>
      <c r="W83" s="26">
        <v>20</v>
      </c>
      <c r="X83" s="125" t="s">
        <v>300</v>
      </c>
      <c r="Y83" s="264">
        <v>0</v>
      </c>
      <c r="Z83" s="295">
        <v>0</v>
      </c>
      <c r="AA83" s="233">
        <f t="shared" si="9"/>
        <v>0</v>
      </c>
      <c r="AB83" s="634"/>
      <c r="AC83" s="369"/>
      <c r="AD83" s="91">
        <v>20</v>
      </c>
      <c r="AE83" s="120">
        <v>43862</v>
      </c>
      <c r="AF83" s="105">
        <v>44196</v>
      </c>
      <c r="AG83" s="343"/>
      <c r="AH83" s="28">
        <v>173000000</v>
      </c>
      <c r="AI83" s="446"/>
      <c r="AJ83" s="438"/>
      <c r="AK83" s="446"/>
      <c r="AL83" s="421"/>
      <c r="AM83" s="421"/>
      <c r="AN83" s="487"/>
      <c r="AO83" s="481"/>
      <c r="AP83" s="111" t="s">
        <v>624</v>
      </c>
    </row>
    <row r="84" spans="1:42" ht="75.75" customHeight="1" x14ac:dyDescent="0.35">
      <c r="A84" s="593"/>
      <c r="B84" s="509"/>
      <c r="C84" s="509"/>
      <c r="D84" s="513"/>
      <c r="E84" s="514"/>
      <c r="F84" s="514"/>
      <c r="G84" s="514"/>
      <c r="H84" s="591"/>
      <c r="I84" s="525"/>
      <c r="J84" s="498"/>
      <c r="K84" s="498"/>
      <c r="L84" s="498"/>
      <c r="M84" s="498"/>
      <c r="N84" s="485"/>
      <c r="O84" s="355"/>
      <c r="P84" s="398"/>
      <c r="Q84" s="398"/>
      <c r="R84" s="415"/>
      <c r="S84" s="369"/>
      <c r="T84" s="343"/>
      <c r="U84" s="419"/>
      <c r="V84" s="63" t="s">
        <v>301</v>
      </c>
      <c r="W84" s="26">
        <v>2</v>
      </c>
      <c r="X84" s="125" t="s">
        <v>302</v>
      </c>
      <c r="Y84" s="264">
        <v>0</v>
      </c>
      <c r="Z84" s="295">
        <v>0</v>
      </c>
      <c r="AA84" s="233">
        <f t="shared" si="9"/>
        <v>0</v>
      </c>
      <c r="AB84" s="634"/>
      <c r="AC84" s="369"/>
      <c r="AD84" s="91">
        <v>300</v>
      </c>
      <c r="AE84" s="120">
        <v>43862</v>
      </c>
      <c r="AF84" s="105">
        <v>44196</v>
      </c>
      <c r="AG84" s="343"/>
      <c r="AH84" s="28">
        <v>525686511</v>
      </c>
      <c r="AI84" s="446"/>
      <c r="AJ84" s="438"/>
      <c r="AK84" s="446"/>
      <c r="AL84" s="421"/>
      <c r="AM84" s="421"/>
      <c r="AN84" s="487"/>
      <c r="AO84" s="481"/>
      <c r="AP84" s="111" t="s">
        <v>627</v>
      </c>
    </row>
    <row r="85" spans="1:42" ht="75.75" customHeight="1" x14ac:dyDescent="0.35">
      <c r="A85" s="593"/>
      <c r="B85" s="509"/>
      <c r="C85" s="509"/>
      <c r="D85" s="513"/>
      <c r="E85" s="514"/>
      <c r="F85" s="514"/>
      <c r="G85" s="514"/>
      <c r="H85" s="591"/>
      <c r="I85" s="525"/>
      <c r="J85" s="498"/>
      <c r="K85" s="498"/>
      <c r="L85" s="498"/>
      <c r="M85" s="498"/>
      <c r="N85" s="458"/>
      <c r="O85" s="353"/>
      <c r="P85" s="398"/>
      <c r="Q85" s="398"/>
      <c r="R85" s="416"/>
      <c r="S85" s="369"/>
      <c r="T85" s="343"/>
      <c r="U85" s="419"/>
      <c r="V85" s="63" t="s">
        <v>303</v>
      </c>
      <c r="W85" s="26">
        <v>1</v>
      </c>
      <c r="X85" s="125" t="s">
        <v>304</v>
      </c>
      <c r="Y85" s="264">
        <v>0</v>
      </c>
      <c r="Z85" s="295">
        <v>0</v>
      </c>
      <c r="AA85" s="233">
        <f t="shared" si="9"/>
        <v>0</v>
      </c>
      <c r="AB85" s="635"/>
      <c r="AC85" s="369"/>
      <c r="AD85" s="91" t="s">
        <v>457</v>
      </c>
      <c r="AE85" s="120">
        <v>43862</v>
      </c>
      <c r="AF85" s="105">
        <v>44196</v>
      </c>
      <c r="AG85" s="343"/>
      <c r="AH85" s="28">
        <v>80000000</v>
      </c>
      <c r="AI85" s="447"/>
      <c r="AJ85" s="439"/>
      <c r="AK85" s="447"/>
      <c r="AL85" s="422"/>
      <c r="AM85" s="422"/>
      <c r="AN85" s="488"/>
      <c r="AO85" s="482"/>
      <c r="AP85" s="111" t="s">
        <v>627</v>
      </c>
    </row>
    <row r="86" spans="1:42" ht="136.5" customHeight="1" x14ac:dyDescent="0.55000000000000004">
      <c r="A86" s="593"/>
      <c r="B86" s="509"/>
      <c r="C86" s="509"/>
      <c r="D86" s="513"/>
      <c r="E86" s="514" t="s">
        <v>305</v>
      </c>
      <c r="F86" s="504" t="s">
        <v>305</v>
      </c>
      <c r="G86" s="514">
        <v>0.52</v>
      </c>
      <c r="H86" s="583" t="s">
        <v>306</v>
      </c>
      <c r="I86" s="90" t="s">
        <v>307</v>
      </c>
      <c r="J86" s="91">
        <v>1</v>
      </c>
      <c r="K86" s="26">
        <v>0</v>
      </c>
      <c r="L86" s="26">
        <v>1</v>
      </c>
      <c r="M86" s="115" t="s">
        <v>23</v>
      </c>
      <c r="N86" s="299" t="s">
        <v>23</v>
      </c>
      <c r="O86" s="295" t="s">
        <v>23</v>
      </c>
      <c r="P86" s="119" t="s">
        <v>23</v>
      </c>
      <c r="Q86" s="119">
        <f>+L86/J86</f>
        <v>1</v>
      </c>
      <c r="R86" s="350">
        <f>AVERAGE(Q86:Q90)</f>
        <v>1</v>
      </c>
      <c r="S86" s="369"/>
      <c r="T86" s="343" t="s">
        <v>308</v>
      </c>
      <c r="U86" s="419">
        <v>2017130010053</v>
      </c>
      <c r="V86" s="115" t="s">
        <v>23</v>
      </c>
      <c r="W86" s="115" t="s">
        <v>23</v>
      </c>
      <c r="X86" s="115" t="s">
        <v>23</v>
      </c>
      <c r="Y86" s="273" t="s">
        <v>23</v>
      </c>
      <c r="Z86" s="295" t="s">
        <v>23</v>
      </c>
      <c r="AA86" s="119" t="s">
        <v>81</v>
      </c>
      <c r="AB86" s="383">
        <f>AVERAGE(AA87:AA90)</f>
        <v>0.55000000000000004</v>
      </c>
      <c r="AC86" s="369"/>
      <c r="AD86" s="63" t="s">
        <v>23</v>
      </c>
      <c r="AE86" s="63" t="s">
        <v>23</v>
      </c>
      <c r="AF86" s="63" t="s">
        <v>23</v>
      </c>
      <c r="AG86" s="24"/>
      <c r="AH86" s="24"/>
      <c r="AI86" s="24"/>
      <c r="AJ86" s="24"/>
      <c r="AK86" s="445" t="s">
        <v>558</v>
      </c>
      <c r="AL86" s="420">
        <v>93529604.870000005</v>
      </c>
      <c r="AM86" s="420">
        <v>37984520</v>
      </c>
      <c r="AN86" s="96"/>
      <c r="AO86" s="287"/>
      <c r="AP86" s="98"/>
    </row>
    <row r="87" spans="1:42" ht="121.5" customHeight="1" x14ac:dyDescent="0.35">
      <c r="A87" s="593"/>
      <c r="B87" s="509"/>
      <c r="C87" s="509"/>
      <c r="D87" s="513"/>
      <c r="E87" s="514"/>
      <c r="F87" s="504"/>
      <c r="G87" s="514"/>
      <c r="H87" s="583"/>
      <c r="I87" s="90" t="s">
        <v>309</v>
      </c>
      <c r="J87" s="91">
        <v>22</v>
      </c>
      <c r="K87" s="26">
        <v>8</v>
      </c>
      <c r="L87" s="26">
        <v>23</v>
      </c>
      <c r="M87" s="114">
        <v>5</v>
      </c>
      <c r="N87" s="300">
        <v>0</v>
      </c>
      <c r="O87" s="295">
        <v>0</v>
      </c>
      <c r="P87" s="147">
        <f>+(N87+O87)/M87</f>
        <v>0</v>
      </c>
      <c r="Q87" s="147">
        <v>1</v>
      </c>
      <c r="R87" s="602"/>
      <c r="S87" s="369"/>
      <c r="T87" s="343"/>
      <c r="U87" s="419"/>
      <c r="V87" s="115" t="s">
        <v>310</v>
      </c>
      <c r="W87" s="114">
        <v>2</v>
      </c>
      <c r="X87" s="203" t="s">
        <v>311</v>
      </c>
      <c r="Y87" s="264">
        <v>0</v>
      </c>
      <c r="Z87" s="295">
        <v>0</v>
      </c>
      <c r="AA87" s="119">
        <f>+(Y87+Z87)/W87</f>
        <v>0</v>
      </c>
      <c r="AB87" s="384"/>
      <c r="AC87" s="369"/>
      <c r="AD87" s="117" t="s">
        <v>312</v>
      </c>
      <c r="AE87" s="120">
        <v>43862</v>
      </c>
      <c r="AF87" s="120">
        <v>44180</v>
      </c>
      <c r="AG87" s="343" t="s">
        <v>415</v>
      </c>
      <c r="AH87" s="28"/>
      <c r="AI87" s="26"/>
      <c r="AJ87" s="26"/>
      <c r="AK87" s="446"/>
      <c r="AL87" s="421"/>
      <c r="AM87" s="421"/>
      <c r="AN87" s="109" t="s">
        <v>522</v>
      </c>
      <c r="AO87" s="202" t="s">
        <v>523</v>
      </c>
      <c r="AP87" s="111" t="s">
        <v>625</v>
      </c>
    </row>
    <row r="88" spans="1:42" ht="167.25" customHeight="1" x14ac:dyDescent="0.35">
      <c r="A88" s="593"/>
      <c r="B88" s="509"/>
      <c r="C88" s="509"/>
      <c r="D88" s="513"/>
      <c r="E88" s="514"/>
      <c r="F88" s="504"/>
      <c r="G88" s="514"/>
      <c r="H88" s="583"/>
      <c r="I88" s="527" t="s">
        <v>313</v>
      </c>
      <c r="J88" s="498">
        <v>8</v>
      </c>
      <c r="K88" s="498">
        <v>0</v>
      </c>
      <c r="L88" s="498">
        <v>7</v>
      </c>
      <c r="M88" s="418">
        <v>5</v>
      </c>
      <c r="N88" s="585">
        <v>1</v>
      </c>
      <c r="O88" s="354">
        <v>0</v>
      </c>
      <c r="P88" s="391">
        <f>(+N88+O88)/M88</f>
        <v>0.2</v>
      </c>
      <c r="Q88" s="391">
        <f>+((L88+N88)/J88)</f>
        <v>1</v>
      </c>
      <c r="R88" s="602"/>
      <c r="S88" s="369"/>
      <c r="T88" s="343"/>
      <c r="U88" s="419"/>
      <c r="V88" s="115" t="s">
        <v>314</v>
      </c>
      <c r="W88" s="115">
        <v>2</v>
      </c>
      <c r="X88" s="203" t="s">
        <v>315</v>
      </c>
      <c r="Y88" s="264">
        <v>2</v>
      </c>
      <c r="Z88" s="295">
        <v>4</v>
      </c>
      <c r="AA88" s="233">
        <v>1</v>
      </c>
      <c r="AB88" s="384"/>
      <c r="AC88" s="369"/>
      <c r="AD88" s="117" t="s">
        <v>316</v>
      </c>
      <c r="AE88" s="120">
        <v>43862</v>
      </c>
      <c r="AF88" s="120">
        <v>44180</v>
      </c>
      <c r="AG88" s="343"/>
      <c r="AH88" s="205">
        <v>54000000</v>
      </c>
      <c r="AI88" s="63" t="s">
        <v>405</v>
      </c>
      <c r="AJ88" s="63" t="s">
        <v>395</v>
      </c>
      <c r="AK88" s="446"/>
      <c r="AL88" s="421"/>
      <c r="AM88" s="421"/>
      <c r="AN88" s="109" t="s">
        <v>524</v>
      </c>
      <c r="AO88" s="202" t="s">
        <v>525</v>
      </c>
      <c r="AP88" s="111" t="s">
        <v>628</v>
      </c>
    </row>
    <row r="89" spans="1:42" ht="169.5" customHeight="1" x14ac:dyDescent="0.35">
      <c r="A89" s="593"/>
      <c r="B89" s="509"/>
      <c r="C89" s="509"/>
      <c r="D89" s="513"/>
      <c r="E89" s="514"/>
      <c r="F89" s="504"/>
      <c r="G89" s="514"/>
      <c r="H89" s="583"/>
      <c r="I89" s="527"/>
      <c r="J89" s="498"/>
      <c r="K89" s="498"/>
      <c r="L89" s="498"/>
      <c r="M89" s="418"/>
      <c r="N89" s="586"/>
      <c r="O89" s="355"/>
      <c r="P89" s="391"/>
      <c r="Q89" s="391"/>
      <c r="R89" s="602"/>
      <c r="S89" s="369"/>
      <c r="T89" s="343"/>
      <c r="U89" s="419"/>
      <c r="V89" s="115" t="s">
        <v>317</v>
      </c>
      <c r="W89" s="115">
        <v>1</v>
      </c>
      <c r="X89" s="203" t="s">
        <v>288</v>
      </c>
      <c r="Y89" s="264">
        <v>0</v>
      </c>
      <c r="Z89" s="295">
        <v>1</v>
      </c>
      <c r="AA89" s="233">
        <f t="shared" ref="AA89:AA94" si="10">+(Y89+Z89)/W89</f>
        <v>1</v>
      </c>
      <c r="AB89" s="384"/>
      <c r="AC89" s="369"/>
      <c r="AD89" s="117" t="s">
        <v>318</v>
      </c>
      <c r="AE89" s="120">
        <v>43891</v>
      </c>
      <c r="AF89" s="120">
        <v>44180</v>
      </c>
      <c r="AG89" s="343"/>
      <c r="AH89" s="205">
        <v>14529604.869999999</v>
      </c>
      <c r="AI89" s="63" t="s">
        <v>405</v>
      </c>
      <c r="AJ89" s="63" t="s">
        <v>395</v>
      </c>
      <c r="AK89" s="446"/>
      <c r="AL89" s="421"/>
      <c r="AM89" s="421"/>
      <c r="AN89" s="109" t="s">
        <v>526</v>
      </c>
      <c r="AO89" s="202" t="s">
        <v>527</v>
      </c>
      <c r="AP89" s="111" t="s">
        <v>629</v>
      </c>
    </row>
    <row r="90" spans="1:42" ht="125.25" customHeight="1" x14ac:dyDescent="0.35">
      <c r="A90" s="593"/>
      <c r="B90" s="509"/>
      <c r="C90" s="509"/>
      <c r="D90" s="513"/>
      <c r="E90" s="514"/>
      <c r="F90" s="504"/>
      <c r="G90" s="514"/>
      <c r="H90" s="583"/>
      <c r="I90" s="527"/>
      <c r="J90" s="498"/>
      <c r="K90" s="498"/>
      <c r="L90" s="498"/>
      <c r="M90" s="418"/>
      <c r="N90" s="587"/>
      <c r="O90" s="353"/>
      <c r="P90" s="391"/>
      <c r="Q90" s="391"/>
      <c r="R90" s="351"/>
      <c r="S90" s="369"/>
      <c r="T90" s="343"/>
      <c r="U90" s="419"/>
      <c r="V90" s="115" t="s">
        <v>289</v>
      </c>
      <c r="W90" s="115">
        <v>5</v>
      </c>
      <c r="X90" s="203" t="s">
        <v>319</v>
      </c>
      <c r="Y90" s="264">
        <v>1</v>
      </c>
      <c r="Z90" s="295">
        <v>0</v>
      </c>
      <c r="AA90" s="233">
        <f t="shared" si="10"/>
        <v>0.2</v>
      </c>
      <c r="AB90" s="384"/>
      <c r="AC90" s="369"/>
      <c r="AD90" s="206" t="s">
        <v>275</v>
      </c>
      <c r="AE90" s="207">
        <v>43862</v>
      </c>
      <c r="AF90" s="207">
        <v>44180</v>
      </c>
      <c r="AG90" s="343"/>
      <c r="AH90" s="205">
        <v>25000000</v>
      </c>
      <c r="AI90" s="63" t="s">
        <v>405</v>
      </c>
      <c r="AJ90" s="63" t="s">
        <v>395</v>
      </c>
      <c r="AK90" s="447"/>
      <c r="AL90" s="422"/>
      <c r="AM90" s="422"/>
      <c r="AN90" s="109" t="s">
        <v>528</v>
      </c>
      <c r="AO90" s="202" t="s">
        <v>529</v>
      </c>
      <c r="AP90" s="111" t="s">
        <v>630</v>
      </c>
    </row>
    <row r="91" spans="1:42" ht="168.75" customHeight="1" x14ac:dyDescent="0.55000000000000004">
      <c r="A91" s="593"/>
      <c r="B91" s="509"/>
      <c r="C91" s="509"/>
      <c r="D91" s="600" t="s">
        <v>320</v>
      </c>
      <c r="E91" s="514">
        <v>0.15</v>
      </c>
      <c r="F91" s="504" t="s">
        <v>321</v>
      </c>
      <c r="G91" s="514">
        <v>0.11</v>
      </c>
      <c r="H91" s="601" t="s">
        <v>322</v>
      </c>
      <c r="I91" s="90" t="s">
        <v>323</v>
      </c>
      <c r="J91" s="91">
        <v>7</v>
      </c>
      <c r="K91" s="26">
        <v>5</v>
      </c>
      <c r="L91" s="26">
        <v>7</v>
      </c>
      <c r="M91" s="114">
        <v>7</v>
      </c>
      <c r="N91" s="257">
        <v>0</v>
      </c>
      <c r="O91" s="295">
        <v>0</v>
      </c>
      <c r="P91" s="31">
        <f>(+N91+O91)/M91</f>
        <v>0</v>
      </c>
      <c r="Q91" s="31">
        <v>1</v>
      </c>
      <c r="R91" s="394">
        <f>AVERAGE(Q91:Q95)</f>
        <v>0.65625</v>
      </c>
      <c r="S91" s="370">
        <f>AVERAGE(R91:R100)</f>
        <v>0.74517261904761911</v>
      </c>
      <c r="T91" s="343" t="s">
        <v>324</v>
      </c>
      <c r="U91" s="419">
        <v>2017130010074</v>
      </c>
      <c r="V91" s="115" t="s">
        <v>325</v>
      </c>
      <c r="W91" s="115">
        <v>15</v>
      </c>
      <c r="X91" s="119" t="s">
        <v>326</v>
      </c>
      <c r="Y91" s="264">
        <v>0</v>
      </c>
      <c r="Z91" s="295">
        <v>0</v>
      </c>
      <c r="AA91" s="233">
        <f t="shared" si="10"/>
        <v>0</v>
      </c>
      <c r="AB91" s="383">
        <f>AVERAGE(AA91:AA94)</f>
        <v>0</v>
      </c>
      <c r="AC91" s="370">
        <f>+(AB91+AB97+AB100)/3</f>
        <v>0.39650793650793653</v>
      </c>
      <c r="AD91" s="117">
        <v>15</v>
      </c>
      <c r="AE91" s="120">
        <v>43832</v>
      </c>
      <c r="AF91" s="120">
        <v>44165</v>
      </c>
      <c r="AG91" s="343" t="s">
        <v>389</v>
      </c>
      <c r="AH91" s="208">
        <v>630000000</v>
      </c>
      <c r="AI91" s="63" t="s">
        <v>393</v>
      </c>
      <c r="AJ91" s="63" t="s">
        <v>390</v>
      </c>
      <c r="AK91" s="445" t="s">
        <v>553</v>
      </c>
      <c r="AL91" s="420">
        <v>1045500000.0599999</v>
      </c>
      <c r="AM91" s="420">
        <v>129300000</v>
      </c>
      <c r="AN91" s="130" t="s">
        <v>543</v>
      </c>
      <c r="AO91" s="285"/>
      <c r="AP91" s="247"/>
    </row>
    <row r="92" spans="1:42" ht="192" customHeight="1" x14ac:dyDescent="0.55000000000000004">
      <c r="A92" s="593"/>
      <c r="B92" s="509"/>
      <c r="C92" s="509"/>
      <c r="D92" s="600"/>
      <c r="E92" s="514"/>
      <c r="F92" s="504"/>
      <c r="G92" s="514"/>
      <c r="H92" s="601"/>
      <c r="I92" s="90" t="s">
        <v>327</v>
      </c>
      <c r="J92" s="91">
        <f>13-5</f>
        <v>8</v>
      </c>
      <c r="K92" s="26">
        <v>5</v>
      </c>
      <c r="L92" s="26">
        <v>5</v>
      </c>
      <c r="M92" s="114">
        <v>8</v>
      </c>
      <c r="N92" s="301">
        <v>0</v>
      </c>
      <c r="O92" s="295">
        <v>0</v>
      </c>
      <c r="P92" s="230">
        <f>(+N92+O92)/M92</f>
        <v>0</v>
      </c>
      <c r="Q92" s="31">
        <f>+L92/J92</f>
        <v>0.625</v>
      </c>
      <c r="R92" s="392"/>
      <c r="S92" s="370"/>
      <c r="T92" s="343"/>
      <c r="U92" s="419"/>
      <c r="V92" s="115" t="s">
        <v>328</v>
      </c>
      <c r="W92" s="114">
        <v>15</v>
      </c>
      <c r="X92" s="119" t="s">
        <v>329</v>
      </c>
      <c r="Y92" s="264">
        <v>0</v>
      </c>
      <c r="Z92" s="295">
        <v>0</v>
      </c>
      <c r="AA92" s="233">
        <f t="shared" si="10"/>
        <v>0</v>
      </c>
      <c r="AB92" s="384"/>
      <c r="AC92" s="370"/>
      <c r="AD92" s="26">
        <v>15</v>
      </c>
      <c r="AE92" s="120">
        <v>43832</v>
      </c>
      <c r="AF92" s="120">
        <v>44165</v>
      </c>
      <c r="AG92" s="343"/>
      <c r="AH92" s="208">
        <v>750000000</v>
      </c>
      <c r="AI92" s="63" t="s">
        <v>393</v>
      </c>
      <c r="AJ92" s="63" t="s">
        <v>390</v>
      </c>
      <c r="AK92" s="447"/>
      <c r="AL92" s="422"/>
      <c r="AM92" s="422"/>
      <c r="AN92" s="130" t="s">
        <v>544</v>
      </c>
      <c r="AO92" s="285"/>
      <c r="AP92" s="247"/>
    </row>
    <row r="93" spans="1:42" ht="150" customHeight="1" x14ac:dyDescent="0.55000000000000004">
      <c r="A93" s="593"/>
      <c r="B93" s="509"/>
      <c r="C93" s="509"/>
      <c r="D93" s="600"/>
      <c r="E93" s="514"/>
      <c r="F93" s="504"/>
      <c r="G93" s="514"/>
      <c r="H93" s="601"/>
      <c r="I93" s="525" t="s">
        <v>330</v>
      </c>
      <c r="J93" s="521">
        <v>15</v>
      </c>
      <c r="K93" s="521">
        <v>13</v>
      </c>
      <c r="L93" s="521">
        <v>0</v>
      </c>
      <c r="M93" s="599">
        <v>15</v>
      </c>
      <c r="N93" s="455">
        <v>0</v>
      </c>
      <c r="O93" s="354">
        <v>0</v>
      </c>
      <c r="P93" s="394">
        <f>+(N93+O93)/M93</f>
        <v>0</v>
      </c>
      <c r="Q93" s="394">
        <v>0</v>
      </c>
      <c r="R93" s="392"/>
      <c r="S93" s="370"/>
      <c r="T93" s="343"/>
      <c r="U93" s="419"/>
      <c r="V93" s="115" t="s">
        <v>331</v>
      </c>
      <c r="W93" s="114">
        <v>8</v>
      </c>
      <c r="X93" s="119" t="s">
        <v>332</v>
      </c>
      <c r="Y93" s="264">
        <v>0</v>
      </c>
      <c r="Z93" s="295">
        <v>0</v>
      </c>
      <c r="AA93" s="233">
        <f t="shared" si="10"/>
        <v>0</v>
      </c>
      <c r="AB93" s="384"/>
      <c r="AC93" s="370"/>
      <c r="AD93" s="63" t="s">
        <v>333</v>
      </c>
      <c r="AE93" s="120">
        <v>43832</v>
      </c>
      <c r="AF93" s="120">
        <v>44165</v>
      </c>
      <c r="AG93" s="343"/>
      <c r="AH93" s="208">
        <v>370000000</v>
      </c>
      <c r="AI93" s="63" t="s">
        <v>392</v>
      </c>
      <c r="AJ93" s="63" t="s">
        <v>391</v>
      </c>
      <c r="AK93" s="199" t="s">
        <v>554</v>
      </c>
      <c r="AL93" s="108">
        <v>950000000</v>
      </c>
      <c r="AM93" s="254">
        <v>0</v>
      </c>
      <c r="AN93" s="130"/>
      <c r="AO93" s="285"/>
      <c r="AP93" s="247"/>
    </row>
    <row r="94" spans="1:42" ht="165" x14ac:dyDescent="0.55000000000000004">
      <c r="A94" s="593"/>
      <c r="B94" s="509"/>
      <c r="C94" s="509"/>
      <c r="D94" s="600"/>
      <c r="E94" s="514"/>
      <c r="F94" s="504"/>
      <c r="G94" s="514"/>
      <c r="H94" s="601"/>
      <c r="I94" s="525"/>
      <c r="J94" s="521"/>
      <c r="K94" s="521"/>
      <c r="L94" s="521"/>
      <c r="M94" s="599"/>
      <c r="N94" s="456"/>
      <c r="O94" s="353"/>
      <c r="P94" s="395"/>
      <c r="Q94" s="395"/>
      <c r="R94" s="392"/>
      <c r="S94" s="370"/>
      <c r="T94" s="343"/>
      <c r="U94" s="419"/>
      <c r="V94" s="115" t="s">
        <v>334</v>
      </c>
      <c r="W94" s="114">
        <v>30</v>
      </c>
      <c r="X94" s="115" t="s">
        <v>335</v>
      </c>
      <c r="Y94" s="273">
        <v>0</v>
      </c>
      <c r="Z94" s="295">
        <v>0</v>
      </c>
      <c r="AA94" s="233">
        <f t="shared" si="10"/>
        <v>0</v>
      </c>
      <c r="AB94" s="384"/>
      <c r="AC94" s="370"/>
      <c r="AD94" s="63" t="s">
        <v>336</v>
      </c>
      <c r="AE94" s="120">
        <v>43832</v>
      </c>
      <c r="AF94" s="120">
        <v>44165</v>
      </c>
      <c r="AG94" s="343"/>
      <c r="AH94" s="208">
        <v>1170344368</v>
      </c>
      <c r="AI94" s="63" t="s">
        <v>392</v>
      </c>
      <c r="AJ94" s="63" t="s">
        <v>391</v>
      </c>
      <c r="AK94" s="199" t="s">
        <v>597</v>
      </c>
      <c r="AL94" s="255">
        <v>0</v>
      </c>
      <c r="AM94" s="254">
        <v>0</v>
      </c>
      <c r="AN94" s="130"/>
      <c r="AO94" s="285"/>
      <c r="AP94" s="247"/>
    </row>
    <row r="95" spans="1:42" ht="156.75" customHeight="1" x14ac:dyDescent="0.55000000000000004">
      <c r="A95" s="593"/>
      <c r="B95" s="509"/>
      <c r="C95" s="509"/>
      <c r="D95" s="600"/>
      <c r="E95" s="514"/>
      <c r="F95" s="504"/>
      <c r="G95" s="514"/>
      <c r="H95" s="601"/>
      <c r="I95" s="90" t="s">
        <v>337</v>
      </c>
      <c r="J95" s="91">
        <v>84</v>
      </c>
      <c r="K95" s="26">
        <v>0</v>
      </c>
      <c r="L95" s="26">
        <v>102</v>
      </c>
      <c r="M95" s="225" t="s">
        <v>420</v>
      </c>
      <c r="N95" s="273" t="s">
        <v>23</v>
      </c>
      <c r="O95" s="295" t="s">
        <v>23</v>
      </c>
      <c r="P95" s="234" t="s">
        <v>23</v>
      </c>
      <c r="Q95" s="102">
        <v>1</v>
      </c>
      <c r="R95" s="395"/>
      <c r="S95" s="370"/>
      <c r="T95" s="63" t="s">
        <v>338</v>
      </c>
      <c r="U95" s="100">
        <v>2018130010139</v>
      </c>
      <c r="V95" s="115" t="s">
        <v>23</v>
      </c>
      <c r="W95" s="115" t="s">
        <v>23</v>
      </c>
      <c r="X95" s="115" t="s">
        <v>23</v>
      </c>
      <c r="Y95" s="273" t="s">
        <v>23</v>
      </c>
      <c r="Z95" s="295" t="s">
        <v>23</v>
      </c>
      <c r="AA95" s="115" t="s">
        <v>23</v>
      </c>
      <c r="AB95" s="384"/>
      <c r="AC95" s="370"/>
      <c r="AD95" s="63" t="s">
        <v>23</v>
      </c>
      <c r="AE95" s="120">
        <v>43983</v>
      </c>
      <c r="AF95" s="120">
        <v>44180</v>
      </c>
      <c r="AG95" s="63" t="s">
        <v>389</v>
      </c>
      <c r="AH95" s="208">
        <f>410906730.74-61284160</f>
        <v>349622570.74000001</v>
      </c>
      <c r="AI95" s="63" t="s">
        <v>402</v>
      </c>
      <c r="AJ95" s="63" t="s">
        <v>391</v>
      </c>
      <c r="AK95" s="209"/>
      <c r="AL95" s="210"/>
      <c r="AM95" s="210"/>
      <c r="AN95" s="130" t="s">
        <v>545</v>
      </c>
      <c r="AO95" s="285"/>
      <c r="AP95" s="247"/>
    </row>
    <row r="96" spans="1:42" ht="137.25" customHeight="1" x14ac:dyDescent="0.55000000000000004">
      <c r="A96" s="593"/>
      <c r="B96" s="509"/>
      <c r="C96" s="509"/>
      <c r="D96" s="600"/>
      <c r="E96" s="514"/>
      <c r="F96" s="504"/>
      <c r="G96" s="514"/>
      <c r="H96" s="211" t="s">
        <v>339</v>
      </c>
      <c r="I96" s="90" t="s">
        <v>340</v>
      </c>
      <c r="J96" s="91">
        <v>28</v>
      </c>
      <c r="K96" s="26">
        <v>16</v>
      </c>
      <c r="L96" s="26">
        <v>17</v>
      </c>
      <c r="M96" s="115" t="s">
        <v>420</v>
      </c>
      <c r="N96" s="273" t="s">
        <v>23</v>
      </c>
      <c r="O96" s="295" t="s">
        <v>23</v>
      </c>
      <c r="P96" s="234" t="s">
        <v>23</v>
      </c>
      <c r="Q96" s="102">
        <f>+L96/J96</f>
        <v>0.6071428571428571</v>
      </c>
      <c r="R96" s="102">
        <f>+Q96</f>
        <v>0.6071428571428571</v>
      </c>
      <c r="S96" s="370"/>
      <c r="T96" s="63" t="s">
        <v>341</v>
      </c>
      <c r="U96" s="100">
        <v>2017130010095</v>
      </c>
      <c r="V96" s="115" t="s">
        <v>23</v>
      </c>
      <c r="W96" s="115" t="s">
        <v>23</v>
      </c>
      <c r="X96" s="115" t="s">
        <v>23</v>
      </c>
      <c r="Y96" s="273" t="s">
        <v>23</v>
      </c>
      <c r="Z96" s="295" t="s">
        <v>23</v>
      </c>
      <c r="AA96" s="115" t="s">
        <v>23</v>
      </c>
      <c r="AB96" s="277" t="s">
        <v>23</v>
      </c>
      <c r="AC96" s="370"/>
      <c r="AD96" s="63" t="s">
        <v>23</v>
      </c>
      <c r="AE96" s="63" t="s">
        <v>23</v>
      </c>
      <c r="AF96" s="63" t="s">
        <v>23</v>
      </c>
      <c r="AG96" s="63" t="s">
        <v>389</v>
      </c>
      <c r="AH96" s="63" t="s">
        <v>401</v>
      </c>
      <c r="AI96" s="63" t="s">
        <v>401</v>
      </c>
      <c r="AJ96" s="63"/>
      <c r="AK96" s="212"/>
      <c r="AL96" s="213"/>
      <c r="AM96" s="213"/>
      <c r="AN96" s="124"/>
      <c r="AO96" s="285"/>
      <c r="AP96" s="247"/>
    </row>
    <row r="97" spans="1:42" ht="165" customHeight="1" x14ac:dyDescent="0.55000000000000004">
      <c r="A97" s="593"/>
      <c r="B97" s="509"/>
      <c r="C97" s="509"/>
      <c r="D97" s="600"/>
      <c r="E97" s="514"/>
      <c r="F97" s="504"/>
      <c r="G97" s="514"/>
      <c r="H97" s="584" t="s">
        <v>342</v>
      </c>
      <c r="I97" s="504" t="s">
        <v>343</v>
      </c>
      <c r="J97" s="521">
        <f>12503-8503</f>
        <v>4000</v>
      </c>
      <c r="K97" s="521">
        <v>8503</v>
      </c>
      <c r="L97" s="521">
        <v>3578</v>
      </c>
      <c r="M97" s="521">
        <v>950</v>
      </c>
      <c r="N97" s="588">
        <v>199</v>
      </c>
      <c r="O97" s="354">
        <v>199</v>
      </c>
      <c r="P97" s="398">
        <f>+O97/M97</f>
        <v>0.20947368421052631</v>
      </c>
      <c r="Q97" s="398">
        <f>+((L97+O97)/J97)</f>
        <v>0.94425000000000003</v>
      </c>
      <c r="R97" s="388">
        <f>AVERAGE(Q97:Q100)</f>
        <v>0.97212500000000002</v>
      </c>
      <c r="S97" s="370"/>
      <c r="T97" s="343" t="s">
        <v>344</v>
      </c>
      <c r="U97" s="419">
        <v>2017130010038</v>
      </c>
      <c r="V97" s="115" t="s">
        <v>345</v>
      </c>
      <c r="W97" s="115">
        <v>200</v>
      </c>
      <c r="X97" s="119" t="s">
        <v>346</v>
      </c>
      <c r="Y97" s="264">
        <v>0</v>
      </c>
      <c r="Z97" s="295">
        <v>0</v>
      </c>
      <c r="AA97" s="234">
        <f>+Y97/W97</f>
        <v>0</v>
      </c>
      <c r="AB97" s="380">
        <f>AVERAGE(AA97:AA99)</f>
        <v>0.18952380952380954</v>
      </c>
      <c r="AC97" s="370"/>
      <c r="AD97" s="117" t="s">
        <v>347</v>
      </c>
      <c r="AE97" s="120">
        <v>43891</v>
      </c>
      <c r="AF97" s="105">
        <v>44165</v>
      </c>
      <c r="AG97" s="343" t="s">
        <v>389</v>
      </c>
      <c r="AH97" s="205">
        <v>500000000</v>
      </c>
      <c r="AI97" s="26" t="s">
        <v>396</v>
      </c>
      <c r="AJ97" s="63" t="s">
        <v>398</v>
      </c>
      <c r="AK97" s="63" t="s">
        <v>555</v>
      </c>
      <c r="AL97" s="108">
        <v>410906730.74000001</v>
      </c>
      <c r="AM97" s="254">
        <v>0</v>
      </c>
      <c r="AN97" s="109"/>
      <c r="AO97" s="285"/>
      <c r="AP97" s="247"/>
    </row>
    <row r="98" spans="1:42" ht="113.25" customHeight="1" x14ac:dyDescent="0.55000000000000004">
      <c r="A98" s="593"/>
      <c r="B98" s="509"/>
      <c r="C98" s="509"/>
      <c r="D98" s="600"/>
      <c r="E98" s="514"/>
      <c r="F98" s="504"/>
      <c r="G98" s="514"/>
      <c r="H98" s="584"/>
      <c r="I98" s="504"/>
      <c r="J98" s="521"/>
      <c r="K98" s="521"/>
      <c r="L98" s="521"/>
      <c r="M98" s="521"/>
      <c r="N98" s="589"/>
      <c r="O98" s="355"/>
      <c r="P98" s="398"/>
      <c r="Q98" s="398"/>
      <c r="R98" s="389"/>
      <c r="S98" s="370"/>
      <c r="T98" s="343"/>
      <c r="U98" s="419"/>
      <c r="V98" s="115" t="s">
        <v>348</v>
      </c>
      <c r="W98" s="115">
        <v>350</v>
      </c>
      <c r="X98" s="119" t="s">
        <v>346</v>
      </c>
      <c r="Y98" s="264">
        <v>199</v>
      </c>
      <c r="Z98" s="295">
        <v>199</v>
      </c>
      <c r="AA98" s="234">
        <f>+Z98/W98</f>
        <v>0.56857142857142862</v>
      </c>
      <c r="AB98" s="380"/>
      <c r="AC98" s="370"/>
      <c r="AD98" s="117" t="s">
        <v>349</v>
      </c>
      <c r="AE98" s="120">
        <v>43832</v>
      </c>
      <c r="AF98" s="105">
        <v>44165</v>
      </c>
      <c r="AG98" s="343"/>
      <c r="AH98" s="205">
        <f>7771512605+61284160</f>
        <v>7832796765</v>
      </c>
      <c r="AI98" s="63" t="s">
        <v>400</v>
      </c>
      <c r="AJ98" s="63" t="s">
        <v>399</v>
      </c>
      <c r="AK98" s="343" t="s">
        <v>556</v>
      </c>
      <c r="AL98" s="451">
        <v>9820616732</v>
      </c>
      <c r="AM98" s="451">
        <v>5604161125</v>
      </c>
      <c r="AN98" s="109"/>
      <c r="AO98" s="285"/>
      <c r="AP98" s="247"/>
    </row>
    <row r="99" spans="1:42" ht="136.5" customHeight="1" x14ac:dyDescent="0.55000000000000004">
      <c r="A99" s="593"/>
      <c r="B99" s="509"/>
      <c r="C99" s="509"/>
      <c r="D99" s="600"/>
      <c r="E99" s="514"/>
      <c r="F99" s="504"/>
      <c r="G99" s="514"/>
      <c r="H99" s="584"/>
      <c r="I99" s="504"/>
      <c r="J99" s="521"/>
      <c r="K99" s="521"/>
      <c r="L99" s="521"/>
      <c r="M99" s="521"/>
      <c r="N99" s="590"/>
      <c r="O99" s="353"/>
      <c r="P99" s="398"/>
      <c r="Q99" s="398"/>
      <c r="R99" s="389"/>
      <c r="S99" s="370"/>
      <c r="T99" s="343"/>
      <c r="U99" s="419"/>
      <c r="V99" s="115" t="s">
        <v>350</v>
      </c>
      <c r="W99" s="115">
        <v>400</v>
      </c>
      <c r="X99" s="119" t="s">
        <v>346</v>
      </c>
      <c r="Y99" s="264">
        <v>0</v>
      </c>
      <c r="Z99" s="295">
        <v>0</v>
      </c>
      <c r="AA99" s="234">
        <f>+Y99+Z99/W99</f>
        <v>0</v>
      </c>
      <c r="AB99" s="380"/>
      <c r="AC99" s="370"/>
      <c r="AD99" s="117" t="s">
        <v>351</v>
      </c>
      <c r="AE99" s="120">
        <v>43832</v>
      </c>
      <c r="AF99" s="105">
        <v>44165</v>
      </c>
      <c r="AG99" s="343"/>
      <c r="AH99" s="205">
        <v>600000000</v>
      </c>
      <c r="AI99" s="26" t="s">
        <v>396</v>
      </c>
      <c r="AJ99" s="63" t="s">
        <v>397</v>
      </c>
      <c r="AK99" s="343"/>
      <c r="AL99" s="451"/>
      <c r="AM99" s="451"/>
      <c r="AN99" s="109"/>
      <c r="AO99" s="285"/>
      <c r="AP99" s="247"/>
    </row>
    <row r="100" spans="1:42" ht="220" x14ac:dyDescent="0.55000000000000004">
      <c r="A100" s="593"/>
      <c r="B100" s="509"/>
      <c r="C100" s="509"/>
      <c r="D100" s="600"/>
      <c r="E100" s="514"/>
      <c r="F100" s="504"/>
      <c r="G100" s="514"/>
      <c r="H100" s="214" t="s">
        <v>342</v>
      </c>
      <c r="I100" s="90" t="s">
        <v>352</v>
      </c>
      <c r="J100" s="91">
        <v>80</v>
      </c>
      <c r="K100" s="26">
        <v>0</v>
      </c>
      <c r="L100" s="26">
        <v>86</v>
      </c>
      <c r="M100" s="114">
        <v>30</v>
      </c>
      <c r="N100" s="298">
        <v>30</v>
      </c>
      <c r="O100" s="295">
        <v>30</v>
      </c>
      <c r="P100" s="31">
        <f>+O100/M100</f>
        <v>1</v>
      </c>
      <c r="Q100" s="31">
        <v>1</v>
      </c>
      <c r="R100" s="390"/>
      <c r="S100" s="370"/>
      <c r="T100" s="63" t="s">
        <v>353</v>
      </c>
      <c r="U100" s="100">
        <v>2017130010080</v>
      </c>
      <c r="V100" s="115" t="s">
        <v>354</v>
      </c>
      <c r="W100" s="114">
        <v>30</v>
      </c>
      <c r="X100" s="119" t="s">
        <v>346</v>
      </c>
      <c r="Y100" s="264">
        <v>30</v>
      </c>
      <c r="Z100" s="295">
        <v>30</v>
      </c>
      <c r="AA100" s="234">
        <f>+Z100/W100</f>
        <v>1</v>
      </c>
      <c r="AB100" s="248">
        <f>+AA100</f>
        <v>1</v>
      </c>
      <c r="AC100" s="370"/>
      <c r="AD100" s="117" t="s">
        <v>355</v>
      </c>
      <c r="AE100" s="120">
        <v>44013</v>
      </c>
      <c r="AF100" s="105">
        <v>44180</v>
      </c>
      <c r="AG100" s="63" t="s">
        <v>389</v>
      </c>
      <c r="AH100" s="28">
        <v>1220000000</v>
      </c>
      <c r="AI100" s="26" t="s">
        <v>396</v>
      </c>
      <c r="AJ100" s="63" t="s">
        <v>397</v>
      </c>
      <c r="AK100" s="139" t="s">
        <v>557</v>
      </c>
      <c r="AL100" s="108">
        <v>270895873</v>
      </c>
      <c r="AM100" s="249">
        <v>0</v>
      </c>
      <c r="AN100" s="109" t="s">
        <v>546</v>
      </c>
      <c r="AO100" s="285"/>
      <c r="AP100" s="247"/>
    </row>
    <row r="101" spans="1:42" ht="88.5" customHeight="1" x14ac:dyDescent="0.55000000000000004">
      <c r="A101" s="593"/>
      <c r="B101" s="509"/>
      <c r="C101" s="509"/>
      <c r="D101" s="515" t="s">
        <v>356</v>
      </c>
      <c r="E101" s="504" t="s">
        <v>357</v>
      </c>
      <c r="F101" s="504" t="s">
        <v>358</v>
      </c>
      <c r="G101" s="504" t="s">
        <v>153</v>
      </c>
      <c r="H101" s="604" t="s">
        <v>359</v>
      </c>
      <c r="I101" s="525" t="s">
        <v>360</v>
      </c>
      <c r="J101" s="521">
        <v>500</v>
      </c>
      <c r="K101" s="521">
        <v>0</v>
      </c>
      <c r="L101" s="521">
        <v>50</v>
      </c>
      <c r="M101" s="599">
        <v>50</v>
      </c>
      <c r="N101" s="455">
        <v>0</v>
      </c>
      <c r="O101" s="354">
        <v>0</v>
      </c>
      <c r="P101" s="394">
        <f>+N101+O101/M101</f>
        <v>0</v>
      </c>
      <c r="Q101" s="391">
        <f>+L101/J101</f>
        <v>0.1</v>
      </c>
      <c r="R101" s="391">
        <f>+Q101</f>
        <v>0.1</v>
      </c>
      <c r="S101" s="371">
        <f>AVERAGE(R101:R105)</f>
        <v>0.4520705128205128</v>
      </c>
      <c r="T101" s="343" t="s">
        <v>361</v>
      </c>
      <c r="U101" s="385">
        <v>2017130010036</v>
      </c>
      <c r="V101" s="115" t="s">
        <v>362</v>
      </c>
      <c r="W101" s="114">
        <v>1</v>
      </c>
      <c r="X101" s="203" t="s">
        <v>363</v>
      </c>
      <c r="Y101" s="264">
        <v>0</v>
      </c>
      <c r="Z101" s="295">
        <v>0</v>
      </c>
      <c r="AA101" s="234">
        <f t="shared" ref="AA101:AA104" si="11">+Y101/W101</f>
        <v>0</v>
      </c>
      <c r="AB101" s="356">
        <v>0</v>
      </c>
      <c r="AC101" s="371">
        <v>0</v>
      </c>
      <c r="AD101" s="521">
        <v>50</v>
      </c>
      <c r="AE101" s="120">
        <v>43862</v>
      </c>
      <c r="AF101" s="105">
        <v>44043</v>
      </c>
      <c r="AG101" s="343" t="s">
        <v>389</v>
      </c>
      <c r="AH101" s="28">
        <v>139292304.40000001</v>
      </c>
      <c r="AI101" s="26" t="s">
        <v>394</v>
      </c>
      <c r="AJ101" s="26" t="s">
        <v>395</v>
      </c>
      <c r="AK101" s="445" t="s">
        <v>551</v>
      </c>
      <c r="AL101" s="420">
        <v>0</v>
      </c>
      <c r="AM101" s="440">
        <v>0</v>
      </c>
      <c r="AN101" s="596" t="s">
        <v>547</v>
      </c>
      <c r="AO101" s="483"/>
      <c r="AP101" s="247"/>
    </row>
    <row r="102" spans="1:42" ht="123.75" customHeight="1" x14ac:dyDescent="0.55000000000000004">
      <c r="A102" s="593"/>
      <c r="B102" s="509"/>
      <c r="C102" s="509"/>
      <c r="D102" s="515"/>
      <c r="E102" s="504"/>
      <c r="F102" s="504"/>
      <c r="G102" s="504"/>
      <c r="H102" s="604"/>
      <c r="I102" s="525"/>
      <c r="J102" s="521"/>
      <c r="K102" s="521"/>
      <c r="L102" s="521"/>
      <c r="M102" s="599"/>
      <c r="N102" s="456"/>
      <c r="O102" s="353"/>
      <c r="P102" s="395"/>
      <c r="Q102" s="391"/>
      <c r="R102" s="391"/>
      <c r="S102" s="371"/>
      <c r="T102" s="343"/>
      <c r="U102" s="385"/>
      <c r="V102" s="115" t="s">
        <v>364</v>
      </c>
      <c r="W102" s="114">
        <v>50</v>
      </c>
      <c r="X102" s="115" t="s">
        <v>365</v>
      </c>
      <c r="Y102" s="273">
        <v>0</v>
      </c>
      <c r="Z102" s="295">
        <v>0</v>
      </c>
      <c r="AA102" s="234">
        <f t="shared" si="11"/>
        <v>0</v>
      </c>
      <c r="AB102" s="357"/>
      <c r="AC102" s="371"/>
      <c r="AD102" s="521"/>
      <c r="AE102" s="120">
        <v>43862</v>
      </c>
      <c r="AF102" s="105">
        <v>44043</v>
      </c>
      <c r="AG102" s="343"/>
      <c r="AH102" s="28"/>
      <c r="AI102" s="26"/>
      <c r="AJ102" s="26"/>
      <c r="AK102" s="447"/>
      <c r="AL102" s="422"/>
      <c r="AM102" s="442"/>
      <c r="AN102" s="596"/>
      <c r="AO102" s="484"/>
      <c r="AP102" s="247"/>
    </row>
    <row r="103" spans="1:42" ht="204" customHeight="1" x14ac:dyDescent="0.35">
      <c r="A103" s="593"/>
      <c r="B103" s="509"/>
      <c r="C103" s="509"/>
      <c r="D103" s="515"/>
      <c r="E103" s="504"/>
      <c r="F103" s="504"/>
      <c r="G103" s="504"/>
      <c r="H103" s="343" t="s">
        <v>366</v>
      </c>
      <c r="I103" s="525" t="s">
        <v>367</v>
      </c>
      <c r="J103" s="521">
        <v>1500</v>
      </c>
      <c r="K103" s="521">
        <v>0</v>
      </c>
      <c r="L103" s="467">
        <v>1273</v>
      </c>
      <c r="M103" s="467">
        <f>+J103-L103</f>
        <v>227</v>
      </c>
      <c r="N103" s="457">
        <v>0</v>
      </c>
      <c r="O103" s="354">
        <v>0</v>
      </c>
      <c r="P103" s="388">
        <f>+(N103+O103)/M103</f>
        <v>0</v>
      </c>
      <c r="Q103" s="389">
        <f>+L103/J103</f>
        <v>0.84866666666666668</v>
      </c>
      <c r="R103" s="392">
        <f>AVERAGE(Q103:Q105)</f>
        <v>0.80414102564102563</v>
      </c>
      <c r="S103" s="371"/>
      <c r="T103" s="343" t="s">
        <v>368</v>
      </c>
      <c r="U103" s="419">
        <v>2017130010035</v>
      </c>
      <c r="V103" s="115" t="s">
        <v>369</v>
      </c>
      <c r="W103" s="225">
        <v>227</v>
      </c>
      <c r="X103" s="195" t="s">
        <v>370</v>
      </c>
      <c r="Y103" s="274">
        <v>0</v>
      </c>
      <c r="Z103" s="295">
        <v>0</v>
      </c>
      <c r="AA103" s="119">
        <f t="shared" si="11"/>
        <v>0</v>
      </c>
      <c r="AB103" s="358">
        <v>0</v>
      </c>
      <c r="AC103" s="371"/>
      <c r="AD103" s="92" t="s">
        <v>371</v>
      </c>
      <c r="AE103" s="120">
        <v>43844</v>
      </c>
      <c r="AF103" s="120">
        <v>44173</v>
      </c>
      <c r="AG103" s="343" t="s">
        <v>441</v>
      </c>
      <c r="AH103" s="152">
        <v>157500000</v>
      </c>
      <c r="AI103" s="343" t="s">
        <v>442</v>
      </c>
      <c r="AJ103" s="498" t="s">
        <v>425</v>
      </c>
      <c r="AK103" s="445" t="s">
        <v>552</v>
      </c>
      <c r="AL103" s="420">
        <v>0</v>
      </c>
      <c r="AM103" s="440">
        <v>0</v>
      </c>
      <c r="AN103" s="596"/>
      <c r="AO103" s="452"/>
      <c r="AP103" s="332" t="s">
        <v>619</v>
      </c>
    </row>
    <row r="104" spans="1:42" ht="150" customHeight="1" x14ac:dyDescent="0.35">
      <c r="A104" s="593"/>
      <c r="B104" s="509"/>
      <c r="C104" s="509"/>
      <c r="D104" s="515"/>
      <c r="E104" s="504"/>
      <c r="F104" s="504"/>
      <c r="G104" s="504"/>
      <c r="H104" s="343"/>
      <c r="I104" s="525"/>
      <c r="J104" s="521"/>
      <c r="K104" s="521"/>
      <c r="L104" s="406"/>
      <c r="M104" s="406">
        <v>40</v>
      </c>
      <c r="N104" s="458"/>
      <c r="O104" s="353"/>
      <c r="P104" s="390"/>
      <c r="Q104" s="390"/>
      <c r="R104" s="392"/>
      <c r="S104" s="371"/>
      <c r="T104" s="343"/>
      <c r="U104" s="419"/>
      <c r="V104" s="115" t="s">
        <v>372</v>
      </c>
      <c r="W104" s="225">
        <v>40</v>
      </c>
      <c r="X104" s="195" t="s">
        <v>236</v>
      </c>
      <c r="Y104" s="274">
        <v>0</v>
      </c>
      <c r="Z104" s="295">
        <v>0</v>
      </c>
      <c r="AA104" s="119">
        <f t="shared" si="11"/>
        <v>0</v>
      </c>
      <c r="AB104" s="359"/>
      <c r="AC104" s="371"/>
      <c r="AD104" s="92" t="s">
        <v>373</v>
      </c>
      <c r="AE104" s="120">
        <v>43844</v>
      </c>
      <c r="AF104" s="120">
        <v>44173</v>
      </c>
      <c r="AG104" s="343"/>
      <c r="AH104" s="152">
        <v>210000000</v>
      </c>
      <c r="AI104" s="559"/>
      <c r="AJ104" s="559"/>
      <c r="AK104" s="446"/>
      <c r="AL104" s="421"/>
      <c r="AM104" s="441"/>
      <c r="AN104" s="596"/>
      <c r="AO104" s="453"/>
      <c r="AP104" s="349"/>
    </row>
    <row r="105" spans="1:42" ht="150" customHeight="1" thickBot="1" x14ac:dyDescent="0.4">
      <c r="A105" s="594"/>
      <c r="B105" s="510"/>
      <c r="C105" s="510"/>
      <c r="D105" s="516"/>
      <c r="E105" s="517"/>
      <c r="F105" s="517"/>
      <c r="G105" s="517"/>
      <c r="H105" s="595"/>
      <c r="I105" s="215" t="s">
        <v>374</v>
      </c>
      <c r="J105" s="216">
        <v>104</v>
      </c>
      <c r="K105" s="217">
        <v>0</v>
      </c>
      <c r="L105" s="218">
        <v>79</v>
      </c>
      <c r="M105" s="218" t="s">
        <v>420</v>
      </c>
      <c r="N105" s="302" t="s">
        <v>23</v>
      </c>
      <c r="O105" s="303" t="s">
        <v>23</v>
      </c>
      <c r="P105" s="219" t="s">
        <v>23</v>
      </c>
      <c r="Q105" s="219">
        <f>+L105/J105</f>
        <v>0.75961538461538458</v>
      </c>
      <c r="R105" s="393"/>
      <c r="S105" s="372"/>
      <c r="T105" s="595"/>
      <c r="U105" s="598"/>
      <c r="V105" s="115" t="s">
        <v>375</v>
      </c>
      <c r="W105" s="225">
        <v>24</v>
      </c>
      <c r="X105" s="115" t="s">
        <v>376</v>
      </c>
      <c r="Y105" s="273">
        <v>0</v>
      </c>
      <c r="Z105" s="295">
        <v>0</v>
      </c>
      <c r="AA105" s="119">
        <v>0</v>
      </c>
      <c r="AB105" s="360"/>
      <c r="AC105" s="372"/>
      <c r="AD105" s="92" t="s">
        <v>373</v>
      </c>
      <c r="AE105" s="120">
        <v>43891</v>
      </c>
      <c r="AF105" s="120">
        <v>44173</v>
      </c>
      <c r="AG105" s="595"/>
      <c r="AH105" s="220" t="s">
        <v>420</v>
      </c>
      <c r="AI105" s="217"/>
      <c r="AJ105" s="218"/>
      <c r="AK105" s="448"/>
      <c r="AL105" s="449"/>
      <c r="AM105" s="450"/>
      <c r="AN105" s="597"/>
      <c r="AO105" s="454"/>
      <c r="AP105" s="333"/>
    </row>
    <row r="106" spans="1:42" x14ac:dyDescent="0.55000000000000004">
      <c r="L106" s="33"/>
      <c r="V106" s="21"/>
      <c r="W106" s="19"/>
      <c r="X106" s="22"/>
      <c r="Y106" s="308"/>
      <c r="AG106" s="17"/>
      <c r="AH106" s="18"/>
      <c r="AI106" s="19"/>
      <c r="AJ106" s="20"/>
      <c r="AK106" s="20"/>
    </row>
    <row r="107" spans="1:42" x14ac:dyDescent="0.55000000000000004">
      <c r="A107" s="2"/>
      <c r="B107" s="2"/>
      <c r="C107" s="2"/>
      <c r="D107" s="2"/>
      <c r="E107" s="2"/>
      <c r="F107" s="2"/>
      <c r="G107" s="2"/>
      <c r="H107" s="41"/>
      <c r="I107" s="3"/>
      <c r="J107" s="46"/>
      <c r="K107" s="46"/>
      <c r="L107" s="47"/>
      <c r="M107" s="47"/>
      <c r="N107" s="306"/>
      <c r="O107" s="307"/>
      <c r="P107" s="48"/>
      <c r="Q107" s="49"/>
      <c r="R107" s="50"/>
      <c r="S107" s="48"/>
      <c r="T107" s="3"/>
      <c r="U107" s="2"/>
      <c r="V107" s="51"/>
      <c r="W107" s="52"/>
      <c r="X107" s="53"/>
      <c r="Y107" s="310"/>
      <c r="Z107" s="311"/>
      <c r="AA107" s="54"/>
      <c r="AB107" s="279"/>
      <c r="AC107" s="54"/>
      <c r="AD107" s="55"/>
      <c r="AE107" s="56"/>
      <c r="AF107" s="57"/>
      <c r="AG107" s="54"/>
      <c r="AH107" s="58"/>
      <c r="AI107" s="52"/>
      <c r="AJ107" s="59"/>
      <c r="AK107" s="59"/>
      <c r="AL107" s="60"/>
      <c r="AM107" s="61"/>
    </row>
    <row r="108" spans="1:42" x14ac:dyDescent="0.55000000000000004">
      <c r="A108" s="2"/>
      <c r="B108" s="2"/>
      <c r="C108" s="2"/>
      <c r="D108" s="2"/>
      <c r="E108" s="2"/>
      <c r="F108" s="2"/>
      <c r="G108" s="2"/>
      <c r="H108" s="41"/>
      <c r="I108" s="3"/>
      <c r="J108" s="46"/>
      <c r="K108" s="46"/>
      <c r="L108" s="47"/>
      <c r="M108" s="47"/>
      <c r="N108" s="306"/>
      <c r="O108" s="307"/>
      <c r="P108" s="48"/>
      <c r="Q108" s="49"/>
      <c r="R108" s="50"/>
      <c r="S108" s="48"/>
      <c r="T108" s="3"/>
      <c r="U108" s="2"/>
      <c r="V108" s="51"/>
      <c r="W108" s="52"/>
      <c r="X108" s="53"/>
      <c r="Y108" s="310"/>
      <c r="Z108" s="311"/>
      <c r="AA108" s="54"/>
      <c r="AB108" s="279"/>
      <c r="AC108" s="54"/>
      <c r="AD108" s="55"/>
      <c r="AE108" s="56"/>
      <c r="AF108" s="57"/>
      <c r="AG108" s="54"/>
      <c r="AH108" s="58"/>
      <c r="AI108" s="52"/>
      <c r="AJ108" s="59"/>
      <c r="AK108" s="59"/>
      <c r="AL108" s="60"/>
      <c r="AM108" s="61"/>
    </row>
    <row r="109" spans="1:42" ht="59.25" customHeight="1" x14ac:dyDescent="0.5">
      <c r="A109" s="2"/>
      <c r="B109" s="2"/>
      <c r="C109" s="2"/>
      <c r="D109" s="2"/>
      <c r="E109" s="2"/>
      <c r="F109" s="2"/>
      <c r="G109" s="2"/>
      <c r="H109" s="41"/>
      <c r="I109" s="3"/>
      <c r="J109" s="46"/>
      <c r="K109" s="46"/>
      <c r="L109" s="47"/>
      <c r="M109" s="636" t="s">
        <v>659</v>
      </c>
      <c r="N109" s="636"/>
      <c r="O109" s="636"/>
      <c r="P109" s="637">
        <f>AVERAGE(P5:P108)</f>
        <v>0.31403224938176577</v>
      </c>
      <c r="Q109" s="49"/>
      <c r="R109" s="50"/>
      <c r="S109" s="48"/>
      <c r="T109" s="3"/>
      <c r="U109" s="2"/>
      <c r="V109" s="51"/>
      <c r="W109" s="52"/>
      <c r="X109" s="53"/>
      <c r="Y109" s="310"/>
      <c r="Z109" s="640" t="s">
        <v>661</v>
      </c>
      <c r="AA109" s="640"/>
      <c r="AB109" s="640"/>
      <c r="AC109" s="641">
        <f>AVERAGE(AC3:AC105)</f>
        <v>0.31613933601800281</v>
      </c>
      <c r="AD109" s="55"/>
      <c r="AE109" s="56"/>
      <c r="AF109" s="57"/>
      <c r="AG109" s="54"/>
      <c r="AH109" s="58"/>
      <c r="AI109" s="321" t="s">
        <v>669</v>
      </c>
      <c r="AJ109" s="322"/>
      <c r="AK109" s="323"/>
      <c r="AL109" s="320">
        <f>SUM(AL3:AL105)</f>
        <v>521905561330.59003</v>
      </c>
      <c r="AM109" s="320">
        <f>SUM(AM3:AM105)</f>
        <v>282336445802.78998</v>
      </c>
    </row>
    <row r="110" spans="1:42" ht="70.5" customHeight="1" x14ac:dyDescent="0.5">
      <c r="A110" s="2"/>
      <c r="B110" s="2"/>
      <c r="C110" s="2"/>
      <c r="D110" s="2"/>
      <c r="E110" s="2"/>
      <c r="F110" s="2"/>
      <c r="G110" s="2"/>
      <c r="H110" s="41"/>
      <c r="I110" s="3"/>
      <c r="J110" s="46"/>
      <c r="K110" s="46"/>
      <c r="L110" s="47"/>
      <c r="M110" s="636"/>
      <c r="N110" s="636"/>
      <c r="O110" s="636"/>
      <c r="P110" s="637"/>
      <c r="Q110" s="49"/>
      <c r="R110" s="50"/>
      <c r="S110" s="48"/>
      <c r="T110" s="3"/>
      <c r="U110" s="2"/>
      <c r="V110" s="51"/>
      <c r="W110" s="52"/>
      <c r="X110" s="53"/>
      <c r="Y110" s="310"/>
      <c r="Z110" s="640"/>
      <c r="AA110" s="640"/>
      <c r="AB110" s="640"/>
      <c r="AC110" s="641"/>
      <c r="AD110" s="55"/>
      <c r="AE110" s="56"/>
      <c r="AF110" s="57"/>
      <c r="AG110" s="54"/>
      <c r="AH110" s="58"/>
      <c r="AI110" s="324"/>
      <c r="AJ110" s="325"/>
      <c r="AK110" s="326"/>
      <c r="AL110" s="320"/>
      <c r="AM110" s="320"/>
    </row>
    <row r="111" spans="1:42" ht="120.75" customHeight="1" x14ac:dyDescent="0.5">
      <c r="A111" s="2"/>
      <c r="B111" s="2"/>
      <c r="C111" s="2"/>
      <c r="D111" s="2"/>
      <c r="E111" s="2"/>
      <c r="F111" s="2"/>
      <c r="G111" s="2"/>
      <c r="H111" s="41"/>
      <c r="I111" s="3"/>
      <c r="J111" s="46"/>
      <c r="K111" s="46"/>
      <c r="L111" s="47"/>
      <c r="M111" s="47"/>
      <c r="N111" s="306"/>
      <c r="O111" s="307"/>
      <c r="P111" s="48"/>
      <c r="Q111" s="49"/>
      <c r="R111" s="50"/>
      <c r="S111" s="48"/>
      <c r="T111" s="3"/>
      <c r="U111" s="2"/>
      <c r="V111" s="51"/>
      <c r="W111" s="52"/>
      <c r="X111" s="53"/>
      <c r="Y111" s="310"/>
      <c r="Z111" s="311"/>
      <c r="AA111" s="54"/>
      <c r="AB111" s="279"/>
      <c r="AC111" s="54"/>
      <c r="AD111" s="55"/>
      <c r="AE111" s="56"/>
      <c r="AF111" s="57"/>
      <c r="AG111" s="54"/>
      <c r="AH111" s="58"/>
      <c r="AI111" s="327"/>
      <c r="AJ111" s="328"/>
      <c r="AK111" s="329"/>
      <c r="AL111" s="330">
        <f>+AM109/AL109</f>
        <v>0.54097228832545419</v>
      </c>
      <c r="AM111" s="331"/>
    </row>
    <row r="112" spans="1:42" x14ac:dyDescent="0.55000000000000004">
      <c r="A112" s="2"/>
      <c r="B112" s="2"/>
      <c r="C112" s="2"/>
      <c r="D112" s="2"/>
      <c r="E112" s="2"/>
      <c r="F112" s="2"/>
      <c r="G112" s="2"/>
      <c r="H112" s="41"/>
      <c r="I112" s="3"/>
      <c r="J112" s="46"/>
      <c r="K112" s="46"/>
      <c r="L112" s="47"/>
      <c r="M112" s="47"/>
      <c r="N112" s="306"/>
      <c r="O112" s="307"/>
      <c r="P112" s="48"/>
      <c r="Q112" s="49"/>
      <c r="R112" s="50"/>
      <c r="S112" s="48"/>
      <c r="T112" s="3"/>
      <c r="U112" s="2"/>
      <c r="V112" s="51"/>
      <c r="W112" s="52"/>
      <c r="X112" s="53"/>
      <c r="Y112" s="310"/>
      <c r="Z112" s="311"/>
      <c r="AA112" s="54"/>
      <c r="AB112" s="279"/>
      <c r="AC112" s="54"/>
      <c r="AD112" s="55"/>
      <c r="AE112" s="56"/>
      <c r="AF112" s="57"/>
      <c r="AG112" s="54"/>
      <c r="AH112" s="58"/>
      <c r="AI112" s="52"/>
      <c r="AJ112" s="59"/>
      <c r="AK112" s="59"/>
      <c r="AL112" s="60"/>
      <c r="AM112" s="61"/>
    </row>
    <row r="113" spans="1:39" ht="33" customHeight="1" x14ac:dyDescent="0.55000000000000004">
      <c r="A113" s="2"/>
      <c r="B113" s="2"/>
      <c r="C113" s="2"/>
      <c r="D113" s="2"/>
      <c r="E113" s="2"/>
      <c r="F113" s="2"/>
      <c r="G113" s="2"/>
      <c r="H113" s="41"/>
      <c r="I113" s="3"/>
      <c r="J113" s="46"/>
      <c r="K113" s="46"/>
      <c r="L113" s="47"/>
      <c r="M113" s="47"/>
      <c r="N113" s="636" t="s">
        <v>660</v>
      </c>
      <c r="O113" s="636"/>
      <c r="P113" s="636"/>
      <c r="Q113" s="636"/>
      <c r="R113" s="636"/>
      <c r="S113" s="638">
        <f>AVERAGE(S3:S105)</f>
        <v>0.74279096828960989</v>
      </c>
      <c r="T113" s="3"/>
      <c r="U113" s="2"/>
      <c r="V113" s="51"/>
      <c r="W113" s="52"/>
      <c r="X113" s="53"/>
      <c r="Y113" s="310"/>
      <c r="Z113" s="311"/>
      <c r="AA113" s="54"/>
      <c r="AB113" s="279"/>
      <c r="AC113" s="54"/>
      <c r="AD113" s="55"/>
      <c r="AE113" s="56"/>
      <c r="AF113" s="57"/>
      <c r="AG113" s="54"/>
      <c r="AH113" s="58"/>
      <c r="AI113" s="52"/>
      <c r="AJ113" s="59"/>
      <c r="AK113" s="59"/>
      <c r="AL113" s="60"/>
      <c r="AM113" s="61"/>
    </row>
    <row r="114" spans="1:39" ht="72.75" customHeight="1" x14ac:dyDescent="0.55000000000000004">
      <c r="A114" s="2"/>
      <c r="B114" s="2"/>
      <c r="C114" s="2"/>
      <c r="D114" s="2"/>
      <c r="E114" s="2"/>
      <c r="F114" s="2"/>
      <c r="G114" s="2"/>
      <c r="H114" s="41"/>
      <c r="I114" s="3"/>
      <c r="J114" s="46"/>
      <c r="K114" s="46"/>
      <c r="L114" s="47"/>
      <c r="M114" s="47"/>
      <c r="N114" s="636"/>
      <c r="O114" s="636"/>
      <c r="P114" s="636"/>
      <c r="Q114" s="636"/>
      <c r="R114" s="636"/>
      <c r="S114" s="639"/>
      <c r="T114" s="3"/>
      <c r="U114" s="2"/>
      <c r="V114" s="51"/>
      <c r="W114" s="52"/>
      <c r="X114" s="53"/>
      <c r="Y114" s="310"/>
      <c r="Z114" s="311"/>
      <c r="AA114" s="54"/>
      <c r="AB114" s="279"/>
      <c r="AC114" s="54"/>
      <c r="AD114" s="55"/>
      <c r="AE114" s="56"/>
      <c r="AF114" s="57"/>
      <c r="AG114" s="54"/>
      <c r="AH114" s="58"/>
      <c r="AI114" s="52"/>
      <c r="AJ114" s="59"/>
      <c r="AK114" s="59"/>
      <c r="AL114" s="60"/>
      <c r="AM114" s="61"/>
    </row>
    <row r="115" spans="1:39" x14ac:dyDescent="0.55000000000000004">
      <c r="A115" s="2"/>
      <c r="B115" s="2"/>
      <c r="C115" s="2"/>
      <c r="D115" s="2"/>
      <c r="E115" s="2"/>
      <c r="F115" s="2"/>
      <c r="G115" s="2"/>
      <c r="H115" s="41"/>
      <c r="I115" s="3"/>
      <c r="J115" s="46"/>
      <c r="K115" s="46"/>
      <c r="L115" s="47"/>
      <c r="M115" s="47"/>
      <c r="N115" s="306"/>
      <c r="O115" s="307"/>
      <c r="P115" s="48"/>
      <c r="Q115" s="49"/>
      <c r="R115" s="50"/>
      <c r="S115" s="48"/>
      <c r="T115" s="3"/>
      <c r="U115" s="2"/>
      <c r="V115" s="51"/>
      <c r="W115" s="52"/>
      <c r="X115" s="53"/>
      <c r="Y115" s="310"/>
      <c r="Z115" s="311"/>
      <c r="AA115" s="54"/>
      <c r="AB115" s="279"/>
      <c r="AC115" s="54"/>
      <c r="AD115" s="55"/>
      <c r="AE115" s="56"/>
      <c r="AF115" s="57"/>
      <c r="AG115" s="54"/>
      <c r="AH115" s="58"/>
      <c r="AI115" s="52"/>
      <c r="AJ115" s="59"/>
      <c r="AK115" s="59"/>
      <c r="AL115" s="60"/>
      <c r="AM115" s="61"/>
    </row>
    <row r="116" spans="1:39" x14ac:dyDescent="0.55000000000000004">
      <c r="A116" s="2"/>
      <c r="B116" s="2"/>
      <c r="C116" s="2"/>
      <c r="D116" s="2"/>
      <c r="E116" s="2"/>
      <c r="F116" s="2"/>
      <c r="G116" s="2"/>
      <c r="H116" s="41"/>
      <c r="I116" s="3"/>
      <c r="J116" s="46"/>
      <c r="K116" s="46"/>
      <c r="L116" s="47"/>
      <c r="M116" s="47"/>
      <c r="N116" s="306"/>
      <c r="O116" s="307"/>
      <c r="P116" s="48"/>
      <c r="Q116" s="49"/>
      <c r="R116" s="50"/>
      <c r="S116" s="48"/>
      <c r="T116" s="3"/>
      <c r="U116" s="2"/>
      <c r="V116" s="51"/>
      <c r="W116" s="52"/>
      <c r="X116" s="53"/>
      <c r="Y116" s="310"/>
      <c r="Z116" s="311"/>
      <c r="AA116" s="54"/>
      <c r="AB116" s="279"/>
      <c r="AC116" s="54"/>
      <c r="AD116" s="55"/>
      <c r="AE116" s="56"/>
      <c r="AF116" s="57"/>
      <c r="AG116" s="54"/>
      <c r="AH116" s="58"/>
      <c r="AI116" s="52"/>
      <c r="AJ116" s="59"/>
      <c r="AK116" s="59"/>
      <c r="AL116" s="60"/>
      <c r="AM116" s="61"/>
    </row>
    <row r="117" spans="1:39" x14ac:dyDescent="0.55000000000000004">
      <c r="A117" s="2"/>
      <c r="B117" s="2"/>
      <c r="C117" s="2"/>
      <c r="D117" s="2"/>
      <c r="E117" s="2"/>
      <c r="F117" s="2"/>
      <c r="G117" s="2"/>
      <c r="H117" s="41"/>
      <c r="I117" s="3"/>
      <c r="J117" s="46"/>
      <c r="K117" s="46"/>
      <c r="L117" s="47"/>
      <c r="M117" s="47"/>
      <c r="N117" s="306"/>
      <c r="O117" s="307"/>
      <c r="P117" s="48"/>
      <c r="Q117" s="49"/>
      <c r="R117" s="50"/>
      <c r="S117" s="48"/>
      <c r="T117" s="3"/>
      <c r="U117" s="2"/>
      <c r="V117" s="51"/>
      <c r="W117" s="52"/>
      <c r="X117" s="53"/>
      <c r="Y117" s="310"/>
      <c r="Z117" s="311"/>
      <c r="AA117" s="54"/>
      <c r="AB117" s="279"/>
      <c r="AC117" s="54"/>
      <c r="AD117" s="55"/>
      <c r="AE117" s="56"/>
      <c r="AF117" s="57"/>
      <c r="AG117" s="54"/>
      <c r="AH117" s="58"/>
      <c r="AI117" s="52"/>
      <c r="AJ117" s="59"/>
      <c r="AK117" s="59"/>
      <c r="AL117" s="60"/>
      <c r="AM117" s="61"/>
    </row>
    <row r="118" spans="1:39" x14ac:dyDescent="0.55000000000000004">
      <c r="A118" s="2"/>
      <c r="B118" s="2"/>
      <c r="C118" s="2"/>
      <c r="D118" s="2"/>
      <c r="E118" s="2"/>
      <c r="F118" s="2"/>
      <c r="G118" s="2"/>
      <c r="H118" s="41"/>
      <c r="I118" s="3"/>
      <c r="J118" s="46"/>
      <c r="K118" s="46"/>
      <c r="L118" s="47"/>
      <c r="M118" s="47"/>
      <c r="N118" s="306"/>
      <c r="O118" s="307"/>
      <c r="P118" s="48"/>
      <c r="Q118" s="49"/>
      <c r="R118" s="50"/>
      <c r="S118" s="48"/>
      <c r="T118" s="3"/>
      <c r="U118" s="2"/>
      <c r="V118" s="51"/>
      <c r="W118" s="52"/>
      <c r="X118" s="53"/>
      <c r="Y118" s="310"/>
      <c r="Z118" s="311"/>
      <c r="AA118" s="54"/>
      <c r="AB118" s="279"/>
      <c r="AC118" s="54"/>
      <c r="AD118" s="55"/>
      <c r="AE118" s="56"/>
      <c r="AF118" s="57"/>
      <c r="AG118" s="54"/>
      <c r="AH118" s="58"/>
      <c r="AI118" s="52"/>
      <c r="AJ118" s="59"/>
      <c r="AK118" s="59"/>
      <c r="AL118" s="60"/>
      <c r="AM118" s="61"/>
    </row>
    <row r="119" spans="1:39" x14ac:dyDescent="0.55000000000000004">
      <c r="A119" s="2"/>
      <c r="B119" s="2"/>
      <c r="C119" s="2"/>
      <c r="D119" s="2"/>
      <c r="E119" s="2"/>
      <c r="F119" s="2"/>
      <c r="G119" s="2"/>
      <c r="H119" s="41"/>
      <c r="I119" s="3"/>
      <c r="J119" s="46"/>
      <c r="K119" s="46"/>
      <c r="L119" s="47"/>
      <c r="M119" s="47"/>
      <c r="N119" s="306"/>
      <c r="O119" s="307"/>
      <c r="P119" s="48"/>
      <c r="Q119" s="49"/>
      <c r="R119" s="50"/>
      <c r="S119" s="48"/>
      <c r="T119" s="3"/>
      <c r="U119" s="2"/>
      <c r="V119" s="51"/>
      <c r="W119" s="52"/>
      <c r="X119" s="53"/>
      <c r="Y119" s="310"/>
      <c r="Z119" s="311"/>
      <c r="AA119" s="54"/>
      <c r="AB119" s="279"/>
      <c r="AC119" s="54"/>
      <c r="AD119" s="55"/>
      <c r="AE119" s="56"/>
      <c r="AF119" s="57"/>
      <c r="AG119" s="54"/>
      <c r="AH119" s="58"/>
      <c r="AI119" s="52"/>
      <c r="AJ119" s="59"/>
      <c r="AK119" s="59"/>
      <c r="AL119" s="60"/>
      <c r="AM119" s="61"/>
    </row>
    <row r="120" spans="1:39" x14ac:dyDescent="0.55000000000000004">
      <c r="A120" s="2"/>
      <c r="B120" s="2"/>
      <c r="C120" s="2"/>
      <c r="D120" s="2"/>
      <c r="E120" s="2"/>
      <c r="F120" s="2"/>
      <c r="G120" s="2"/>
      <c r="H120" s="41"/>
      <c r="I120" s="3"/>
      <c r="J120" s="46"/>
      <c r="K120" s="46"/>
      <c r="L120" s="47"/>
      <c r="M120" s="47"/>
      <c r="N120" s="306"/>
      <c r="O120" s="307"/>
      <c r="P120" s="48"/>
      <c r="Q120" s="49"/>
      <c r="R120" s="50"/>
      <c r="S120" s="48"/>
      <c r="T120" s="3"/>
      <c r="U120" s="2"/>
      <c r="V120" s="51"/>
      <c r="W120" s="52"/>
      <c r="X120" s="53"/>
      <c r="Y120" s="310"/>
      <c r="Z120" s="311"/>
      <c r="AA120" s="54"/>
      <c r="AB120" s="279"/>
      <c r="AC120" s="54"/>
      <c r="AD120" s="55"/>
      <c r="AE120" s="56"/>
      <c r="AF120" s="57"/>
      <c r="AG120" s="54"/>
      <c r="AH120" s="58"/>
      <c r="AI120" s="52"/>
      <c r="AJ120" s="59"/>
      <c r="AK120" s="59"/>
      <c r="AL120" s="60"/>
      <c r="AM120" s="61"/>
    </row>
    <row r="121" spans="1:39" x14ac:dyDescent="0.55000000000000004">
      <c r="A121" s="2"/>
      <c r="B121" s="2"/>
      <c r="C121" s="2"/>
      <c r="D121" s="2"/>
      <c r="E121" s="2"/>
      <c r="F121" s="2"/>
      <c r="G121" s="2"/>
      <c r="H121" s="41"/>
      <c r="I121" s="3"/>
      <c r="J121" s="46"/>
      <c r="K121" s="46"/>
      <c r="L121" s="47"/>
      <c r="M121" s="47"/>
      <c r="N121" s="306"/>
      <c r="O121" s="307"/>
      <c r="P121" s="48"/>
      <c r="Q121" s="49"/>
      <c r="R121" s="50"/>
      <c r="S121" s="48"/>
      <c r="T121" s="3"/>
      <c r="U121" s="2"/>
      <c r="V121" s="51"/>
      <c r="W121" s="52"/>
      <c r="X121" s="53"/>
      <c r="Y121" s="310"/>
      <c r="Z121" s="311"/>
      <c r="AA121" s="54"/>
      <c r="AB121" s="279"/>
      <c r="AC121" s="54"/>
      <c r="AD121" s="55"/>
      <c r="AE121" s="56"/>
      <c r="AF121" s="57"/>
      <c r="AG121" s="54"/>
      <c r="AH121" s="58"/>
      <c r="AI121" s="52"/>
      <c r="AJ121" s="59"/>
      <c r="AK121" s="59"/>
      <c r="AL121" s="60"/>
      <c r="AM121" s="61"/>
    </row>
    <row r="122" spans="1:39" x14ac:dyDescent="0.55000000000000004">
      <c r="A122" s="2"/>
      <c r="B122" s="2"/>
      <c r="C122" s="2"/>
      <c r="D122" s="2"/>
      <c r="E122" s="2"/>
      <c r="F122" s="2"/>
      <c r="G122" s="2"/>
      <c r="H122" s="41"/>
      <c r="I122" s="3"/>
      <c r="J122" s="46"/>
      <c r="K122" s="46"/>
      <c r="L122" s="47"/>
      <c r="M122" s="47"/>
      <c r="N122" s="306"/>
      <c r="O122" s="307"/>
      <c r="P122" s="48"/>
      <c r="Q122" s="49"/>
      <c r="R122" s="50"/>
      <c r="S122" s="48"/>
      <c r="T122" s="3"/>
      <c r="U122" s="2"/>
      <c r="V122" s="51"/>
      <c r="W122" s="52"/>
      <c r="X122" s="53"/>
      <c r="Y122" s="310"/>
      <c r="Z122" s="311"/>
      <c r="AA122" s="54"/>
      <c r="AB122" s="279"/>
      <c r="AC122" s="54"/>
      <c r="AD122" s="55"/>
      <c r="AE122" s="56"/>
      <c r="AF122" s="57"/>
      <c r="AG122" s="54"/>
      <c r="AH122" s="58"/>
      <c r="AI122" s="52"/>
      <c r="AJ122" s="59"/>
      <c r="AK122" s="59"/>
      <c r="AL122" s="60"/>
      <c r="AM122" s="61"/>
    </row>
    <row r="123" spans="1:39" x14ac:dyDescent="0.55000000000000004">
      <c r="A123" s="2"/>
      <c r="B123" s="2"/>
      <c r="C123" s="2"/>
      <c r="D123" s="2"/>
      <c r="E123" s="2"/>
      <c r="F123" s="2"/>
      <c r="G123" s="2"/>
      <c r="H123" s="41"/>
      <c r="I123" s="3"/>
      <c r="J123" s="46"/>
      <c r="K123" s="46"/>
      <c r="L123" s="47"/>
      <c r="M123" s="47"/>
      <c r="N123" s="306"/>
      <c r="O123" s="307"/>
      <c r="P123" s="48"/>
      <c r="Q123" s="49"/>
      <c r="R123" s="50"/>
      <c r="S123" s="48"/>
      <c r="T123" s="3"/>
      <c r="U123" s="2"/>
      <c r="V123" s="51"/>
      <c r="W123" s="52"/>
      <c r="X123" s="53"/>
      <c r="Y123" s="310"/>
      <c r="Z123" s="311"/>
      <c r="AA123" s="54"/>
      <c r="AB123" s="279"/>
      <c r="AC123" s="54"/>
      <c r="AD123" s="55"/>
      <c r="AE123" s="56"/>
      <c r="AF123" s="57"/>
      <c r="AG123" s="54"/>
      <c r="AH123" s="58"/>
      <c r="AI123" s="52"/>
      <c r="AJ123" s="59"/>
      <c r="AK123" s="59"/>
      <c r="AL123" s="60"/>
      <c r="AM123" s="61"/>
    </row>
    <row r="124" spans="1:39" x14ac:dyDescent="0.55000000000000004">
      <c r="A124" s="2"/>
      <c r="B124" s="2"/>
      <c r="C124" s="2"/>
      <c r="D124" s="2"/>
      <c r="E124" s="2"/>
      <c r="F124" s="2"/>
      <c r="G124" s="2"/>
      <c r="H124" s="41"/>
      <c r="I124" s="3"/>
      <c r="J124" s="46"/>
      <c r="K124" s="46"/>
      <c r="L124" s="47"/>
      <c r="M124" s="47"/>
      <c r="N124" s="306"/>
      <c r="O124" s="307"/>
      <c r="P124" s="48"/>
      <c r="Q124" s="49"/>
      <c r="R124" s="50"/>
      <c r="S124" s="48"/>
      <c r="T124" s="3"/>
      <c r="U124" s="2"/>
      <c r="V124" s="51"/>
      <c r="W124" s="52"/>
      <c r="X124" s="53"/>
      <c r="Y124" s="310"/>
      <c r="Z124" s="311"/>
      <c r="AA124" s="54"/>
      <c r="AB124" s="279"/>
      <c r="AC124" s="54"/>
      <c r="AD124" s="55"/>
      <c r="AE124" s="56"/>
      <c r="AF124" s="57"/>
      <c r="AG124" s="54"/>
      <c r="AH124" s="58"/>
      <c r="AI124" s="52"/>
      <c r="AJ124" s="59"/>
      <c r="AK124" s="59"/>
      <c r="AL124" s="60"/>
      <c r="AM124" s="61"/>
    </row>
    <row r="125" spans="1:39" x14ac:dyDescent="0.55000000000000004">
      <c r="A125" s="2"/>
      <c r="B125" s="2"/>
      <c r="C125" s="2"/>
      <c r="D125" s="2"/>
      <c r="E125" s="2"/>
      <c r="F125" s="2"/>
      <c r="G125" s="2"/>
      <c r="H125" s="41"/>
      <c r="I125" s="3"/>
      <c r="J125" s="46"/>
      <c r="K125" s="46"/>
      <c r="L125" s="47"/>
      <c r="M125" s="47"/>
      <c r="N125" s="306"/>
      <c r="O125" s="307"/>
      <c r="P125" s="48"/>
      <c r="Q125" s="49"/>
      <c r="R125" s="50"/>
      <c r="S125" s="48"/>
      <c r="T125" s="3"/>
      <c r="U125" s="2"/>
      <c r="V125" s="51"/>
      <c r="W125" s="52"/>
      <c r="X125" s="53"/>
      <c r="Y125" s="310"/>
      <c r="Z125" s="311"/>
      <c r="AA125" s="54"/>
      <c r="AB125" s="279"/>
      <c r="AC125" s="54"/>
      <c r="AD125" s="55"/>
      <c r="AE125" s="56"/>
      <c r="AF125" s="57"/>
      <c r="AG125" s="54"/>
      <c r="AH125" s="58"/>
      <c r="AI125" s="52"/>
      <c r="AJ125" s="59"/>
      <c r="AK125" s="59"/>
      <c r="AL125" s="60"/>
      <c r="AM125" s="61"/>
    </row>
    <row r="126" spans="1:39" x14ac:dyDescent="0.55000000000000004">
      <c r="A126" s="2"/>
      <c r="B126" s="2"/>
      <c r="C126" s="2"/>
      <c r="D126" s="2"/>
      <c r="E126" s="2"/>
      <c r="F126" s="2"/>
      <c r="G126" s="2"/>
      <c r="H126" s="41"/>
      <c r="I126" s="3"/>
      <c r="J126" s="46"/>
      <c r="K126" s="46"/>
      <c r="L126" s="47"/>
      <c r="M126" s="47"/>
      <c r="N126" s="306"/>
      <c r="O126" s="307"/>
      <c r="P126" s="48"/>
      <c r="Q126" s="49"/>
      <c r="R126" s="50"/>
      <c r="S126" s="48"/>
      <c r="T126" s="3"/>
      <c r="U126" s="2"/>
      <c r="V126" s="51"/>
      <c r="W126" s="52"/>
      <c r="X126" s="53"/>
      <c r="Y126" s="310"/>
      <c r="Z126" s="311"/>
      <c r="AA126" s="54"/>
      <c r="AB126" s="279"/>
      <c r="AC126" s="54"/>
      <c r="AD126" s="55"/>
      <c r="AE126" s="56"/>
      <c r="AF126" s="57"/>
      <c r="AG126" s="54"/>
      <c r="AH126" s="58"/>
      <c r="AI126" s="52"/>
      <c r="AJ126" s="59"/>
      <c r="AK126" s="59"/>
      <c r="AL126" s="60"/>
      <c r="AM126" s="61"/>
    </row>
    <row r="127" spans="1:39" x14ac:dyDescent="0.55000000000000004">
      <c r="A127" s="2"/>
      <c r="B127" s="2"/>
      <c r="C127" s="2"/>
      <c r="D127" s="2"/>
      <c r="E127" s="2"/>
      <c r="F127" s="2"/>
      <c r="G127" s="2"/>
      <c r="H127" s="41"/>
      <c r="I127" s="3"/>
      <c r="J127" s="46"/>
      <c r="K127" s="46"/>
      <c r="L127" s="47"/>
      <c r="M127" s="47"/>
      <c r="N127" s="306"/>
      <c r="O127" s="307"/>
      <c r="P127" s="48"/>
      <c r="Q127" s="49"/>
      <c r="R127" s="50"/>
      <c r="S127" s="48"/>
      <c r="T127" s="3"/>
      <c r="U127" s="2"/>
      <c r="V127" s="51"/>
      <c r="W127" s="52"/>
      <c r="X127" s="53"/>
      <c r="Y127" s="310"/>
      <c r="Z127" s="311"/>
      <c r="AA127" s="54"/>
      <c r="AB127" s="279"/>
      <c r="AC127" s="54"/>
      <c r="AD127" s="55"/>
      <c r="AE127" s="56"/>
      <c r="AF127" s="57"/>
      <c r="AG127" s="54"/>
      <c r="AH127" s="58"/>
      <c r="AI127" s="52"/>
      <c r="AJ127" s="59"/>
      <c r="AK127" s="59"/>
      <c r="AL127" s="60"/>
      <c r="AM127" s="61"/>
    </row>
    <row r="128" spans="1:39" x14ac:dyDescent="0.55000000000000004">
      <c r="A128" s="2"/>
      <c r="B128" s="2"/>
      <c r="C128" s="2"/>
      <c r="D128" s="2"/>
      <c r="E128" s="2"/>
      <c r="F128" s="2"/>
      <c r="G128" s="2"/>
      <c r="H128" s="41"/>
      <c r="I128" s="3"/>
      <c r="J128" s="46"/>
      <c r="K128" s="46"/>
      <c r="L128" s="47"/>
      <c r="M128" s="47"/>
      <c r="N128" s="306"/>
      <c r="O128" s="307"/>
      <c r="P128" s="48"/>
      <c r="Q128" s="49"/>
      <c r="R128" s="50"/>
      <c r="S128" s="48"/>
      <c r="T128" s="3"/>
      <c r="U128" s="2"/>
      <c r="V128" s="51"/>
      <c r="W128" s="52"/>
      <c r="X128" s="53"/>
      <c r="Y128" s="310"/>
      <c r="Z128" s="311"/>
      <c r="AA128" s="54"/>
      <c r="AB128" s="279"/>
      <c r="AC128" s="54"/>
      <c r="AD128" s="55"/>
      <c r="AE128" s="56"/>
      <c r="AF128" s="57"/>
      <c r="AG128" s="54"/>
      <c r="AH128" s="58"/>
      <c r="AI128" s="52"/>
      <c r="AJ128" s="59"/>
      <c r="AK128" s="59"/>
      <c r="AL128" s="60"/>
      <c r="AM128" s="61"/>
    </row>
    <row r="129" spans="1:39" x14ac:dyDescent="0.55000000000000004">
      <c r="A129" s="2"/>
      <c r="B129" s="2"/>
      <c r="C129" s="2"/>
      <c r="D129" s="2"/>
      <c r="E129" s="2"/>
      <c r="F129" s="2"/>
      <c r="G129" s="2"/>
      <c r="H129" s="41"/>
      <c r="I129" s="3"/>
      <c r="J129" s="46"/>
      <c r="K129" s="46"/>
      <c r="L129" s="47"/>
      <c r="M129" s="47"/>
      <c r="N129" s="306"/>
      <c r="O129" s="307"/>
      <c r="P129" s="48"/>
      <c r="Q129" s="49"/>
      <c r="R129" s="50"/>
      <c r="S129" s="48"/>
      <c r="T129" s="3"/>
      <c r="U129" s="2"/>
      <c r="V129" s="51"/>
      <c r="W129" s="52"/>
      <c r="X129" s="53"/>
      <c r="Y129" s="310"/>
      <c r="Z129" s="311"/>
      <c r="AA129" s="54"/>
      <c r="AB129" s="279"/>
      <c r="AC129" s="54"/>
      <c r="AD129" s="55"/>
      <c r="AE129" s="56"/>
      <c r="AF129" s="57"/>
      <c r="AG129" s="54"/>
      <c r="AH129" s="58"/>
      <c r="AI129" s="52"/>
      <c r="AJ129" s="59"/>
      <c r="AK129" s="59"/>
      <c r="AL129" s="60"/>
      <c r="AM129" s="61"/>
    </row>
    <row r="130" spans="1:39" x14ac:dyDescent="0.55000000000000004">
      <c r="A130" s="2"/>
      <c r="B130" s="2"/>
      <c r="C130" s="2"/>
      <c r="D130" s="2"/>
      <c r="E130" s="2"/>
      <c r="F130" s="2"/>
      <c r="G130" s="2"/>
      <c r="H130" s="41"/>
      <c r="I130" s="3"/>
      <c r="J130" s="46"/>
      <c r="K130" s="46"/>
      <c r="L130" s="47"/>
      <c r="M130" s="47"/>
      <c r="N130" s="306"/>
      <c r="O130" s="307"/>
      <c r="P130" s="48"/>
      <c r="Q130" s="49"/>
      <c r="R130" s="50"/>
      <c r="S130" s="48"/>
      <c r="T130" s="3"/>
      <c r="U130" s="2"/>
      <c r="V130" s="51"/>
      <c r="W130" s="52"/>
      <c r="X130" s="53"/>
      <c r="Y130" s="310"/>
      <c r="Z130" s="311"/>
      <c r="AA130" s="54"/>
      <c r="AB130" s="279"/>
      <c r="AC130" s="54"/>
      <c r="AD130" s="55"/>
      <c r="AE130" s="56"/>
      <c r="AF130" s="57"/>
      <c r="AG130" s="54"/>
      <c r="AH130" s="58"/>
      <c r="AI130" s="52"/>
      <c r="AJ130" s="59"/>
      <c r="AK130" s="59"/>
      <c r="AL130" s="60"/>
      <c r="AM130" s="61"/>
    </row>
    <row r="131" spans="1:39" x14ac:dyDescent="0.55000000000000004">
      <c r="A131" s="2"/>
      <c r="B131" s="2"/>
      <c r="C131" s="2"/>
      <c r="D131" s="2"/>
      <c r="E131" s="2"/>
      <c r="F131" s="2"/>
      <c r="G131" s="2"/>
      <c r="H131" s="41"/>
      <c r="I131" s="3"/>
      <c r="J131" s="46"/>
      <c r="K131" s="46"/>
      <c r="L131" s="47"/>
      <c r="M131" s="47"/>
      <c r="N131" s="306"/>
      <c r="O131" s="307"/>
      <c r="P131" s="48"/>
      <c r="Q131" s="49"/>
      <c r="R131" s="50"/>
      <c r="S131" s="48"/>
      <c r="T131" s="3"/>
      <c r="U131" s="2"/>
      <c r="V131" s="51"/>
      <c r="W131" s="52"/>
      <c r="X131" s="53"/>
      <c r="Y131" s="310"/>
      <c r="Z131" s="311"/>
      <c r="AA131" s="54"/>
      <c r="AB131" s="279"/>
      <c r="AC131" s="54"/>
      <c r="AD131" s="55"/>
      <c r="AE131" s="56"/>
      <c r="AF131" s="57"/>
      <c r="AG131" s="54"/>
      <c r="AH131" s="58"/>
      <c r="AI131" s="52"/>
      <c r="AJ131" s="59"/>
      <c r="AK131" s="59"/>
      <c r="AL131" s="60"/>
      <c r="AM131" s="61"/>
    </row>
    <row r="132" spans="1:39" x14ac:dyDescent="0.55000000000000004">
      <c r="A132" s="2"/>
      <c r="B132" s="2"/>
      <c r="C132" s="2"/>
      <c r="D132" s="2"/>
      <c r="E132" s="2"/>
      <c r="F132" s="2"/>
      <c r="G132" s="2"/>
      <c r="H132" s="41"/>
      <c r="I132" s="3"/>
      <c r="J132" s="46"/>
      <c r="K132" s="46"/>
      <c r="L132" s="47"/>
      <c r="M132" s="47"/>
      <c r="N132" s="306"/>
      <c r="O132" s="307"/>
      <c r="P132" s="48"/>
      <c r="Q132" s="49"/>
      <c r="R132" s="50"/>
      <c r="S132" s="48"/>
      <c r="T132" s="3"/>
      <c r="U132" s="2"/>
      <c r="V132" s="51"/>
      <c r="W132" s="52"/>
      <c r="X132" s="53"/>
      <c r="Y132" s="310"/>
      <c r="Z132" s="311"/>
      <c r="AA132" s="54"/>
      <c r="AB132" s="279"/>
      <c r="AC132" s="54"/>
      <c r="AD132" s="55"/>
      <c r="AE132" s="56"/>
      <c r="AF132" s="57"/>
      <c r="AG132" s="54"/>
      <c r="AH132" s="58"/>
      <c r="AI132" s="52"/>
      <c r="AJ132" s="59"/>
      <c r="AK132" s="59"/>
      <c r="AL132" s="60"/>
      <c r="AM132" s="61"/>
    </row>
    <row r="133" spans="1:39" x14ac:dyDescent="0.55000000000000004">
      <c r="A133" s="2"/>
      <c r="B133" s="2"/>
      <c r="C133" s="2"/>
      <c r="D133" s="2"/>
      <c r="E133" s="2"/>
      <c r="F133" s="2"/>
      <c r="G133" s="2"/>
      <c r="H133" s="41"/>
      <c r="I133" s="3"/>
      <c r="J133" s="46"/>
      <c r="K133" s="46"/>
      <c r="L133" s="47"/>
      <c r="M133" s="47"/>
      <c r="N133" s="306"/>
      <c r="O133" s="307"/>
      <c r="P133" s="48"/>
      <c r="Q133" s="49"/>
      <c r="R133" s="50"/>
      <c r="S133" s="48"/>
      <c r="T133" s="3"/>
      <c r="U133" s="2"/>
      <c r="V133" s="51"/>
      <c r="W133" s="52"/>
      <c r="X133" s="53"/>
      <c r="Y133" s="310"/>
      <c r="Z133" s="311"/>
      <c r="AA133" s="54"/>
      <c r="AB133" s="279"/>
      <c r="AC133" s="54"/>
      <c r="AD133" s="55"/>
      <c r="AE133" s="56"/>
      <c r="AF133" s="57"/>
      <c r="AG133" s="54"/>
      <c r="AH133" s="58"/>
      <c r="AI133" s="52"/>
      <c r="AJ133" s="59"/>
      <c r="AK133" s="59"/>
      <c r="AL133" s="60"/>
      <c r="AM133" s="61"/>
    </row>
    <row r="134" spans="1:39" x14ac:dyDescent="0.55000000000000004">
      <c r="A134" s="2"/>
      <c r="B134" s="2"/>
      <c r="C134" s="2"/>
      <c r="D134" s="2"/>
      <c r="E134" s="2"/>
      <c r="F134" s="2"/>
      <c r="G134" s="2"/>
      <c r="H134" s="41"/>
      <c r="I134" s="3"/>
      <c r="J134" s="46"/>
      <c r="K134" s="46"/>
      <c r="L134" s="47"/>
      <c r="M134" s="47"/>
      <c r="N134" s="306"/>
      <c r="O134" s="307"/>
      <c r="P134" s="48"/>
      <c r="Q134" s="49"/>
      <c r="R134" s="50"/>
      <c r="S134" s="48"/>
      <c r="T134" s="3"/>
      <c r="U134" s="2"/>
      <c r="V134" s="51"/>
      <c r="W134" s="52"/>
      <c r="X134" s="53"/>
      <c r="Y134" s="310"/>
      <c r="Z134" s="311"/>
      <c r="AA134" s="54"/>
      <c r="AB134" s="279"/>
      <c r="AC134" s="54"/>
      <c r="AD134" s="55"/>
      <c r="AE134" s="56"/>
      <c r="AF134" s="57"/>
      <c r="AG134" s="54"/>
      <c r="AH134" s="58"/>
      <c r="AI134" s="52"/>
      <c r="AJ134" s="59"/>
      <c r="AK134" s="59"/>
      <c r="AL134" s="60"/>
      <c r="AM134" s="61"/>
    </row>
    <row r="135" spans="1:39" x14ac:dyDescent="0.55000000000000004">
      <c r="A135" s="2"/>
      <c r="B135" s="2"/>
      <c r="C135" s="2"/>
      <c r="D135" s="2"/>
      <c r="E135" s="2"/>
      <c r="F135" s="2"/>
      <c r="G135" s="2"/>
      <c r="H135" s="41"/>
      <c r="I135" s="3"/>
      <c r="J135" s="46"/>
      <c r="K135" s="46"/>
      <c r="L135" s="47"/>
      <c r="M135" s="47"/>
      <c r="N135" s="306"/>
      <c r="O135" s="307"/>
      <c r="P135" s="48"/>
      <c r="Q135" s="49"/>
      <c r="R135" s="50"/>
      <c r="S135" s="48"/>
      <c r="T135" s="3"/>
      <c r="U135" s="2"/>
      <c r="V135" s="51"/>
      <c r="W135" s="52"/>
      <c r="X135" s="53"/>
      <c r="Y135" s="310"/>
      <c r="Z135" s="311"/>
      <c r="AA135" s="54"/>
      <c r="AB135" s="279"/>
      <c r="AC135" s="54"/>
      <c r="AD135" s="55"/>
      <c r="AE135" s="56"/>
      <c r="AF135" s="57"/>
      <c r="AG135" s="54"/>
      <c r="AH135" s="58"/>
      <c r="AI135" s="52"/>
      <c r="AJ135" s="59"/>
      <c r="AK135" s="59"/>
      <c r="AL135" s="60"/>
      <c r="AM135" s="61"/>
    </row>
    <row r="136" spans="1:39" x14ac:dyDescent="0.55000000000000004">
      <c r="A136" s="2"/>
      <c r="B136" s="2"/>
      <c r="C136" s="2"/>
      <c r="D136" s="2"/>
      <c r="E136" s="2"/>
      <c r="F136" s="2"/>
      <c r="G136" s="2"/>
      <c r="H136" s="41"/>
      <c r="I136" s="3"/>
      <c r="J136" s="46"/>
      <c r="K136" s="46"/>
      <c r="L136" s="47"/>
      <c r="M136" s="47"/>
      <c r="N136" s="306"/>
      <c r="O136" s="307"/>
      <c r="P136" s="48"/>
      <c r="Q136" s="49"/>
      <c r="R136" s="50"/>
      <c r="S136" s="48"/>
      <c r="T136" s="3"/>
      <c r="U136" s="2"/>
      <c r="V136" s="51"/>
      <c r="W136" s="52"/>
      <c r="X136" s="53"/>
      <c r="Y136" s="310"/>
      <c r="Z136" s="311"/>
      <c r="AA136" s="54"/>
      <c r="AB136" s="279"/>
      <c r="AC136" s="54"/>
      <c r="AD136" s="55"/>
      <c r="AE136" s="56"/>
      <c r="AF136" s="57"/>
      <c r="AG136" s="54"/>
      <c r="AH136" s="58"/>
      <c r="AI136" s="52"/>
      <c r="AJ136" s="59"/>
      <c r="AK136" s="59"/>
      <c r="AL136" s="60"/>
      <c r="AM136" s="61"/>
    </row>
    <row r="137" spans="1:39" x14ac:dyDescent="0.55000000000000004">
      <c r="A137" s="2"/>
      <c r="B137" s="2"/>
      <c r="C137" s="2"/>
      <c r="D137" s="2"/>
      <c r="E137" s="2"/>
      <c r="F137" s="2"/>
      <c r="G137" s="2"/>
      <c r="H137" s="41"/>
      <c r="I137" s="3"/>
      <c r="J137" s="46"/>
      <c r="K137" s="46"/>
      <c r="L137" s="47"/>
      <c r="M137" s="47"/>
      <c r="N137" s="306"/>
      <c r="O137" s="307"/>
      <c r="P137" s="48"/>
      <c r="Q137" s="49"/>
      <c r="R137" s="50"/>
      <c r="S137" s="48"/>
      <c r="T137" s="3"/>
      <c r="U137" s="2"/>
      <c r="V137" s="51"/>
      <c r="W137" s="52"/>
      <c r="X137" s="53"/>
      <c r="Y137" s="310"/>
      <c r="Z137" s="311"/>
      <c r="AA137" s="54"/>
      <c r="AB137" s="279"/>
      <c r="AC137" s="54"/>
      <c r="AD137" s="55"/>
      <c r="AE137" s="56"/>
      <c r="AF137" s="57"/>
      <c r="AG137" s="54"/>
      <c r="AH137" s="58"/>
      <c r="AI137" s="52"/>
      <c r="AJ137" s="59"/>
      <c r="AK137" s="59"/>
      <c r="AL137" s="60"/>
      <c r="AM137" s="61"/>
    </row>
    <row r="138" spans="1:39" x14ac:dyDescent="0.55000000000000004">
      <c r="A138" s="2"/>
      <c r="B138" s="2"/>
      <c r="C138" s="2"/>
      <c r="D138" s="2"/>
      <c r="E138" s="2"/>
      <c r="F138" s="2"/>
      <c r="G138" s="2"/>
      <c r="H138" s="41"/>
      <c r="I138" s="3"/>
      <c r="J138" s="46"/>
      <c r="K138" s="46"/>
      <c r="L138" s="47"/>
      <c r="M138" s="47"/>
      <c r="N138" s="306"/>
      <c r="O138" s="307"/>
      <c r="P138" s="48"/>
      <c r="Q138" s="49"/>
      <c r="R138" s="50"/>
      <c r="S138" s="48"/>
      <c r="T138" s="3"/>
      <c r="U138" s="2"/>
      <c r="V138" s="51"/>
      <c r="W138" s="52"/>
      <c r="X138" s="53"/>
      <c r="Y138" s="310"/>
      <c r="Z138" s="311"/>
      <c r="AA138" s="54"/>
      <c r="AB138" s="279"/>
      <c r="AC138" s="54"/>
      <c r="AD138" s="55"/>
      <c r="AE138" s="56"/>
      <c r="AF138" s="57"/>
      <c r="AG138" s="54"/>
      <c r="AH138" s="58"/>
      <c r="AI138" s="52"/>
      <c r="AJ138" s="59"/>
      <c r="AK138" s="59"/>
      <c r="AL138" s="60"/>
      <c r="AM138" s="61"/>
    </row>
    <row r="139" spans="1:39" x14ac:dyDescent="0.55000000000000004">
      <c r="A139" s="2"/>
      <c r="B139" s="2"/>
      <c r="C139" s="2"/>
      <c r="D139" s="2"/>
      <c r="E139" s="2"/>
      <c r="F139" s="2"/>
      <c r="G139" s="2"/>
      <c r="H139" s="41"/>
      <c r="I139" s="3"/>
      <c r="J139" s="46"/>
      <c r="K139" s="46"/>
      <c r="L139" s="47"/>
      <c r="M139" s="47"/>
      <c r="N139" s="306"/>
      <c r="O139" s="307"/>
      <c r="P139" s="48"/>
      <c r="Q139" s="49"/>
      <c r="R139" s="50"/>
      <c r="S139" s="48"/>
      <c r="T139" s="3"/>
      <c r="U139" s="2"/>
      <c r="V139" s="51"/>
      <c r="W139" s="52"/>
      <c r="X139" s="53"/>
      <c r="Y139" s="310"/>
      <c r="Z139" s="311"/>
      <c r="AA139" s="54"/>
      <c r="AB139" s="279"/>
      <c r="AC139" s="54"/>
      <c r="AD139" s="55"/>
      <c r="AE139" s="56"/>
      <c r="AF139" s="57"/>
      <c r="AG139" s="54"/>
      <c r="AH139" s="58"/>
      <c r="AI139" s="52"/>
      <c r="AJ139" s="59"/>
      <c r="AK139" s="59"/>
      <c r="AL139" s="60"/>
      <c r="AM139" s="61"/>
    </row>
    <row r="140" spans="1:39" x14ac:dyDescent="0.55000000000000004">
      <c r="A140" s="2"/>
      <c r="B140" s="2"/>
      <c r="C140" s="2"/>
      <c r="D140" s="2"/>
      <c r="E140" s="2"/>
      <c r="F140" s="2"/>
      <c r="G140" s="2"/>
      <c r="H140" s="41"/>
      <c r="I140" s="3"/>
      <c r="J140" s="46"/>
      <c r="K140" s="46"/>
      <c r="L140" s="47"/>
      <c r="M140" s="47"/>
      <c r="N140" s="306"/>
      <c r="O140" s="307"/>
      <c r="P140" s="48"/>
      <c r="Q140" s="49"/>
      <c r="R140" s="50"/>
      <c r="S140" s="48"/>
      <c r="T140" s="3"/>
      <c r="U140" s="2"/>
      <c r="V140" s="51"/>
      <c r="W140" s="52"/>
      <c r="X140" s="53"/>
      <c r="Y140" s="310"/>
      <c r="Z140" s="311"/>
      <c r="AA140" s="54"/>
      <c r="AB140" s="279"/>
      <c r="AC140" s="54"/>
      <c r="AD140" s="55"/>
      <c r="AE140" s="56"/>
      <c r="AF140" s="57"/>
      <c r="AG140" s="54"/>
      <c r="AH140" s="58"/>
      <c r="AI140" s="52"/>
      <c r="AJ140" s="59"/>
      <c r="AK140" s="59"/>
      <c r="AL140" s="60"/>
      <c r="AM140" s="61"/>
    </row>
    <row r="141" spans="1:39" x14ac:dyDescent="0.55000000000000004">
      <c r="A141" s="2"/>
      <c r="B141" s="2"/>
      <c r="C141" s="2"/>
      <c r="D141" s="2"/>
      <c r="E141" s="2"/>
      <c r="F141" s="2"/>
      <c r="G141" s="2"/>
      <c r="H141" s="41"/>
      <c r="I141" s="3"/>
      <c r="J141" s="46"/>
      <c r="K141" s="46"/>
      <c r="L141" s="47"/>
      <c r="M141" s="47"/>
      <c r="N141" s="306"/>
      <c r="O141" s="307"/>
      <c r="P141" s="48"/>
      <c r="Q141" s="49"/>
      <c r="R141" s="50"/>
      <c r="S141" s="48"/>
      <c r="T141" s="3"/>
      <c r="U141" s="2"/>
      <c r="V141" s="51"/>
      <c r="W141" s="52"/>
      <c r="X141" s="53"/>
      <c r="Y141" s="310"/>
      <c r="Z141" s="311"/>
      <c r="AA141" s="54"/>
      <c r="AB141" s="279"/>
      <c r="AC141" s="54"/>
      <c r="AD141" s="55"/>
      <c r="AE141" s="56"/>
      <c r="AF141" s="57"/>
      <c r="AG141" s="54"/>
      <c r="AH141" s="58"/>
      <c r="AI141" s="52"/>
      <c r="AJ141" s="59"/>
      <c r="AK141" s="59"/>
      <c r="AL141" s="60"/>
      <c r="AM141" s="61"/>
    </row>
    <row r="142" spans="1:39" x14ac:dyDescent="0.55000000000000004">
      <c r="A142" s="2"/>
      <c r="B142" s="2"/>
      <c r="C142" s="2"/>
      <c r="D142" s="2"/>
      <c r="E142" s="2"/>
      <c r="F142" s="2"/>
      <c r="G142" s="2"/>
      <c r="H142" s="41"/>
      <c r="I142" s="3"/>
      <c r="J142" s="46"/>
      <c r="K142" s="46"/>
      <c r="L142" s="47"/>
      <c r="M142" s="47"/>
      <c r="N142" s="306"/>
      <c r="O142" s="307"/>
      <c r="P142" s="48"/>
      <c r="Q142" s="49"/>
      <c r="R142" s="50"/>
      <c r="S142" s="48"/>
      <c r="T142" s="3"/>
      <c r="U142" s="2"/>
      <c r="V142" s="51"/>
      <c r="W142" s="52"/>
      <c r="X142" s="53"/>
      <c r="Y142" s="310"/>
      <c r="Z142" s="311"/>
      <c r="AA142" s="54"/>
      <c r="AB142" s="279"/>
      <c r="AC142" s="54"/>
      <c r="AD142" s="55"/>
      <c r="AE142" s="56"/>
      <c r="AF142" s="57"/>
      <c r="AG142" s="54"/>
      <c r="AH142" s="58"/>
      <c r="AI142" s="52"/>
      <c r="AJ142" s="59"/>
      <c r="AK142" s="59"/>
      <c r="AL142" s="60"/>
      <c r="AM142" s="61"/>
    </row>
    <row r="143" spans="1:39" x14ac:dyDescent="0.55000000000000004">
      <c r="A143" s="2"/>
      <c r="B143" s="2"/>
      <c r="C143" s="2"/>
      <c r="D143" s="2"/>
      <c r="E143" s="2"/>
      <c r="F143" s="2"/>
      <c r="G143" s="2"/>
      <c r="H143" s="41"/>
      <c r="I143" s="3"/>
      <c r="J143" s="46"/>
      <c r="K143" s="46"/>
      <c r="L143" s="47"/>
      <c r="M143" s="47"/>
      <c r="N143" s="306"/>
      <c r="O143" s="307"/>
      <c r="P143" s="48"/>
      <c r="Q143" s="49"/>
      <c r="R143" s="50"/>
      <c r="S143" s="48"/>
      <c r="T143" s="3"/>
      <c r="U143" s="2"/>
      <c r="V143" s="51"/>
      <c r="W143" s="52"/>
      <c r="X143" s="53"/>
      <c r="Y143" s="310"/>
      <c r="Z143" s="311"/>
      <c r="AA143" s="54"/>
      <c r="AB143" s="279"/>
      <c r="AC143" s="54"/>
      <c r="AD143" s="55"/>
      <c r="AE143" s="56"/>
      <c r="AF143" s="57"/>
      <c r="AG143" s="54"/>
      <c r="AH143" s="58"/>
      <c r="AI143" s="52"/>
      <c r="AJ143" s="59"/>
      <c r="AK143" s="59"/>
      <c r="AL143" s="60"/>
      <c r="AM143" s="61"/>
    </row>
    <row r="144" spans="1:39" x14ac:dyDescent="0.55000000000000004">
      <c r="A144" s="2"/>
      <c r="B144" s="2"/>
      <c r="C144" s="2"/>
      <c r="D144" s="2"/>
      <c r="E144" s="2"/>
      <c r="F144" s="2"/>
      <c r="G144" s="2"/>
      <c r="H144" s="41"/>
      <c r="I144" s="3"/>
      <c r="J144" s="46"/>
      <c r="K144" s="46"/>
      <c r="L144" s="47"/>
      <c r="M144" s="47"/>
      <c r="N144" s="306"/>
      <c r="O144" s="307"/>
      <c r="P144" s="48"/>
      <c r="Q144" s="49"/>
      <c r="R144" s="50"/>
      <c r="S144" s="48"/>
      <c r="T144" s="3"/>
      <c r="U144" s="2"/>
      <c r="V144" s="51"/>
      <c r="W144" s="52"/>
      <c r="X144" s="53"/>
      <c r="Y144" s="310"/>
      <c r="Z144" s="311"/>
      <c r="AA144" s="54"/>
      <c r="AB144" s="279"/>
      <c r="AC144" s="54"/>
      <c r="AD144" s="55"/>
      <c r="AE144" s="56"/>
      <c r="AF144" s="57"/>
      <c r="AG144" s="54"/>
      <c r="AH144" s="58"/>
      <c r="AI144" s="52"/>
      <c r="AJ144" s="59"/>
      <c r="AK144" s="59"/>
      <c r="AL144" s="60"/>
      <c r="AM144" s="61"/>
    </row>
    <row r="145" spans="1:39" x14ac:dyDescent="0.55000000000000004">
      <c r="A145" s="2"/>
      <c r="B145" s="2"/>
      <c r="C145" s="2"/>
      <c r="D145" s="2"/>
      <c r="E145" s="2"/>
      <c r="F145" s="2"/>
      <c r="G145" s="2"/>
      <c r="H145" s="41"/>
      <c r="I145" s="3"/>
      <c r="J145" s="46"/>
      <c r="K145" s="46"/>
      <c r="L145" s="47"/>
      <c r="M145" s="47"/>
      <c r="N145" s="306"/>
      <c r="O145" s="307"/>
      <c r="P145" s="48"/>
      <c r="Q145" s="49"/>
      <c r="R145" s="50"/>
      <c r="S145" s="48"/>
      <c r="T145" s="3"/>
      <c r="U145" s="2"/>
      <c r="V145" s="51"/>
      <c r="W145" s="52"/>
      <c r="X145" s="53"/>
      <c r="Y145" s="310"/>
      <c r="Z145" s="311"/>
      <c r="AA145" s="54"/>
      <c r="AB145" s="279"/>
      <c r="AC145" s="54"/>
      <c r="AD145" s="55"/>
      <c r="AE145" s="56"/>
      <c r="AF145" s="57"/>
      <c r="AG145" s="54"/>
      <c r="AH145" s="58"/>
      <c r="AI145" s="52"/>
      <c r="AJ145" s="59"/>
      <c r="AK145" s="59"/>
      <c r="AL145" s="60"/>
      <c r="AM145" s="61"/>
    </row>
    <row r="146" spans="1:39" x14ac:dyDescent="0.55000000000000004">
      <c r="A146" s="2"/>
      <c r="B146" s="2"/>
      <c r="C146" s="2"/>
      <c r="D146" s="2"/>
      <c r="E146" s="2"/>
      <c r="F146" s="2"/>
      <c r="G146" s="2"/>
      <c r="H146" s="41"/>
      <c r="I146" s="3"/>
      <c r="J146" s="46"/>
      <c r="K146" s="46"/>
      <c r="L146" s="47"/>
      <c r="M146" s="47"/>
      <c r="N146" s="306"/>
      <c r="O146" s="307"/>
      <c r="P146" s="48"/>
      <c r="Q146" s="49"/>
      <c r="R146" s="50"/>
      <c r="S146" s="48"/>
      <c r="T146" s="3"/>
      <c r="U146" s="2"/>
      <c r="V146" s="51"/>
      <c r="W146" s="52"/>
      <c r="X146" s="53"/>
      <c r="Y146" s="310"/>
      <c r="Z146" s="311"/>
      <c r="AA146" s="54"/>
      <c r="AB146" s="279"/>
      <c r="AC146" s="54"/>
      <c r="AD146" s="55"/>
      <c r="AE146" s="56"/>
      <c r="AF146" s="57"/>
      <c r="AG146" s="54"/>
      <c r="AH146" s="58"/>
      <c r="AI146" s="52"/>
      <c r="AJ146" s="59"/>
      <c r="AK146" s="59"/>
      <c r="AL146" s="60"/>
      <c r="AM146" s="61"/>
    </row>
    <row r="147" spans="1:39" x14ac:dyDescent="0.55000000000000004">
      <c r="A147" s="2"/>
      <c r="B147" s="2"/>
      <c r="C147" s="2"/>
      <c r="D147" s="2"/>
      <c r="E147" s="2"/>
      <c r="F147" s="2"/>
      <c r="G147" s="2"/>
      <c r="H147" s="41"/>
      <c r="I147" s="3"/>
      <c r="J147" s="46"/>
      <c r="K147" s="46"/>
      <c r="L147" s="47"/>
      <c r="M147" s="47"/>
      <c r="N147" s="306"/>
      <c r="O147" s="307"/>
      <c r="P147" s="48"/>
      <c r="Q147" s="49"/>
      <c r="R147" s="50"/>
      <c r="S147" s="48"/>
      <c r="T147" s="3"/>
      <c r="U147" s="2"/>
      <c r="V147" s="51"/>
      <c r="W147" s="52"/>
      <c r="X147" s="53"/>
      <c r="Y147" s="310"/>
      <c r="Z147" s="311"/>
      <c r="AA147" s="54"/>
      <c r="AB147" s="279"/>
      <c r="AC147" s="54"/>
      <c r="AD147" s="55"/>
      <c r="AE147" s="56"/>
      <c r="AF147" s="57"/>
      <c r="AG147" s="54"/>
      <c r="AH147" s="58"/>
      <c r="AI147" s="52"/>
      <c r="AJ147" s="59"/>
      <c r="AK147" s="59"/>
      <c r="AL147" s="60"/>
      <c r="AM147" s="61"/>
    </row>
    <row r="148" spans="1:39" x14ac:dyDescent="0.55000000000000004">
      <c r="A148" s="2"/>
      <c r="B148" s="2"/>
      <c r="C148" s="2"/>
      <c r="D148" s="2"/>
      <c r="E148" s="2"/>
      <c r="F148" s="2"/>
      <c r="G148" s="2"/>
      <c r="H148" s="41"/>
      <c r="I148" s="3"/>
      <c r="J148" s="46"/>
      <c r="K148" s="46"/>
      <c r="L148" s="47"/>
      <c r="M148" s="47"/>
      <c r="N148" s="306"/>
      <c r="O148" s="307"/>
      <c r="P148" s="48"/>
      <c r="Q148" s="49"/>
      <c r="R148" s="50"/>
      <c r="S148" s="48"/>
      <c r="T148" s="3"/>
      <c r="U148" s="2"/>
      <c r="V148" s="51"/>
      <c r="W148" s="52"/>
      <c r="X148" s="53"/>
      <c r="Y148" s="310"/>
      <c r="Z148" s="311"/>
      <c r="AA148" s="54"/>
      <c r="AB148" s="279"/>
      <c r="AC148" s="54"/>
      <c r="AD148" s="55"/>
      <c r="AE148" s="56"/>
      <c r="AF148" s="57"/>
      <c r="AG148" s="54"/>
      <c r="AH148" s="58"/>
      <c r="AI148" s="52"/>
      <c r="AJ148" s="59"/>
      <c r="AK148" s="59"/>
      <c r="AL148" s="60"/>
      <c r="AM148" s="61"/>
    </row>
    <row r="149" spans="1:39" x14ac:dyDescent="0.55000000000000004">
      <c r="A149" s="2"/>
      <c r="B149" s="2"/>
      <c r="C149" s="2"/>
      <c r="D149" s="2"/>
      <c r="E149" s="2"/>
      <c r="F149" s="2"/>
      <c r="G149" s="2"/>
      <c r="H149" s="41"/>
      <c r="I149" s="3"/>
      <c r="J149" s="46"/>
      <c r="K149" s="46"/>
      <c r="L149" s="47"/>
      <c r="M149" s="47"/>
      <c r="N149" s="306"/>
      <c r="O149" s="307"/>
      <c r="P149" s="48"/>
      <c r="Q149" s="49"/>
      <c r="R149" s="50"/>
      <c r="S149" s="48"/>
      <c r="T149" s="3"/>
      <c r="U149" s="2"/>
      <c r="V149" s="51"/>
      <c r="W149" s="52"/>
      <c r="X149" s="53"/>
      <c r="Y149" s="310"/>
      <c r="Z149" s="311"/>
      <c r="AA149" s="54"/>
      <c r="AB149" s="279"/>
      <c r="AC149" s="54"/>
      <c r="AD149" s="55"/>
      <c r="AE149" s="56"/>
      <c r="AF149" s="57"/>
      <c r="AG149" s="54"/>
      <c r="AH149" s="58"/>
      <c r="AI149" s="52"/>
      <c r="AJ149" s="59"/>
      <c r="AK149" s="59"/>
      <c r="AL149" s="60"/>
      <c r="AM149" s="61"/>
    </row>
    <row r="150" spans="1:39" x14ac:dyDescent="0.55000000000000004">
      <c r="A150" s="2"/>
      <c r="B150" s="2"/>
      <c r="C150" s="2"/>
      <c r="D150" s="2"/>
      <c r="E150" s="2"/>
      <c r="F150" s="2"/>
      <c r="G150" s="2"/>
      <c r="H150" s="41"/>
      <c r="I150" s="3"/>
      <c r="J150" s="46"/>
      <c r="K150" s="46"/>
      <c r="L150" s="47"/>
      <c r="M150" s="47"/>
      <c r="N150" s="306"/>
      <c r="O150" s="307"/>
      <c r="P150" s="48"/>
      <c r="Q150" s="49"/>
      <c r="R150" s="50"/>
      <c r="S150" s="48"/>
      <c r="T150" s="3"/>
      <c r="U150" s="2"/>
      <c r="V150" s="51"/>
      <c r="W150" s="52"/>
      <c r="X150" s="53"/>
      <c r="Y150" s="310"/>
      <c r="Z150" s="311"/>
      <c r="AA150" s="54"/>
      <c r="AB150" s="279"/>
      <c r="AC150" s="54"/>
      <c r="AD150" s="55"/>
      <c r="AE150" s="56"/>
      <c r="AF150" s="57"/>
      <c r="AG150" s="54"/>
      <c r="AH150" s="58"/>
      <c r="AI150" s="52"/>
      <c r="AJ150" s="59"/>
      <c r="AK150" s="59"/>
      <c r="AL150" s="60"/>
      <c r="AM150" s="61"/>
    </row>
    <row r="151" spans="1:39" x14ac:dyDescent="0.55000000000000004">
      <c r="A151" s="2"/>
      <c r="B151" s="2"/>
      <c r="C151" s="2"/>
      <c r="D151" s="2"/>
      <c r="E151" s="2"/>
      <c r="F151" s="2"/>
      <c r="G151" s="2"/>
      <c r="H151" s="41"/>
      <c r="I151" s="3"/>
      <c r="J151" s="46"/>
      <c r="K151" s="46"/>
      <c r="L151" s="47"/>
      <c r="M151" s="47"/>
      <c r="N151" s="306"/>
      <c r="O151" s="307"/>
      <c r="P151" s="48"/>
      <c r="Q151" s="49"/>
      <c r="R151" s="50"/>
      <c r="S151" s="48"/>
      <c r="T151" s="3"/>
      <c r="U151" s="2"/>
      <c r="V151" s="51"/>
      <c r="W151" s="52"/>
      <c r="X151" s="53"/>
      <c r="Y151" s="310"/>
      <c r="Z151" s="311"/>
      <c r="AA151" s="54"/>
      <c r="AB151" s="279"/>
      <c r="AC151" s="54"/>
      <c r="AD151" s="55"/>
      <c r="AE151" s="56"/>
      <c r="AF151" s="57"/>
      <c r="AG151" s="54"/>
      <c r="AH151" s="58"/>
      <c r="AI151" s="52"/>
      <c r="AJ151" s="59"/>
      <c r="AK151" s="59"/>
      <c r="AL151" s="60"/>
      <c r="AM151" s="61"/>
    </row>
    <row r="152" spans="1:39" x14ac:dyDescent="0.55000000000000004">
      <c r="A152" s="2"/>
      <c r="B152" s="2"/>
      <c r="C152" s="2"/>
      <c r="D152" s="2"/>
      <c r="E152" s="2"/>
      <c r="F152" s="2"/>
      <c r="G152" s="2"/>
      <c r="H152" s="41"/>
      <c r="I152" s="3"/>
      <c r="J152" s="46"/>
      <c r="K152" s="46"/>
      <c r="L152" s="47"/>
      <c r="M152" s="47"/>
      <c r="N152" s="306"/>
      <c r="O152" s="307"/>
      <c r="P152" s="48"/>
      <c r="Q152" s="49"/>
      <c r="R152" s="50"/>
      <c r="S152" s="48"/>
      <c r="T152" s="3"/>
      <c r="U152" s="2"/>
      <c r="V152" s="51"/>
      <c r="W152" s="52"/>
      <c r="X152" s="53"/>
      <c r="Y152" s="310"/>
      <c r="Z152" s="311"/>
      <c r="AA152" s="54"/>
      <c r="AB152" s="279"/>
      <c r="AC152" s="54"/>
      <c r="AD152" s="55"/>
      <c r="AE152" s="56"/>
      <c r="AF152" s="57"/>
      <c r="AG152" s="54"/>
      <c r="AH152" s="58"/>
      <c r="AI152" s="52"/>
      <c r="AJ152" s="59"/>
      <c r="AK152" s="59"/>
      <c r="AL152" s="60"/>
      <c r="AM152" s="61"/>
    </row>
    <row r="153" spans="1:39" x14ac:dyDescent="0.55000000000000004">
      <c r="A153" s="2"/>
      <c r="B153" s="2"/>
      <c r="C153" s="2"/>
      <c r="D153" s="2"/>
      <c r="E153" s="2"/>
      <c r="F153" s="2"/>
      <c r="G153" s="2"/>
      <c r="H153" s="41"/>
      <c r="I153" s="3"/>
      <c r="J153" s="46"/>
      <c r="K153" s="46"/>
      <c r="L153" s="47"/>
      <c r="M153" s="47"/>
      <c r="N153" s="306"/>
      <c r="O153" s="307"/>
      <c r="P153" s="48"/>
      <c r="Q153" s="49"/>
      <c r="R153" s="50"/>
      <c r="S153" s="48"/>
      <c r="T153" s="3"/>
      <c r="U153" s="2"/>
      <c r="V153" s="51"/>
      <c r="W153" s="52"/>
      <c r="X153" s="53"/>
      <c r="Y153" s="310"/>
      <c r="Z153" s="311"/>
      <c r="AA153" s="54"/>
      <c r="AB153" s="279"/>
      <c r="AC153" s="54"/>
      <c r="AD153" s="55"/>
      <c r="AE153" s="56"/>
      <c r="AF153" s="57"/>
      <c r="AG153" s="54"/>
      <c r="AH153" s="58"/>
      <c r="AI153" s="52"/>
      <c r="AJ153" s="59"/>
      <c r="AK153" s="59"/>
      <c r="AL153" s="60"/>
      <c r="AM153" s="61"/>
    </row>
    <row r="154" spans="1:39" x14ac:dyDescent="0.55000000000000004">
      <c r="A154" s="2"/>
      <c r="B154" s="2"/>
      <c r="C154" s="2"/>
      <c r="D154" s="2"/>
      <c r="E154" s="2"/>
      <c r="F154" s="2"/>
      <c r="G154" s="2"/>
      <c r="H154" s="41"/>
      <c r="I154" s="3"/>
      <c r="J154" s="46"/>
      <c r="K154" s="46"/>
      <c r="L154" s="47"/>
      <c r="M154" s="47"/>
      <c r="N154" s="306"/>
      <c r="O154" s="307"/>
      <c r="P154" s="48"/>
      <c r="Q154" s="49"/>
      <c r="R154" s="50"/>
      <c r="S154" s="48"/>
      <c r="T154" s="3"/>
      <c r="U154" s="2"/>
      <c r="V154" s="51"/>
      <c r="W154" s="52"/>
      <c r="X154" s="53"/>
      <c r="Y154" s="310"/>
      <c r="Z154" s="311"/>
      <c r="AA154" s="54"/>
      <c r="AB154" s="279"/>
      <c r="AC154" s="54"/>
      <c r="AD154" s="55"/>
      <c r="AE154" s="56"/>
      <c r="AF154" s="57"/>
      <c r="AG154" s="54"/>
      <c r="AH154" s="58"/>
      <c r="AI154" s="52"/>
      <c r="AJ154" s="59"/>
      <c r="AK154" s="59"/>
      <c r="AL154" s="60"/>
      <c r="AM154" s="61"/>
    </row>
    <row r="155" spans="1:39" x14ac:dyDescent="0.55000000000000004">
      <c r="A155" s="2"/>
      <c r="B155" s="2"/>
      <c r="C155" s="2"/>
      <c r="D155" s="2"/>
      <c r="E155" s="2"/>
      <c r="F155" s="2"/>
      <c r="G155" s="2"/>
      <c r="H155" s="41"/>
      <c r="I155" s="3"/>
      <c r="J155" s="46"/>
      <c r="K155" s="46"/>
      <c r="L155" s="47"/>
      <c r="M155" s="47"/>
      <c r="N155" s="306"/>
      <c r="O155" s="307"/>
      <c r="P155" s="48"/>
      <c r="Q155" s="49"/>
      <c r="R155" s="50"/>
      <c r="S155" s="48"/>
      <c r="T155" s="3"/>
      <c r="U155" s="2"/>
      <c r="V155" s="51"/>
      <c r="W155" s="52"/>
      <c r="X155" s="53"/>
      <c r="Y155" s="310"/>
      <c r="Z155" s="311"/>
      <c r="AA155" s="54"/>
      <c r="AB155" s="279"/>
      <c r="AC155" s="54"/>
      <c r="AD155" s="55"/>
      <c r="AE155" s="56"/>
      <c r="AF155" s="57"/>
      <c r="AG155" s="54"/>
      <c r="AH155" s="58"/>
      <c r="AI155" s="52"/>
      <c r="AJ155" s="59"/>
      <c r="AK155" s="59"/>
      <c r="AL155" s="60"/>
      <c r="AM155" s="61"/>
    </row>
    <row r="156" spans="1:39" x14ac:dyDescent="0.55000000000000004">
      <c r="A156" s="2"/>
      <c r="B156" s="2"/>
      <c r="C156" s="2"/>
      <c r="D156" s="2"/>
      <c r="E156" s="2"/>
      <c r="F156" s="2"/>
      <c r="G156" s="2"/>
      <c r="H156" s="41"/>
      <c r="I156" s="3"/>
      <c r="J156" s="46"/>
      <c r="K156" s="46"/>
      <c r="L156" s="47"/>
      <c r="M156" s="47"/>
      <c r="N156" s="306"/>
      <c r="O156" s="307"/>
      <c r="P156" s="48"/>
      <c r="Q156" s="49"/>
      <c r="R156" s="50"/>
      <c r="S156" s="48"/>
      <c r="T156" s="3"/>
      <c r="U156" s="2"/>
      <c r="V156" s="51"/>
      <c r="W156" s="52"/>
      <c r="X156" s="53"/>
      <c r="Y156" s="310"/>
      <c r="Z156" s="311"/>
      <c r="AA156" s="54"/>
      <c r="AB156" s="279"/>
      <c r="AC156" s="54"/>
      <c r="AD156" s="55"/>
      <c r="AE156" s="56"/>
      <c r="AF156" s="57"/>
      <c r="AG156" s="54"/>
      <c r="AH156" s="58"/>
      <c r="AI156" s="52"/>
      <c r="AJ156" s="59"/>
      <c r="AK156" s="59"/>
      <c r="AL156" s="60"/>
      <c r="AM156" s="61"/>
    </row>
    <row r="157" spans="1:39" x14ac:dyDescent="0.55000000000000004">
      <c r="A157" s="2"/>
      <c r="B157" s="2"/>
      <c r="C157" s="2"/>
      <c r="D157" s="2"/>
      <c r="E157" s="2"/>
      <c r="F157" s="2"/>
      <c r="G157" s="2"/>
      <c r="H157" s="41"/>
      <c r="I157" s="3"/>
      <c r="J157" s="46"/>
      <c r="K157" s="46"/>
      <c r="L157" s="47"/>
      <c r="M157" s="47"/>
      <c r="N157" s="306"/>
      <c r="O157" s="307"/>
      <c r="P157" s="48"/>
      <c r="Q157" s="49"/>
      <c r="R157" s="50"/>
      <c r="S157" s="48"/>
      <c r="T157" s="3"/>
      <c r="U157" s="2"/>
      <c r="V157" s="51"/>
      <c r="W157" s="52"/>
      <c r="X157" s="53"/>
      <c r="Y157" s="310"/>
      <c r="Z157" s="311"/>
      <c r="AA157" s="54"/>
      <c r="AB157" s="279"/>
      <c r="AC157" s="54"/>
      <c r="AD157" s="55"/>
      <c r="AE157" s="56"/>
      <c r="AF157" s="57"/>
      <c r="AG157" s="54"/>
      <c r="AH157" s="58"/>
      <c r="AI157" s="52"/>
      <c r="AJ157" s="59"/>
      <c r="AK157" s="59"/>
      <c r="AL157" s="60"/>
      <c r="AM157" s="61"/>
    </row>
    <row r="158" spans="1:39" x14ac:dyDescent="0.55000000000000004">
      <c r="A158" s="2"/>
      <c r="B158" s="2"/>
      <c r="C158" s="2"/>
      <c r="D158" s="2"/>
      <c r="E158" s="2"/>
      <c r="F158" s="2"/>
      <c r="G158" s="2"/>
      <c r="H158" s="41"/>
      <c r="I158" s="3"/>
      <c r="J158" s="46"/>
      <c r="K158" s="46"/>
      <c r="L158" s="47"/>
      <c r="M158" s="47"/>
      <c r="N158" s="306"/>
      <c r="O158" s="307"/>
      <c r="P158" s="48"/>
      <c r="Q158" s="49"/>
      <c r="R158" s="50"/>
      <c r="S158" s="48"/>
      <c r="T158" s="3"/>
      <c r="U158" s="2"/>
      <c r="V158" s="51"/>
      <c r="W158" s="52"/>
      <c r="X158" s="53"/>
      <c r="Y158" s="310"/>
      <c r="Z158" s="311"/>
      <c r="AA158" s="54"/>
      <c r="AB158" s="279"/>
      <c r="AC158" s="54"/>
      <c r="AD158" s="55"/>
      <c r="AE158" s="56"/>
      <c r="AF158" s="57"/>
      <c r="AG158" s="54"/>
      <c r="AH158" s="58"/>
      <c r="AI158" s="52"/>
      <c r="AJ158" s="59"/>
      <c r="AK158" s="59"/>
      <c r="AL158" s="60"/>
      <c r="AM158" s="61"/>
    </row>
    <row r="159" spans="1:39" x14ac:dyDescent="0.55000000000000004">
      <c r="A159" s="2"/>
      <c r="B159" s="2"/>
      <c r="C159" s="2"/>
      <c r="D159" s="2"/>
      <c r="E159" s="2"/>
      <c r="F159" s="2"/>
      <c r="G159" s="2"/>
      <c r="H159" s="41"/>
      <c r="I159" s="3"/>
      <c r="J159" s="46"/>
      <c r="K159" s="46"/>
      <c r="L159" s="47"/>
      <c r="M159" s="47"/>
      <c r="N159" s="306"/>
      <c r="O159" s="307"/>
      <c r="P159" s="48"/>
      <c r="Q159" s="49"/>
      <c r="R159" s="50"/>
      <c r="S159" s="48"/>
      <c r="T159" s="3"/>
      <c r="U159" s="2"/>
      <c r="V159" s="51"/>
      <c r="W159" s="52"/>
      <c r="X159" s="53"/>
      <c r="Y159" s="310"/>
      <c r="Z159" s="311"/>
      <c r="AA159" s="54"/>
      <c r="AB159" s="279"/>
      <c r="AC159" s="54"/>
      <c r="AD159" s="55"/>
      <c r="AE159" s="56"/>
      <c r="AF159" s="57"/>
      <c r="AG159" s="54"/>
      <c r="AH159" s="58"/>
      <c r="AI159" s="52"/>
      <c r="AJ159" s="59"/>
      <c r="AK159" s="59"/>
      <c r="AL159" s="60"/>
      <c r="AM159" s="61"/>
    </row>
    <row r="160" spans="1:39" x14ac:dyDescent="0.55000000000000004">
      <c r="A160" s="2"/>
      <c r="B160" s="2"/>
      <c r="C160" s="2"/>
      <c r="D160" s="2"/>
      <c r="E160" s="2"/>
      <c r="F160" s="2"/>
      <c r="G160" s="2"/>
      <c r="H160" s="41"/>
      <c r="I160" s="3"/>
      <c r="J160" s="46"/>
      <c r="K160" s="46"/>
      <c r="L160" s="47"/>
      <c r="M160" s="47"/>
      <c r="N160" s="306"/>
      <c r="O160" s="307"/>
      <c r="P160" s="48"/>
      <c r="Q160" s="49"/>
      <c r="R160" s="50"/>
      <c r="S160" s="48"/>
      <c r="T160" s="3"/>
      <c r="U160" s="2"/>
      <c r="V160" s="51"/>
      <c r="W160" s="52"/>
      <c r="X160" s="53"/>
      <c r="Y160" s="310"/>
      <c r="Z160" s="311"/>
      <c r="AA160" s="54"/>
      <c r="AB160" s="279"/>
      <c r="AC160" s="54"/>
      <c r="AD160" s="55"/>
      <c r="AE160" s="56"/>
      <c r="AF160" s="57"/>
      <c r="AG160" s="54"/>
      <c r="AH160" s="58"/>
      <c r="AI160" s="52"/>
      <c r="AJ160" s="59"/>
      <c r="AK160" s="59"/>
      <c r="AL160" s="60"/>
      <c r="AM160" s="61"/>
    </row>
    <row r="161" spans="1:39" x14ac:dyDescent="0.55000000000000004">
      <c r="A161" s="2"/>
      <c r="B161" s="2"/>
      <c r="C161" s="2"/>
      <c r="D161" s="2"/>
      <c r="E161" s="2"/>
      <c r="F161" s="2"/>
      <c r="G161" s="2"/>
      <c r="H161" s="41"/>
      <c r="I161" s="3"/>
      <c r="J161" s="46"/>
      <c r="K161" s="46"/>
      <c r="L161" s="47"/>
      <c r="M161" s="47"/>
      <c r="N161" s="306"/>
      <c r="O161" s="307"/>
      <c r="P161" s="48"/>
      <c r="Q161" s="49"/>
      <c r="R161" s="50"/>
      <c r="S161" s="48"/>
      <c r="T161" s="3"/>
      <c r="U161" s="2"/>
      <c r="V161" s="51"/>
      <c r="W161" s="52"/>
      <c r="X161" s="53"/>
      <c r="Y161" s="310"/>
      <c r="Z161" s="311"/>
      <c r="AA161" s="54"/>
      <c r="AB161" s="279"/>
      <c r="AC161" s="54"/>
      <c r="AD161" s="55"/>
      <c r="AE161" s="56"/>
      <c r="AF161" s="57"/>
      <c r="AG161" s="54"/>
      <c r="AH161" s="58"/>
      <c r="AI161" s="52"/>
      <c r="AJ161" s="59"/>
      <c r="AK161" s="59"/>
      <c r="AL161" s="60"/>
      <c r="AM161" s="61"/>
    </row>
    <row r="162" spans="1:39" x14ac:dyDescent="0.55000000000000004">
      <c r="A162" s="2"/>
      <c r="B162" s="2"/>
      <c r="C162" s="2"/>
      <c r="D162" s="2"/>
      <c r="E162" s="2"/>
      <c r="F162" s="2"/>
      <c r="G162" s="2"/>
      <c r="H162" s="41"/>
      <c r="I162" s="3"/>
      <c r="J162" s="46"/>
      <c r="K162" s="46"/>
      <c r="L162" s="47"/>
      <c r="M162" s="47"/>
      <c r="N162" s="306"/>
      <c r="O162" s="307"/>
      <c r="P162" s="48"/>
      <c r="Q162" s="49"/>
      <c r="R162" s="50"/>
      <c r="S162" s="48"/>
      <c r="T162" s="3"/>
      <c r="U162" s="2"/>
      <c r="V162" s="51"/>
      <c r="W162" s="52"/>
      <c r="X162" s="53"/>
      <c r="Y162" s="310"/>
      <c r="Z162" s="311"/>
      <c r="AA162" s="54"/>
      <c r="AB162" s="279"/>
      <c r="AC162" s="54"/>
      <c r="AD162" s="55"/>
      <c r="AE162" s="56"/>
      <c r="AF162" s="57"/>
      <c r="AG162" s="54"/>
      <c r="AH162" s="58"/>
      <c r="AI162" s="52"/>
      <c r="AJ162" s="59"/>
      <c r="AK162" s="59"/>
      <c r="AL162" s="60"/>
      <c r="AM162" s="61"/>
    </row>
    <row r="163" spans="1:39" x14ac:dyDescent="0.55000000000000004">
      <c r="A163" s="2"/>
      <c r="B163" s="2"/>
      <c r="C163" s="2"/>
      <c r="D163" s="2"/>
      <c r="E163" s="2"/>
      <c r="F163" s="2"/>
      <c r="G163" s="2"/>
      <c r="H163" s="41"/>
      <c r="I163" s="3"/>
      <c r="J163" s="46"/>
      <c r="K163" s="46"/>
      <c r="L163" s="47"/>
      <c r="M163" s="47"/>
      <c r="N163" s="306"/>
      <c r="O163" s="307"/>
      <c r="P163" s="48"/>
      <c r="Q163" s="49"/>
      <c r="R163" s="50"/>
      <c r="S163" s="48"/>
      <c r="T163" s="3"/>
      <c r="U163" s="2"/>
      <c r="V163" s="51"/>
      <c r="W163" s="52"/>
      <c r="X163" s="53"/>
      <c r="Y163" s="310"/>
      <c r="Z163" s="311"/>
      <c r="AA163" s="54"/>
      <c r="AB163" s="279"/>
      <c r="AC163" s="54"/>
      <c r="AD163" s="55"/>
      <c r="AE163" s="56"/>
      <c r="AF163" s="57"/>
      <c r="AG163" s="54"/>
      <c r="AH163" s="58"/>
      <c r="AI163" s="52"/>
      <c r="AJ163" s="59"/>
      <c r="AK163" s="59"/>
      <c r="AL163" s="60"/>
      <c r="AM163" s="61"/>
    </row>
    <row r="164" spans="1:39" x14ac:dyDescent="0.55000000000000004">
      <c r="A164" s="2"/>
      <c r="B164" s="2"/>
      <c r="C164" s="2"/>
      <c r="D164" s="2"/>
      <c r="E164" s="2"/>
      <c r="F164" s="2"/>
      <c r="G164" s="2"/>
      <c r="H164" s="41"/>
      <c r="I164" s="3"/>
      <c r="J164" s="46"/>
      <c r="K164" s="46"/>
      <c r="L164" s="47"/>
      <c r="M164" s="47"/>
      <c r="N164" s="306"/>
      <c r="O164" s="307"/>
      <c r="P164" s="48"/>
      <c r="Q164" s="49"/>
      <c r="R164" s="50"/>
      <c r="S164" s="48"/>
      <c r="T164" s="3"/>
      <c r="U164" s="2"/>
      <c r="V164" s="51"/>
      <c r="W164" s="52"/>
      <c r="X164" s="53"/>
      <c r="Y164" s="310"/>
      <c r="Z164" s="311"/>
      <c r="AA164" s="54"/>
      <c r="AB164" s="279"/>
      <c r="AC164" s="54"/>
      <c r="AD164" s="55"/>
      <c r="AE164" s="56"/>
      <c r="AF164" s="57"/>
      <c r="AG164" s="54"/>
      <c r="AH164" s="58"/>
      <c r="AI164" s="52"/>
      <c r="AJ164" s="59"/>
      <c r="AK164" s="59"/>
      <c r="AL164" s="60"/>
      <c r="AM164" s="61"/>
    </row>
    <row r="165" spans="1:39" x14ac:dyDescent="0.55000000000000004">
      <c r="A165" s="2"/>
      <c r="B165" s="2"/>
      <c r="C165" s="2"/>
      <c r="D165" s="2"/>
      <c r="E165" s="2"/>
      <c r="F165" s="2"/>
      <c r="G165" s="2"/>
      <c r="H165" s="41"/>
      <c r="I165" s="3"/>
      <c r="J165" s="46"/>
      <c r="K165" s="46"/>
      <c r="L165" s="47"/>
      <c r="M165" s="47"/>
      <c r="N165" s="306"/>
      <c r="O165" s="307"/>
      <c r="P165" s="48"/>
      <c r="Q165" s="49"/>
      <c r="R165" s="50"/>
      <c r="S165" s="48"/>
      <c r="T165" s="3"/>
      <c r="U165" s="2"/>
      <c r="V165" s="51"/>
      <c r="W165" s="52"/>
      <c r="X165" s="53"/>
      <c r="Y165" s="310"/>
      <c r="Z165" s="311"/>
      <c r="AA165" s="54"/>
      <c r="AB165" s="279"/>
      <c r="AC165" s="54"/>
      <c r="AD165" s="55"/>
      <c r="AE165" s="56"/>
      <c r="AF165" s="57"/>
      <c r="AG165" s="54"/>
      <c r="AH165" s="58"/>
      <c r="AI165" s="52"/>
      <c r="AJ165" s="59"/>
      <c r="AK165" s="59"/>
      <c r="AL165" s="60"/>
      <c r="AM165" s="61"/>
    </row>
    <row r="166" spans="1:39" x14ac:dyDescent="0.55000000000000004">
      <c r="A166" s="2"/>
      <c r="B166" s="2"/>
      <c r="C166" s="2"/>
      <c r="D166" s="2"/>
      <c r="E166" s="2"/>
      <c r="F166" s="2"/>
      <c r="G166" s="2"/>
      <c r="H166" s="41"/>
      <c r="I166" s="3"/>
      <c r="J166" s="46"/>
      <c r="K166" s="46"/>
      <c r="L166" s="47"/>
      <c r="M166" s="47"/>
      <c r="N166" s="306"/>
      <c r="O166" s="307"/>
      <c r="P166" s="48"/>
      <c r="Q166" s="49"/>
      <c r="R166" s="50"/>
      <c r="S166" s="48"/>
      <c r="T166" s="3"/>
      <c r="U166" s="2"/>
      <c r="V166" s="51"/>
      <c r="W166" s="52"/>
      <c r="X166" s="53"/>
      <c r="Y166" s="310"/>
      <c r="Z166" s="311"/>
      <c r="AA166" s="54"/>
      <c r="AB166" s="279"/>
      <c r="AC166" s="54"/>
      <c r="AD166" s="55"/>
      <c r="AE166" s="56"/>
      <c r="AF166" s="57"/>
      <c r="AG166" s="54"/>
      <c r="AH166" s="58"/>
      <c r="AI166" s="52"/>
      <c r="AJ166" s="59"/>
      <c r="AK166" s="59"/>
      <c r="AL166" s="60"/>
      <c r="AM166" s="61"/>
    </row>
    <row r="167" spans="1:39" x14ac:dyDescent="0.55000000000000004">
      <c r="A167" s="2"/>
      <c r="B167" s="2"/>
      <c r="C167" s="2"/>
      <c r="D167" s="2"/>
      <c r="E167" s="2"/>
      <c r="F167" s="2"/>
      <c r="G167" s="2"/>
      <c r="H167" s="41"/>
      <c r="I167" s="3"/>
      <c r="J167" s="46"/>
      <c r="K167" s="46"/>
      <c r="L167" s="47"/>
      <c r="M167" s="47"/>
      <c r="N167" s="306"/>
      <c r="O167" s="307"/>
      <c r="P167" s="48"/>
      <c r="Q167" s="49"/>
      <c r="R167" s="50"/>
      <c r="S167" s="48"/>
      <c r="T167" s="3"/>
      <c r="U167" s="2"/>
      <c r="V167" s="51"/>
      <c r="W167" s="52"/>
      <c r="X167" s="53"/>
      <c r="Y167" s="310"/>
      <c r="Z167" s="311"/>
      <c r="AA167" s="54"/>
      <c r="AB167" s="279"/>
      <c r="AC167" s="54"/>
      <c r="AD167" s="55"/>
      <c r="AE167" s="56"/>
      <c r="AF167" s="57"/>
      <c r="AG167" s="54"/>
      <c r="AH167" s="58"/>
      <c r="AI167" s="52"/>
      <c r="AJ167" s="59"/>
      <c r="AK167" s="59"/>
      <c r="AL167" s="60"/>
      <c r="AM167" s="61"/>
    </row>
    <row r="168" spans="1:39" x14ac:dyDescent="0.55000000000000004">
      <c r="A168" s="2"/>
      <c r="B168" s="2"/>
      <c r="C168" s="2"/>
      <c r="D168" s="2"/>
      <c r="E168" s="2"/>
      <c r="F168" s="2"/>
      <c r="G168" s="2"/>
      <c r="H168" s="41"/>
      <c r="I168" s="3"/>
      <c r="J168" s="46"/>
      <c r="K168" s="46"/>
      <c r="L168" s="47"/>
      <c r="M168" s="47"/>
      <c r="N168" s="306"/>
      <c r="O168" s="307"/>
      <c r="P168" s="48"/>
      <c r="Q168" s="49"/>
      <c r="R168" s="50"/>
      <c r="S168" s="48"/>
      <c r="T168" s="3"/>
      <c r="U168" s="2"/>
      <c r="V168" s="51"/>
      <c r="W168" s="52"/>
      <c r="X168" s="53"/>
      <c r="Y168" s="310"/>
      <c r="Z168" s="311"/>
      <c r="AA168" s="54"/>
      <c r="AB168" s="279"/>
      <c r="AC168" s="54"/>
      <c r="AD168" s="55"/>
      <c r="AE168" s="56"/>
      <c r="AF168" s="57"/>
      <c r="AG168" s="54"/>
      <c r="AH168" s="58"/>
      <c r="AI168" s="52"/>
      <c r="AJ168" s="59"/>
      <c r="AK168" s="59"/>
      <c r="AL168" s="60"/>
      <c r="AM168" s="61"/>
    </row>
    <row r="169" spans="1:39" x14ac:dyDescent="0.55000000000000004">
      <c r="A169" s="2"/>
      <c r="B169" s="2"/>
      <c r="C169" s="2"/>
      <c r="D169" s="2"/>
      <c r="E169" s="2"/>
      <c r="F169" s="2"/>
      <c r="G169" s="2"/>
      <c r="H169" s="41"/>
      <c r="I169" s="3"/>
      <c r="J169" s="46"/>
      <c r="K169" s="46"/>
      <c r="L169" s="47"/>
      <c r="M169" s="47"/>
      <c r="N169" s="306"/>
      <c r="O169" s="307"/>
      <c r="P169" s="48"/>
      <c r="Q169" s="49"/>
      <c r="R169" s="50"/>
      <c r="S169" s="48"/>
      <c r="T169" s="3"/>
      <c r="U169" s="2"/>
      <c r="V169" s="51"/>
      <c r="W169" s="52"/>
      <c r="X169" s="53"/>
      <c r="Y169" s="310"/>
      <c r="Z169" s="311"/>
      <c r="AA169" s="54"/>
      <c r="AB169" s="279"/>
      <c r="AC169" s="54"/>
      <c r="AD169" s="55"/>
      <c r="AE169" s="56"/>
      <c r="AF169" s="57"/>
      <c r="AG169" s="54"/>
      <c r="AH169" s="58"/>
      <c r="AI169" s="52"/>
      <c r="AJ169" s="59"/>
      <c r="AK169" s="59"/>
      <c r="AL169" s="60"/>
      <c r="AM169" s="61"/>
    </row>
    <row r="170" spans="1:39" x14ac:dyDescent="0.55000000000000004">
      <c r="A170" s="2"/>
      <c r="B170" s="2"/>
      <c r="C170" s="2"/>
      <c r="D170" s="2"/>
      <c r="E170" s="2"/>
      <c r="F170" s="2"/>
      <c r="G170" s="2"/>
      <c r="H170" s="41"/>
      <c r="I170" s="3"/>
      <c r="J170" s="46"/>
      <c r="K170" s="46"/>
      <c r="L170" s="47"/>
      <c r="M170" s="47"/>
      <c r="N170" s="306"/>
      <c r="O170" s="307"/>
      <c r="P170" s="48"/>
      <c r="Q170" s="49"/>
      <c r="R170" s="50"/>
      <c r="S170" s="48"/>
      <c r="T170" s="3"/>
      <c r="U170" s="2"/>
      <c r="V170" s="51"/>
      <c r="W170" s="52"/>
      <c r="X170" s="53"/>
      <c r="Y170" s="310"/>
      <c r="Z170" s="311"/>
      <c r="AA170" s="54"/>
      <c r="AB170" s="279"/>
      <c r="AC170" s="54"/>
      <c r="AD170" s="55"/>
      <c r="AE170" s="56"/>
      <c r="AF170" s="57"/>
      <c r="AG170" s="54"/>
      <c r="AH170" s="58"/>
      <c r="AI170" s="52"/>
      <c r="AJ170" s="59"/>
      <c r="AK170" s="59"/>
      <c r="AL170" s="60"/>
      <c r="AM170" s="61"/>
    </row>
    <row r="171" spans="1:39" x14ac:dyDescent="0.55000000000000004">
      <c r="A171" s="2"/>
      <c r="B171" s="2"/>
      <c r="C171" s="2"/>
      <c r="D171" s="2"/>
      <c r="E171" s="2"/>
      <c r="F171" s="2"/>
      <c r="G171" s="2"/>
      <c r="H171" s="41"/>
      <c r="I171" s="3"/>
      <c r="J171" s="46"/>
      <c r="K171" s="46"/>
      <c r="L171" s="47"/>
      <c r="M171" s="47"/>
      <c r="N171" s="306"/>
      <c r="O171" s="307"/>
      <c r="P171" s="48"/>
      <c r="Q171" s="49"/>
      <c r="R171" s="50"/>
      <c r="S171" s="48"/>
      <c r="T171" s="3"/>
      <c r="U171" s="2"/>
      <c r="V171" s="51"/>
      <c r="W171" s="52"/>
      <c r="X171" s="53"/>
      <c r="Y171" s="310"/>
      <c r="Z171" s="311"/>
      <c r="AA171" s="54"/>
      <c r="AB171" s="279"/>
      <c r="AC171" s="54"/>
      <c r="AD171" s="55"/>
      <c r="AE171" s="56"/>
      <c r="AF171" s="57"/>
      <c r="AG171" s="54"/>
      <c r="AH171" s="58"/>
      <c r="AI171" s="52"/>
      <c r="AJ171" s="59"/>
      <c r="AK171" s="59"/>
      <c r="AL171" s="60"/>
      <c r="AM171" s="61"/>
    </row>
    <row r="172" spans="1:39" x14ac:dyDescent="0.55000000000000004">
      <c r="A172" s="2"/>
      <c r="B172" s="2"/>
      <c r="C172" s="2"/>
      <c r="D172" s="2"/>
      <c r="E172" s="2"/>
      <c r="F172" s="2"/>
      <c r="G172" s="2"/>
      <c r="H172" s="41"/>
      <c r="I172" s="3"/>
      <c r="J172" s="46"/>
      <c r="K172" s="46"/>
      <c r="L172" s="47"/>
      <c r="M172" s="47"/>
      <c r="N172" s="306"/>
      <c r="O172" s="307"/>
      <c r="P172" s="48"/>
      <c r="Q172" s="49"/>
      <c r="R172" s="50"/>
      <c r="S172" s="48"/>
      <c r="T172" s="3"/>
      <c r="U172" s="2"/>
      <c r="V172" s="51"/>
      <c r="W172" s="52"/>
      <c r="X172" s="53"/>
      <c r="Y172" s="310"/>
      <c r="Z172" s="311"/>
      <c r="AA172" s="54"/>
      <c r="AB172" s="279"/>
      <c r="AC172" s="54"/>
      <c r="AD172" s="55"/>
      <c r="AE172" s="56"/>
      <c r="AF172" s="57"/>
      <c r="AG172" s="54"/>
      <c r="AH172" s="58"/>
      <c r="AI172" s="52"/>
      <c r="AJ172" s="59"/>
      <c r="AK172" s="59"/>
      <c r="AL172" s="60"/>
      <c r="AM172" s="61"/>
    </row>
    <row r="173" spans="1:39" x14ac:dyDescent="0.55000000000000004">
      <c r="A173" s="2"/>
      <c r="B173" s="2"/>
      <c r="C173" s="2"/>
      <c r="D173" s="2"/>
      <c r="E173" s="2"/>
      <c r="F173" s="2"/>
      <c r="G173" s="2"/>
      <c r="H173" s="41"/>
      <c r="I173" s="3"/>
      <c r="J173" s="46"/>
      <c r="K173" s="46"/>
      <c r="L173" s="47"/>
      <c r="M173" s="47"/>
      <c r="N173" s="306"/>
      <c r="O173" s="307"/>
      <c r="P173" s="48"/>
      <c r="Q173" s="49"/>
      <c r="R173" s="50"/>
      <c r="S173" s="48"/>
      <c r="T173" s="3"/>
      <c r="U173" s="2"/>
      <c r="V173" s="51"/>
      <c r="W173" s="52"/>
      <c r="X173" s="53"/>
      <c r="Y173" s="310"/>
      <c r="Z173" s="311"/>
      <c r="AA173" s="54"/>
      <c r="AB173" s="279"/>
      <c r="AC173" s="54"/>
      <c r="AD173" s="55"/>
      <c r="AE173" s="56"/>
      <c r="AF173" s="57"/>
      <c r="AG173" s="54"/>
      <c r="AH173" s="58"/>
      <c r="AI173" s="52"/>
      <c r="AJ173" s="59"/>
      <c r="AK173" s="59"/>
      <c r="AL173" s="60"/>
      <c r="AM173" s="61"/>
    </row>
    <row r="174" spans="1:39" x14ac:dyDescent="0.55000000000000004">
      <c r="V174" s="21"/>
      <c r="W174" s="19"/>
      <c r="X174" s="22"/>
      <c r="Y174" s="308"/>
      <c r="AG174" s="17"/>
      <c r="AH174" s="18"/>
      <c r="AI174" s="19"/>
      <c r="AJ174" s="20"/>
      <c r="AK174" s="20"/>
    </row>
    <row r="175" spans="1:39" x14ac:dyDescent="0.55000000000000004">
      <c r="V175" s="21"/>
      <c r="W175" s="19"/>
      <c r="X175" s="22"/>
      <c r="Y175" s="308"/>
      <c r="AG175" s="17"/>
      <c r="AH175" s="18"/>
      <c r="AI175" s="19"/>
      <c r="AJ175" s="20"/>
      <c r="AK175" s="20"/>
    </row>
    <row r="176" spans="1:39" x14ac:dyDescent="0.55000000000000004">
      <c r="V176" s="21"/>
      <c r="W176" s="19"/>
      <c r="X176" s="22"/>
      <c r="Y176" s="308"/>
      <c r="AG176" s="17"/>
      <c r="AH176" s="18"/>
      <c r="AI176" s="19"/>
      <c r="AJ176" s="20"/>
      <c r="AK176" s="20"/>
    </row>
    <row r="177" spans="22:37" x14ac:dyDescent="0.55000000000000004">
      <c r="V177" s="21"/>
      <c r="W177" s="19"/>
      <c r="X177" s="22"/>
      <c r="Y177" s="308"/>
      <c r="AG177" s="17"/>
      <c r="AH177" s="18"/>
      <c r="AI177" s="19"/>
      <c r="AJ177" s="20"/>
      <c r="AK177" s="20"/>
    </row>
    <row r="178" spans="22:37" x14ac:dyDescent="0.55000000000000004">
      <c r="V178" s="21"/>
      <c r="W178" s="19"/>
      <c r="X178" s="22"/>
      <c r="Y178" s="308"/>
      <c r="AG178" s="17"/>
      <c r="AH178" s="18"/>
      <c r="AI178" s="19"/>
      <c r="AJ178" s="20"/>
      <c r="AK178" s="20"/>
    </row>
    <row r="179" spans="22:37" x14ac:dyDescent="0.55000000000000004">
      <c r="V179" s="21"/>
      <c r="W179" s="19"/>
      <c r="X179" s="22"/>
      <c r="Y179" s="308"/>
      <c r="AG179" s="17"/>
      <c r="AH179" s="18"/>
      <c r="AI179" s="19"/>
      <c r="AJ179" s="20"/>
      <c r="AK179" s="20"/>
    </row>
    <row r="180" spans="22:37" x14ac:dyDescent="0.55000000000000004">
      <c r="V180" s="21"/>
      <c r="W180" s="19"/>
      <c r="X180" s="22"/>
      <c r="Y180" s="308"/>
      <c r="AG180" s="17"/>
      <c r="AH180" s="18"/>
      <c r="AI180" s="19"/>
      <c r="AJ180" s="20"/>
      <c r="AK180" s="20"/>
    </row>
    <row r="181" spans="22:37" x14ac:dyDescent="0.55000000000000004">
      <c r="V181" s="21"/>
      <c r="W181" s="19"/>
      <c r="X181" s="22"/>
      <c r="Y181" s="308"/>
      <c r="AG181" s="17"/>
      <c r="AH181" s="18"/>
      <c r="AI181" s="19"/>
      <c r="AJ181" s="20"/>
      <c r="AK181" s="20"/>
    </row>
    <row r="182" spans="22:37" x14ac:dyDescent="0.55000000000000004">
      <c r="V182" s="21"/>
      <c r="W182" s="19"/>
      <c r="X182" s="22"/>
      <c r="Y182" s="308"/>
      <c r="AG182" s="17"/>
      <c r="AH182" s="18"/>
      <c r="AI182" s="19"/>
      <c r="AJ182" s="20"/>
      <c r="AK182" s="20"/>
    </row>
    <row r="183" spans="22:37" x14ac:dyDescent="0.55000000000000004">
      <c r="V183" s="21"/>
      <c r="W183" s="19"/>
      <c r="X183" s="22"/>
      <c r="Y183" s="308"/>
      <c r="AG183" s="17"/>
      <c r="AH183" s="18"/>
      <c r="AI183" s="19"/>
      <c r="AJ183" s="20"/>
      <c r="AK183" s="20"/>
    </row>
    <row r="184" spans="22:37" x14ac:dyDescent="0.55000000000000004">
      <c r="V184" s="21"/>
      <c r="W184" s="19"/>
      <c r="X184" s="22"/>
      <c r="Y184" s="308"/>
      <c r="AG184" s="17"/>
      <c r="AH184" s="18"/>
      <c r="AI184" s="19"/>
      <c r="AJ184" s="20"/>
      <c r="AK184" s="20"/>
    </row>
    <row r="185" spans="22:37" x14ac:dyDescent="0.55000000000000004">
      <c r="V185" s="21"/>
      <c r="W185" s="19"/>
      <c r="X185" s="22"/>
      <c r="Y185" s="308"/>
      <c r="AG185" s="17"/>
      <c r="AH185" s="18"/>
      <c r="AI185" s="19"/>
      <c r="AJ185" s="20"/>
      <c r="AK185" s="20"/>
    </row>
    <row r="186" spans="22:37" x14ac:dyDescent="0.55000000000000004">
      <c r="V186" s="21"/>
      <c r="W186" s="19"/>
      <c r="X186" s="22"/>
      <c r="Y186" s="308"/>
      <c r="AG186" s="17"/>
      <c r="AH186" s="18"/>
      <c r="AI186" s="19"/>
      <c r="AJ186" s="20"/>
      <c r="AK186" s="20"/>
    </row>
    <row r="187" spans="22:37" x14ac:dyDescent="0.55000000000000004">
      <c r="V187" s="21"/>
      <c r="W187" s="19"/>
      <c r="X187" s="22"/>
      <c r="Y187" s="308"/>
      <c r="AG187" s="17"/>
      <c r="AH187" s="18"/>
      <c r="AI187" s="19"/>
      <c r="AJ187" s="20"/>
      <c r="AK187" s="20"/>
    </row>
    <row r="188" spans="22:37" x14ac:dyDescent="0.55000000000000004">
      <c r="V188" s="21"/>
      <c r="W188" s="19"/>
      <c r="X188" s="22"/>
      <c r="Y188" s="308"/>
      <c r="AG188" s="17"/>
      <c r="AH188" s="18"/>
      <c r="AI188" s="19"/>
      <c r="AJ188" s="20"/>
      <c r="AK188" s="20"/>
    </row>
    <row r="189" spans="22:37" x14ac:dyDescent="0.55000000000000004">
      <c r="AG189" s="17"/>
      <c r="AH189" s="18"/>
      <c r="AI189" s="19"/>
      <c r="AJ189" s="20"/>
      <c r="AK189" s="20"/>
    </row>
    <row r="190" spans="22:37" x14ac:dyDescent="0.55000000000000004">
      <c r="AG190" s="17"/>
      <c r="AH190" s="18"/>
      <c r="AI190" s="19"/>
      <c r="AJ190" s="20"/>
      <c r="AK190" s="20"/>
    </row>
    <row r="191" spans="22:37" x14ac:dyDescent="0.55000000000000004">
      <c r="AG191" s="17"/>
      <c r="AH191" s="18"/>
      <c r="AI191" s="19"/>
      <c r="AJ191" s="20"/>
      <c r="AK191" s="20"/>
    </row>
    <row r="192" spans="22:37" x14ac:dyDescent="0.55000000000000004">
      <c r="AG192" s="17"/>
      <c r="AH192" s="18"/>
      <c r="AI192" s="19"/>
      <c r="AJ192" s="20"/>
      <c r="AK192" s="20"/>
    </row>
    <row r="193" spans="33:37" x14ac:dyDescent="0.55000000000000004">
      <c r="AG193" s="17"/>
      <c r="AH193" s="18"/>
      <c r="AI193" s="19"/>
      <c r="AJ193" s="20"/>
      <c r="AK193" s="20"/>
    </row>
    <row r="194" spans="33:37" x14ac:dyDescent="0.55000000000000004">
      <c r="AG194" s="17"/>
      <c r="AH194" s="18"/>
      <c r="AI194" s="19"/>
      <c r="AJ194" s="20"/>
      <c r="AK194" s="20"/>
    </row>
    <row r="195" spans="33:37" x14ac:dyDescent="0.55000000000000004">
      <c r="AG195" s="17"/>
      <c r="AH195" s="18"/>
      <c r="AI195" s="19"/>
      <c r="AJ195" s="20"/>
      <c r="AK195" s="20"/>
    </row>
    <row r="196" spans="33:37" x14ac:dyDescent="0.55000000000000004">
      <c r="AG196" s="17"/>
      <c r="AH196" s="18"/>
      <c r="AI196" s="19"/>
      <c r="AJ196" s="20"/>
      <c r="AK196" s="20"/>
    </row>
    <row r="197" spans="33:37" x14ac:dyDescent="0.55000000000000004">
      <c r="AG197" s="17"/>
      <c r="AH197" s="18"/>
      <c r="AI197" s="19"/>
      <c r="AJ197" s="20"/>
      <c r="AK197" s="20"/>
    </row>
    <row r="198" spans="33:37" x14ac:dyDescent="0.55000000000000004">
      <c r="AG198" s="17"/>
      <c r="AH198" s="18"/>
      <c r="AI198" s="19"/>
      <c r="AJ198" s="20"/>
      <c r="AK198" s="20"/>
    </row>
    <row r="199" spans="33:37" x14ac:dyDescent="0.55000000000000004">
      <c r="AG199" s="17"/>
      <c r="AH199" s="18"/>
      <c r="AI199" s="19"/>
      <c r="AJ199" s="20"/>
      <c r="AK199" s="20"/>
    </row>
    <row r="200" spans="33:37" x14ac:dyDescent="0.55000000000000004">
      <c r="AG200" s="17"/>
      <c r="AH200" s="18"/>
      <c r="AI200" s="19"/>
      <c r="AJ200" s="20"/>
      <c r="AK200" s="20"/>
    </row>
    <row r="201" spans="33:37" x14ac:dyDescent="0.55000000000000004">
      <c r="AG201" s="17"/>
      <c r="AH201" s="18"/>
      <c r="AI201" s="19"/>
      <c r="AJ201" s="20"/>
      <c r="AK201" s="20"/>
    </row>
    <row r="202" spans="33:37" x14ac:dyDescent="0.55000000000000004">
      <c r="AG202" s="17"/>
      <c r="AH202" s="18"/>
      <c r="AI202" s="19"/>
      <c r="AJ202" s="20"/>
      <c r="AK202" s="20"/>
    </row>
    <row r="203" spans="33:37" x14ac:dyDescent="0.55000000000000004">
      <c r="AG203" s="17"/>
      <c r="AH203" s="18"/>
      <c r="AI203" s="19"/>
      <c r="AJ203" s="20"/>
      <c r="AK203" s="20"/>
    </row>
    <row r="204" spans="33:37" x14ac:dyDescent="0.55000000000000004">
      <c r="AG204" s="17"/>
      <c r="AH204" s="18"/>
      <c r="AI204" s="19"/>
      <c r="AJ204" s="20"/>
      <c r="AK204" s="20"/>
    </row>
    <row r="205" spans="33:37" x14ac:dyDescent="0.55000000000000004">
      <c r="AG205" s="17"/>
      <c r="AH205" s="18"/>
      <c r="AI205" s="19"/>
      <c r="AJ205" s="20"/>
      <c r="AK205" s="20"/>
    </row>
    <row r="206" spans="33:37" x14ac:dyDescent="0.55000000000000004">
      <c r="AG206" s="17"/>
      <c r="AH206" s="18"/>
      <c r="AI206" s="19"/>
      <c r="AJ206" s="20"/>
      <c r="AK206" s="20"/>
    </row>
    <row r="207" spans="33:37" x14ac:dyDescent="0.55000000000000004">
      <c r="AG207" s="17"/>
      <c r="AH207" s="18"/>
      <c r="AI207" s="19"/>
      <c r="AJ207" s="20"/>
      <c r="AK207" s="20"/>
    </row>
    <row r="208" spans="33:37" x14ac:dyDescent="0.55000000000000004">
      <c r="AG208" s="17"/>
      <c r="AH208" s="18"/>
      <c r="AI208" s="19"/>
      <c r="AJ208" s="20"/>
      <c r="AK208" s="20"/>
    </row>
    <row r="209" spans="33:37" x14ac:dyDescent="0.55000000000000004">
      <c r="AG209" s="17"/>
      <c r="AH209" s="18"/>
      <c r="AI209" s="19"/>
      <c r="AJ209" s="20"/>
      <c r="AK209" s="20"/>
    </row>
    <row r="210" spans="33:37" x14ac:dyDescent="0.55000000000000004">
      <c r="AG210" s="17"/>
      <c r="AH210" s="18"/>
      <c r="AI210" s="19"/>
      <c r="AJ210" s="20"/>
      <c r="AK210" s="20"/>
    </row>
    <row r="211" spans="33:37" x14ac:dyDescent="0.55000000000000004">
      <c r="AG211" s="17"/>
      <c r="AH211" s="18"/>
      <c r="AI211" s="19"/>
      <c r="AJ211" s="20"/>
      <c r="AK211" s="20"/>
    </row>
    <row r="212" spans="33:37" x14ac:dyDescent="0.55000000000000004">
      <c r="AG212" s="17"/>
      <c r="AH212" s="18"/>
      <c r="AI212" s="19"/>
      <c r="AJ212" s="20"/>
      <c r="AK212" s="20"/>
    </row>
    <row r="213" spans="33:37" x14ac:dyDescent="0.55000000000000004">
      <c r="AG213" s="17"/>
      <c r="AH213" s="18"/>
      <c r="AI213" s="19"/>
      <c r="AJ213" s="20"/>
      <c r="AK213" s="20"/>
    </row>
    <row r="214" spans="33:37" x14ac:dyDescent="0.55000000000000004">
      <c r="AG214" s="17"/>
      <c r="AH214" s="18"/>
      <c r="AI214" s="19"/>
      <c r="AJ214" s="20"/>
      <c r="AK214" s="20"/>
    </row>
    <row r="215" spans="33:37" x14ac:dyDescent="0.55000000000000004">
      <c r="AG215" s="17"/>
      <c r="AH215" s="18"/>
      <c r="AI215" s="19"/>
      <c r="AJ215" s="20"/>
      <c r="AK215" s="20"/>
    </row>
    <row r="216" spans="33:37" x14ac:dyDescent="0.55000000000000004">
      <c r="AG216" s="17"/>
      <c r="AH216" s="18"/>
      <c r="AI216" s="19"/>
      <c r="AJ216" s="20"/>
      <c r="AK216" s="20"/>
    </row>
    <row r="217" spans="33:37" x14ac:dyDescent="0.55000000000000004">
      <c r="AG217" s="17"/>
      <c r="AH217" s="18"/>
      <c r="AI217" s="19"/>
      <c r="AJ217" s="20"/>
      <c r="AK217" s="20"/>
    </row>
    <row r="218" spans="33:37" x14ac:dyDescent="0.55000000000000004">
      <c r="AG218" s="17"/>
      <c r="AH218" s="18"/>
      <c r="AI218" s="19"/>
      <c r="AJ218" s="20"/>
      <c r="AK218" s="20"/>
    </row>
    <row r="219" spans="33:37" x14ac:dyDescent="0.55000000000000004">
      <c r="AG219" s="17"/>
      <c r="AH219" s="18"/>
      <c r="AI219" s="19"/>
      <c r="AJ219" s="20"/>
      <c r="AK219" s="20"/>
    </row>
    <row r="220" spans="33:37" x14ac:dyDescent="0.55000000000000004">
      <c r="AG220" s="17"/>
      <c r="AH220" s="18"/>
      <c r="AI220" s="19"/>
      <c r="AJ220" s="20"/>
      <c r="AK220" s="20"/>
    </row>
    <row r="221" spans="33:37" x14ac:dyDescent="0.55000000000000004">
      <c r="AG221" s="17"/>
      <c r="AH221" s="18"/>
      <c r="AI221" s="19"/>
      <c r="AJ221" s="20"/>
      <c r="AK221" s="20"/>
    </row>
    <row r="222" spans="33:37" x14ac:dyDescent="0.55000000000000004">
      <c r="AG222" s="17"/>
      <c r="AH222" s="18"/>
      <c r="AI222" s="19"/>
      <c r="AJ222" s="20"/>
      <c r="AK222" s="20"/>
    </row>
    <row r="223" spans="33:37" x14ac:dyDescent="0.55000000000000004">
      <c r="AG223" s="17"/>
      <c r="AH223" s="18"/>
      <c r="AI223" s="19"/>
      <c r="AJ223" s="20"/>
      <c r="AK223" s="20"/>
    </row>
    <row r="224" spans="33:37" x14ac:dyDescent="0.55000000000000004">
      <c r="AG224" s="17"/>
      <c r="AH224" s="18"/>
      <c r="AI224" s="19"/>
      <c r="AJ224" s="20"/>
      <c r="AK224" s="20"/>
    </row>
    <row r="225" spans="33:37" x14ac:dyDescent="0.55000000000000004">
      <c r="AG225" s="17"/>
      <c r="AH225" s="18"/>
      <c r="AI225" s="19"/>
      <c r="AJ225" s="20"/>
      <c r="AK225" s="20"/>
    </row>
    <row r="226" spans="33:37" x14ac:dyDescent="0.55000000000000004">
      <c r="AG226" s="17"/>
      <c r="AH226" s="18"/>
      <c r="AI226" s="19"/>
      <c r="AJ226" s="20"/>
      <c r="AK226" s="20"/>
    </row>
    <row r="227" spans="33:37" x14ac:dyDescent="0.55000000000000004">
      <c r="AG227" s="17"/>
      <c r="AH227" s="18"/>
      <c r="AI227" s="19"/>
      <c r="AJ227" s="20"/>
      <c r="AK227" s="20"/>
    </row>
    <row r="228" spans="33:37" x14ac:dyDescent="0.55000000000000004">
      <c r="AG228" s="17"/>
      <c r="AH228" s="18"/>
      <c r="AI228" s="19"/>
      <c r="AJ228" s="20"/>
      <c r="AK228" s="20"/>
    </row>
    <row r="229" spans="33:37" x14ac:dyDescent="0.55000000000000004">
      <c r="AG229" s="17"/>
      <c r="AH229" s="18"/>
      <c r="AI229" s="19"/>
      <c r="AJ229" s="20"/>
      <c r="AK229" s="20"/>
    </row>
    <row r="230" spans="33:37" x14ac:dyDescent="0.55000000000000004">
      <c r="AG230" s="17"/>
      <c r="AH230" s="18"/>
      <c r="AI230" s="19"/>
      <c r="AJ230" s="20"/>
      <c r="AK230" s="20"/>
    </row>
    <row r="231" spans="33:37" x14ac:dyDescent="0.55000000000000004">
      <c r="AG231" s="17"/>
      <c r="AH231" s="18"/>
      <c r="AI231" s="19"/>
      <c r="AJ231" s="20"/>
      <c r="AK231" s="20"/>
    </row>
    <row r="232" spans="33:37" x14ac:dyDescent="0.55000000000000004">
      <c r="AG232" s="17"/>
      <c r="AH232" s="18"/>
      <c r="AI232" s="19"/>
      <c r="AJ232" s="20"/>
      <c r="AK232" s="20"/>
    </row>
    <row r="233" spans="33:37" x14ac:dyDescent="0.55000000000000004">
      <c r="AG233" s="17"/>
      <c r="AH233" s="18"/>
      <c r="AI233" s="19"/>
      <c r="AJ233" s="20"/>
      <c r="AK233" s="20"/>
    </row>
    <row r="234" spans="33:37" x14ac:dyDescent="0.55000000000000004">
      <c r="AG234" s="17"/>
      <c r="AH234" s="18"/>
      <c r="AI234" s="19"/>
      <c r="AJ234" s="20"/>
      <c r="AK234" s="20"/>
    </row>
    <row r="235" spans="33:37" x14ac:dyDescent="0.55000000000000004">
      <c r="AG235" s="17"/>
      <c r="AH235" s="18"/>
      <c r="AI235" s="19"/>
      <c r="AJ235" s="20"/>
      <c r="AK235" s="20"/>
    </row>
    <row r="236" spans="33:37" x14ac:dyDescent="0.55000000000000004">
      <c r="AG236" s="17"/>
      <c r="AH236" s="18"/>
      <c r="AI236" s="19"/>
      <c r="AJ236" s="20"/>
      <c r="AK236" s="20"/>
    </row>
    <row r="237" spans="33:37" x14ac:dyDescent="0.55000000000000004">
      <c r="AG237" s="17"/>
      <c r="AH237" s="18"/>
      <c r="AI237" s="19"/>
      <c r="AJ237" s="20"/>
      <c r="AK237" s="20"/>
    </row>
    <row r="238" spans="33:37" x14ac:dyDescent="0.55000000000000004">
      <c r="AG238" s="17"/>
      <c r="AH238" s="18"/>
      <c r="AI238" s="19"/>
      <c r="AJ238" s="20"/>
      <c r="AK238" s="20"/>
    </row>
    <row r="239" spans="33:37" x14ac:dyDescent="0.55000000000000004">
      <c r="AG239" s="17"/>
      <c r="AH239" s="18"/>
      <c r="AI239" s="19"/>
      <c r="AJ239" s="20"/>
      <c r="AK239" s="20"/>
    </row>
    <row r="240" spans="33:37" x14ac:dyDescent="0.55000000000000004">
      <c r="AG240" s="17"/>
      <c r="AH240" s="18"/>
      <c r="AI240" s="19"/>
      <c r="AJ240" s="20"/>
      <c r="AK240" s="20"/>
    </row>
    <row r="241" spans="33:37" x14ac:dyDescent="0.55000000000000004">
      <c r="AG241" s="17"/>
      <c r="AH241" s="18"/>
      <c r="AI241" s="19"/>
      <c r="AJ241" s="20"/>
      <c r="AK241" s="20"/>
    </row>
    <row r="242" spans="33:37" x14ac:dyDescent="0.55000000000000004">
      <c r="AG242" s="17"/>
      <c r="AH242" s="18"/>
      <c r="AI242" s="19"/>
      <c r="AJ242" s="20"/>
      <c r="AK242" s="20"/>
    </row>
    <row r="243" spans="33:37" x14ac:dyDescent="0.55000000000000004">
      <c r="AG243" s="17"/>
      <c r="AH243" s="18"/>
      <c r="AI243" s="19"/>
      <c r="AJ243" s="20"/>
      <c r="AK243" s="20"/>
    </row>
    <row r="244" spans="33:37" x14ac:dyDescent="0.55000000000000004">
      <c r="AG244" s="17"/>
      <c r="AH244" s="18"/>
      <c r="AI244" s="19"/>
      <c r="AJ244" s="20"/>
      <c r="AK244" s="20"/>
    </row>
    <row r="245" spans="33:37" x14ac:dyDescent="0.55000000000000004">
      <c r="AG245" s="17"/>
      <c r="AH245" s="18"/>
      <c r="AI245" s="19"/>
      <c r="AJ245" s="20"/>
      <c r="AK245" s="20"/>
    </row>
    <row r="246" spans="33:37" x14ac:dyDescent="0.55000000000000004">
      <c r="AG246" s="17"/>
      <c r="AH246" s="18"/>
      <c r="AI246" s="19"/>
      <c r="AJ246" s="20"/>
      <c r="AK246" s="20"/>
    </row>
    <row r="247" spans="33:37" x14ac:dyDescent="0.55000000000000004">
      <c r="AG247" s="17"/>
      <c r="AH247" s="18"/>
      <c r="AI247" s="19"/>
      <c r="AJ247" s="20"/>
      <c r="AK247" s="20"/>
    </row>
    <row r="248" spans="33:37" x14ac:dyDescent="0.55000000000000004">
      <c r="AG248" s="17"/>
      <c r="AH248" s="18"/>
      <c r="AI248" s="19"/>
      <c r="AJ248" s="20"/>
      <c r="AK248" s="20"/>
    </row>
    <row r="249" spans="33:37" x14ac:dyDescent="0.55000000000000004">
      <c r="AG249" s="17"/>
      <c r="AH249" s="18"/>
      <c r="AI249" s="19"/>
      <c r="AJ249" s="20"/>
      <c r="AK249" s="20"/>
    </row>
    <row r="250" spans="33:37" x14ac:dyDescent="0.55000000000000004">
      <c r="AG250" s="17"/>
      <c r="AH250" s="18"/>
      <c r="AI250" s="19"/>
      <c r="AJ250" s="20"/>
      <c r="AK250" s="20"/>
    </row>
    <row r="251" spans="33:37" x14ac:dyDescent="0.55000000000000004">
      <c r="AG251" s="17"/>
      <c r="AH251" s="18"/>
      <c r="AI251" s="19"/>
      <c r="AJ251" s="20"/>
      <c r="AK251" s="20"/>
    </row>
    <row r="252" spans="33:37" x14ac:dyDescent="0.55000000000000004">
      <c r="AG252" s="17"/>
      <c r="AH252" s="18"/>
      <c r="AI252" s="19"/>
      <c r="AJ252" s="20"/>
      <c r="AK252" s="20"/>
    </row>
    <row r="253" spans="33:37" x14ac:dyDescent="0.55000000000000004">
      <c r="AG253" s="17"/>
      <c r="AH253" s="18"/>
      <c r="AI253" s="19"/>
      <c r="AJ253" s="20"/>
      <c r="AK253" s="20"/>
    </row>
    <row r="254" spans="33:37" x14ac:dyDescent="0.55000000000000004">
      <c r="AG254" s="17"/>
      <c r="AH254" s="18"/>
      <c r="AI254" s="19"/>
      <c r="AJ254" s="20"/>
      <c r="AK254" s="20"/>
    </row>
    <row r="255" spans="33:37" x14ac:dyDescent="0.55000000000000004">
      <c r="AG255" s="17"/>
      <c r="AH255" s="18"/>
      <c r="AI255" s="19"/>
      <c r="AJ255" s="20"/>
      <c r="AK255" s="20"/>
    </row>
    <row r="256" spans="33:37" x14ac:dyDescent="0.55000000000000004">
      <c r="AG256" s="17"/>
      <c r="AH256" s="18"/>
      <c r="AI256" s="19"/>
      <c r="AJ256" s="20"/>
      <c r="AK256" s="20"/>
    </row>
    <row r="257" spans="33:37" x14ac:dyDescent="0.55000000000000004">
      <c r="AG257" s="17"/>
      <c r="AH257" s="18"/>
      <c r="AI257" s="19"/>
      <c r="AJ257" s="20"/>
      <c r="AK257" s="20"/>
    </row>
    <row r="258" spans="33:37" x14ac:dyDescent="0.55000000000000004">
      <c r="AG258" s="17"/>
      <c r="AH258" s="18"/>
      <c r="AI258" s="19"/>
      <c r="AJ258" s="20"/>
      <c r="AK258" s="20"/>
    </row>
    <row r="259" spans="33:37" x14ac:dyDescent="0.55000000000000004">
      <c r="AG259" s="17"/>
      <c r="AH259" s="18"/>
      <c r="AI259" s="19"/>
      <c r="AJ259" s="20"/>
      <c r="AK259" s="20"/>
    </row>
    <row r="260" spans="33:37" x14ac:dyDescent="0.55000000000000004">
      <c r="AG260" s="17"/>
      <c r="AH260" s="18"/>
      <c r="AI260" s="19"/>
      <c r="AJ260" s="20"/>
      <c r="AK260" s="20"/>
    </row>
    <row r="261" spans="33:37" x14ac:dyDescent="0.55000000000000004">
      <c r="AG261" s="17"/>
      <c r="AH261" s="18"/>
      <c r="AI261" s="19"/>
      <c r="AJ261" s="20"/>
      <c r="AK261" s="20"/>
    </row>
    <row r="262" spans="33:37" x14ac:dyDescent="0.55000000000000004">
      <c r="AG262" s="17"/>
      <c r="AH262" s="18"/>
      <c r="AI262" s="19"/>
      <c r="AJ262" s="20"/>
      <c r="AK262" s="20"/>
    </row>
    <row r="263" spans="33:37" x14ac:dyDescent="0.55000000000000004">
      <c r="AG263" s="17"/>
      <c r="AH263" s="18"/>
      <c r="AI263" s="19"/>
      <c r="AJ263" s="20"/>
      <c r="AK263" s="20"/>
    </row>
    <row r="264" spans="33:37" x14ac:dyDescent="0.55000000000000004">
      <c r="AG264" s="17"/>
      <c r="AH264" s="18"/>
      <c r="AI264" s="19"/>
      <c r="AJ264" s="20"/>
      <c r="AK264" s="20"/>
    </row>
    <row r="265" spans="33:37" x14ac:dyDescent="0.55000000000000004">
      <c r="AG265" s="17"/>
      <c r="AH265" s="18"/>
      <c r="AI265" s="19"/>
      <c r="AJ265" s="20"/>
      <c r="AK265" s="20"/>
    </row>
    <row r="266" spans="33:37" x14ac:dyDescent="0.55000000000000004">
      <c r="AG266" s="17"/>
      <c r="AH266" s="18"/>
      <c r="AI266" s="19"/>
      <c r="AJ266" s="20"/>
      <c r="AK266" s="20"/>
    </row>
    <row r="267" spans="33:37" x14ac:dyDescent="0.55000000000000004">
      <c r="AG267" s="17"/>
      <c r="AH267" s="18"/>
      <c r="AI267" s="19"/>
      <c r="AJ267" s="20"/>
      <c r="AK267" s="20"/>
    </row>
    <row r="268" spans="33:37" x14ac:dyDescent="0.55000000000000004">
      <c r="AG268" s="17"/>
      <c r="AH268" s="18"/>
      <c r="AI268" s="19"/>
      <c r="AJ268" s="20"/>
      <c r="AK268" s="20"/>
    </row>
    <row r="269" spans="33:37" x14ac:dyDescent="0.55000000000000004">
      <c r="AG269" s="17"/>
      <c r="AH269" s="18"/>
      <c r="AI269" s="19"/>
      <c r="AJ269" s="20"/>
      <c r="AK269" s="20"/>
    </row>
    <row r="270" spans="33:37" x14ac:dyDescent="0.55000000000000004">
      <c r="AG270" s="17"/>
      <c r="AH270" s="18"/>
      <c r="AI270" s="19"/>
      <c r="AJ270" s="20"/>
      <c r="AK270" s="20"/>
    </row>
    <row r="271" spans="33:37" x14ac:dyDescent="0.55000000000000004">
      <c r="AG271" s="17"/>
      <c r="AH271" s="18"/>
      <c r="AI271" s="19"/>
      <c r="AJ271" s="20"/>
      <c r="AK271" s="20"/>
    </row>
  </sheetData>
  <autoFilter ref="A2:AN105" xr:uid="{00000000-0009-0000-0000-000000000000}"/>
  <mergeCells count="593">
    <mergeCell ref="AP10:AP13"/>
    <mergeCell ref="AP53:AP55"/>
    <mergeCell ref="AB74:AB81"/>
    <mergeCell ref="AB82:AB85"/>
    <mergeCell ref="AB97:AB99"/>
    <mergeCell ref="M109:O110"/>
    <mergeCell ref="P109:P110"/>
    <mergeCell ref="N113:R114"/>
    <mergeCell ref="S113:S114"/>
    <mergeCell ref="Z109:AB110"/>
    <mergeCell ref="AC109:AC110"/>
    <mergeCell ref="AH61:AH65"/>
    <mergeCell ref="AI61:AI65"/>
    <mergeCell ref="AJ61:AJ65"/>
    <mergeCell ref="AN53:AN54"/>
    <mergeCell ref="AM53:AM55"/>
    <mergeCell ref="AI70:AI73"/>
    <mergeCell ref="AG76:AG78"/>
    <mergeCell ref="AG82:AG85"/>
    <mergeCell ref="T82:T85"/>
    <mergeCell ref="N82:N85"/>
    <mergeCell ref="AG67:AG69"/>
    <mergeCell ref="T67:T69"/>
    <mergeCell ref="AN58:AN59"/>
    <mergeCell ref="P38:P39"/>
    <mergeCell ref="P103:P104"/>
    <mergeCell ref="L103:L104"/>
    <mergeCell ref="M103:M104"/>
    <mergeCell ref="AA58:AA59"/>
    <mergeCell ref="M70:M73"/>
    <mergeCell ref="P70:P73"/>
    <mergeCell ref="M67:M69"/>
    <mergeCell ref="P67:P69"/>
    <mergeCell ref="M63:M65"/>
    <mergeCell ref="P63:P65"/>
    <mergeCell ref="L93:L94"/>
    <mergeCell ref="M93:M94"/>
    <mergeCell ref="U91:U94"/>
    <mergeCell ref="P93:P94"/>
    <mergeCell ref="P97:P99"/>
    <mergeCell ref="U67:U69"/>
    <mergeCell ref="V40:V41"/>
    <mergeCell ref="W40:W41"/>
    <mergeCell ref="X40:X41"/>
    <mergeCell ref="V38:V39"/>
    <mergeCell ref="T36:T42"/>
    <mergeCell ref="Y58:Y59"/>
    <mergeCell ref="O38:O39"/>
    <mergeCell ref="AN64:AN65"/>
    <mergeCell ref="Y23:Y24"/>
    <mergeCell ref="AO19:AO20"/>
    <mergeCell ref="AO21:AO22"/>
    <mergeCell ref="AD40:AD41"/>
    <mergeCell ref="AE40:AE41"/>
    <mergeCell ref="AF40:AF41"/>
    <mergeCell ref="AN37:AN38"/>
    <mergeCell ref="AD23:AD24"/>
    <mergeCell ref="AE23:AE24"/>
    <mergeCell ref="AE21:AE22"/>
    <mergeCell ref="AG53:AG55"/>
    <mergeCell ref="AD32:AD33"/>
    <mergeCell ref="AG32:AG33"/>
    <mergeCell ref="AK53:AK55"/>
    <mergeCell ref="AL53:AL55"/>
    <mergeCell ref="AA48:AA50"/>
    <mergeCell ref="AM49:AM50"/>
    <mergeCell ref="AK43:AK44"/>
    <mergeCell ref="AL43:AL44"/>
    <mergeCell ref="AM43:AM44"/>
    <mergeCell ref="AK36:AK40"/>
    <mergeCell ref="Z58:Z59"/>
    <mergeCell ref="AN40:AN41"/>
    <mergeCell ref="AI36:AI39"/>
    <mergeCell ref="AG34:AG35"/>
    <mergeCell ref="AN32:AN33"/>
    <mergeCell ref="AN27:AN28"/>
    <mergeCell ref="AG16:AG18"/>
    <mergeCell ref="AN51:AN52"/>
    <mergeCell ref="AN43:AN47"/>
    <mergeCell ref="AN48:AN50"/>
    <mergeCell ref="AN23:AN24"/>
    <mergeCell ref="AH23:AH24"/>
    <mergeCell ref="AH21:AH22"/>
    <mergeCell ref="AI21:AI22"/>
    <mergeCell ref="AG51:AG52"/>
    <mergeCell ref="AH40:AH41"/>
    <mergeCell ref="AK49:AK50"/>
    <mergeCell ref="AL49:AL50"/>
    <mergeCell ref="AL36:AL40"/>
    <mergeCell ref="AM36:AM40"/>
    <mergeCell ref="AK41:AK42"/>
    <mergeCell ref="AL41:AL42"/>
    <mergeCell ref="AM41:AM42"/>
    <mergeCell ref="AG43:AG47"/>
    <mergeCell ref="AN19:AN22"/>
    <mergeCell ref="G101:G105"/>
    <mergeCell ref="H101:H102"/>
    <mergeCell ref="I101:I102"/>
    <mergeCell ref="U97:U99"/>
    <mergeCell ref="AG97:AG99"/>
    <mergeCell ref="AI103:AI104"/>
    <mergeCell ref="AJ103:AJ104"/>
    <mergeCell ref="AJ36:AJ39"/>
    <mergeCell ref="AG36:AG42"/>
    <mergeCell ref="AH48:AH50"/>
    <mergeCell ref="AI48:AI50"/>
    <mergeCell ref="AJ48:AJ50"/>
    <mergeCell ref="AI53:AI55"/>
    <mergeCell ref="AJ53:AJ55"/>
    <mergeCell ref="AH58:AH59"/>
    <mergeCell ref="AI58:AI59"/>
    <mergeCell ref="AJ58:AJ59"/>
    <mergeCell ref="AG91:AG94"/>
    <mergeCell ref="AG87:AG90"/>
    <mergeCell ref="AG61:AG65"/>
    <mergeCell ref="I70:I73"/>
    <mergeCell ref="AI82:AI85"/>
    <mergeCell ref="AJ82:AJ85"/>
    <mergeCell ref="AI67:AI69"/>
    <mergeCell ref="K88:K90"/>
    <mergeCell ref="L88:L90"/>
    <mergeCell ref="M88:M90"/>
    <mergeCell ref="U86:U90"/>
    <mergeCell ref="I82:I85"/>
    <mergeCell ref="J82:J85"/>
    <mergeCell ref="K82:K85"/>
    <mergeCell ref="L82:L85"/>
    <mergeCell ref="M82:M85"/>
    <mergeCell ref="R74:R85"/>
    <mergeCell ref="R86:R90"/>
    <mergeCell ref="I79:I80"/>
    <mergeCell ref="Q88:Q90"/>
    <mergeCell ref="P82:P85"/>
    <mergeCell ref="P88:P90"/>
    <mergeCell ref="P76:P78"/>
    <mergeCell ref="P79:P80"/>
    <mergeCell ref="I76:I78"/>
    <mergeCell ref="J76:J78"/>
    <mergeCell ref="K76:K78"/>
    <mergeCell ref="L76:L78"/>
    <mergeCell ref="M76:M78"/>
    <mergeCell ref="U74:U81"/>
    <mergeCell ref="U82:U85"/>
    <mergeCell ref="A3:A105"/>
    <mergeCell ref="AG103:AG105"/>
    <mergeCell ref="AN103:AN105"/>
    <mergeCell ref="T103:T105"/>
    <mergeCell ref="AN101:AN102"/>
    <mergeCell ref="H103:H105"/>
    <mergeCell ref="I103:I104"/>
    <mergeCell ref="J103:J104"/>
    <mergeCell ref="K103:K104"/>
    <mergeCell ref="AG101:AG102"/>
    <mergeCell ref="T101:T102"/>
    <mergeCell ref="U101:U102"/>
    <mergeCell ref="AD101:AD102"/>
    <mergeCell ref="U103:U105"/>
    <mergeCell ref="J101:J102"/>
    <mergeCell ref="K101:K102"/>
    <mergeCell ref="L101:L102"/>
    <mergeCell ref="M101:M102"/>
    <mergeCell ref="D91:D100"/>
    <mergeCell ref="I88:I90"/>
    <mergeCell ref="E91:E100"/>
    <mergeCell ref="F91:F100"/>
    <mergeCell ref="G91:G100"/>
    <mergeCell ref="H91:H95"/>
    <mergeCell ref="E86:E90"/>
    <mergeCell ref="F86:F90"/>
    <mergeCell ref="G86:G90"/>
    <mergeCell ref="H86:H90"/>
    <mergeCell ref="T86:T90"/>
    <mergeCell ref="T97:T99"/>
    <mergeCell ref="H97:H99"/>
    <mergeCell ref="I97:I99"/>
    <mergeCell ref="J97:J99"/>
    <mergeCell ref="K97:K99"/>
    <mergeCell ref="L97:L99"/>
    <mergeCell ref="N88:N90"/>
    <mergeCell ref="N93:N94"/>
    <mergeCell ref="N97:N99"/>
    <mergeCell ref="M97:M99"/>
    <mergeCell ref="I93:I94"/>
    <mergeCell ref="J93:J94"/>
    <mergeCell ref="K93:K94"/>
    <mergeCell ref="S74:S90"/>
    <mergeCell ref="G74:G85"/>
    <mergeCell ref="H74:H85"/>
    <mergeCell ref="T74:T81"/>
    <mergeCell ref="Q93:Q94"/>
    <mergeCell ref="J88:J90"/>
    <mergeCell ref="N63:N65"/>
    <mergeCell ref="N56:N57"/>
    <mergeCell ref="AM67:AM69"/>
    <mergeCell ref="AK61:AK65"/>
    <mergeCell ref="H70:H73"/>
    <mergeCell ref="J70:J73"/>
    <mergeCell ref="K70:K73"/>
    <mergeCell ref="L70:L73"/>
    <mergeCell ref="J79:J80"/>
    <mergeCell ref="K79:K80"/>
    <mergeCell ref="L79:L80"/>
    <mergeCell ref="M79:M80"/>
    <mergeCell ref="N79:N80"/>
    <mergeCell ref="AJ67:AJ69"/>
    <mergeCell ref="X48:X50"/>
    <mergeCell ref="AD48:AD50"/>
    <mergeCell ref="AE48:AE50"/>
    <mergeCell ref="Q61:Q62"/>
    <mergeCell ref="AN67:AN69"/>
    <mergeCell ref="H67:H69"/>
    <mergeCell ref="I67:I69"/>
    <mergeCell ref="J67:J69"/>
    <mergeCell ref="K67:K69"/>
    <mergeCell ref="L67:L69"/>
    <mergeCell ref="AF58:AF59"/>
    <mergeCell ref="I63:I65"/>
    <mergeCell ref="J63:J65"/>
    <mergeCell ref="K63:K65"/>
    <mergeCell ref="L63:L65"/>
    <mergeCell ref="T61:T65"/>
    <mergeCell ref="U61:U65"/>
    <mergeCell ref="H56:H60"/>
    <mergeCell ref="I56:I57"/>
    <mergeCell ref="J56:J57"/>
    <mergeCell ref="K56:K57"/>
    <mergeCell ref="L56:L57"/>
    <mergeCell ref="AK67:AK69"/>
    <mergeCell ref="N67:N69"/>
    <mergeCell ref="M56:M57"/>
    <mergeCell ref="AG56:AG60"/>
    <mergeCell ref="AD58:AD59"/>
    <mergeCell ref="AE58:AE59"/>
    <mergeCell ref="H53:H55"/>
    <mergeCell ref="I53:I54"/>
    <mergeCell ref="J53:J54"/>
    <mergeCell ref="K53:K54"/>
    <mergeCell ref="L53:L54"/>
    <mergeCell ref="M53:M54"/>
    <mergeCell ref="O56:O57"/>
    <mergeCell ref="Q53:Q54"/>
    <mergeCell ref="Q56:Q57"/>
    <mergeCell ref="AC36:AC73"/>
    <mergeCell ref="N51:N52"/>
    <mergeCell ref="N53:N54"/>
    <mergeCell ref="N61:N62"/>
    <mergeCell ref="P56:P57"/>
    <mergeCell ref="P61:P62"/>
    <mergeCell ref="P53:P54"/>
    <mergeCell ref="P51:P52"/>
    <mergeCell ref="AF48:AF50"/>
    <mergeCell ref="AG48:AG50"/>
    <mergeCell ref="W48:W50"/>
    <mergeCell ref="J38:J39"/>
    <mergeCell ref="K38:K39"/>
    <mergeCell ref="L38:L39"/>
    <mergeCell ref="M38:M39"/>
    <mergeCell ref="N38:N39"/>
    <mergeCell ref="D36:D73"/>
    <mergeCell ref="E36:E42"/>
    <mergeCell ref="F36:F42"/>
    <mergeCell ref="G36:G42"/>
    <mergeCell ref="H36:H42"/>
    <mergeCell ref="E43:E47"/>
    <mergeCell ref="F43:F47"/>
    <mergeCell ref="G43:G47"/>
    <mergeCell ref="H43:H47"/>
    <mergeCell ref="E51:E73"/>
    <mergeCell ref="F51:F73"/>
    <mergeCell ref="G48:G50"/>
    <mergeCell ref="K61:K62"/>
    <mergeCell ref="L61:L62"/>
    <mergeCell ref="M61:M62"/>
    <mergeCell ref="H61:H65"/>
    <mergeCell ref="I61:I62"/>
    <mergeCell ref="J61:J62"/>
    <mergeCell ref="H48:H50"/>
    <mergeCell ref="E32:E35"/>
    <mergeCell ref="F32:F35"/>
    <mergeCell ref="G32:G35"/>
    <mergeCell ref="T56:T60"/>
    <mergeCell ref="U56:U60"/>
    <mergeCell ref="H34:H35"/>
    <mergeCell ref="T34:T35"/>
    <mergeCell ref="U34:U35"/>
    <mergeCell ref="T48:T50"/>
    <mergeCell ref="U48:U50"/>
    <mergeCell ref="G51:G73"/>
    <mergeCell ref="H51:H52"/>
    <mergeCell ref="I51:I52"/>
    <mergeCell ref="J51:J52"/>
    <mergeCell ref="K51:K52"/>
    <mergeCell ref="L51:L52"/>
    <mergeCell ref="M51:M52"/>
    <mergeCell ref="T32:T33"/>
    <mergeCell ref="U32:U33"/>
    <mergeCell ref="L32:L33"/>
    <mergeCell ref="M32:M33"/>
    <mergeCell ref="H32:H33"/>
    <mergeCell ref="I32:I33"/>
    <mergeCell ref="I38:I39"/>
    <mergeCell ref="J32:J33"/>
    <mergeCell ref="K32:K33"/>
    <mergeCell ref="N32:N33"/>
    <mergeCell ref="P32:P33"/>
    <mergeCell ref="L30:L31"/>
    <mergeCell ref="M30:M31"/>
    <mergeCell ref="N19:N22"/>
    <mergeCell ref="P19:P22"/>
    <mergeCell ref="P23:P24"/>
    <mergeCell ref="N7:N18"/>
    <mergeCell ref="P7:P18"/>
    <mergeCell ref="N30:N31"/>
    <mergeCell ref="P30:P31"/>
    <mergeCell ref="T23:T24"/>
    <mergeCell ref="S3:S35"/>
    <mergeCell ref="AG3:AG4"/>
    <mergeCell ref="AA10:AA13"/>
    <mergeCell ref="AD10:AD13"/>
    <mergeCell ref="AE10:AE13"/>
    <mergeCell ref="AF10:AF13"/>
    <mergeCell ref="R3:R6"/>
    <mergeCell ref="R7:R18"/>
    <mergeCell ref="R19:R26"/>
    <mergeCell ref="AG10:AG15"/>
    <mergeCell ref="Q7:Q18"/>
    <mergeCell ref="Q19:Q22"/>
    <mergeCell ref="Q23:Q24"/>
    <mergeCell ref="Q30:Q31"/>
    <mergeCell ref="Q32:Q33"/>
    <mergeCell ref="AA19:AA20"/>
    <mergeCell ref="V21:V22"/>
    <mergeCell ref="U16:U18"/>
    <mergeCell ref="G19:G31"/>
    <mergeCell ref="H19:H26"/>
    <mergeCell ref="I19:I22"/>
    <mergeCell ref="J19:J22"/>
    <mergeCell ref="K19:K22"/>
    <mergeCell ref="L19:L22"/>
    <mergeCell ref="M19:M22"/>
    <mergeCell ref="I23:I24"/>
    <mergeCell ref="J23:J24"/>
    <mergeCell ref="K23:K24"/>
    <mergeCell ref="L23:L24"/>
    <mergeCell ref="M23:M24"/>
    <mergeCell ref="I30:I31"/>
    <mergeCell ref="J30:J31"/>
    <mergeCell ref="H27:H31"/>
    <mergeCell ref="K30:K31"/>
    <mergeCell ref="E7:E18"/>
    <mergeCell ref="F7:F18"/>
    <mergeCell ref="G7:G18"/>
    <mergeCell ref="J7:J18"/>
    <mergeCell ref="K7:K18"/>
    <mergeCell ref="L7:L18"/>
    <mergeCell ref="M7:M18"/>
    <mergeCell ref="H7:H18"/>
    <mergeCell ref="I7:I18"/>
    <mergeCell ref="G3:G6"/>
    <mergeCell ref="H3:H6"/>
    <mergeCell ref="T10:T15"/>
    <mergeCell ref="U10:U15"/>
    <mergeCell ref="AI23:AI24"/>
    <mergeCell ref="AJ23:AJ24"/>
    <mergeCell ref="B3:B105"/>
    <mergeCell ref="C3:C105"/>
    <mergeCell ref="D3:D35"/>
    <mergeCell ref="E3:E6"/>
    <mergeCell ref="F3:F6"/>
    <mergeCell ref="E48:E50"/>
    <mergeCell ref="F48:F50"/>
    <mergeCell ref="D74:D90"/>
    <mergeCell ref="E74:E85"/>
    <mergeCell ref="E19:E31"/>
    <mergeCell ref="F19:F31"/>
    <mergeCell ref="F74:F85"/>
    <mergeCell ref="D101:D105"/>
    <mergeCell ref="E101:E105"/>
    <mergeCell ref="F101:F105"/>
    <mergeCell ref="T7:T9"/>
    <mergeCell ref="U7:U9"/>
    <mergeCell ref="T16:T18"/>
    <mergeCell ref="AN70:AN73"/>
    <mergeCell ref="AG79:AG81"/>
    <mergeCell ref="AJ70:AJ73"/>
    <mergeCell ref="T70:T73"/>
    <mergeCell ref="U70:U73"/>
    <mergeCell ref="AG70:AG73"/>
    <mergeCell ref="AH70:AH73"/>
    <mergeCell ref="W21:W22"/>
    <mergeCell ref="X21:X22"/>
    <mergeCell ref="T19:T22"/>
    <mergeCell ref="U19:U22"/>
    <mergeCell ref="AG19:AG22"/>
    <mergeCell ref="AD21:AD22"/>
    <mergeCell ref="AF23:AF24"/>
    <mergeCell ref="AG23:AG24"/>
    <mergeCell ref="AA21:AA22"/>
    <mergeCell ref="AA23:AA24"/>
    <mergeCell ref="U23:U24"/>
    <mergeCell ref="V23:V24"/>
    <mergeCell ref="W23:W24"/>
    <mergeCell ref="X23:X24"/>
    <mergeCell ref="Y21:Y22"/>
    <mergeCell ref="U36:U42"/>
    <mergeCell ref="V48:V50"/>
    <mergeCell ref="AO103:AO105"/>
    <mergeCell ref="N101:N102"/>
    <mergeCell ref="N103:N104"/>
    <mergeCell ref="Y10:Y13"/>
    <mergeCell ref="Y40:Y41"/>
    <mergeCell ref="Y48:Y50"/>
    <mergeCell ref="AO51:AO52"/>
    <mergeCell ref="AO53:AO54"/>
    <mergeCell ref="AO10:AO13"/>
    <mergeCell ref="AO23:AO24"/>
    <mergeCell ref="AO40:AO41"/>
    <mergeCell ref="AO43:AO47"/>
    <mergeCell ref="AO48:AO50"/>
    <mergeCell ref="AO61:AO65"/>
    <mergeCell ref="AO67:AO69"/>
    <mergeCell ref="AO70:AO73"/>
    <mergeCell ref="AO82:AO85"/>
    <mergeCell ref="AO101:AO102"/>
    <mergeCell ref="N70:N73"/>
    <mergeCell ref="N76:N78"/>
    <mergeCell ref="N23:N24"/>
    <mergeCell ref="AL101:AL102"/>
    <mergeCell ref="AN82:AN85"/>
    <mergeCell ref="AM101:AM102"/>
    <mergeCell ref="AK101:AK102"/>
    <mergeCell ref="AK103:AK105"/>
    <mergeCell ref="AL103:AL105"/>
    <mergeCell ref="AM103:AM105"/>
    <mergeCell ref="AL91:AL92"/>
    <mergeCell ref="AM91:AM92"/>
    <mergeCell ref="AK91:AK92"/>
    <mergeCell ref="AK98:AK99"/>
    <mergeCell ref="AL98:AL99"/>
    <mergeCell ref="AM98:AM99"/>
    <mergeCell ref="AK86:AK90"/>
    <mergeCell ref="AL86:AL90"/>
    <mergeCell ref="AM86:AM90"/>
    <mergeCell ref="AK74:AK85"/>
    <mergeCell ref="AL74:AL85"/>
    <mergeCell ref="AM74:AM85"/>
    <mergeCell ref="AK70:AK73"/>
    <mergeCell ref="AL70:AL73"/>
    <mergeCell ref="AM70:AM73"/>
    <mergeCell ref="AL61:AL65"/>
    <mergeCell ref="AM61:AM65"/>
    <mergeCell ref="AK58:AK60"/>
    <mergeCell ref="AL58:AL60"/>
    <mergeCell ref="AM58:AM60"/>
    <mergeCell ref="AK56:AK57"/>
    <mergeCell ref="AL56:AL57"/>
    <mergeCell ref="AM56:AM57"/>
    <mergeCell ref="AL67:AL69"/>
    <mergeCell ref="AL7:AL9"/>
    <mergeCell ref="AM7:AM9"/>
    <mergeCell ref="AH7:AH9"/>
    <mergeCell ref="AI7:AI9"/>
    <mergeCell ref="AJ7:AJ9"/>
    <mergeCell ref="AK32:AK33"/>
    <mergeCell ref="AL32:AL33"/>
    <mergeCell ref="AM32:AM33"/>
    <mergeCell ref="AK27:AK29"/>
    <mergeCell ref="AL27:AL29"/>
    <mergeCell ref="AM27:AM29"/>
    <mergeCell ref="AK30:AK31"/>
    <mergeCell ref="AL30:AL31"/>
    <mergeCell ref="AM30:AM31"/>
    <mergeCell ref="AH10:AH13"/>
    <mergeCell ref="AI10:AI13"/>
    <mergeCell ref="AL10:AL12"/>
    <mergeCell ref="AM10:AM12"/>
    <mergeCell ref="Q38:Q39"/>
    <mergeCell ref="AK7:AK9"/>
    <mergeCell ref="R27:R31"/>
    <mergeCell ref="R32:R33"/>
    <mergeCell ref="R34:R35"/>
    <mergeCell ref="R36:R42"/>
    <mergeCell ref="R43:R47"/>
    <mergeCell ref="R48:R50"/>
    <mergeCell ref="S36:S73"/>
    <mergeCell ref="R51:R52"/>
    <mergeCell ref="R53:R55"/>
    <mergeCell ref="R56:R60"/>
    <mergeCell ref="R61:R65"/>
    <mergeCell ref="R67:R69"/>
    <mergeCell ref="R70:R73"/>
    <mergeCell ref="Q67:Q69"/>
    <mergeCell ref="Q70:Q73"/>
    <mergeCell ref="Q63:Q65"/>
    <mergeCell ref="V58:V59"/>
    <mergeCell ref="W58:W59"/>
    <mergeCell ref="T51:T52"/>
    <mergeCell ref="U51:U52"/>
    <mergeCell ref="U53:U55"/>
    <mergeCell ref="Q51:Q52"/>
    <mergeCell ref="O82:O85"/>
    <mergeCell ref="O88:O90"/>
    <mergeCell ref="O93:O94"/>
    <mergeCell ref="T43:T47"/>
    <mergeCell ref="U43:U47"/>
    <mergeCell ref="X58:X59"/>
    <mergeCell ref="O97:O99"/>
    <mergeCell ref="O101:O102"/>
    <mergeCell ref="O103:O104"/>
    <mergeCell ref="T53:T55"/>
    <mergeCell ref="T91:T94"/>
    <mergeCell ref="R97:R100"/>
    <mergeCell ref="S101:S105"/>
    <mergeCell ref="R101:R102"/>
    <mergeCell ref="R103:R105"/>
    <mergeCell ref="S91:S100"/>
    <mergeCell ref="R91:R95"/>
    <mergeCell ref="Q76:Q78"/>
    <mergeCell ref="Q79:Q80"/>
    <mergeCell ref="Q82:Q85"/>
    <mergeCell ref="Q97:Q99"/>
    <mergeCell ref="Q101:Q102"/>
    <mergeCell ref="Q103:Q104"/>
    <mergeCell ref="P101:P102"/>
    <mergeCell ref="AC101:AC105"/>
    <mergeCell ref="AB23:AB24"/>
    <mergeCell ref="AB3:AB6"/>
    <mergeCell ref="AB7:AB9"/>
    <mergeCell ref="AB10:AB15"/>
    <mergeCell ref="AB16:AB18"/>
    <mergeCell ref="AB19:AB22"/>
    <mergeCell ref="AB27:AB31"/>
    <mergeCell ref="AB32:AB33"/>
    <mergeCell ref="AB34:AB35"/>
    <mergeCell ref="AB36:AB42"/>
    <mergeCell ref="AB86:AB90"/>
    <mergeCell ref="AB91:AB95"/>
    <mergeCell ref="AB43:AB47"/>
    <mergeCell ref="AB48:AB50"/>
    <mergeCell ref="AB51:AB52"/>
    <mergeCell ref="AB53:AB55"/>
    <mergeCell ref="AB56:AB60"/>
    <mergeCell ref="AB61:AB65"/>
    <mergeCell ref="AB67:AB69"/>
    <mergeCell ref="AB70:AB73"/>
    <mergeCell ref="AN10:AN13"/>
    <mergeCell ref="AJ10:AJ12"/>
    <mergeCell ref="AP103:AP105"/>
    <mergeCell ref="AA40:AA41"/>
    <mergeCell ref="O51:O52"/>
    <mergeCell ref="O53:O54"/>
    <mergeCell ref="O61:O62"/>
    <mergeCell ref="O63:O65"/>
    <mergeCell ref="O67:O69"/>
    <mergeCell ref="O70:O73"/>
    <mergeCell ref="O76:O78"/>
    <mergeCell ref="O79:O80"/>
    <mergeCell ref="AB101:AB102"/>
    <mergeCell ref="AB103:AB105"/>
    <mergeCell ref="Z40:Z41"/>
    <mergeCell ref="Z48:Z50"/>
    <mergeCell ref="AP40:AP41"/>
    <mergeCell ref="AP43:AP47"/>
    <mergeCell ref="AP51:AP52"/>
    <mergeCell ref="AP61:AP65"/>
    <mergeCell ref="AP67:AP69"/>
    <mergeCell ref="AP70:AP73"/>
    <mergeCell ref="AC74:AC90"/>
    <mergeCell ref="AC91:AC100"/>
    <mergeCell ref="AL109:AL110"/>
    <mergeCell ref="AM109:AM110"/>
    <mergeCell ref="AI109:AK111"/>
    <mergeCell ref="AL111:AM111"/>
    <mergeCell ref="AP21:AP22"/>
    <mergeCell ref="AP19:AP20"/>
    <mergeCell ref="AP23:AP24"/>
    <mergeCell ref="Z10:Z13"/>
    <mergeCell ref="O7:O18"/>
    <mergeCell ref="O19:O22"/>
    <mergeCell ref="O23:O24"/>
    <mergeCell ref="O30:O31"/>
    <mergeCell ref="O32:O33"/>
    <mergeCell ref="Z19:Z20"/>
    <mergeCell ref="Z21:Z22"/>
    <mergeCell ref="Z23:Z24"/>
    <mergeCell ref="AC3:AC35"/>
    <mergeCell ref="T27:T31"/>
    <mergeCell ref="U27:U31"/>
    <mergeCell ref="AG27:AG31"/>
    <mergeCell ref="AF21:AF22"/>
    <mergeCell ref="W10:W13"/>
    <mergeCell ref="X10:X13"/>
    <mergeCell ref="V10:V13"/>
  </mergeCells>
  <pageMargins left="0.70866141732283472" right="0.70866141732283472" top="0.74803149606299213" bottom="0.74803149606299213" header="0.31496062992125984" footer="0.31496062992125984"/>
  <pageSetup paperSize="14" scale="80" orientation="landscape" r:id="rId1"/>
  <ignoredErrors>
    <ignoredError sqref="Q6 AA8:AA9 AA30 AA57 AA68 AA98:AA99 AA6"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VIKI DE LA ROSA</dc:creator>
  <cp:lastModifiedBy>LUZ  MARINA SEVERICHE MONROY</cp:lastModifiedBy>
  <dcterms:created xsi:type="dcterms:W3CDTF">2020-01-23T16:30:53Z</dcterms:created>
  <dcterms:modified xsi:type="dcterms:W3CDTF">2020-08-01T00:49:40Z</dcterms:modified>
</cp:coreProperties>
</file>