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66925"/>
  <mc:AlternateContent xmlns:mc="http://schemas.openxmlformats.org/markup-compatibility/2006">
    <mc:Choice Requires="x15">
      <x15ac:absPath xmlns:x15ac="http://schemas.microsoft.com/office/spreadsheetml/2010/11/ac" url="C:\Users\luzma\OneDrive\Documentos\SEGUIMIENTOS PLANES DE ACCIÓN A DICIEMBRE 31 DE 2021\"/>
    </mc:Choice>
  </mc:AlternateContent>
  <xr:revisionPtr revIDLastSave="0" documentId="8_{D32B7245-9229-4CFF-9361-753B500E48DD}" xr6:coauthVersionLast="47" xr6:coauthVersionMax="47" xr10:uidLastSave="{00000000-0000-0000-0000-000000000000}"/>
  <bookViews>
    <workbookView xWindow="-110" yWindow="-110" windowWidth="19420" windowHeight="10420" xr2:uid="{00000000-000D-0000-FFFF-FFFF00000000}"/>
  </bookViews>
  <sheets>
    <sheet name="PA 2021 4° trimestre"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121" i="3" l="1"/>
  <c r="AN122" i="3" s="1"/>
  <c r="AN129" i="3" s="1"/>
  <c r="AO121" i="3"/>
  <c r="AO122" i="3" s="1"/>
  <c r="AM121" i="3"/>
  <c r="AM122" i="3" s="1"/>
  <c r="AN119" i="3"/>
  <c r="AP119" i="3" s="1"/>
  <c r="AO119" i="3"/>
  <c r="AM119" i="3"/>
  <c r="S121" i="3"/>
  <c r="AP112" i="3"/>
  <c r="AP113" i="3"/>
  <c r="AP114" i="3"/>
  <c r="AP117" i="3"/>
  <c r="AP111" i="3"/>
  <c r="AP107" i="3"/>
  <c r="AP102" i="3"/>
  <c r="AP97" i="3"/>
  <c r="AP92" i="3"/>
  <c r="AP120" i="3"/>
  <c r="AP121" i="3" s="1"/>
  <c r="AN90" i="3"/>
  <c r="AO90" i="3"/>
  <c r="AM90" i="3"/>
  <c r="AP81" i="3"/>
  <c r="AP90" i="3" s="1"/>
  <c r="AN80" i="3"/>
  <c r="AN91" i="3" s="1"/>
  <c r="AO80" i="3"/>
  <c r="AO91" i="3" s="1"/>
  <c r="AM80" i="3"/>
  <c r="AM91" i="3" s="1"/>
  <c r="AP67" i="3"/>
  <c r="AP80" i="3" s="1"/>
  <c r="AN65" i="3"/>
  <c r="AO65" i="3"/>
  <c r="AM65" i="3"/>
  <c r="AP58" i="3"/>
  <c r="AP65" i="3" s="1"/>
  <c r="AN57" i="3"/>
  <c r="AO57" i="3"/>
  <c r="AM57" i="3"/>
  <c r="AP45" i="3"/>
  <c r="AP57" i="3" s="1"/>
  <c r="AN44" i="3"/>
  <c r="AO44" i="3"/>
  <c r="AM44" i="3"/>
  <c r="AP36" i="3"/>
  <c r="AP44" i="3" s="1"/>
  <c r="AP12" i="3"/>
  <c r="AN12" i="3"/>
  <c r="AO12" i="3"/>
  <c r="AM12" i="3"/>
  <c r="AM66" i="3" s="1"/>
  <c r="AM129" i="3" s="1"/>
  <c r="AN35" i="3"/>
  <c r="AO35" i="3"/>
  <c r="AM35" i="3"/>
  <c r="AP24" i="3"/>
  <c r="AN23" i="3"/>
  <c r="AN66" i="3" s="1"/>
  <c r="AO23" i="3"/>
  <c r="AM23" i="3"/>
  <c r="AP18" i="3"/>
  <c r="AP13" i="3"/>
  <c r="AP122" i="3" l="1"/>
  <c r="AP23" i="3"/>
  <c r="AP35" i="3"/>
  <c r="AP91" i="3"/>
  <c r="AO66" i="3"/>
  <c r="AA3" i="3"/>
  <c r="AA5" i="3"/>
  <c r="AA6" i="3"/>
  <c r="AA7" i="3"/>
  <c r="AA9" i="3"/>
  <c r="AA10" i="3"/>
  <c r="AA11" i="3"/>
  <c r="AA13" i="3"/>
  <c r="AA18" i="3"/>
  <c r="AA19" i="3"/>
  <c r="AA20" i="3"/>
  <c r="AA21" i="3"/>
  <c r="AA22" i="3"/>
  <c r="AA24" i="3"/>
  <c r="AA25" i="3"/>
  <c r="AA27" i="3"/>
  <c r="AA28" i="3"/>
  <c r="AA29" i="3"/>
  <c r="AA31" i="3"/>
  <c r="AA32" i="3"/>
  <c r="AA33" i="3"/>
  <c r="AA34" i="3"/>
  <c r="AA36" i="3"/>
  <c r="AA37" i="3"/>
  <c r="AA38" i="3"/>
  <c r="AA39" i="3"/>
  <c r="AA40" i="3"/>
  <c r="AA42" i="3"/>
  <c r="AA45" i="3"/>
  <c r="AA46" i="3"/>
  <c r="AA47" i="3"/>
  <c r="AA48" i="3"/>
  <c r="AA49" i="3"/>
  <c r="AA50" i="3"/>
  <c r="AA51" i="3"/>
  <c r="AA53" i="3"/>
  <c r="AA58" i="3"/>
  <c r="AA59" i="3"/>
  <c r="AA63" i="3"/>
  <c r="AA64" i="3"/>
  <c r="AA67" i="3"/>
  <c r="AA68" i="3"/>
  <c r="AA69" i="3"/>
  <c r="AA70" i="3"/>
  <c r="AA71" i="3"/>
  <c r="AA72" i="3"/>
  <c r="AA73" i="3"/>
  <c r="AA74" i="3"/>
  <c r="AA75" i="3"/>
  <c r="AA76" i="3"/>
  <c r="AA77" i="3"/>
  <c r="AA78" i="3"/>
  <c r="AA79" i="3"/>
  <c r="AA81" i="3"/>
  <c r="AA82" i="3"/>
  <c r="AA83" i="3"/>
  <c r="AA84" i="3"/>
  <c r="AA85" i="3"/>
  <c r="AA86" i="3"/>
  <c r="AA87" i="3"/>
  <c r="AA88" i="3"/>
  <c r="AA89" i="3"/>
  <c r="AA92" i="3"/>
  <c r="AA93" i="3"/>
  <c r="AA94" i="3"/>
  <c r="AA95" i="3"/>
  <c r="AA96" i="3"/>
  <c r="AA97" i="3"/>
  <c r="AA98" i="3"/>
  <c r="AA99" i="3"/>
  <c r="AA100" i="3"/>
  <c r="AA101" i="3"/>
  <c r="AA102" i="3"/>
  <c r="AA103" i="3"/>
  <c r="AA107" i="3"/>
  <c r="AA108" i="3"/>
  <c r="AA109" i="3"/>
  <c r="AA110" i="3"/>
  <c r="AA111" i="3"/>
  <c r="AA112" i="3"/>
  <c r="AA113" i="3"/>
  <c r="AA115" i="3"/>
  <c r="AA116" i="3"/>
  <c r="AA117" i="3"/>
  <c r="AA118" i="3"/>
  <c r="AA120" i="3"/>
  <c r="AA123" i="3"/>
  <c r="AA124" i="3"/>
  <c r="AA125" i="3"/>
  <c r="AA126" i="3"/>
  <c r="AA2" i="3"/>
  <c r="AP66" i="3" l="1"/>
  <c r="AO129" i="3"/>
  <c r="AP129" i="3" s="1"/>
  <c r="AA129" i="3"/>
  <c r="S127" i="3"/>
  <c r="T127" i="3"/>
  <c r="R120" i="3"/>
  <c r="T120" i="3" s="1"/>
  <c r="T121" i="3" s="1"/>
  <c r="R109" i="3"/>
  <c r="R98" i="3"/>
  <c r="S98" i="3" s="1"/>
  <c r="R97" i="3"/>
  <c r="T97" i="3" s="1"/>
  <c r="R96" i="3"/>
  <c r="T96" i="3" s="1"/>
  <c r="R94" i="3"/>
  <c r="T94" i="3" s="1"/>
  <c r="R92" i="3"/>
  <c r="S92" i="3" s="1"/>
  <c r="S119" i="3" s="1"/>
  <c r="S122" i="3" s="1"/>
  <c r="S90" i="3"/>
  <c r="T90" i="3"/>
  <c r="R87" i="3"/>
  <c r="R82" i="3"/>
  <c r="R81" i="3"/>
  <c r="S80" i="3"/>
  <c r="R70" i="3"/>
  <c r="T68" i="3"/>
  <c r="T80" i="3" s="1"/>
  <c r="R67" i="3"/>
  <c r="T58" i="3"/>
  <c r="R63" i="3"/>
  <c r="R59" i="3"/>
  <c r="T59" i="3" s="1"/>
  <c r="R58" i="3"/>
  <c r="R45" i="3"/>
  <c r="S45" i="3" s="1"/>
  <c r="S57" i="3" s="1"/>
  <c r="R49" i="3"/>
  <c r="R36" i="3"/>
  <c r="S36" i="3" s="1"/>
  <c r="R25" i="3"/>
  <c r="T25" i="3" s="1"/>
  <c r="R24" i="3"/>
  <c r="S24" i="3" s="1"/>
  <c r="S35" i="3" s="1"/>
  <c r="R14" i="3"/>
  <c r="T14" i="3" s="1"/>
  <c r="R13" i="3"/>
  <c r="S13" i="3" s="1"/>
  <c r="R2" i="3"/>
  <c r="T2" i="3" s="1"/>
  <c r="T12" i="3" s="1"/>
  <c r="T91" i="3" l="1"/>
  <c r="T92" i="3"/>
  <c r="T119" i="3" s="1"/>
  <c r="T122" i="3" s="1"/>
  <c r="S91" i="3"/>
  <c r="T65" i="3"/>
  <c r="S59" i="3"/>
  <c r="S65" i="3" s="1"/>
  <c r="T13" i="3"/>
  <c r="T23" i="3" s="1"/>
  <c r="T130" i="3" s="1"/>
  <c r="S23" i="3"/>
  <c r="T36" i="3"/>
  <c r="T44" i="3" s="1"/>
  <c r="S44" i="3"/>
  <c r="T24" i="3"/>
  <c r="T35" i="3" s="1"/>
  <c r="S2" i="3"/>
  <c r="S12" i="3" s="1"/>
  <c r="S129" i="3" s="1"/>
  <c r="T45" i="3"/>
  <c r="T57" i="3" s="1"/>
  <c r="T66" i="3" l="1"/>
  <c r="S66" i="3"/>
</calcChain>
</file>

<file path=xl/sharedStrings.xml><?xml version="1.0" encoding="utf-8"?>
<sst xmlns="http://schemas.openxmlformats.org/spreadsheetml/2006/main" count="555" uniqueCount="377">
  <si>
    <t>PILAR</t>
  </si>
  <si>
    <t>LINEA ESTRATEGICA</t>
  </si>
  <si>
    <t>Indicador de Bienestar</t>
  </si>
  <si>
    <t>Línea Base 2019</t>
  </si>
  <si>
    <t>Meta de Bienestar 2020-2023</t>
  </si>
  <si>
    <t xml:space="preserve">PROGRAMA </t>
  </si>
  <si>
    <t>Indicador de Producto</t>
  </si>
  <si>
    <t>Descripción de la Meta Producto 2020-2023</t>
  </si>
  <si>
    <t>Valor Absoluto de la Meta Producto 2020-2023</t>
  </si>
  <si>
    <t>PROGRAMACIÓN META PRODUCTO A 2021</t>
  </si>
  <si>
    <t>ACUMULADO META PRODUCTO 
JUL- DIC 2020</t>
  </si>
  <si>
    <t>PROYECTO</t>
  </si>
  <si>
    <t>Código de proyecto BPIN</t>
  </si>
  <si>
    <t>Objetivo del proyecto</t>
  </si>
  <si>
    <t>ACTIVIDADES DE PROYECTO</t>
  </si>
  <si>
    <t>Valor Absoluto de la Actividad del  Proyecto para 2021</t>
  </si>
  <si>
    <t xml:space="preserve">DEPENDENCIA RESPONSABLE </t>
  </si>
  <si>
    <t>NOMBRE DEL RESPONSABLE</t>
  </si>
  <si>
    <t>Fuente de Financiación</t>
  </si>
  <si>
    <t>Apropiación Definitiva
(en pesos)</t>
  </si>
  <si>
    <t>Rubro Presupuestal</t>
  </si>
  <si>
    <t>Código Presupuestal</t>
  </si>
  <si>
    <t>CRONOGRAMA PROGRAMADO (DIAS)</t>
  </si>
  <si>
    <t>CRONOGRAMA EJECUTADO (DIAS)</t>
  </si>
  <si>
    <t>BENEFICIARIOS PROGRAMADOS</t>
  </si>
  <si>
    <t>BENEFICIARIOS CUBIERTOS</t>
  </si>
  <si>
    <t>REPORTES DE AVANCE METAS PRODUCTOS A MARZO 31 DE 2021</t>
  </si>
  <si>
    <t>REPORTES DE AVANCE DE METAS PRODUCTOS A JUNIO 30 DE 2021</t>
  </si>
  <si>
    <t>Cartagena Transparente</t>
  </si>
  <si>
    <t xml:space="preserve">Finanzas públicas para salvar a Cartagena </t>
  </si>
  <si>
    <t>%IPU – Vigencia Actual</t>
  </si>
  <si>
    <t>%IPU – Vigencias Anteriores</t>
  </si>
  <si>
    <t>%ICA – Vigencia Actual</t>
  </si>
  <si>
    <t>%ICA – Vigencias anteriores</t>
  </si>
  <si>
    <t>%Sobretasa a la gasolina</t>
  </si>
  <si>
    <t>% del Déficit fiscal presupuestal y de tesorería disminuido</t>
  </si>
  <si>
    <t xml:space="preserve">Aumentar en 4,5% El recaudo de Impuesto predial Unificado vigencia actual </t>
  </si>
  <si>
    <t xml:space="preserve">Aumentar en un 3% el recaudo de Impuesto Predial Unificado Vigencias anteriores </t>
  </si>
  <si>
    <t>Aumentar en un 4,5% El recaudo de Impuesto de Industria y comercio vigencia actual</t>
  </si>
  <si>
    <t xml:space="preserve">Aumentar en un 1% El recaudo de Impuesto de Industria y comercio vigencias anteriores </t>
  </si>
  <si>
    <t xml:space="preserve">Aumentar en un 5% el recaudo de Sobretasa a la Gasolina </t>
  </si>
  <si>
    <t>Disminuir el déficit presupuestal en un 100 %</t>
  </si>
  <si>
    <t xml:space="preserve">Finanzas Sostenibles para salvar a Cartagena  </t>
  </si>
  <si>
    <t>Saneamiento Fiscal y Financiero</t>
  </si>
  <si>
    <t xml:space="preserve">Recaudo de  Impuesto Predial  en un monto de $1.047.261.338.899  </t>
  </si>
  <si>
    <t>Recaudo de  Impuesto de Industria y comercio  en un monto de $1.189.376.917.533</t>
  </si>
  <si>
    <t xml:space="preserve">Recaudo del  Impuesto de Delineación Urbana  en un monto de         $14.454.734.972 </t>
  </si>
  <si>
    <t xml:space="preserve">Recaudo del  Impuesto de Sobretasa a la gasolina en un monto de $176.659.841.306 </t>
  </si>
  <si>
    <t>Software Tecnológico implementado</t>
  </si>
  <si>
    <t xml:space="preserve">Número de Estrategias implementadas </t>
  </si>
  <si>
    <t xml:space="preserve">Valor de $396.000.000.000 para cubrimiento en el cuatrienio de obligaciones del Plan de Saneamiento Fiscal y Financiero del Distrito de Cartagena de Indias  </t>
  </si>
  <si>
    <t>Recaudar $1.047.261.338.899 por concepto de IPU</t>
  </si>
  <si>
    <t xml:space="preserve">Recaudar $1.189.376.917.533 por concepto de ICA </t>
  </si>
  <si>
    <t>Recaudar $14.454.734.972 por concepto de Delineación Urbana.</t>
  </si>
  <si>
    <t>Recaudar $176.659.841.306 por concepto de Sobretasa a la gasolina.</t>
  </si>
  <si>
    <t>Implementar (1) software para la modernización tecnológica de la secretaría de Hacienda.</t>
  </si>
  <si>
    <t>Implementar  (3) estrategias de impacto que propendan por fortalecer las acciones de recaudo de los  tributos para incrementar los ingresos.</t>
  </si>
  <si>
    <t>Valor de $396.000.000.000 para cubrimiento en el cuatrienio de obligaciones del Plan de Saneamiento Fiscal y Financiero del Distrito de Cartagena de Indias</t>
  </si>
  <si>
    <t>Línea Base 2020</t>
  </si>
  <si>
    <t>2020-13001-0059</t>
  </si>
  <si>
    <t>IMPLEMENTACIÓN DE ESTRATEGIAS PARA EL MEJORAMIENTO Y SOSTENIBILIDAD DE LAS FINANZAS EN EL DISTRITO DE CARTAGENA DE INDIAS CARTAGENA DE INDIAS</t>
  </si>
  <si>
    <t xml:space="preserve">Diseñar e implementar las estrategias identificadas para el mejoramiento y sostenibilidad de las finanzas en el Distrito de Cartagena de Indias </t>
  </si>
  <si>
    <t xml:space="preserve">SECRETARIA DE HACIENDA DISTRITAL </t>
  </si>
  <si>
    <t>DIANA MILENA VILLALBA VALLEJO</t>
  </si>
  <si>
    <t>Ingresos Corrientes de Libre Destinación / SGP - Propósito General / Rendimientos Financieros Contraprestaciones Portuarias / Otros Dividendos Cartagena II S.A (S.P.R.C) / Otros Dividencos Sociedad Portuaria Regional Cartagena/ Otros Dividendos Terminal de Transporte / Otros Dividendos Compañía Hotelera de Colombia</t>
  </si>
  <si>
    <t xml:space="preserve">IMPLEMENTACIÓN DE ESTRATEGIAS PARA EL MEJORAMIENTO Y SOSTENIBILIDAD DE LAS FINANZAS EN EL DISTRITO DE CARTAGENA DE INDIAS </t>
  </si>
  <si>
    <t>02-001-06-20-04-08-01-01
02-001-06-20-04-08-01-02
02-064-06-20-04-08-01-01
02-070-06-20-04-08-01-01
02-075-06-20-04-08-01-01
02-089-06-20-04-08-01-01
02-137-06-20-04-08-01-01
02-138-06-20-04-08-01-01
02-139-06-20-04-08-01-01
02-140-06-20-04-08-01-01</t>
  </si>
  <si>
    <t>Ingresos Corrientes de Libre Destinación</t>
  </si>
  <si>
    <t>IMPLEMENTACION DEL PLAN DE SANEAMIENTO FISCAL Y FINANCIERO DEL DISTRITO DE CARTAGENA</t>
  </si>
  <si>
    <t>02-001-06-20-04-08-02-01</t>
  </si>
  <si>
    <t>IMPLEMENTACIÓN DEL PLAN DE SANEAMIENTO FISCAL Y FINANCIERO DEL DISTRITO DE CARTAGENA DE INDIAS.</t>
  </si>
  <si>
    <t>2020-13001-0197</t>
  </si>
  <si>
    <t>Aumentar en el recaudo de Impuesto predial unificado a través del Plan de Saneamiento Fiscal y Financiero del Distrito de Cartagena.</t>
  </si>
  <si>
    <t>Cartagena Contingente</t>
  </si>
  <si>
    <t>Desarrollo Económico y Empleabilidad</t>
  </si>
  <si>
    <t>No de Plataforma de inclusión productiva Distrital en funcionamiento</t>
  </si>
  <si>
    <t>Diseñar e implementar 1 plataforma de inclusión productiva Distrital</t>
  </si>
  <si>
    <t>Empleo Inclusivo Para Los Jóvenes</t>
  </si>
  <si>
    <t>Encadenamientos productivos</t>
  </si>
  <si>
    <t>Cartagena facilita el emprendimiento</t>
  </si>
  <si>
    <t>Zonas de aglomeración productiva</t>
  </si>
  <si>
    <t>Cierre de brechas de Empleabilidad</t>
  </si>
  <si>
    <t>Cierre de brechas de Capital Humano</t>
  </si>
  <si>
    <t>Competitividad e Innovación</t>
  </si>
  <si>
    <t>No de puesto en Índice de competitividad entre ciudades. Posición de Colombia</t>
  </si>
  <si>
    <t>Puesto 12</t>
  </si>
  <si>
    <t>Posicionar en 8º puesto Cartagena dentro del índice de competitividad entre ciudades</t>
  </si>
  <si>
    <t>Cartagena ciudad Innovadora</t>
  </si>
  <si>
    <t>Cartagena destino de inversión</t>
  </si>
  <si>
    <t>Iniciativas productivas creadas adaptadas a las condiciones de crisis sanitarias, sociales y ambientales que se presenten</t>
  </si>
  <si>
    <t>500 Iniciativas productivas creadas adaptadas a las condiciones de crisis sanitarias, sociales y ambientales que se presenten.</t>
  </si>
  <si>
    <t xml:space="preserve">No. De estudio de identificación de potenciales encadenamientos productivos con énfasis sectorial realizado. </t>
  </si>
  <si>
    <t>No. De plataformas implementadas versión 2.0 Clúster-Cartagena y alinearlo con la estrategia de atracción de inversiones.</t>
  </si>
  <si>
    <t>No. De estrategias de proveedores en los sectores priorizados ejecutadas</t>
  </si>
  <si>
    <t>No de micro y pequeñas empresas de Cartagena vinculadas a redes de proveeduría  y/o a encadenamientos productivos</t>
  </si>
  <si>
    <t>Realizar 1 estudio de identificación de potenciales encadenamientos productivos con énfasis sectorial.</t>
  </si>
  <si>
    <t>Implementar la versión 2.0 de la plataforma Clúster-Cartagena y alinearlo con la estrategia de atracción de inversiones.</t>
  </si>
  <si>
    <t>Ejecutar 4 estrategias de proveedores en los sectores priorizados</t>
  </si>
  <si>
    <t>Vincular a 200 micro y pequeñas empresas de Cartagena a redes de proveeduría y/o a encadenamientos productivos</t>
  </si>
  <si>
    <t>NP</t>
  </si>
  <si>
    <t xml:space="preserve">IMPLEMENTACION DE ESTRATEGIAS DE INCLUSION PRODUCTIVAS EN POBLACION JOVEN DEL DISTRITO DE CARTAGENA </t>
  </si>
  <si>
    <t>2020-13001-0296</t>
  </si>
  <si>
    <t>DESARROLLO DE ESTRATEGIAS PARA EL FORTALECIMIENTO DE LOS ENCADENAMIENTOS PRODUCTIVOS Y REDES DE PROVEEDURÍA EN EL DISTRITO DE CARTAGENA DE INDIAS</t>
  </si>
  <si>
    <t>2020-13001-0324</t>
  </si>
  <si>
    <t xml:space="preserve">Disminuir el índice desempleo y aumentar los indicadores de productividad en las actividades económicas formales e informales de la ciudad de Cartagena. </t>
  </si>
  <si>
    <t>Incrementar los encadenamientos productivos y redes de proveeduría en el Distrito de Cartagena de Indias.</t>
  </si>
  <si>
    <t>Ingresos Corrientes de Libre Destinación/ Rendimientos Financieros - ICLD</t>
  </si>
  <si>
    <t>DESARROLLO DE PROCESOS PARA EL INCREMENTO DE LOS ENCADENAMIENTOS PRODUCTIVOS Y PROVEEDURIA EN EL DISTRITO DE CARTAGENA DE INDIAS TG+</t>
  </si>
  <si>
    <t>02-001-06-20-03-01-03-01</t>
  </si>
  <si>
    <t>02-001-06-20-03-01-04-01
02-037-06-20-03-01-04-01</t>
  </si>
  <si>
    <t>No operaciones financieras a través de alianzas del Distrito con actores del ecosistema de financiamiento a micro y pequeñas empresas realizadas.</t>
  </si>
  <si>
    <t>No. de Centros de emprendimiento Distrital creados.</t>
  </si>
  <si>
    <t>No. de incubadoras de empresas de alto impacto con recursos publico privados formuladas y en ejecución.</t>
  </si>
  <si>
    <t>No. De empresas de base tecnológica a la incubadora de empresas vinculadas.</t>
  </si>
  <si>
    <t>Realizar 5.000 operaciones financieras a través de alianzas del Distrito con actores del ecosistema de financiamiento a micro y pequeñas empresas.</t>
  </si>
  <si>
    <t>Crear 1 Centro de emprendimiento Distrital</t>
  </si>
  <si>
    <t>Formular y poner en marcha 1 incubadora de empresas de alto impacto con recursos publico privados</t>
  </si>
  <si>
    <t>Vincular a 40 empresas de base tecnológica a la incubadora de empresas</t>
  </si>
  <si>
    <t>No. De estudios de identificación de sectores a partir del censo empresarial realizados.</t>
  </si>
  <si>
    <t>Porcentaje. De unidades productivas censadas (en los sectores y zonas priorizadas) a los Centros de Servicios Empresariales que participación vinculadas.</t>
  </si>
  <si>
    <t>Porcentaje de productividad de las zonas de aglomeración asociada a Centros de Servicios Empresariales incrementado</t>
  </si>
  <si>
    <t>Realizar 1 estudio de identificación de sectores a partir del censo empresarial</t>
  </si>
  <si>
    <t>Vincular al 30% de las unidades productivas censadas (en los sectores y zonas priorizadas) a los Centros de Servicios Empresariales</t>
  </si>
  <si>
    <t>Incrementar en 10% la productividad de las zonas de aglomeración asociada a Centros de Servicios Empresariales</t>
  </si>
  <si>
    <t>No. de pactos con sectores empresariales y sociedad civil en contra de la discriminación en el mercado laboral para algunas poblaciones vulnerables realizados</t>
  </si>
  <si>
    <t>No. de personas vinculadas anualmente a partir de los pactos para el cierre de brechas de población vulnerable</t>
  </si>
  <si>
    <t>Realizar 6 pactos con sectores empresariales y sociedad civil en contra de la discriminación en el mercado laboral para algunas poblaciones vulnerables.</t>
  </si>
  <si>
    <t>Vincular laboralmente a por lo menos 200 personas anualmente a partir de los pactos para el cierre de brechas de población vulnerable</t>
  </si>
  <si>
    <t>No. De plataforma de orientación socio-ocupacional para los jóvenes de Cartagena creada</t>
  </si>
  <si>
    <t>No. de ejercicios de prospectiva laboral y de identificación de brechas de capital humano realizados</t>
  </si>
  <si>
    <t>Ni. De Instancia de articulación interinstitucional para planeación de la oferta educativa postpandemedia en el Distrito de Cartagena creadas</t>
  </si>
  <si>
    <t>Crear 1 plataforma de orientación socio-ocupacional para los jóvenes de Cartagena</t>
  </si>
  <si>
    <t>Realizar 6 ejercicios de prospectiva laboral y de identificación de brechas de capital humano</t>
  </si>
  <si>
    <t>Crear 1 instancia de articulación interinstitucional para planeación de la oferta educativa postmedia en el Distrito de Cartagena.</t>
  </si>
  <si>
    <t>No. encuentros anuales sobre innovación en Cartagena</t>
  </si>
  <si>
    <t>No. de concurso anual a los mejores resultados de investigación e innovación, pública, privada y académica</t>
  </si>
  <si>
    <t>Estudio de prefactibilidad de un parque tecnológico en Cartagena realizado</t>
  </si>
  <si>
    <t>No. de sistema de innovación del Distrito de Cartagena creado</t>
  </si>
  <si>
    <t>Establecer 1 encuentro anual sobre innovación en Cartagena</t>
  </si>
  <si>
    <t>Organizar 1 concurso anual a los mejores resultados de investigación e innovación, pública, privada y académica.</t>
  </si>
  <si>
    <t>Realizar 1 estudio de prefactibilidad de un parque tecnológico en Cartagena.</t>
  </si>
  <si>
    <t>Crear el sistema de innovación del Distrito de Cartagena</t>
  </si>
  <si>
    <t>No de  estrategia de promoción y posicionamiento de la ciudad implementada</t>
  </si>
  <si>
    <t xml:space="preserve">No de  sistema de información para inversionistas implementado </t>
  </si>
  <si>
    <t>No. De ventanilla única empresarial Diseñada</t>
  </si>
  <si>
    <t xml:space="preserve">Implementar 1 estrategia de promoción y posicionamiento de la ciudad </t>
  </si>
  <si>
    <t>Implementar un sistema de información para inversionistas</t>
  </si>
  <si>
    <t xml:space="preserve">Diseñar la ventanilla única empresarial
</t>
  </si>
  <si>
    <t>Cartagena Transversal</t>
  </si>
  <si>
    <t>Línea estratégica para la equidad e inclusión de los negros, afros, palenqueros e indígenas</t>
  </si>
  <si>
    <t>Fortalecimiento e Inclusión Productiva para Población Negra, Afrocolombiana, Raizal y Palenquera en el Distrito de Cartagena.</t>
  </si>
  <si>
    <t>Fortalecimiento de la Población Indígena en el Distrito de Cartagena.</t>
  </si>
  <si>
    <t>Porcentaje de la población Afro, Negra, raizal, palenquera e Indígena que habita el Distrito de Cartagena con  reconocimiento de sus derechos, diversidad étnica y cultural como un principio fundamental del Estado Social y Democrático de Derecho</t>
  </si>
  <si>
    <t>NA</t>
  </si>
  <si>
    <t>Lograr que el 100% de la población Afro, Negra, raizal, palenquera e Indígena que habita el Distrito de Cartagena se le sean reconocidos sus derechos de  la diversidad étnica y cultural como un principio fundamental del Estado Social y Democrático de Derecho.</t>
  </si>
  <si>
    <t xml:space="preserve">Número de proyectos
desarrollados para la generación de ingresos en los consejos comunitarios.
</t>
  </si>
  <si>
    <t xml:space="preserve">Número de proyectos diseñados para la generación de ingresos en la población indígena a través de proyectos productivos , el fortalecimiento de la seguridad alimentaria, la gestión ambiental y el uso sostenible de la biodiversidad y la sostenibilidad económica. </t>
  </si>
  <si>
    <t>33 proyectos de generación de ingresos desarrollados en consejos comunitarios.</t>
  </si>
  <si>
    <t xml:space="preserve">Desarrollar 2 proyectos diseñados para la generación de ingresos en la Secretaría de Hacienda (UDE) – Secretaría del Interior y Convivencia Ciudadana. </t>
  </si>
  <si>
    <t>FORTALECIMIENTO DE LA POBLACIÓN NEGRA, RAIZAL Y PALENQUERA EN EL DISTRITO DE CARTAGENA</t>
  </si>
  <si>
    <t>02-001-06-20-05-01-01-01</t>
  </si>
  <si>
    <t>FORTALECIMIENTO DE LA POBLACIÓN INDÍGENA EN EL DISTRITO DE CARTAGENA</t>
  </si>
  <si>
    <t>02-001-06-20-05-01-07-01</t>
  </si>
  <si>
    <t>IMPLEMENTACIÓN DE ESTRATEGIAS PARA INCENTIVAR Y ARTICULAR LA INNOVACIÓN Y LA INVESTIGACIÓN EN EL DISTRITO DE CARTAGENA DE INDIAS TG+ / FORTALECIMIENTO DE LAS ACCIONES DE PROMOCIÓN Y DE POSICIONAMIENTO DE LA CIUDAD COMO DESTINO DE INVERSIÓN</t>
  </si>
  <si>
    <t>02-001-06-20-03-03-02-01
02-001-06-20-03-02-02-02</t>
  </si>
  <si>
    <t>IMPLEMENTACIÓN DE UNA ESTRATEGIA DE PROMOCIÓN Y POSICIONAMIENTO PARA LA ATRACCIÓN DE LOS DIVERSOS TIPOS DE INVERSIÓN EN CARTAGENA DE INDIAS.</t>
  </si>
  <si>
    <t>2020-13001-0326</t>
  </si>
  <si>
    <t>Fortalecimiento de las estrategias de promoción y posicionamiento estratégico de la ciudad para la atracción de inversión.</t>
  </si>
  <si>
    <t>Implementar estrategias de articulación entre actores e iniciativas para el impulso de una cultura de la innovación en Cartagena de Indias.</t>
  </si>
  <si>
    <t>IMPLEMENTACIÓN DE ESTRATEGIAS DE ARTICULACIÓN ENTRE ACTORES E INICIATIVAS PARA EL IMPULSO DE UNA CULTURA DE LA INNOVACIÓN EN CARTAGENA DE INDIAS</t>
  </si>
  <si>
    <t>2020-13001-0297</t>
  </si>
  <si>
    <t>ASISTENCIA TÉCNICA EN LAS MEDIDAS CONCERTADAS DE INCLUSIÓN PRODUCTIVA, SOSTENIBLES Y EQUITATIVAS EN LA DIMENSIÓN ECONÓMICA DE LA POBLACIÓN NEGRA, AFRO, RAIZALES, PALENQUEROS E INDÍGENAS EN EL DISTRITO DE   CARTAGENA DE INDIAS</t>
  </si>
  <si>
    <t xml:space="preserve">IMPLEMENTACION DE ESTRATEGIAS PARA INCENTIVAR Y ARTICULAR LA INNOVACION Y LA INVESTIGACION EN EL DISTRITO DE CARTAGENA DE INDIAS.  </t>
  </si>
  <si>
    <t>02-001-06-20-03-02-02-01</t>
  </si>
  <si>
    <t>Eficiencia en las medidas concertadas de impacto en la inclusión productiva, sostenible y equitativa en la dimensión económica de la población negra, afro, raizales, palenqueros e indígena en el Distrito de Cartagena</t>
  </si>
  <si>
    <t>IMPLEMENTACIÓN DEL CENTRO DE FOMENTO AL EMPRENDIMIENTO Y A LA EMPLEABILIDAD PARA UNA CARTAGENA DE INDIAS INCLUSIVA Y MÁS COMPETITIVA EN CARTAGENA DE INDIAS</t>
  </si>
  <si>
    <t>DESARROLLO DE ESTRATEGIAS  PARA EL APROVECHAMIENTO DE LAS ECONOMÍAS DE AGLOMERACIÓN EN EL DISTRITO DE CARTAGENA DE INDIAS</t>
  </si>
  <si>
    <t>Aumentar la productividad del tejido productivo de las principales zonas de densidad empresarial de la ciudad a través del aprovechamiento de las economías de aglomeración.</t>
  </si>
  <si>
    <t>CONSOLIDACIÓN DEL CIERRE DE BRECHAS PARA LA EMPLEABILIDAD Y EMPLEOS INCLUSIVOS A LOS GRUPOS POBLACIONALES VULNERABLES EN EL DISTRITO DE   CARTAGENA DE INDIAS</t>
  </si>
  <si>
    <t xml:space="preserve">2020-13001-0325 </t>
  </si>
  <si>
    <t>Aumentar la inserción Laboral de las distintas poblaciones vulnerables, basado en acuerdos que los incorpore en el mercado laboral del Distrito de Cartagena</t>
  </si>
  <si>
    <t>Eficiencia de las competencias genéricas y especificas de los sectores lideres de la economía y las apuestas productivas de Cartagena de Indias</t>
  </si>
  <si>
    <t>CENTRO PARA EL EMPRENDIMIENTO Y LA GESTION DE LA EMPLEABILIDAD TG+</t>
  </si>
  <si>
    <t>APROVECHAMIENTO DE LAS ECONOMIAS DE AGLOMERACIÓN TG+</t>
  </si>
  <si>
    <t>REDUCCIÓN DE BRECHAS DE CAPITAL HUMANO TG+</t>
  </si>
  <si>
    <t>02-001-06-20-03-01-08-01</t>
  </si>
  <si>
    <t>02-001-06-20-03-01-07-01</t>
  </si>
  <si>
    <t>02-001-06-20-03-01-06-01</t>
  </si>
  <si>
    <t>RUTAS PARA EL CIERRE DE BRECHAS DE EMPLEABILIDAD TG+</t>
  </si>
  <si>
    <t>Disminuir los índices de desempleo y aumentar la competitividad en las actividades económicas formales e informales de la ciudad de Cartagena.</t>
  </si>
  <si>
    <t xml:space="preserve">
 HABILITACIÓN DE LAS ACCIONES PARA IDENTIFICAR Y CERRAR LAS BRECHAS DE CAPITAL HUMANO DE FORMA PERTINENTE, SUFICIENTE Y DE CALIDAD EN EL DISTRITO DE CARTAGENA DE INDIAS.
</t>
  </si>
  <si>
    <t xml:space="preserve">1. Crear en una plataforma donde se ponga a disposición de todos los jóvenes los tres componentes clásicos de la orientación socio-ocupacional, a saber: autoconocimiento, conocimiento del mundo de la formación y conocimiento del mundo del trabajo, además de toda la oferta (pública y privada) de la ciudad relacionada con juventud. </t>
  </si>
  <si>
    <t>4. Administración y gestión del producto</t>
  </si>
  <si>
    <t>5. Identifcar las caracteristicas y barreras de empleabilidad de los grupos poblacionales vulnerables.</t>
  </si>
  <si>
    <t>6. Establecerla estrategia de MENOS barreras MAS empleabilidad.</t>
  </si>
  <si>
    <t>9. Fortalecimiento de habilidades blandas: Habilidades de negociación, comunicación y trabajo en equipo, habilidades gerenciales, creatividad e innovación.</t>
  </si>
  <si>
    <t>10. Asegurar la consolidación de empresa con la estrategia "Nuestra Apuesta son las Mipymes"</t>
  </si>
  <si>
    <t>11. Establecer la oficina del Sistema Distrital de Empleos Inclusivos (SDEIN), como estrategia del comité de seguimiento a las condiciones de empleabilidad en la ciudad</t>
  </si>
  <si>
    <t xml:space="preserve">12. Desarrollar acciones en la oficina del Sistema Distrital de Empleos Inclusivos para la generación de productos y servicios de cierres de brechas en la empleabilidad, emprendimiento y bienestar socioeconómico del Grupo poblacional vulnerable </t>
  </si>
  <si>
    <t>1. Realizar diseño conceptual y metodológico.</t>
  </si>
  <si>
    <t>2. Realizar diseño de una Plataforma Virtual.</t>
  </si>
  <si>
    <t>3. Desarrollar la implementación y operación de una Plataforma Virtual.</t>
  </si>
  <si>
    <t>4. Realizar estudios de adecuación de sede principal y por localidades.</t>
  </si>
  <si>
    <t>5. Realizar dotación y adecuación de 1 sede principal y en 3 localidades.</t>
  </si>
  <si>
    <t>6. Implementar la oferta de servicios integrales de apoyo y contingencia a emprendimientos vulnerables afectados por la pandemia Covid-19.</t>
  </si>
  <si>
    <t>7. Desarrollar jornadas de socialización de la metodologia y la oferta de sercicios.</t>
  </si>
  <si>
    <t>8. Realizar la coordinación y seguimiento a las actividades del proyecto.</t>
  </si>
  <si>
    <t>9. Implementar estrategia de oferta ampliada de servicios del centro de emprendimiento Distrital a traves de la puesta en marcha de metodologia de intervención dirigida a ciudadanía en general y con acciones diferenciadas para población NARP e indigena</t>
  </si>
  <si>
    <t>10. Implementar estrategia de oferta ampliada de servicios del centro de emprendimiento Distrital al resto de la población cartagenera.</t>
  </si>
  <si>
    <t>2.	Desarrollar Jornada de Taller de Innovación.</t>
  </si>
  <si>
    <t>1.	Desarrollar Jornada Académica con 6 conferencistas en los temas de: Economía Circular, Transformación Digital en las empresas, Inteligencia Artificial aplicada a los negocios, Ciudades Inteligentes, Economía Creativa y Marketing Digital.</t>
  </si>
  <si>
    <t xml:space="preserve">3.	Realizar cierre del Encuentro de Innovación, premiar y otorgar reconocimientos a 5 de las mejores ideas innovadoras.
</t>
  </si>
  <si>
    <t xml:space="preserve">4.	Realizar convocatoria y proceso de inscripción de iniciativas de innovación e investigación.
</t>
  </si>
  <si>
    <t xml:space="preserve">5.	Realizar proceso de evaluación de propuestas según los parámetros y requisitos establecidos en convocatoria.
</t>
  </si>
  <si>
    <t xml:space="preserve">6.	Premiar a las tres iniciativas más innovadoras.
</t>
  </si>
  <si>
    <t xml:space="preserve">7.	Realizar 1 Hackaton y 1 bootcamp para promover la participación ciudadana con propuestas de Ciencia, Tecnología e Innovación para la resolución de problemas reales ciudadanos
</t>
  </si>
  <si>
    <t xml:space="preserve">8.	Costos relacionados a la Administración, Imprevistos y Utilidad (AIU)
</t>
  </si>
  <si>
    <t xml:space="preserve">9.	Realizar diseño conceptual y metodológico del Sistema de Innovación y estudios de operacionalización del plan estratégico.
</t>
  </si>
  <si>
    <t xml:space="preserve">10.	Implementar el Sistema de Innovación en Cartagena de Indias.
</t>
  </si>
  <si>
    <t xml:space="preserve">11.	Realizar proceso de gestión de cultura de innovación en población NARP e indigenas
</t>
  </si>
  <si>
    <t xml:space="preserve">12.	Realizar apoyo a la implementación del sistema de innovación Distrital a través de la coordinación del proyecto
</t>
  </si>
  <si>
    <t>13.	Realizar una investigación sobre la cultura de la innovación en Cartagena</t>
  </si>
  <si>
    <t xml:space="preserve">1.	Construir una estrategia de promoción y posicionamiento de la ciudad con unidad conceptual.
</t>
  </si>
  <si>
    <t xml:space="preserve">2.	Actualizar diagnósticos y necesidades.
</t>
  </si>
  <si>
    <t xml:space="preserve">3.	Revisar los esquemas de modernización de sistemas de información.
</t>
  </si>
  <si>
    <t xml:space="preserve">4.	Diseñar el sistema de información hacia el inversionista.
</t>
  </si>
  <si>
    <t xml:space="preserve">5.	Coordinar las actividades del proyecto.
</t>
  </si>
  <si>
    <t>6.	Costos relacionados a la Administración, Imprevistos y Utilidad (AIU).</t>
  </si>
  <si>
    <t xml:space="preserve">9.	Diseño informático de la Ventanilla Única Empresarial como herramienta informática.
</t>
  </si>
  <si>
    <t xml:space="preserve">
8.	Evaluar y establecer protocolos simplificados de trámites para la creación, registro e inversión de empresas.</t>
  </si>
  <si>
    <t xml:space="preserve">1. Realizar acercamiento a la comunidad 
</t>
  </si>
  <si>
    <t xml:space="preserve">2. Desarrollar mesas de trabajo con los consejos comunitarios. 
</t>
  </si>
  <si>
    <t xml:space="preserve">3. Realizar procesos de priorización de ideas de proyectos.
</t>
  </si>
  <si>
    <t>4. Apoyar y desarrollar estrategias para la Inclusión Productiva.</t>
  </si>
  <si>
    <t xml:space="preserve">1. Realizar las acciones correspondientes a los compromisos adquiridos por la administración </t>
  </si>
  <si>
    <t>Avance Meta de Bienestar 2020-2023</t>
  </si>
  <si>
    <t>Puesto 11 en el índice de competitividad entre ciudades.</t>
  </si>
  <si>
    <t>%Delineación Urbana</t>
  </si>
  <si>
    <t>Aumentar en un 5% el recaudo de Delineación Urbana</t>
  </si>
  <si>
    <t>2020-13001-0327</t>
  </si>
  <si>
    <t xml:space="preserve">2020-13001-0322 </t>
  </si>
  <si>
    <t>2020-13001-0331</t>
  </si>
  <si>
    <t>REPORTES DE AVANCE DE METAS PRODUCTOS A SEPTIEMBRE 30 DE 2021</t>
  </si>
  <si>
    <t>OBSERVACIONES</t>
  </si>
  <si>
    <t>7.	Actualizar diagnósticos y necesidades frente al diseño de mecanismos eficientes para la racionalización de trámites para potenciales inversionistas.</t>
  </si>
  <si>
    <t>Las acciones en su ejecución que contribuyen a la meta para esta vigencia están definidas en 7 actividades así:
•	Elaboración del plan Estratégico para el cierre de brechas de Empleabilidad.
•	Diseño de la Imagen Institucional del programa Cierre de Brechas de Empleabilidad.
•	Gestión de acercamiento con aliados estratégicos como la Agencia Nacional de Empleo.
•	Diseño de la Estrategia, en el marco del plan estratégico, “pactos que suman socialmente en el mercado laboral. 
•	Diseño del documento borrador de la Feria comunicacional y de conocimiento de nuestro Ecosistema productivo y de empleabilidad: “HUB POR EL CIERRE DE BRECHAS DE EMPLEABILIDAD”, UNA OPCIÓN PARA EL ACCESO Y PERMANENCIA EN EL MERCADO LABORAL
•	Elaboración del documento de acuerdo “pactos que suman socialmente en el mercado laboral.
•	Firma del acuerdo territorial para el cierre de brechas de empleabilidad “Pactos que suman socialmente en el mercado laboral”.</t>
  </si>
  <si>
    <t>La ejecución de estas metas está planificada para desarrollarse el cuarto trimestre, para el caso de la meta 1. La contratación para la construcción de la plataforma de orientación y para el caso de la meta 2 y 3, se realizará en cada uno 1 ejercicio de prospectiva laboral en alianza con instancias de articulación institucional entre el Colegio Mayor de Bolívar y Secretaría de educación Distrital.</t>
  </si>
  <si>
    <t>2. Identificación de los lineamientos, rutas para la empleabilidad y características del Ecosistema de empleo inclusivo de la Ciudad</t>
  </si>
  <si>
    <t>2. Definir  de manera concertada los estudios de prospectiva laboral que serán desarrollados</t>
  </si>
  <si>
    <t>3. Elaborar estudios de identificación de brechas de capital humano en la ciudad de Cartagena</t>
  </si>
  <si>
    <t>4. Implementar programa de Bilinguismo en secto turistico de la ciudad para el cierre de brechas identficadas</t>
  </si>
  <si>
    <t xml:space="preserve">5. Diseñar un banco de oferta de necesidades empresariales en materia de capital humano y fortalecer el capital humano de la ciudad </t>
  </si>
  <si>
    <t>6. Realizar en conjunto con  la secretaría de educación un proyecto de orientación socio-ocupacional para el ciclo educativo, en especial en la educación secundaria y media</t>
  </si>
  <si>
    <t>7. Definir la ruta para el  diseño o adopción de guías metodológicas para el desarrollo de las acciones de orientación socio-ocupacional en las escuelas de la ciudad y capacitar a los profesores en estas herramientas.</t>
  </si>
  <si>
    <t>1.     Elaborar estudios de identificación de sectores a partir del censo empresarial.</t>
  </si>
  <si>
    <t>2.     Diseñar estrategias para el fortalecimiento de económicas de aglomeración a partir del estudio realizados.</t>
  </si>
  <si>
    <t>3.     Diseñar de la estrategia para la vinculación de unidades productivas a centros de servicios empresariales.</t>
  </si>
  <si>
    <t>4.     Implementar estrategia para la vinculación de unidades productivas a centros de servicios empresariales.</t>
  </si>
  <si>
    <t>5.     Desarrollar el programa de formación y capacitación del personal ocupado en los sectores priorizados.</t>
  </si>
  <si>
    <t>6.     Dinamizar los centros de servicios compartidos.</t>
  </si>
  <si>
    <t>7.     Facilitar la gestión administrativa y gerencial de la Sec de Hacienda.</t>
  </si>
  <si>
    <r>
      <t>1.</t>
    </r>
    <r>
      <rPr>
        <sz val="11"/>
        <color theme="1"/>
        <rFont val="Calibri"/>
        <family val="2"/>
        <scheme val="minor"/>
      </rPr>
      <t>     Diseñar y ejecutar 4 estrategias de proveedores en los sectores priorizados.</t>
    </r>
  </si>
  <si>
    <r>
      <t>2.</t>
    </r>
    <r>
      <rPr>
        <sz val="11"/>
        <color theme="1"/>
        <rFont val="Calibri"/>
        <family val="2"/>
        <scheme val="minor"/>
      </rPr>
      <t>     Realizar evaluación y monitoreo a la ejecución de las estrategias.</t>
    </r>
  </si>
  <si>
    <r>
      <t>3.</t>
    </r>
    <r>
      <rPr>
        <sz val="11"/>
        <color theme="1"/>
        <rFont val="Calibri"/>
        <family val="2"/>
        <scheme val="minor"/>
      </rPr>
      <t>     Diseñar y realizar convocatoria a micro y pequeñas empresas de Cartagena.</t>
    </r>
  </si>
  <si>
    <r>
      <t>4.</t>
    </r>
    <r>
      <rPr>
        <sz val="11"/>
        <color theme="1"/>
        <rFont val="Calibri"/>
        <family val="2"/>
        <scheme val="minor"/>
      </rPr>
      <t>     Diseñar y ejecutar estrategia de comunicación de la convocatoria.</t>
    </r>
  </si>
  <si>
    <r>
      <t>5.</t>
    </r>
    <r>
      <rPr>
        <sz val="11"/>
        <color theme="1"/>
        <rFont val="Calibri"/>
        <family val="2"/>
        <scheme val="minor"/>
      </rPr>
      <t>     Realizar proceso de selección y vinculación de 200 micro y pequeñas empresas de Cartagena para redes de proveeduría y/o a encadenamientos productivos.</t>
    </r>
  </si>
  <si>
    <r>
      <t>6.</t>
    </r>
    <r>
      <rPr>
        <sz val="11"/>
        <color theme="1"/>
        <rFont val="Calibri"/>
        <family val="2"/>
        <scheme val="minor"/>
      </rPr>
      <t>     Realizar actualización y levantamiento de potenciales en los encadenamientos productivos.</t>
    </r>
  </si>
  <si>
    <r>
      <t>7.</t>
    </r>
    <r>
      <rPr>
        <sz val="11"/>
        <color theme="1"/>
        <rFont val="Calibri"/>
        <family val="2"/>
        <scheme val="minor"/>
      </rPr>
      <t>     Optimizar la plataforma Clúster Cartagena.</t>
    </r>
  </si>
  <si>
    <r>
      <t>8.</t>
    </r>
    <r>
      <rPr>
        <sz val="11"/>
        <color theme="1"/>
        <rFont val="Calibri"/>
        <family val="2"/>
        <scheme val="minor"/>
      </rPr>
      <t>     Realizar análisis de integración con la estrategia de atracción de inversión.</t>
    </r>
  </si>
  <si>
    <r>
      <t>9.</t>
    </r>
    <r>
      <rPr>
        <sz val="11"/>
        <color theme="1"/>
        <rFont val="Calibri"/>
        <family val="2"/>
        <scheme val="minor"/>
      </rPr>
      <t>     Implementar la plataforma de Clúster-Cartagena (2.0).</t>
    </r>
  </si>
  <si>
    <r>
      <t>10.</t>
    </r>
    <r>
      <rPr>
        <sz val="11"/>
        <color theme="1"/>
        <rFont val="Calibri"/>
        <family val="2"/>
        <scheme val="minor"/>
      </rPr>
      <t>  Evaluar periódicamente los resultados obtenidos de la herramienta informática.</t>
    </r>
  </si>
  <si>
    <r>
      <t>1.</t>
    </r>
    <r>
      <rPr>
        <sz val="11"/>
        <color theme="1"/>
        <rFont val="Calibri"/>
        <family val="2"/>
        <scheme val="minor"/>
      </rPr>
      <t>     Realizar diseño conceptual y metodológico.</t>
    </r>
  </si>
  <si>
    <r>
      <t>2.</t>
    </r>
    <r>
      <rPr>
        <sz val="11"/>
        <color theme="1"/>
        <rFont val="Calibri"/>
        <family val="2"/>
        <scheme val="minor"/>
      </rPr>
      <t>     Realizar diseño de una Plataforma Virtual.</t>
    </r>
  </si>
  <si>
    <r>
      <t>3.</t>
    </r>
    <r>
      <rPr>
        <sz val="11"/>
        <color theme="1"/>
        <rFont val="Calibri"/>
        <family val="2"/>
        <scheme val="minor"/>
      </rPr>
      <t>     Desarrollar la implementación y operación de una Plataforma Virtual.</t>
    </r>
  </si>
  <si>
    <r>
      <t>4.</t>
    </r>
    <r>
      <rPr>
        <sz val="11"/>
        <color theme="1"/>
        <rFont val="Calibri"/>
        <family val="2"/>
        <scheme val="minor"/>
      </rPr>
      <t>     Realizar estudios de adecuación de sede principal y por localidades.</t>
    </r>
  </si>
  <si>
    <r>
      <t>5.</t>
    </r>
    <r>
      <rPr>
        <sz val="11"/>
        <color theme="1"/>
        <rFont val="Calibri"/>
        <family val="2"/>
        <scheme val="minor"/>
      </rPr>
      <t>     Realizar dotación y adecuación de 1 sede principal y en 3 localidades.</t>
    </r>
  </si>
  <si>
    <r>
      <t>6.</t>
    </r>
    <r>
      <rPr>
        <sz val="11"/>
        <color theme="1"/>
        <rFont val="Calibri"/>
        <family val="2"/>
        <scheme val="minor"/>
      </rPr>
      <t>     Implementar la oferta de servicios integrales de apoyo y contingencia a emprendimientos vulnerables afectados por la pandemia Covid-19.</t>
    </r>
  </si>
  <si>
    <r>
      <t>7.</t>
    </r>
    <r>
      <rPr>
        <sz val="11"/>
        <color theme="1"/>
        <rFont val="Calibri"/>
        <family val="2"/>
        <scheme val="minor"/>
      </rPr>
      <t>     Desarrollar jornadas de socialización de la metodología y la oferta de servicios.</t>
    </r>
  </si>
  <si>
    <r>
      <t>8.</t>
    </r>
    <r>
      <rPr>
        <sz val="11"/>
        <color theme="1"/>
        <rFont val="Calibri"/>
        <family val="2"/>
        <scheme val="minor"/>
      </rPr>
      <t>     Realizar la coordinación y seguimiento a las actividades del proyecto.</t>
    </r>
  </si>
  <si>
    <r>
      <t>9.</t>
    </r>
    <r>
      <rPr>
        <sz val="11"/>
        <color theme="1"/>
        <rFont val="Calibri"/>
        <family val="2"/>
        <scheme val="minor"/>
      </rPr>
      <t>     Costos relacionados a la Administración, Imprevistos y Utilidad (AIU)</t>
    </r>
  </si>
  <si>
    <r>
      <t>10.</t>
    </r>
    <r>
      <rPr>
        <sz val="11"/>
        <color theme="1"/>
        <rFont val="Calibri"/>
        <family val="2"/>
        <scheme val="minor"/>
      </rPr>
      <t>  Implementar estrategia de oferta ampliada de servicios del centro de emprendimiento Distrital a través de la puesta en marcha de metodología de intervención dirigida a ciudadanía en general y con acciones diferenciadas para población NARP e indígena</t>
    </r>
  </si>
  <si>
    <r>
      <t>11.</t>
    </r>
    <r>
      <rPr>
        <sz val="11"/>
        <color theme="1"/>
        <rFont val="Calibri"/>
        <family val="2"/>
        <scheme val="minor"/>
      </rPr>
      <t>  Implementar estrategia de oferta ampliada de servicios del centro de emprendimiento Distrital al resto de la población cartagenera.</t>
    </r>
  </si>
  <si>
    <r>
      <t>8.</t>
    </r>
    <r>
      <rPr>
        <sz val="11"/>
        <color theme="1"/>
        <rFont val="Calibri"/>
        <family val="2"/>
        <scheme val="minor"/>
      </rPr>
      <t xml:space="preserve">     </t>
    </r>
    <r>
      <rPr>
        <sz val="11"/>
        <color rgb="FF333333"/>
        <rFont val="Calibri"/>
        <family val="2"/>
        <scheme val="minor"/>
      </rPr>
      <t>Prestar servicios de asistencia en contabilidad, finanzas, comercio exterior, innovación e investigación a PYMES del Distrito de Cartagena.</t>
    </r>
  </si>
  <si>
    <r>
      <t>7.</t>
    </r>
    <r>
      <rPr>
        <sz val="11"/>
        <color theme="1"/>
        <rFont val="Calibri"/>
        <family val="2"/>
        <scheme val="minor"/>
      </rPr>
      <t>     Realizar acciones para el fortalecimiento de los procesos de incentivo por pronto pago del impuesto predial unificado</t>
    </r>
  </si>
  <si>
    <r>
      <t>8.</t>
    </r>
    <r>
      <rPr>
        <sz val="11"/>
        <color theme="1"/>
        <rFont val="Calibri"/>
        <family val="2"/>
        <scheme val="minor"/>
      </rPr>
      <t>     Prestación de servicios de transmisión y difusión de mensajes institucionales en medio de comunicación radial para dar a conocer la campaña publicitaria de la Secretaria de Hacienda relacionada con los incentivos tributarios.</t>
    </r>
  </si>
  <si>
    <r>
      <t>9.</t>
    </r>
    <r>
      <rPr>
        <sz val="11"/>
        <color theme="1"/>
        <rFont val="Calibri"/>
        <family val="2"/>
        <scheme val="minor"/>
      </rPr>
      <t>     Prestación de servicios para la publicación de aviso en medio de comunicación escrita, dentro de la campaña publicitaria de la Secretaria de Hacienda.</t>
    </r>
  </si>
  <si>
    <r>
      <t>10.</t>
    </r>
    <r>
      <rPr>
        <sz val="11"/>
        <color theme="1"/>
        <rFont val="Calibri"/>
        <family val="2"/>
        <scheme val="minor"/>
      </rPr>
      <t>  Prestación de servicios de transmisión y difusión de mensajes institucionales en medio de comunicación audiovisual para dar a conocer la campaña publicitaria de la Secretaria de Hacienda relacionada con los incentivos tributarios.</t>
    </r>
  </si>
  <si>
    <r>
      <t>11.</t>
    </r>
    <r>
      <rPr>
        <sz val="11"/>
        <color theme="1"/>
        <rFont val="Calibri"/>
        <family val="2"/>
        <scheme val="minor"/>
      </rPr>
      <t>  Difusión de mensajes institucionales intensivos en programas radiales dirigidos por periodistas independientes de la banda a.m. de la ciudad de Cartagena, para dar a conocer la campaña publicitaria de la Secretaria de Hacienda.</t>
    </r>
  </si>
  <si>
    <r>
      <t>12.</t>
    </r>
    <r>
      <rPr>
        <sz val="11"/>
        <color theme="1"/>
        <rFont val="Calibri"/>
        <family val="2"/>
        <scheme val="minor"/>
      </rPr>
      <t>  Realizar acciones para el fortalecimiento de la cultura de pago de impuestos e incremento de los ingresos distritales</t>
    </r>
  </si>
  <si>
    <r>
      <t>13.</t>
    </r>
    <r>
      <rPr>
        <sz val="11"/>
        <color theme="1"/>
        <rFont val="Calibri"/>
        <family val="2"/>
        <scheme val="minor"/>
      </rPr>
      <t>  Realizar proceso de actualización catastral 202 con El Instituto Geográfico Agustín Codazzi.</t>
    </r>
  </si>
  <si>
    <r>
      <t>14.</t>
    </r>
    <r>
      <rPr>
        <sz val="11"/>
        <color theme="1"/>
        <rFont val="Calibri"/>
        <family val="2"/>
        <scheme val="minor"/>
      </rPr>
      <t>  Realizar acciones para el diseño de la oficina de catastro y la oficina de plusvalía del Distrito de Cartagena</t>
    </r>
  </si>
  <si>
    <r>
      <t>15.</t>
    </r>
    <r>
      <rPr>
        <sz val="11"/>
        <color theme="1"/>
        <rFont val="Calibri"/>
        <family val="2"/>
        <scheme val="minor"/>
      </rPr>
      <t>  Realizar proceso de Compra De Los Registros Tipo 1 y 2 De Los Sectores Catastrales Urbanos Y Rurales Del Distrito De Cartagena con El Instituto Geográfico Agustín Codazzi.</t>
    </r>
  </si>
  <si>
    <r>
      <t>16.</t>
    </r>
    <r>
      <rPr>
        <sz val="11"/>
        <color theme="1"/>
        <rFont val="Calibri"/>
        <family val="2"/>
        <scheme val="minor"/>
      </rPr>
      <t>  Realizar acciones para implementar estrategia de fortalecimiento de las alternativas de incremento del recaudo de impuestos a través de la preparación de las apuestas para la implementación de catastro y plusvalía</t>
    </r>
  </si>
  <si>
    <r>
      <t>17.</t>
    </r>
    <r>
      <rPr>
        <sz val="11"/>
        <color theme="1"/>
        <rFont val="Calibri"/>
        <family val="2"/>
        <scheme val="minor"/>
      </rPr>
      <t>  Realizar la actualización del Estatuto Orgánico de Presupuesto</t>
    </r>
  </si>
  <si>
    <r>
      <t>18.</t>
    </r>
    <r>
      <rPr>
        <sz val="11"/>
        <color theme="1"/>
        <rFont val="Calibri"/>
        <family val="2"/>
        <scheme val="minor"/>
      </rPr>
      <t>  Realizar proceso modernización tecnológica de la Secretaría de Hacienda</t>
    </r>
  </si>
  <si>
    <r>
      <t>19.</t>
    </r>
    <r>
      <rPr>
        <sz val="11"/>
        <color theme="1"/>
        <rFont val="Calibri"/>
        <family val="2"/>
        <scheme val="minor"/>
      </rPr>
      <t>  Realizar proceso para gestionar la calificación de la capacidad de endeudamiento del Distrito de Cartagena, de acuerdo con la ley 819/2003, que establece el sistema obligatorio de calidad de calificación de capacidad de pago para entidades territoriales, utilizando para el efecto, la escala y procedimiento para la calificación correspondiente</t>
    </r>
  </si>
  <si>
    <r>
      <t>20.</t>
    </r>
    <r>
      <rPr>
        <sz val="11"/>
        <color theme="1"/>
        <rFont val="Calibri"/>
        <family val="2"/>
        <scheme val="minor"/>
      </rPr>
      <t>  Garantizar la verificación del cumplimiento del sistema de gestión con los requisitos de NORMA ISO 9001 -2015 para la Secretaria de Hacienda</t>
    </r>
  </si>
  <si>
    <r>
      <t>21.</t>
    </r>
    <r>
      <rPr>
        <sz val="11"/>
        <color theme="1"/>
        <rFont val="Calibri"/>
        <family val="2"/>
        <scheme val="minor"/>
      </rPr>
      <t>  Realizar proceso de implementación de campaña anticorrupción - Salvemos a Cartagena</t>
    </r>
  </si>
  <si>
    <r>
      <t>22.</t>
    </r>
    <r>
      <rPr>
        <sz val="11"/>
        <color theme="1"/>
        <rFont val="Calibri"/>
        <family val="2"/>
        <scheme val="minor"/>
      </rPr>
      <t>  Realizar proceso para la Digitalización y modernización del archivo de la división de impuestos de la Secretaria de Hacienda</t>
    </r>
  </si>
  <si>
    <r>
      <t>23.</t>
    </r>
    <r>
      <rPr>
        <sz val="11"/>
        <color theme="1"/>
        <rFont val="Calibri"/>
        <family val="2"/>
        <scheme val="minor"/>
      </rPr>
      <t>  Conformación e implementación de un centro de pensamiento de las finanzas distritales</t>
    </r>
  </si>
  <si>
    <r>
      <t>24.</t>
    </r>
    <r>
      <rPr>
        <sz val="11"/>
        <color theme="1"/>
        <rFont val="Calibri"/>
        <family val="2"/>
        <scheme val="minor"/>
      </rPr>
      <t>  Realizar acciones para el proceso de modernización de la hacienda pública</t>
    </r>
  </si>
  <si>
    <r>
      <t>25.</t>
    </r>
    <r>
      <rPr>
        <sz val="11"/>
        <color theme="1"/>
        <rFont val="Calibri"/>
        <family val="2"/>
        <scheme val="minor"/>
      </rPr>
      <t>  Realizar la actualización del Estatuto tributario Distrital</t>
    </r>
  </si>
  <si>
    <r>
      <t>26.</t>
    </r>
    <r>
      <rPr>
        <sz val="11"/>
        <color theme="1"/>
        <rFont val="Calibri"/>
        <family val="2"/>
        <scheme val="minor"/>
      </rPr>
      <t>  Realizar la actualización del Estatuto Orgánico de Presupuesto</t>
    </r>
  </si>
  <si>
    <r>
      <t>27.</t>
    </r>
    <r>
      <rPr>
        <sz val="11"/>
        <color theme="1"/>
        <rFont val="Calibri"/>
        <family val="2"/>
        <scheme val="minor"/>
      </rPr>
      <t>  Realizar proceso de modernización tecnológica de la secretaria de hacienda a través de la adquisición de hardware para la implementación del software integrado de gestión.</t>
    </r>
  </si>
  <si>
    <r>
      <t>1.</t>
    </r>
    <r>
      <rPr>
        <sz val="11"/>
        <color theme="1"/>
        <rFont val="Calibri"/>
        <family val="2"/>
        <scheme val="minor"/>
      </rPr>
      <t> Realizar proceso de impresión masiva y especializada de documentos con información fija y variable que se generan de la gestión adelantada por la oficina de impuestos.</t>
    </r>
  </si>
  <si>
    <r>
      <t>2.</t>
    </r>
    <r>
      <rPr>
        <sz val="11"/>
        <color theme="1"/>
        <rFont val="Calibri"/>
        <family val="2"/>
        <scheme val="minor"/>
      </rPr>
      <t> Garantizar la custodia de archivo en la secretaría de Hacienda, para el fortalecimiento de las acciones de recaudo de esta secretaría</t>
    </r>
  </si>
  <si>
    <r>
      <t>3.</t>
    </r>
    <r>
      <rPr>
        <sz val="11"/>
        <color theme="1"/>
        <rFont val="Calibri"/>
        <family val="2"/>
        <scheme val="minor"/>
      </rPr>
      <t>Desarrollar acciones de conceptualización, diseño, producción, desarrollo y ejecución de las diferentes campañas publicitarias en medios de comunicación relacionados con los impuestos distritales</t>
    </r>
  </si>
  <si>
    <r>
      <t>4.</t>
    </r>
    <r>
      <rPr>
        <sz val="11"/>
        <color theme="1"/>
        <rFont val="Calibri"/>
        <family val="2"/>
        <scheme val="minor"/>
      </rPr>
      <t xml:space="preserve"> Garantizar el desplazamiento de funcionarios de la Secretaria de Hacienda en desarrollo de sus funciones misionales, para el fortalecimiento de las acciones de recaudo.</t>
    </r>
  </si>
  <si>
    <r>
      <t>5.</t>
    </r>
    <r>
      <rPr>
        <sz val="11"/>
        <color theme="1"/>
        <rFont val="Calibri"/>
        <family val="2"/>
        <scheme val="minor"/>
      </rPr>
      <t> Garantizar el envío de facturación masiva y actos administrativos que se generan en la división de impuestos, para el cobro.</t>
    </r>
  </si>
  <si>
    <r>
      <t>6.</t>
    </r>
    <r>
      <rPr>
        <sz val="11"/>
        <color theme="1"/>
        <rFont val="Calibri"/>
        <family val="2"/>
        <scheme val="minor"/>
      </rPr>
      <t> Realizar acciones para fortalecer los procesos de cobro coactivo y persuasivo, así como los de fiscalización.</t>
    </r>
  </si>
  <si>
    <t>1. Implementar estrategia de comunicación para la divulgación de los procesos de promoción y divulgación para generación y formalización del empleo</t>
  </si>
  <si>
    <t>3. Firma de alianzas entre los actores del Ecosistema de Emprendimiento y empleos inclusivos para el desarrollo de trabajo colaborativo</t>
  </si>
  <si>
    <t>8. Seminario de contextualización y sensibilización sobre el estado actual del mercado laboral y su transformación</t>
  </si>
  <si>
    <t>7. Adminstracion y gestion del productos.</t>
  </si>
  <si>
    <t>En el transcurso de este trimestre realizó la identificación de las 150 unidades productivas de jóvenes en Cartagena en el marco de la ejecución del aula productiva 1 de la estrategia H2O: Inclusión productiva y social juvenil. En el desarrollo de esta estrategia, para el periodo comprendido entre 1 de octubre y diciembre 15, culminamos con la fase 2 de identificación y proceso de consolidación para la creación de las 150 unidades productivas de jóvenes en Cartagena en el marco de la ejecución del aula productiva 1 y adelantamos acciones de trabajo colaborativo para la puesta en marcha de la fase 3. En la fase 3 se encuentran 80 jóvenes desarrollando sus planes de negocio con el acompañamiento de la Cámara de Comercio de Cartagena en el marco de un convenio firmado con el PES, al cual pudieron hacer partícipes a estos jóvenes dado que cumplían con el requisito de tener una calificación de SISBEN 1 y puntaje de 0 a 32 puntos. 25 de estas iniciativas ya se encuentran adaptadas a las condiciones de crisis sanitarias, sociales y ambientales de la ciudad.</t>
  </si>
  <si>
    <t xml:space="preserve">El equipo de trabajo entregará el 6% restante como resultado del documento final, para un total del 100%. </t>
  </si>
  <si>
    <t>La meta 2, está programada para ejecutarse en cumplimiento en el segundo semestre del año. Si embargo desde el equipo dispuesto en la Unidad de Desarrollo Económico se han venido realizando siguientes acciones para la preparación del escenario de implementación de la plataforma Clúster 2.0, están se encuentran soportadas en el documento integrar de reporte con evidencias. En relación a la meta 3, está programada para ser ejecutada en el tercer y cuarto trimestre de este año, cada una con un peso de 50% del total de la meta, esta tiene ruta crítica con el estudio de identificación de potenciales encadenamientos cuyos resultados periódicos y finales serán base para las estrategias a implementar. La ejecución de estas se reportará al final del 4 trimestre.</t>
  </si>
  <si>
    <t>Como ruta critica se requiere de la entrega final de la meta 1 para la puesta en marcha de esta estrategia. Su Ejecucución sera reprogramada en la vigencia 2022.</t>
  </si>
  <si>
    <t>N/A</t>
  </si>
  <si>
    <t>Para la puesta en marcha y cumplimiento de la meta 1 de este programa, la Alcaldía de Cartagena realizo un convenio interadministrativo de cooperación junto con el Banco de Comercio Exterior de Colombia, con el objeto de aunar esfuerzos técnicos, financieros y administrativos con el fin de otorgar créditos para apoyar las actividades de las micro, pequeña y mediana empresa de Cartagena, que se vieron fuertemente golpeadas por las medidas de prevención y mitigación a causa de la pandemia global.
El aporte de $ 45.000.000.000 millones de pesos, realizados por el Distrito de Cartagena consiste en cubrir el diferencial de la tasa de los créditos de valor adquiridos por los cartageneros a través de intermediarios financiaros. Sobre esta base la Secretaria de Hacienda ha trabajado en la ejecución de este convenio. A continuación, presentamos una breve reseña con datos generales de los resultados obtenidos a la fecha de presentación de este informe.
A 30 de noviembre de 2021 lleva un monto desembolsado por $ 16.841.576.666 en un total de 241 operaciones tramitadas en entidades comerciales y microfinancieras.
Como otros medios de verificación relacionamos al avance de esta meta entregamos como anexos técnicos relacionados al Convenio de cooperación con el Programa de las Naciones Unidad para el Desarrollo-PNUD y el acuerdo para la aprobación  de vigencias futuras para su ejecución.</t>
  </si>
  <si>
    <t>A traves de la ejecución del convenio de asociación con la organización INVEST IN CARTAGENA, este tiene como propósito general “Aunar esfuerzos con el fin de promover y mejorar el posicionamiento como destino de inversión industrial, empresarial y logística del Distrito de Cartagena de indias, así como desarrollar y ejecutar acciones que promuevan el mejoramiento del clima de negocios en el marco de la Estrategia del Gobierno Distrital “Cartagena destino de inversión”. Con la suscripción de este convenio se pretende dar cumplimiento a las metas del PDD que están guiadas a fomentar el posicionamiento del Distrito. El viernes, 24 de septiembre, se sometió ante el Comité de Contratación dicho convenio y una vez revisados los soportes, se procedió a su aprobación. En este sentido y atendiendo a las últimas observaciones de este Comité se ha hecho remisión por parte de la Unidad Interna de Contratación de la documentación correspondiente, por lo que se espera comenzar la ejecución la primera semana de octubre.</t>
  </si>
  <si>
    <t>A traves de la ejecución de convenio de asociación con la Universidad Tecnológica de Bolívar el cual tiene como propósito general “Aunar esfuerzos para implementar y consolidar el plan de incentivo a la innovación e investigación en el Distrito de Cartagena de Indias, en el marco del Programa “Cartagena, ciudad innovadora” . Los productos que hacen parte de los compromisos técnicos de la suscripción de este convenio se enmarcan en las 3 metas establecidas para la vigencia 2021. Actulamente se da cumplimiento a la menta de un encuentro anual y el 20 de diciembre de 2021 se tendran nuevos avances del cumplimiento total frente al sistema de innocación y el concurso anual.</t>
  </si>
  <si>
    <t>Las cifras reportadas en las metas relacionadas a los impuestos de IPU e ICA están soportados teniendo en cuenta los datos a corte de 30 de noviembre de 2021, según lo dispuesto en la plataforma Mateo. En los casos específicos de Sobre Tasa a la Gasolina y por concepto de Delineación Urbana los datos se encuentran actualizados a corte de 30 de octubre, toda vez que los responsables declaran y pagan los 15 primeros días del mes siguiente al que se causó, por lo que los responsables de las declaraciones a mes de noviembre, tendrán hasta el 15 de diciembre de 2021 para declarar y pagar. Esta información para el casode impuestos debera ser actualizada en su totalidad pasado los 15 primeros días del mes de enero.
Como medios de verificación relacionamos a este reporte los documentos de:
1. Informe de gestión de división de impuestos noviembre 2021
2. Reporte del recaudo a corte de 30 de noviembre 2021.
Con respecto a la meta No 5 de “Implementar (1) software para la modernización tecnológica de la secretaría de Hacienda”, es de resaltar que en la actualidad se encuentran adelantando los procesos contractuales para garantizar la implementación del software, las especificaciones técnicas se encuentran en verificación para celebrar el acuerdo marco de compra de software por catálogo en la plataforma de Colombia Compra Eficiente. Para lo cual se les solicitó a los oferentes del acuerdo que actualizaran las especificaciones técnicas para cumplir con la necesidad de la Secretaria de Hacienda Distrital. Paralelamente se solicitó a través de la gerente del proyecto la validación de las especificaciones técnicas para las invitaciones a cotizar con los posibles proveedores en la eventualidad de que se inicie un proceso de licitación pública, en atención a que las respuestas de las invitaciones a cotizar realizadas anteriormente los proveedores no han especificado correctamente lo que se le solicita por parte de la secretaria de hacienda.</t>
  </si>
  <si>
    <t>Se fundamenta en lo establecido por el Acuerdo No 077 del 30 de noviembre de 2021, por medio del cual se establece el Plan de Saneamiento Fiscal y Financiero parcial vigencia 2021 del Distrito de Cartagena de Indias, y se establecen otras disposiciones. Donde el Concejo Distrital de Cartagena de Indias, acuerda en su Artículo 1 “autorizar al alcalde Mayor de Cartagena de Indias para efectuar los tramites presupuestales y de tesorería necesarios para cubrir los compromisos adquiridos por concepto de cuentas por pagar de la Administración central, pasivos exigibles-Transferencias Cardique 2019-2020, definir parcial del Instituto de Deporte y Recreación-IDER, Sentencias y Conciliaciones”.</t>
  </si>
  <si>
    <t>Se realizó el diseño del el indicador de productividad con el que se busca medir la productividad de las zonas de aglomeración asociada a Centros de Servicios Empresariales, sin embargo, su ejecución se ve afectada por el desarrollo de diversas acciones y el cumplimiento de las metas asociadas a todo el pilar de Desarrollo Económico y Empleabilidad en torno al aumento de la productividad en diferentes frentes transversales, en cabeza de la Secretaria de Hacienda.</t>
  </si>
  <si>
    <t>No fueron asignados recursos a la Unidad Ejecutora Secretaría de Hacienda para este rubro. Sin embargo, actualmente se cuenta con el documento de planeación de la ejecución de esta meta construida con la Secretaría del interior y también se encuentran identificadas las comunidades priorizadas. Tambien se ejecutaron las siguientes acciones: 1.	Identificar y seleccionar bases informativas y organizativas de la población a beneficiar, agentes involucrados, sector económico y productivo.
2.	Priorización de temas y asuntos a trabajar mediante líneas de intervención enmarcada en el plan de etnodesarrollo
3.	Establecer base metodológica de la sala y socialización a los agentes involucrados y partes interesadas
4.	Análisis de la información disponible
5.	Identificación de espacios para el análisis de temas y asunto a trabajar y convocatorias.</t>
  </si>
  <si>
    <t xml:space="preserve">ACUMULADO META PRODUCTO A DICIEMBRE </t>
  </si>
  <si>
    <t xml:space="preserve">AVANCE META PRODUCTO A DICIEMBRE  </t>
  </si>
  <si>
    <t>AVANCE META PRODUCTO AL CUATRIENIO 2020 - 2021</t>
  </si>
  <si>
    <t>LINEA ESTRATEGICA: Desarrollo Económico y Empleabilidad</t>
  </si>
  <si>
    <t>PROGRAMA : Cierre de brechas de Capital Humano</t>
  </si>
  <si>
    <t>PROGRAMA: Cierre de brechas de Empleabilidad</t>
  </si>
  <si>
    <t>PROGRAMA: Zonas de aglomeración productiva</t>
  </si>
  <si>
    <t>PROGRAMA: Cartagena facilita el emprendimiento</t>
  </si>
  <si>
    <t>PROGRAMA: Encadenamientos productivos</t>
  </si>
  <si>
    <t>PROGRAMA: Empleo Inclusivo Para Los Jóvenes</t>
  </si>
  <si>
    <t>LINEA ESTRATEGICA: Competitividad e Innovación</t>
  </si>
  <si>
    <t xml:space="preserve">LINEA ESTRATEGICA: Finanzas públicas para salvar a Cartagena </t>
  </si>
  <si>
    <t>REPORTES DE AVANCE DE METAS PRODUCTOS A DICIEMBRE 31 DE 2021</t>
  </si>
  <si>
    <t>AVANCE ACTIVIDAD DE PROYECTO A DICIEMBRE 2021</t>
  </si>
  <si>
    <t>Reporte Actividad del Proyecto para diciembre 31 de 2021</t>
  </si>
  <si>
    <t>AVANCE PLAN DE DESARROLLO SECRETARÍA DE HACIENDA DISTRITAL A DICIEMBRE  2021</t>
  </si>
  <si>
    <t>AVANCE PLAN DE DESARROLLO SECRETARÍA DE HACIENDA DISTRITAL CUATRIENIO 2020 - 2021</t>
  </si>
  <si>
    <t>FUENTE DE FINANCIACIÓN</t>
  </si>
  <si>
    <t>ASIGNACIÓN PRESUPUESTAL INICIAL A 31 DE DICIEMBRE DE 2021 DEFINITIVA SEGÚN PREDIS</t>
  </si>
  <si>
    <t>ASIGNACIÓN PRESUPUESTAL DEFINITIVA A 31 DE DICIEMBRE DE 2021 DEFINITIVA SEGÚN PREDIS</t>
  </si>
  <si>
    <t>EJECUCIÓN PRESUPUESTAL A CORTE 31 DE DICIEMBRE DE 2021 SEGÚN PREDIS</t>
  </si>
  <si>
    <t>AVANCE EJECUCIÓN PRESUPUESTAL SEGÚN PLANEACIÓN</t>
  </si>
  <si>
    <t xml:space="preserve"> INGRESOS CORRIENTES DE LIBRE DESTINACION</t>
  </si>
  <si>
    <t>RENDIMIENTOS FINANCIEROS  ICLD</t>
  </si>
  <si>
    <t>EJECUCIÓN PROGRAMA ENCADENAMIENTO PRODUCTIVO</t>
  </si>
  <si>
    <t xml:space="preserve">RENDIMIENTOS FINANCIEROS SOBRETASA GASOLINA </t>
  </si>
  <si>
    <t>EJECUCIÓN PRESUPUESTO PROGRAMA INCLUSION PRODUCTIVA</t>
  </si>
  <si>
    <t>EJECUCIÓN PROGRAMA CARTAGENA FACILITA EL EMPRENDIMIENTO</t>
  </si>
  <si>
    <t>EJECUCIÓN PROGRAMA AGLOMERACIÓN PRODUCTIVA</t>
  </si>
  <si>
    <t>EJECUCIÓN PRESUPUESTO CIERRE DE BRECHAS DE EMPLEABILIDAD</t>
  </si>
  <si>
    <t>EJECUCIÓN PRESUPUESTO CIERRE DE BRECHAS CAPITAL HUMANO</t>
  </si>
  <si>
    <t>EJECUCIÓN PRESUPUESTO LINEA ESTRATEGICA DESARROLLO ECONOMICO Y EMPLEABILIDAD</t>
  </si>
  <si>
    <t>EJECUCIÓN PRESUPUESTO CARTAGENA CIUDAD INNOVADORA</t>
  </si>
  <si>
    <t>EJECUCIÓN PRESUPUESTO CARTAGENA DESTINO DE INVERSIÓN</t>
  </si>
  <si>
    <t>INGRESOS CORRIENTES DE LIBRE DESTINACION</t>
  </si>
  <si>
    <t>SGP - PROPOSITO GENERAL</t>
  </si>
  <si>
    <t>RENDIMIENTOS FINANCIEROS S.G.P-PROPOSITO GENERAL</t>
  </si>
  <si>
    <t>RENDIMIENTOS FINANCIEROS CONTRAPRESTACIONES PORTUARIAS</t>
  </si>
  <si>
    <t xml:space="preserve"> IMPUESTO TRANSPORTE POR OLEODUCTO Y GASODUCTO</t>
  </si>
  <si>
    <t xml:space="preserve">OTROS DIVIDENDOS CARTAGENA II S.A (S.P.R.C) </t>
  </si>
  <si>
    <t xml:space="preserve"> DIVIDENDOS SOCIEDAD PORTUARIA</t>
  </si>
  <si>
    <t>OTROS DIVIDENDOS TERMINAL DE TRANSPORTE</t>
  </si>
  <si>
    <t xml:space="preserve">OTROS DIVIDENDOS COMPANIA HOTELERA DE COLOMBIA </t>
  </si>
  <si>
    <t>Avance Programa Cartagena destino de inversión</t>
  </si>
  <si>
    <t xml:space="preserve">Avance Programa Finanzas Sostenibles para salvar a Cartagena  </t>
  </si>
  <si>
    <t>Avance Programa Saneamiento Fiscal y Financiero</t>
  </si>
  <si>
    <t xml:space="preserve">EJECUCIÓN PRESUPUESTO Finanzas Sostenibles para salvar a Cartagena  </t>
  </si>
  <si>
    <t>EJECUCIÓN PRESUPUESTO Saneamiento Fiscal y Financiero</t>
  </si>
  <si>
    <t>EJECUCIÓN PRESUPUESTO LINEA ESTRATEGICA FINANZAS PÚBLICAS PARA SALVAR A CARTAGENA</t>
  </si>
  <si>
    <t>EJECUCIÓN PRESUPUESTAL SECRETARÍA DE HACIENDA DISTRITAL A DICIEMBRE 2021</t>
  </si>
  <si>
    <t>AVANCE ACTIVIDADES PROYECTOS SECRETARÍA DE HACIENDA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</si>
</sst>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164" formatCode="_-&quot;$&quot;\ * #,##0.00_-;\-&quot;$&quot;\ * #,##0.00_-;_-&quot;$&quot;\ * &quot;-&quot;??_-;_-@_-"/>
    <numFmt numFmtId="165" formatCode="0.0%"/>
    <numFmt numFmtId="166" formatCode="&quot;$&quot;\ #,##0.00"/>
    <numFmt numFmtId="167" formatCode="0.0000"/>
    <numFmt numFmtId="168" formatCode="_-&quot;$&quot;\ * #,##0_-;\-&quot;$&quot;\ * #,##0_-;_-&quot;$&quot;\ * &quot;-&quot;??_-;_-@_-"/>
  </numFmts>
  <fonts count="19"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333333"/>
      <name val="Calibri"/>
      <family val="2"/>
      <scheme val="minor"/>
    </font>
    <font>
      <b/>
      <sz val="11"/>
      <color rgb="FFFF0000"/>
      <name val="Calibri"/>
      <family val="2"/>
      <scheme val="minor"/>
    </font>
    <font>
      <b/>
      <sz val="30"/>
      <color theme="1"/>
      <name val="Calibri"/>
      <family val="2"/>
      <scheme val="minor"/>
    </font>
    <font>
      <sz val="11"/>
      <color rgb="FFFF0000"/>
      <name val="Calibri"/>
      <family val="2"/>
      <scheme val="minor"/>
    </font>
    <font>
      <b/>
      <sz val="12"/>
      <color rgb="FFFF0000"/>
      <name val="Calibri"/>
      <family val="2"/>
      <scheme val="minor"/>
    </font>
    <font>
      <b/>
      <sz val="10"/>
      <color rgb="FFFF0000"/>
      <name val="Calibri"/>
      <family val="2"/>
      <scheme val="minor"/>
    </font>
    <font>
      <b/>
      <sz val="9"/>
      <color rgb="FFFF0000"/>
      <name val="Calibri"/>
      <family val="2"/>
      <scheme val="minor"/>
    </font>
    <font>
      <b/>
      <sz val="26"/>
      <color rgb="FFFF0000"/>
      <name val="Calibri"/>
      <family val="2"/>
      <scheme val="minor"/>
    </font>
    <font>
      <sz val="26"/>
      <color rgb="FFFF0000"/>
      <name val="Calibri"/>
      <family val="2"/>
      <scheme val="minor"/>
    </font>
    <font>
      <b/>
      <sz val="24"/>
      <color rgb="FFFF0000"/>
      <name val="Calibri"/>
      <family val="2"/>
      <scheme val="minor"/>
    </font>
    <font>
      <sz val="24"/>
      <color rgb="FFFF0000"/>
      <name val="Calibri"/>
      <family val="2"/>
      <scheme val="minor"/>
    </font>
    <font>
      <b/>
      <sz val="22"/>
      <color rgb="FFFF0000"/>
      <name val="Calibri"/>
      <family val="2"/>
      <scheme val="minor"/>
    </font>
    <font>
      <sz val="22"/>
      <color rgb="FFFF0000"/>
      <name val="Calibri"/>
      <family val="2"/>
      <scheme val="minor"/>
    </font>
    <font>
      <b/>
      <sz val="20"/>
      <color rgb="FFFF0000"/>
      <name val="Calibri"/>
      <family val="2"/>
      <scheme val="minor"/>
    </font>
    <font>
      <sz val="20"/>
      <color rgb="FFFF0000"/>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4">
    <xf numFmtId="0" fontId="0" fillId="0" borderId="0"/>
    <xf numFmtId="41"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cellStyleXfs>
  <cellXfs count="213">
    <xf numFmtId="0" fontId="0" fillId="0" borderId="0" xfId="0"/>
    <xf numFmtId="164" fontId="0" fillId="0" borderId="1" xfId="2" applyFont="1" applyFill="1" applyBorder="1" applyAlignment="1">
      <alignment horizontal="center" vertical="center" wrapText="1"/>
    </xf>
    <xf numFmtId="0" fontId="0" fillId="0" borderId="1" xfId="0" applyFont="1" applyFill="1" applyBorder="1" applyAlignment="1">
      <alignment vertical="center"/>
    </xf>
    <xf numFmtId="0" fontId="0" fillId="0" borderId="1" xfId="0" applyFont="1" applyFill="1" applyBorder="1" applyAlignment="1">
      <alignment vertical="center" wrapText="1"/>
    </xf>
    <xf numFmtId="0" fontId="0" fillId="0" borderId="1" xfId="0" applyFont="1" applyFill="1" applyBorder="1" applyAlignment="1">
      <alignment horizontal="left" vertical="center"/>
    </xf>
    <xf numFmtId="9" fontId="0" fillId="0" borderId="1" xfId="2" applyNumberFormat="1" applyFont="1" applyFill="1" applyBorder="1" applyAlignment="1">
      <alignment horizontal="center" vertical="center" wrapText="1"/>
    </xf>
    <xf numFmtId="2" fontId="0" fillId="0" borderId="1" xfId="2" applyNumberFormat="1" applyFont="1" applyFill="1" applyBorder="1" applyAlignment="1">
      <alignment horizontal="center" vertical="center" wrapText="1"/>
    </xf>
    <xf numFmtId="1" fontId="0" fillId="0" borderId="1" xfId="2" applyNumberFormat="1" applyFont="1" applyFill="1" applyBorder="1" applyAlignment="1">
      <alignment horizontal="center" vertical="center" wrapText="1"/>
    </xf>
    <xf numFmtId="0" fontId="4" fillId="0" borderId="1" xfId="0" applyFont="1" applyFill="1" applyBorder="1" applyAlignment="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textRotation="90" wrapText="1"/>
    </xf>
    <xf numFmtId="0" fontId="5" fillId="0" borderId="1" xfId="0" applyFont="1" applyFill="1" applyBorder="1" applyAlignment="1">
      <alignment horizontal="center" vertical="center" wrapText="1"/>
    </xf>
    <xf numFmtId="10" fontId="5" fillId="0" borderId="1" xfId="3" applyNumberFormat="1" applyFont="1" applyFill="1" applyBorder="1" applyAlignment="1">
      <alignment horizontal="center" vertical="center" wrapText="1"/>
    </xf>
    <xf numFmtId="9" fontId="0" fillId="0" borderId="1" xfId="3" applyFont="1"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NumberFormat="1" applyFill="1" applyBorder="1" applyAlignment="1">
      <alignment horizontal="center" vertical="center" wrapText="1"/>
    </xf>
    <xf numFmtId="0" fontId="0" fillId="0" borderId="0" xfId="0" applyFill="1" applyAlignment="1">
      <alignment horizontal="center" vertical="center" wrapText="1"/>
    </xf>
    <xf numFmtId="0" fontId="6" fillId="0" borderId="1" xfId="0" applyFont="1" applyFill="1" applyBorder="1" applyAlignment="1">
      <alignment vertical="center" wrapText="1"/>
    </xf>
    <xf numFmtId="164" fontId="5" fillId="0" borderId="4" xfId="2" applyFont="1" applyFill="1" applyBorder="1" applyAlignment="1">
      <alignment horizontal="center" vertical="center" wrapText="1"/>
    </xf>
    <xf numFmtId="10" fontId="5" fillId="0" borderId="4" xfId="3"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xf>
    <xf numFmtId="164" fontId="5" fillId="0" borderId="2" xfId="2" applyFont="1" applyFill="1" applyBorder="1" applyAlignment="1">
      <alignment horizontal="center" vertical="center" wrapText="1"/>
    </xf>
    <xf numFmtId="164" fontId="5" fillId="0" borderId="14" xfId="2" applyFont="1" applyFill="1" applyBorder="1" applyAlignment="1">
      <alignment horizontal="center" vertical="center" wrapText="1"/>
    </xf>
    <xf numFmtId="0" fontId="0"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wrapText="1"/>
    </xf>
    <xf numFmtId="0" fontId="9" fillId="0" borderId="4" xfId="0" applyFont="1" applyFill="1" applyBorder="1" applyAlignment="1">
      <alignment horizontal="center" vertical="center" wrapText="1"/>
    </xf>
    <xf numFmtId="168" fontId="5" fillId="0" borderId="4"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0" fillId="0" borderId="1" xfId="3"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2" applyFont="1" applyFill="1" applyBorder="1" applyAlignment="1">
      <alignment horizontal="center" vertical="center" wrapText="1"/>
    </xf>
    <xf numFmtId="9" fontId="7" fillId="0" borderId="1" xfId="3" applyFont="1" applyFill="1" applyBorder="1" applyAlignment="1">
      <alignment horizontal="center" vertical="center" wrapText="1"/>
    </xf>
    <xf numFmtId="0" fontId="0" fillId="0" borderId="2" xfId="0" applyFill="1" applyBorder="1" applyAlignment="1">
      <alignment horizontal="center" vertical="center" wrapText="1"/>
    </xf>
    <xf numFmtId="0" fontId="10" fillId="0" borderId="2" xfId="0" applyFont="1" applyFill="1" applyBorder="1" applyAlignment="1">
      <alignment horizontal="center" vertical="center" wrapText="1"/>
    </xf>
    <xf numFmtId="164" fontId="5" fillId="0" borderId="2" xfId="0" applyNumberFormat="1" applyFont="1" applyFill="1" applyBorder="1" applyAlignment="1">
      <alignment horizontal="center" vertical="center" wrapText="1"/>
    </xf>
    <xf numFmtId="10" fontId="5" fillId="0" borderId="2" xfId="3" applyNumberFormat="1" applyFont="1" applyFill="1" applyBorder="1" applyAlignment="1">
      <alignment horizontal="center" vertical="center" wrapText="1"/>
    </xf>
    <xf numFmtId="0" fontId="0" fillId="0" borderId="2" xfId="0" applyFill="1" applyBorder="1" applyAlignment="1">
      <alignment horizontal="left" vertical="center" wrapText="1"/>
    </xf>
    <xf numFmtId="164" fontId="5" fillId="0" borderId="4" xfId="0" applyNumberFormat="1" applyFont="1" applyFill="1" applyBorder="1" applyAlignment="1">
      <alignment horizontal="center" vertical="center" wrapText="1"/>
    </xf>
    <xf numFmtId="10" fontId="5" fillId="0" borderId="4" xfId="0" applyNumberFormat="1" applyFont="1" applyFill="1" applyBorder="1" applyAlignment="1">
      <alignment horizontal="center" vertical="center" wrapText="1"/>
    </xf>
    <xf numFmtId="0" fontId="0" fillId="0" borderId="4" xfId="0" applyFill="1" applyBorder="1" applyAlignment="1">
      <alignment horizontal="left" vertical="center" wrapText="1"/>
    </xf>
    <xf numFmtId="164"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10" fontId="8" fillId="0" borderId="1" xfId="3" applyNumberFormat="1" applyFont="1" applyFill="1" applyBorder="1" applyAlignment="1">
      <alignment horizontal="center" vertical="center" wrapText="1"/>
    </xf>
    <xf numFmtId="2" fontId="0" fillId="0" borderId="1" xfId="3" applyNumberFormat="1" applyFont="1" applyFill="1" applyBorder="1" applyAlignment="1">
      <alignment horizontal="center" vertical="center" wrapText="1"/>
    </xf>
    <xf numFmtId="167" fontId="0" fillId="0" borderId="1" xfId="3" applyNumberFormat="1" applyFont="1" applyFill="1" applyBorder="1" applyAlignment="1">
      <alignment horizontal="center" vertical="center" wrapText="1"/>
    </xf>
    <xf numFmtId="9" fontId="0" fillId="0" borderId="1" xfId="0" applyNumberFormat="1" applyFill="1" applyBorder="1" applyAlignment="1">
      <alignment horizontal="center" vertical="center" wrapText="1"/>
    </xf>
    <xf numFmtId="165" fontId="0" fillId="0" borderId="1" xfId="0" applyNumberFormat="1" applyFill="1" applyBorder="1" applyAlignment="1">
      <alignment horizontal="center" vertical="center" wrapText="1"/>
    </xf>
    <xf numFmtId="166" fontId="0" fillId="0" borderId="1" xfId="2" applyNumberFormat="1" applyFont="1" applyFill="1" applyBorder="1" applyAlignment="1">
      <alignment horizontal="center" vertical="center" wrapText="1"/>
    </xf>
    <xf numFmtId="165" fontId="0" fillId="0" borderId="1" xfId="3" applyNumberFormat="1" applyFont="1" applyFill="1" applyBorder="1" applyAlignment="1">
      <alignment horizontal="center" vertical="center" wrapText="1"/>
    </xf>
    <xf numFmtId="10" fontId="7" fillId="0" borderId="1" xfId="3"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0" fontId="7" fillId="0" borderId="2" xfId="0" applyNumberFormat="1" applyFont="1" applyFill="1" applyBorder="1" applyAlignment="1">
      <alignment horizontal="center" vertical="center" wrapText="1"/>
    </xf>
    <xf numFmtId="164" fontId="8" fillId="0" borderId="1" xfId="2"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ill="1" applyAlignment="1">
      <alignment horizontal="left" vertical="center" wrapText="1"/>
    </xf>
    <xf numFmtId="165" fontId="11" fillId="0" borderId="1" xfId="3" applyNumberFormat="1" applyFont="1" applyFill="1" applyBorder="1" applyAlignment="1">
      <alignment horizontal="center" vertical="center" wrapText="1"/>
    </xf>
    <xf numFmtId="0" fontId="12" fillId="0" borderId="0" xfId="0" applyFont="1" applyFill="1" applyAlignment="1">
      <alignment horizontal="center" vertical="center" wrapText="1"/>
    </xf>
    <xf numFmtId="165" fontId="14" fillId="0" borderId="4" xfId="3" applyNumberFormat="1" applyFont="1" applyFill="1" applyBorder="1" applyAlignment="1">
      <alignment horizontal="center" vertical="center" wrapText="1"/>
    </xf>
    <xf numFmtId="165" fontId="13" fillId="0" borderId="4" xfId="3" applyNumberFormat="1" applyFont="1" applyFill="1" applyBorder="1" applyAlignment="1">
      <alignment horizontal="center" vertical="center" wrapText="1"/>
    </xf>
    <xf numFmtId="9" fontId="14" fillId="0" borderId="4" xfId="3" applyFont="1" applyFill="1" applyBorder="1" applyAlignment="1">
      <alignment horizontal="center" vertical="center" wrapText="1"/>
    </xf>
    <xf numFmtId="0" fontId="14" fillId="0" borderId="2" xfId="0" applyFont="1" applyFill="1" applyBorder="1" applyAlignment="1">
      <alignment horizontal="center" vertical="center" wrapText="1"/>
    </xf>
    <xf numFmtId="165" fontId="13" fillId="0" borderId="3" xfId="3" applyNumberFormat="1" applyFont="1" applyFill="1" applyBorder="1" applyAlignment="1">
      <alignment horizontal="center" vertical="center" wrapText="1"/>
    </xf>
    <xf numFmtId="0" fontId="14" fillId="0" borderId="1" xfId="0" applyFont="1" applyFill="1" applyBorder="1" applyAlignment="1">
      <alignment horizontal="center" vertical="center" textRotation="90" wrapText="1"/>
    </xf>
    <xf numFmtId="0" fontId="14" fillId="0" borderId="1" xfId="0" applyFont="1" applyFill="1" applyBorder="1" applyAlignment="1">
      <alignment horizontal="center" vertical="center" wrapText="1"/>
    </xf>
    <xf numFmtId="0" fontId="14" fillId="0" borderId="1" xfId="3"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165" fontId="13" fillId="0" borderId="1" xfId="3" applyNumberFormat="1" applyFont="1" applyFill="1" applyBorder="1" applyAlignment="1">
      <alignment horizontal="center" vertical="center" wrapText="1"/>
    </xf>
    <xf numFmtId="167" fontId="14" fillId="0" borderId="4" xfId="3" applyNumberFormat="1" applyFont="1" applyFill="1" applyBorder="1" applyAlignment="1">
      <alignment horizontal="center" vertical="center" wrapText="1"/>
    </xf>
    <xf numFmtId="9" fontId="13" fillId="0" borderId="4" xfId="3" applyFont="1" applyFill="1" applyBorder="1" applyAlignment="1">
      <alignment horizontal="center" vertical="center" wrapText="1"/>
    </xf>
    <xf numFmtId="0" fontId="7" fillId="0" borderId="1" xfId="0" applyFont="1" applyFill="1" applyBorder="1" applyAlignment="1">
      <alignment horizontal="center" vertical="center" textRotation="90" wrapText="1"/>
    </xf>
    <xf numFmtId="9" fontId="13" fillId="0" borderId="1" xfId="3" applyFont="1" applyFill="1" applyBorder="1" applyAlignment="1">
      <alignment horizontal="center" vertical="center" wrapText="1"/>
    </xf>
    <xf numFmtId="2" fontId="14" fillId="0" borderId="1" xfId="3" applyNumberFormat="1" applyFont="1" applyFill="1" applyBorder="1" applyAlignment="1">
      <alignment horizontal="center" vertical="center" wrapText="1"/>
    </xf>
    <xf numFmtId="0" fontId="16" fillId="0" borderId="4" xfId="2" applyNumberFormat="1" applyFont="1" applyFill="1" applyBorder="1" applyAlignment="1">
      <alignment horizontal="center" vertical="center" wrapText="1"/>
    </xf>
    <xf numFmtId="9" fontId="15" fillId="0" borderId="3" xfId="3" applyFont="1" applyFill="1" applyBorder="1" applyAlignment="1">
      <alignment horizontal="center" vertical="center" wrapText="1"/>
    </xf>
    <xf numFmtId="166" fontId="16" fillId="0" borderId="2" xfId="2" applyNumberFormat="1" applyFont="1" applyFill="1" applyBorder="1" applyAlignment="1">
      <alignment horizontal="center" vertical="center" wrapText="1"/>
    </xf>
    <xf numFmtId="165" fontId="15" fillId="0" borderId="2" xfId="3" applyNumberFormat="1" applyFont="1" applyFill="1" applyBorder="1" applyAlignment="1">
      <alignment horizontal="center" vertical="center" wrapText="1"/>
    </xf>
    <xf numFmtId="166" fontId="14" fillId="0" borderId="2" xfId="2" applyNumberFormat="1" applyFont="1" applyFill="1" applyBorder="1" applyAlignment="1">
      <alignment horizontal="center" vertical="center" wrapText="1"/>
    </xf>
    <xf numFmtId="165" fontId="13" fillId="0" borderId="2" xfId="3" applyNumberFormat="1" applyFont="1" applyFill="1" applyBorder="1" applyAlignment="1">
      <alignment horizontal="center" vertical="center" wrapText="1"/>
    </xf>
    <xf numFmtId="0" fontId="18" fillId="0" borderId="1"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0" fillId="0" borderId="2" xfId="0" applyFill="1" applyBorder="1" applyAlignment="1">
      <alignment horizontal="center" vertical="center" textRotation="90" wrapText="1"/>
    </xf>
    <xf numFmtId="0" fontId="0" fillId="0" borderId="3" xfId="0" applyFill="1" applyBorder="1" applyAlignment="1">
      <alignment horizontal="center" vertical="center" textRotation="90" wrapText="1"/>
    </xf>
    <xf numFmtId="0" fontId="0" fillId="0" borderId="4" xfId="0" applyFill="1" applyBorder="1" applyAlignment="1">
      <alignment horizontal="center" vertical="center" textRotation="90" wrapText="1"/>
    </xf>
    <xf numFmtId="0" fontId="17" fillId="0" borderId="1" xfId="0" applyFont="1" applyFill="1" applyBorder="1" applyAlignment="1">
      <alignment horizontal="center" vertical="center" wrapText="1"/>
    </xf>
    <xf numFmtId="164" fontId="17" fillId="0" borderId="1" xfId="0" applyNumberFormat="1" applyFont="1" applyFill="1" applyBorder="1" applyAlignment="1">
      <alignment horizontal="center" vertical="center" wrapText="1"/>
    </xf>
    <xf numFmtId="10" fontId="17" fillId="0" borderId="1"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165" fontId="11" fillId="0" borderId="1" xfId="0" applyNumberFormat="1" applyFont="1" applyFill="1" applyBorder="1" applyAlignment="1">
      <alignment horizontal="center" vertical="center" wrapText="1"/>
    </xf>
    <xf numFmtId="164" fontId="7" fillId="0" borderId="2" xfId="2" applyFont="1" applyFill="1" applyBorder="1" applyAlignment="1">
      <alignment horizontal="center" vertical="center" wrapText="1"/>
    </xf>
    <xf numFmtId="164" fontId="7" fillId="0" borderId="3" xfId="2" applyFont="1" applyFill="1" applyBorder="1" applyAlignment="1">
      <alignment horizontal="center" vertical="center" wrapText="1"/>
    </xf>
    <xf numFmtId="164" fontId="7" fillId="0" borderId="4" xfId="2" applyFont="1" applyFill="1" applyBorder="1" applyAlignment="1">
      <alignment horizontal="center" vertical="center" wrapText="1"/>
    </xf>
    <xf numFmtId="9" fontId="7" fillId="0" borderId="2" xfId="3" applyFont="1" applyFill="1" applyBorder="1" applyAlignment="1">
      <alignment horizontal="center" vertical="center" wrapText="1"/>
    </xf>
    <xf numFmtId="9" fontId="7" fillId="0" borderId="3" xfId="3" applyFont="1" applyFill="1" applyBorder="1" applyAlignment="1">
      <alignment horizontal="center" vertical="center" wrapText="1"/>
    </xf>
    <xf numFmtId="9" fontId="7" fillId="0" borderId="4" xfId="3"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10" fontId="7" fillId="0" borderId="2" xfId="3" applyNumberFormat="1" applyFont="1" applyFill="1" applyBorder="1" applyAlignment="1">
      <alignment horizontal="center" vertical="center" wrapText="1"/>
    </xf>
    <xf numFmtId="10" fontId="7" fillId="0" borderId="4" xfId="3"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10" fontId="7" fillId="0" borderId="3" xfId="3" applyNumberFormat="1" applyFont="1" applyFill="1" applyBorder="1" applyAlignment="1">
      <alignment horizontal="center" vertical="center" wrapText="1"/>
    </xf>
    <xf numFmtId="10" fontId="7" fillId="0" borderId="1" xfId="3"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2" applyFont="1" applyFill="1" applyBorder="1" applyAlignment="1">
      <alignment horizontal="center" vertical="center" wrapText="1"/>
    </xf>
    <xf numFmtId="9" fontId="7" fillId="0" borderId="1" xfId="3" applyFont="1" applyFill="1" applyBorder="1" applyAlignment="1">
      <alignment horizontal="center" vertical="center" wrapText="1"/>
    </xf>
    <xf numFmtId="168" fontId="7" fillId="0" borderId="2" xfId="2" applyNumberFormat="1" applyFont="1" applyFill="1" applyBorder="1" applyAlignment="1">
      <alignment horizontal="center" vertical="center" wrapText="1"/>
    </xf>
    <xf numFmtId="168" fontId="7" fillId="0" borderId="3" xfId="2" applyNumberFormat="1" applyFont="1" applyFill="1" applyBorder="1" applyAlignment="1">
      <alignment horizontal="center" vertical="center" wrapText="1"/>
    </xf>
    <xf numFmtId="168" fontId="7" fillId="0" borderId="4" xfId="2"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165" fontId="11" fillId="0" borderId="2" xfId="3" applyNumberFormat="1" applyFont="1" applyFill="1" applyBorder="1" applyAlignment="1">
      <alignment horizontal="center" vertical="center" wrapText="1"/>
    </xf>
    <xf numFmtId="165" fontId="11" fillId="0" borderId="4" xfId="3" applyNumberFormat="1" applyFont="1" applyFill="1" applyBorder="1" applyAlignment="1">
      <alignment horizontal="center" vertical="center" wrapText="1"/>
    </xf>
    <xf numFmtId="168" fontId="7" fillId="0" borderId="1" xfId="2" applyNumberFormat="1"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1" fontId="0" fillId="0" borderId="2" xfId="3" applyNumberFormat="1" applyFont="1" applyFill="1" applyBorder="1" applyAlignment="1">
      <alignment horizontal="center" vertical="center" wrapText="1"/>
    </xf>
    <xf numFmtId="1" fontId="0" fillId="0" borderId="3" xfId="3" applyNumberFormat="1" applyFont="1" applyFill="1" applyBorder="1" applyAlignment="1">
      <alignment horizontal="center" vertical="center" wrapText="1"/>
    </xf>
    <xf numFmtId="1" fontId="0" fillId="0" borderId="4" xfId="3" applyNumberFormat="1" applyFont="1" applyFill="1" applyBorder="1" applyAlignment="1">
      <alignment horizontal="center" vertical="center" wrapText="1"/>
    </xf>
    <xf numFmtId="9" fontId="0" fillId="0" borderId="2" xfId="3" applyFont="1" applyFill="1" applyBorder="1" applyAlignment="1">
      <alignment horizontal="center" vertical="center" wrapText="1"/>
    </xf>
    <xf numFmtId="9" fontId="0" fillId="0" borderId="3" xfId="3" applyFont="1" applyFill="1" applyBorder="1" applyAlignment="1">
      <alignment horizontal="center" vertical="center" wrapText="1"/>
    </xf>
    <xf numFmtId="9" fontId="0" fillId="0" borderId="4" xfId="3" applyFont="1" applyFill="1" applyBorder="1" applyAlignment="1">
      <alignment horizontal="center" vertical="center" wrapText="1"/>
    </xf>
    <xf numFmtId="166" fontId="0" fillId="0" borderId="2" xfId="2" applyNumberFormat="1" applyFont="1" applyFill="1" applyBorder="1" applyAlignment="1">
      <alignment horizontal="center" vertical="center" wrapText="1"/>
    </xf>
    <xf numFmtId="166" fontId="0" fillId="0" borderId="4" xfId="2" applyNumberFormat="1" applyFont="1" applyFill="1" applyBorder="1" applyAlignment="1">
      <alignment horizontal="center" vertical="center" wrapText="1"/>
    </xf>
    <xf numFmtId="2" fontId="0" fillId="0" borderId="2" xfId="2" applyNumberFormat="1" applyFont="1" applyFill="1" applyBorder="1" applyAlignment="1">
      <alignment horizontal="center" vertical="center" wrapText="1"/>
    </xf>
    <xf numFmtId="2" fontId="0" fillId="0" borderId="3" xfId="2" applyNumberFormat="1" applyFont="1" applyFill="1" applyBorder="1" applyAlignment="1">
      <alignment horizontal="center" vertical="center" wrapText="1"/>
    </xf>
    <xf numFmtId="2" fontId="0" fillId="0" borderId="4" xfId="2" applyNumberFormat="1" applyFont="1" applyFill="1" applyBorder="1" applyAlignment="1">
      <alignment horizontal="center" vertical="center" wrapText="1"/>
    </xf>
    <xf numFmtId="0" fontId="0" fillId="0" borderId="2" xfId="2" applyNumberFormat="1" applyFont="1" applyFill="1" applyBorder="1" applyAlignment="1">
      <alignment horizontal="center" vertical="center" wrapText="1"/>
    </xf>
    <xf numFmtId="0" fontId="0" fillId="0" borderId="3" xfId="2" applyNumberFormat="1" applyFont="1" applyFill="1" applyBorder="1" applyAlignment="1">
      <alignment horizontal="center" vertical="center" wrapText="1"/>
    </xf>
    <xf numFmtId="0" fontId="0" fillId="0" borderId="4" xfId="2" applyNumberFormat="1" applyFont="1" applyFill="1" applyBorder="1" applyAlignment="1">
      <alignment horizontal="center" vertical="center" wrapText="1"/>
    </xf>
    <xf numFmtId="10" fontId="0" fillId="0" borderId="2" xfId="3" applyNumberFormat="1" applyFont="1" applyFill="1" applyBorder="1" applyAlignment="1">
      <alignment horizontal="center" vertical="center" wrapText="1"/>
    </xf>
    <xf numFmtId="10" fontId="0" fillId="0" borderId="3" xfId="3" applyNumberFormat="1" applyFont="1" applyFill="1" applyBorder="1" applyAlignment="1">
      <alignment horizontal="center" vertical="center" wrapText="1"/>
    </xf>
    <xf numFmtId="10" fontId="0" fillId="0" borderId="4" xfId="3" applyNumberFormat="1" applyFont="1" applyFill="1" applyBorder="1" applyAlignment="1">
      <alignment horizontal="center" vertical="center" wrapText="1"/>
    </xf>
    <xf numFmtId="2" fontId="2" fillId="0" borderId="2" xfId="1" applyNumberFormat="1" applyFont="1" applyFill="1" applyBorder="1" applyAlignment="1">
      <alignment horizontal="center" vertical="center" wrapText="1"/>
    </xf>
    <xf numFmtId="2" fontId="2" fillId="0" borderId="4" xfId="1" applyNumberFormat="1"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9" fontId="2" fillId="0" borderId="2" xfId="3" applyFont="1" applyFill="1" applyBorder="1" applyAlignment="1">
      <alignment horizontal="center" vertical="center" wrapText="1"/>
    </xf>
    <xf numFmtId="9" fontId="2" fillId="0" borderId="3" xfId="3" applyFont="1" applyFill="1" applyBorder="1" applyAlignment="1">
      <alignment horizontal="center" vertical="center" wrapText="1"/>
    </xf>
    <xf numFmtId="9" fontId="2" fillId="0" borderId="4" xfId="3" applyFont="1" applyFill="1" applyBorder="1" applyAlignment="1">
      <alignment horizontal="center" vertical="center" wrapText="1"/>
    </xf>
    <xf numFmtId="2" fontId="0" fillId="0" borderId="2" xfId="3" applyNumberFormat="1" applyFont="1" applyFill="1" applyBorder="1" applyAlignment="1">
      <alignment horizontal="center" vertical="center" wrapText="1"/>
    </xf>
    <xf numFmtId="2" fontId="0" fillId="0" borderId="3" xfId="3" applyNumberFormat="1" applyFont="1" applyFill="1" applyBorder="1" applyAlignment="1">
      <alignment horizontal="center" vertical="center" wrapText="1"/>
    </xf>
    <xf numFmtId="2" fontId="0" fillId="0" borderId="4" xfId="3" applyNumberFormat="1" applyFont="1" applyFill="1" applyBorder="1" applyAlignment="1">
      <alignment horizontal="center" vertical="center" wrapText="1"/>
    </xf>
    <xf numFmtId="0" fontId="0" fillId="0" borderId="2" xfId="3" applyNumberFormat="1" applyFont="1" applyFill="1" applyBorder="1" applyAlignment="1">
      <alignment horizontal="center" vertical="center" wrapText="1"/>
    </xf>
    <xf numFmtId="0" fontId="0" fillId="0" borderId="4" xfId="3" applyNumberFormat="1" applyFont="1" applyFill="1" applyBorder="1" applyAlignment="1">
      <alignment horizontal="center" vertical="center" wrapText="1"/>
    </xf>
    <xf numFmtId="167" fontId="0" fillId="0" borderId="1" xfId="3" applyNumberFormat="1" applyFont="1" applyFill="1" applyBorder="1" applyAlignment="1">
      <alignment horizontal="center" vertical="center" wrapText="1"/>
    </xf>
    <xf numFmtId="1" fontId="0" fillId="0" borderId="1" xfId="3" applyNumberFormat="1" applyFont="1" applyFill="1" applyBorder="1" applyAlignment="1">
      <alignment horizontal="center" vertical="center" wrapText="1"/>
    </xf>
    <xf numFmtId="0" fontId="0" fillId="0" borderId="1" xfId="3" applyNumberFormat="1" applyFont="1" applyFill="1" applyBorder="1" applyAlignment="1">
      <alignment horizontal="center" vertical="center" wrapText="1"/>
    </xf>
    <xf numFmtId="0" fontId="0" fillId="0" borderId="1" xfId="0" applyFill="1" applyBorder="1" applyAlignment="1">
      <alignment horizontal="center" vertical="center" wrapText="1"/>
    </xf>
    <xf numFmtId="2" fontId="0" fillId="0" borderId="1" xfId="3" applyNumberFormat="1" applyFont="1" applyFill="1" applyBorder="1" applyAlignment="1">
      <alignment horizontal="center" vertical="center" wrapText="1"/>
    </xf>
    <xf numFmtId="166" fontId="0" fillId="0" borderId="1" xfId="2" applyNumberFormat="1" applyFont="1" applyFill="1" applyBorder="1" applyAlignment="1">
      <alignment horizontal="center" vertical="center" wrapText="1"/>
    </xf>
    <xf numFmtId="2" fontId="0" fillId="0" borderId="1" xfId="2" applyNumberFormat="1" applyFont="1" applyFill="1" applyBorder="1" applyAlignment="1">
      <alignment horizontal="center" vertical="center" wrapText="1"/>
    </xf>
    <xf numFmtId="9" fontId="0" fillId="0" borderId="1" xfId="3" applyFont="1" applyFill="1" applyBorder="1" applyAlignment="1">
      <alignment horizontal="center" vertical="center" wrapText="1"/>
    </xf>
    <xf numFmtId="10" fontId="0" fillId="0" borderId="1" xfId="3" applyNumberFormat="1" applyFont="1" applyFill="1" applyBorder="1" applyAlignment="1">
      <alignment horizontal="center" vertical="center" wrapText="1"/>
    </xf>
    <xf numFmtId="2" fontId="2" fillId="0" borderId="1" xfId="1"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9" fontId="2" fillId="0" borderId="1" xfId="3" applyFont="1" applyFill="1" applyBorder="1" applyAlignment="1">
      <alignment horizontal="center" vertical="center" wrapText="1"/>
    </xf>
    <xf numFmtId="0" fontId="0" fillId="0" borderId="1" xfId="0" applyNumberFormat="1" applyFill="1" applyBorder="1" applyAlignment="1">
      <alignment horizontal="center" vertical="center" wrapText="1"/>
    </xf>
    <xf numFmtId="9" fontId="0" fillId="0" borderId="1" xfId="0" applyNumberFormat="1" applyFill="1" applyBorder="1" applyAlignment="1">
      <alignment horizontal="center" vertical="center" wrapText="1"/>
    </xf>
    <xf numFmtId="164" fontId="0" fillId="0" borderId="1" xfId="2" applyFont="1" applyFill="1" applyBorder="1" applyAlignment="1">
      <alignment horizontal="center" vertical="center" wrapText="1"/>
    </xf>
    <xf numFmtId="0" fontId="0" fillId="0" borderId="1" xfId="2" applyNumberFormat="1" applyFont="1" applyFill="1" applyBorder="1" applyAlignment="1">
      <alignment horizontal="center" vertical="center" wrapText="1"/>
    </xf>
    <xf numFmtId="0" fontId="0" fillId="0" borderId="1" xfId="0" applyFill="1" applyBorder="1" applyAlignment="1">
      <alignment horizontal="left" vertical="center" wrapText="1"/>
    </xf>
    <xf numFmtId="1" fontId="0" fillId="0" borderId="1" xfId="0" applyNumberFormat="1" applyFill="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1" fontId="0" fillId="0" borderId="1" xfId="0" applyNumberFormat="1" applyFont="1" applyFill="1" applyBorder="1" applyAlignment="1">
      <alignment horizontal="center" vertical="center" wrapText="1"/>
    </xf>
    <xf numFmtId="165" fontId="2" fillId="0" borderId="1" xfId="3" applyNumberFormat="1" applyFont="1" applyFill="1" applyBorder="1" applyAlignment="1">
      <alignment horizontal="center" vertical="center" wrapText="1"/>
    </xf>
    <xf numFmtId="0" fontId="0" fillId="0" borderId="1" xfId="0" applyFill="1" applyBorder="1" applyAlignment="1">
      <alignment horizontal="center" vertical="center" textRotation="90" wrapText="1"/>
    </xf>
    <xf numFmtId="0" fontId="1" fillId="0" borderId="1" xfId="0" applyFont="1" applyFill="1" applyBorder="1" applyAlignment="1">
      <alignment horizontal="center" vertical="center"/>
    </xf>
    <xf numFmtId="9" fontId="3" fillId="0" borderId="1" xfId="3"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2" fontId="0" fillId="0" borderId="2" xfId="0" applyNumberFormat="1" applyFill="1" applyBorder="1" applyAlignment="1">
      <alignment horizontal="center" vertical="center" wrapText="1"/>
    </xf>
    <xf numFmtId="2" fontId="0" fillId="0" borderId="3" xfId="0" applyNumberFormat="1" applyFill="1" applyBorder="1" applyAlignment="1">
      <alignment horizontal="center" vertical="center" wrapText="1"/>
    </xf>
    <xf numFmtId="2" fontId="0" fillId="0" borderId="4" xfId="0" applyNumberFormat="1" applyFill="1" applyBorder="1" applyAlignment="1">
      <alignment horizontal="center" vertical="center" wrapText="1"/>
    </xf>
    <xf numFmtId="0" fontId="0" fillId="0" borderId="1" xfId="0" applyFill="1" applyBorder="1" applyAlignment="1">
      <alignment horizontal="center" vertical="center"/>
    </xf>
    <xf numFmtId="9" fontId="0" fillId="0" borderId="2" xfId="3" applyNumberFormat="1" applyFont="1" applyFill="1" applyBorder="1" applyAlignment="1">
      <alignment horizontal="center" vertical="center" wrapText="1"/>
    </xf>
    <xf numFmtId="9" fontId="0" fillId="0" borderId="4" xfId="3" applyNumberFormat="1" applyFont="1" applyFill="1" applyBorder="1" applyAlignment="1">
      <alignment horizontal="center" vertical="center" wrapText="1"/>
    </xf>
    <xf numFmtId="9" fontId="0" fillId="0" borderId="2" xfId="0" applyNumberFormat="1" applyFill="1" applyBorder="1" applyAlignment="1">
      <alignment horizontal="center" vertical="center" wrapText="1"/>
    </xf>
    <xf numFmtId="9" fontId="0" fillId="0" borderId="3" xfId="0" applyNumberFormat="1" applyFill="1" applyBorder="1" applyAlignment="1">
      <alignment horizontal="center" vertical="center" wrapText="1"/>
    </xf>
    <xf numFmtId="9" fontId="0" fillId="0" borderId="4" xfId="0" applyNumberFormat="1" applyFill="1" applyBorder="1" applyAlignment="1">
      <alignment horizontal="center" vertical="center" wrapText="1"/>
    </xf>
    <xf numFmtId="9" fontId="0" fillId="0" borderId="3" xfId="3"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65" fontId="0" fillId="0" borderId="2" xfId="3" applyNumberFormat="1" applyFont="1" applyFill="1" applyBorder="1" applyAlignment="1">
      <alignment horizontal="center" vertical="center" wrapText="1"/>
    </xf>
    <xf numFmtId="165" fontId="0" fillId="0" borderId="4" xfId="3" applyNumberFormat="1" applyFont="1" applyFill="1" applyBorder="1" applyAlignment="1">
      <alignment horizontal="center" vertical="center" wrapText="1"/>
    </xf>
    <xf numFmtId="165" fontId="0" fillId="0" borderId="3" xfId="3" applyNumberFormat="1" applyFont="1" applyFill="1" applyBorder="1" applyAlignment="1">
      <alignment horizontal="center" vertical="center" wrapText="1"/>
    </xf>
  </cellXfs>
  <cellStyles count="4">
    <cellStyle name="Millares [0]" xfId="1" builtinId="6"/>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34"/>
  <sheetViews>
    <sheetView tabSelected="1" topLeftCell="AI1" zoomScale="60" zoomScaleNormal="60" workbookViewId="0">
      <pane ySplit="1" topLeftCell="A126" activePane="bottomLeft" state="frozen"/>
      <selection activeCell="G1" sqref="G1"/>
      <selection pane="bottomLeft" activeCell="AP137" sqref="AP137"/>
    </sheetView>
  </sheetViews>
  <sheetFormatPr baseColWidth="10" defaultColWidth="11.54296875" defaultRowHeight="14.5" x14ac:dyDescent="0.35"/>
  <cols>
    <col min="1" max="1" width="6" style="16" bestFit="1" customWidth="1"/>
    <col min="2" max="2" width="18.7265625" style="16" bestFit="1" customWidth="1"/>
    <col min="3" max="3" width="29.81640625" style="16" customWidth="1"/>
    <col min="4" max="4" width="11.54296875" style="16"/>
    <col min="5" max="6" width="29.26953125" style="16" customWidth="1"/>
    <col min="7" max="7" width="31.54296875" style="16" customWidth="1"/>
    <col min="8" max="8" width="32.81640625" style="16" hidden="1" customWidth="1"/>
    <col min="9" max="9" width="24.54296875" style="16" hidden="1" customWidth="1"/>
    <col min="10" max="10" width="36.26953125" style="65" customWidth="1"/>
    <col min="11" max="11" width="24.1796875" style="16" customWidth="1"/>
    <col min="12" max="12" width="23.54296875" style="16" customWidth="1"/>
    <col min="13" max="13" width="22.453125" style="16" customWidth="1"/>
    <col min="14" max="14" width="21.81640625" style="16" customWidth="1"/>
    <col min="15" max="20" width="26.1796875" style="16" customWidth="1"/>
    <col min="21" max="21" width="36.26953125" style="16" customWidth="1"/>
    <col min="22" max="22" width="15.453125" style="16" customWidth="1"/>
    <col min="23" max="23" width="33.7265625" style="16" customWidth="1"/>
    <col min="24" max="24" width="100.7265625" style="63" customWidth="1"/>
    <col min="25" max="25" width="21.26953125" style="16" customWidth="1"/>
    <col min="26" max="26" width="19.81640625" style="16" customWidth="1"/>
    <col min="27" max="27" width="22" style="16" customWidth="1"/>
    <col min="28" max="28" width="19.1796875" style="16" customWidth="1"/>
    <col min="29" max="29" width="24.26953125" style="16" customWidth="1"/>
    <col min="30" max="30" width="28.7265625" style="16" customWidth="1"/>
    <col min="31" max="31" width="14.81640625" style="16" customWidth="1"/>
    <col min="32" max="32" width="14.26953125" style="16" customWidth="1"/>
    <col min="33" max="33" width="25.54296875" style="16" customWidth="1"/>
    <col min="34" max="34" width="25.1796875" style="16" customWidth="1"/>
    <col min="35" max="35" width="23" style="16" customWidth="1"/>
    <col min="36" max="36" width="41.7265625" style="64" customWidth="1"/>
    <col min="37" max="37" width="16.453125" style="16" customWidth="1"/>
    <col min="38" max="38" width="41.26953125" style="16" customWidth="1"/>
    <col min="39" max="39" width="35.81640625" style="16" customWidth="1"/>
    <col min="40" max="40" width="37.453125" style="16" customWidth="1"/>
    <col min="41" max="41" width="39.1796875" style="16" customWidth="1"/>
    <col min="42" max="42" width="29.453125" style="16" customWidth="1"/>
    <col min="43" max="43" width="61.453125" style="16" customWidth="1"/>
    <col min="44" max="16384" width="11.54296875" style="16"/>
  </cols>
  <sheetData>
    <row r="1" spans="1:43" ht="78" customHeight="1" x14ac:dyDescent="0.35">
      <c r="A1" s="20" t="s">
        <v>0</v>
      </c>
      <c r="B1" s="20" t="s">
        <v>1</v>
      </c>
      <c r="C1" s="20" t="s">
        <v>2</v>
      </c>
      <c r="D1" s="20" t="s">
        <v>3</v>
      </c>
      <c r="E1" s="20" t="s">
        <v>4</v>
      </c>
      <c r="F1" s="20" t="s">
        <v>235</v>
      </c>
      <c r="G1" s="20" t="s">
        <v>5</v>
      </c>
      <c r="H1" s="20" t="s">
        <v>6</v>
      </c>
      <c r="I1" s="20" t="s">
        <v>58</v>
      </c>
      <c r="J1" s="21" t="s">
        <v>7</v>
      </c>
      <c r="K1" s="20" t="s">
        <v>8</v>
      </c>
      <c r="L1" s="20" t="s">
        <v>9</v>
      </c>
      <c r="M1" s="11" t="s">
        <v>10</v>
      </c>
      <c r="N1" s="20" t="s">
        <v>26</v>
      </c>
      <c r="O1" s="20" t="s">
        <v>27</v>
      </c>
      <c r="P1" s="20" t="s">
        <v>242</v>
      </c>
      <c r="Q1" s="20" t="s">
        <v>338</v>
      </c>
      <c r="R1" s="11" t="s">
        <v>326</v>
      </c>
      <c r="S1" s="12" t="s">
        <v>327</v>
      </c>
      <c r="T1" s="12" t="s">
        <v>328</v>
      </c>
      <c r="U1" s="20" t="s">
        <v>11</v>
      </c>
      <c r="V1" s="20" t="s">
        <v>12</v>
      </c>
      <c r="W1" s="20" t="s">
        <v>13</v>
      </c>
      <c r="X1" s="22" t="s">
        <v>14</v>
      </c>
      <c r="Y1" s="20" t="s">
        <v>15</v>
      </c>
      <c r="Z1" s="20" t="s">
        <v>340</v>
      </c>
      <c r="AA1" s="12" t="s">
        <v>339</v>
      </c>
      <c r="AB1" s="20" t="s">
        <v>22</v>
      </c>
      <c r="AC1" s="20" t="s">
        <v>23</v>
      </c>
      <c r="AD1" s="20" t="s">
        <v>16</v>
      </c>
      <c r="AE1" s="20" t="s">
        <v>24</v>
      </c>
      <c r="AF1" s="20" t="s">
        <v>25</v>
      </c>
      <c r="AG1" s="20" t="s">
        <v>17</v>
      </c>
      <c r="AH1" s="20" t="s">
        <v>18</v>
      </c>
      <c r="AI1" s="20" t="s">
        <v>19</v>
      </c>
      <c r="AJ1" s="20" t="s">
        <v>20</v>
      </c>
      <c r="AK1" s="20" t="s">
        <v>21</v>
      </c>
      <c r="AL1" s="23" t="s">
        <v>343</v>
      </c>
      <c r="AM1" s="23" t="s">
        <v>344</v>
      </c>
      <c r="AN1" s="23" t="s">
        <v>345</v>
      </c>
      <c r="AO1" s="23" t="s">
        <v>346</v>
      </c>
      <c r="AP1" s="24" t="s">
        <v>347</v>
      </c>
      <c r="AQ1" s="20" t="s">
        <v>243</v>
      </c>
    </row>
    <row r="2" spans="1:43" x14ac:dyDescent="0.35">
      <c r="A2" s="192" t="s">
        <v>73</v>
      </c>
      <c r="B2" s="192" t="s">
        <v>74</v>
      </c>
      <c r="C2" s="173" t="s">
        <v>75</v>
      </c>
      <c r="D2" s="172">
        <v>0</v>
      </c>
      <c r="E2" s="173" t="s">
        <v>76</v>
      </c>
      <c r="F2" s="182">
        <v>0.25</v>
      </c>
      <c r="G2" s="173" t="s">
        <v>77</v>
      </c>
      <c r="H2" s="173" t="s">
        <v>89</v>
      </c>
      <c r="I2" s="173">
        <v>94</v>
      </c>
      <c r="J2" s="186" t="s">
        <v>90</v>
      </c>
      <c r="K2" s="187">
        <v>500</v>
      </c>
      <c r="L2" s="173">
        <v>150</v>
      </c>
      <c r="M2" s="173" t="s">
        <v>99</v>
      </c>
      <c r="N2" s="171">
        <v>0</v>
      </c>
      <c r="O2" s="171">
        <v>0</v>
      </c>
      <c r="P2" s="171">
        <v>0</v>
      </c>
      <c r="Q2" s="140">
        <v>25</v>
      </c>
      <c r="R2" s="140">
        <f>+Q2</f>
        <v>25</v>
      </c>
      <c r="S2" s="143">
        <f>+R2/L2</f>
        <v>0.16666666666666666</v>
      </c>
      <c r="T2" s="143">
        <f>+R2/K2</f>
        <v>0.05</v>
      </c>
      <c r="U2" s="173" t="s">
        <v>100</v>
      </c>
      <c r="V2" s="173" t="s">
        <v>101</v>
      </c>
      <c r="W2" s="173" t="s">
        <v>104</v>
      </c>
      <c r="X2" s="4" t="s">
        <v>199</v>
      </c>
      <c r="Y2" s="5">
        <v>1</v>
      </c>
      <c r="Z2" s="5">
        <v>1</v>
      </c>
      <c r="AA2" s="5">
        <f>+Z2/Y2</f>
        <v>1</v>
      </c>
      <c r="AB2" s="173">
        <v>364</v>
      </c>
      <c r="AC2" s="173">
        <v>180</v>
      </c>
      <c r="AD2" s="173" t="s">
        <v>62</v>
      </c>
      <c r="AE2" s="182">
        <v>1028736</v>
      </c>
      <c r="AF2" s="182">
        <v>308620</v>
      </c>
      <c r="AG2" s="173" t="s">
        <v>63</v>
      </c>
      <c r="AH2" s="173" t="s">
        <v>67</v>
      </c>
      <c r="AI2" s="184">
        <v>100265780</v>
      </c>
      <c r="AJ2" s="180" t="s">
        <v>100</v>
      </c>
      <c r="AK2" s="173" t="s">
        <v>108</v>
      </c>
      <c r="AL2" s="116" t="s">
        <v>67</v>
      </c>
      <c r="AM2" s="133">
        <v>100265780</v>
      </c>
      <c r="AN2" s="133">
        <v>100265780</v>
      </c>
      <c r="AO2" s="133">
        <v>0</v>
      </c>
      <c r="AP2" s="118">
        <v>0</v>
      </c>
      <c r="AQ2" s="186" t="s">
        <v>314</v>
      </c>
    </row>
    <row r="3" spans="1:43" x14ac:dyDescent="0.35">
      <c r="A3" s="192"/>
      <c r="B3" s="192"/>
      <c r="C3" s="173"/>
      <c r="D3" s="172"/>
      <c r="E3" s="173"/>
      <c r="F3" s="182"/>
      <c r="G3" s="173"/>
      <c r="H3" s="173"/>
      <c r="I3" s="173"/>
      <c r="J3" s="186"/>
      <c r="K3" s="187"/>
      <c r="L3" s="173"/>
      <c r="M3" s="173"/>
      <c r="N3" s="171"/>
      <c r="O3" s="171"/>
      <c r="P3" s="171"/>
      <c r="Q3" s="141"/>
      <c r="R3" s="141"/>
      <c r="S3" s="144"/>
      <c r="T3" s="144"/>
      <c r="U3" s="173"/>
      <c r="V3" s="173"/>
      <c r="W3" s="173"/>
      <c r="X3" s="4" t="s">
        <v>200</v>
      </c>
      <c r="Y3" s="6">
        <v>0.5</v>
      </c>
      <c r="Z3" s="5">
        <v>0.25</v>
      </c>
      <c r="AA3" s="5">
        <f t="shared" ref="AA3:AA64" si="0">+Z3/Y3</f>
        <v>0.5</v>
      </c>
      <c r="AB3" s="173"/>
      <c r="AC3" s="173"/>
      <c r="AD3" s="173"/>
      <c r="AE3" s="182"/>
      <c r="AF3" s="182"/>
      <c r="AG3" s="173"/>
      <c r="AH3" s="173"/>
      <c r="AI3" s="184"/>
      <c r="AJ3" s="180"/>
      <c r="AK3" s="173"/>
      <c r="AL3" s="116"/>
      <c r="AM3" s="133"/>
      <c r="AN3" s="133"/>
      <c r="AO3" s="133"/>
      <c r="AP3" s="118"/>
      <c r="AQ3" s="186"/>
    </row>
    <row r="4" spans="1:43" x14ac:dyDescent="0.35">
      <c r="A4" s="192"/>
      <c r="B4" s="192"/>
      <c r="C4" s="173"/>
      <c r="D4" s="172"/>
      <c r="E4" s="173"/>
      <c r="F4" s="182"/>
      <c r="G4" s="173"/>
      <c r="H4" s="173"/>
      <c r="I4" s="173"/>
      <c r="J4" s="186"/>
      <c r="K4" s="187"/>
      <c r="L4" s="173"/>
      <c r="M4" s="173"/>
      <c r="N4" s="171"/>
      <c r="O4" s="171"/>
      <c r="P4" s="171"/>
      <c r="Q4" s="141"/>
      <c r="R4" s="141"/>
      <c r="S4" s="144"/>
      <c r="T4" s="144"/>
      <c r="U4" s="173"/>
      <c r="V4" s="173"/>
      <c r="W4" s="173"/>
      <c r="X4" s="4" t="s">
        <v>201</v>
      </c>
      <c r="Y4" s="5" t="s">
        <v>99</v>
      </c>
      <c r="Z4" s="5" t="s">
        <v>99</v>
      </c>
      <c r="AA4" s="5" t="s">
        <v>99</v>
      </c>
      <c r="AB4" s="173"/>
      <c r="AC4" s="173"/>
      <c r="AD4" s="173"/>
      <c r="AE4" s="182"/>
      <c r="AF4" s="182"/>
      <c r="AG4" s="173"/>
      <c r="AH4" s="173"/>
      <c r="AI4" s="184"/>
      <c r="AJ4" s="180"/>
      <c r="AK4" s="173"/>
      <c r="AL4" s="116"/>
      <c r="AM4" s="133"/>
      <c r="AN4" s="133"/>
      <c r="AO4" s="133"/>
      <c r="AP4" s="118"/>
      <c r="AQ4" s="186"/>
    </row>
    <row r="5" spans="1:43" x14ac:dyDescent="0.35">
      <c r="A5" s="192"/>
      <c r="B5" s="192"/>
      <c r="C5" s="173"/>
      <c r="D5" s="172"/>
      <c r="E5" s="173"/>
      <c r="F5" s="182"/>
      <c r="G5" s="173"/>
      <c r="H5" s="173"/>
      <c r="I5" s="173"/>
      <c r="J5" s="186"/>
      <c r="K5" s="187"/>
      <c r="L5" s="173"/>
      <c r="M5" s="173"/>
      <c r="N5" s="171"/>
      <c r="O5" s="171"/>
      <c r="P5" s="171"/>
      <c r="Q5" s="141"/>
      <c r="R5" s="141"/>
      <c r="S5" s="144"/>
      <c r="T5" s="144"/>
      <c r="U5" s="173"/>
      <c r="V5" s="173"/>
      <c r="W5" s="173"/>
      <c r="X5" s="4" t="s">
        <v>202</v>
      </c>
      <c r="Y5" s="5">
        <v>1</v>
      </c>
      <c r="Z5" s="5">
        <v>0.5</v>
      </c>
      <c r="AA5" s="5">
        <f t="shared" si="0"/>
        <v>0.5</v>
      </c>
      <c r="AB5" s="173"/>
      <c r="AC5" s="173"/>
      <c r="AD5" s="173"/>
      <c r="AE5" s="182"/>
      <c r="AF5" s="182"/>
      <c r="AG5" s="173"/>
      <c r="AH5" s="173"/>
      <c r="AI5" s="184"/>
      <c r="AJ5" s="180"/>
      <c r="AK5" s="173"/>
      <c r="AL5" s="116"/>
      <c r="AM5" s="133"/>
      <c r="AN5" s="133"/>
      <c r="AO5" s="133"/>
      <c r="AP5" s="118"/>
      <c r="AQ5" s="186"/>
    </row>
    <row r="6" spans="1:43" x14ac:dyDescent="0.35">
      <c r="A6" s="192"/>
      <c r="B6" s="192"/>
      <c r="C6" s="173"/>
      <c r="D6" s="172"/>
      <c r="E6" s="173"/>
      <c r="F6" s="182"/>
      <c r="G6" s="173"/>
      <c r="H6" s="173"/>
      <c r="I6" s="173"/>
      <c r="J6" s="186"/>
      <c r="K6" s="187"/>
      <c r="L6" s="173"/>
      <c r="M6" s="173"/>
      <c r="N6" s="171"/>
      <c r="O6" s="171"/>
      <c r="P6" s="171"/>
      <c r="Q6" s="141"/>
      <c r="R6" s="141"/>
      <c r="S6" s="144"/>
      <c r="T6" s="144"/>
      <c r="U6" s="173"/>
      <c r="V6" s="173"/>
      <c r="W6" s="173"/>
      <c r="X6" s="4" t="s">
        <v>203</v>
      </c>
      <c r="Y6" s="5">
        <v>0.5</v>
      </c>
      <c r="Z6" s="5">
        <v>0</v>
      </c>
      <c r="AA6" s="5">
        <f t="shared" si="0"/>
        <v>0</v>
      </c>
      <c r="AB6" s="173"/>
      <c r="AC6" s="173"/>
      <c r="AD6" s="173"/>
      <c r="AE6" s="182"/>
      <c r="AF6" s="182"/>
      <c r="AG6" s="173"/>
      <c r="AH6" s="173"/>
      <c r="AI6" s="184"/>
      <c r="AJ6" s="180"/>
      <c r="AK6" s="173"/>
      <c r="AL6" s="116"/>
      <c r="AM6" s="133"/>
      <c r="AN6" s="133"/>
      <c r="AO6" s="133"/>
      <c r="AP6" s="118"/>
      <c r="AQ6" s="186"/>
    </row>
    <row r="7" spans="1:43" x14ac:dyDescent="0.35">
      <c r="A7" s="192"/>
      <c r="B7" s="192"/>
      <c r="C7" s="173"/>
      <c r="D7" s="172"/>
      <c r="E7" s="173"/>
      <c r="F7" s="182"/>
      <c r="G7" s="173"/>
      <c r="H7" s="173"/>
      <c r="I7" s="173"/>
      <c r="J7" s="186"/>
      <c r="K7" s="187"/>
      <c r="L7" s="173"/>
      <c r="M7" s="173"/>
      <c r="N7" s="171"/>
      <c r="O7" s="171"/>
      <c r="P7" s="171"/>
      <c r="Q7" s="141"/>
      <c r="R7" s="141"/>
      <c r="S7" s="144"/>
      <c r="T7" s="144"/>
      <c r="U7" s="173"/>
      <c r="V7" s="173"/>
      <c r="W7" s="173"/>
      <c r="X7" s="4" t="s">
        <v>204</v>
      </c>
      <c r="Y7" s="5">
        <v>1</v>
      </c>
      <c r="Z7" s="5">
        <v>0</v>
      </c>
      <c r="AA7" s="5">
        <f t="shared" si="0"/>
        <v>0</v>
      </c>
      <c r="AB7" s="173"/>
      <c r="AC7" s="173"/>
      <c r="AD7" s="173"/>
      <c r="AE7" s="182"/>
      <c r="AF7" s="182"/>
      <c r="AG7" s="173"/>
      <c r="AH7" s="173"/>
      <c r="AI7" s="184"/>
      <c r="AJ7" s="180"/>
      <c r="AK7" s="173"/>
      <c r="AL7" s="116"/>
      <c r="AM7" s="133"/>
      <c r="AN7" s="133"/>
      <c r="AO7" s="133"/>
      <c r="AP7" s="118"/>
      <c r="AQ7" s="186"/>
    </row>
    <row r="8" spans="1:43" x14ac:dyDescent="0.35">
      <c r="A8" s="192"/>
      <c r="B8" s="192"/>
      <c r="C8" s="173"/>
      <c r="D8" s="172"/>
      <c r="E8" s="173"/>
      <c r="F8" s="182"/>
      <c r="G8" s="173"/>
      <c r="H8" s="173"/>
      <c r="I8" s="173"/>
      <c r="J8" s="186"/>
      <c r="K8" s="187"/>
      <c r="L8" s="173"/>
      <c r="M8" s="173"/>
      <c r="N8" s="171"/>
      <c r="O8" s="171"/>
      <c r="P8" s="171"/>
      <c r="Q8" s="141"/>
      <c r="R8" s="141"/>
      <c r="S8" s="144"/>
      <c r="T8" s="144"/>
      <c r="U8" s="173"/>
      <c r="V8" s="173"/>
      <c r="W8" s="173"/>
      <c r="X8" s="4" t="s">
        <v>205</v>
      </c>
      <c r="Y8" s="5" t="s">
        <v>99</v>
      </c>
      <c r="Z8" s="5" t="s">
        <v>99</v>
      </c>
      <c r="AA8" s="5" t="s">
        <v>99</v>
      </c>
      <c r="AB8" s="173"/>
      <c r="AC8" s="173"/>
      <c r="AD8" s="173"/>
      <c r="AE8" s="182"/>
      <c r="AF8" s="182"/>
      <c r="AG8" s="173"/>
      <c r="AH8" s="173"/>
      <c r="AI8" s="184"/>
      <c r="AJ8" s="180"/>
      <c r="AK8" s="173"/>
      <c r="AL8" s="116"/>
      <c r="AM8" s="133"/>
      <c r="AN8" s="133"/>
      <c r="AO8" s="133"/>
      <c r="AP8" s="118"/>
      <c r="AQ8" s="186"/>
    </row>
    <row r="9" spans="1:43" x14ac:dyDescent="0.35">
      <c r="A9" s="192"/>
      <c r="B9" s="192"/>
      <c r="C9" s="173"/>
      <c r="D9" s="172"/>
      <c r="E9" s="173"/>
      <c r="F9" s="182"/>
      <c r="G9" s="173"/>
      <c r="H9" s="173"/>
      <c r="I9" s="173"/>
      <c r="J9" s="186"/>
      <c r="K9" s="187"/>
      <c r="L9" s="173"/>
      <c r="M9" s="173"/>
      <c r="N9" s="171"/>
      <c r="O9" s="171"/>
      <c r="P9" s="171"/>
      <c r="Q9" s="141"/>
      <c r="R9" s="141"/>
      <c r="S9" s="144"/>
      <c r="T9" s="144"/>
      <c r="U9" s="173"/>
      <c r="V9" s="173"/>
      <c r="W9" s="173"/>
      <c r="X9" s="4" t="s">
        <v>206</v>
      </c>
      <c r="Y9" s="5">
        <v>1</v>
      </c>
      <c r="Z9" s="5">
        <v>0.8</v>
      </c>
      <c r="AA9" s="5">
        <f t="shared" si="0"/>
        <v>0.8</v>
      </c>
      <c r="AB9" s="173"/>
      <c r="AC9" s="173"/>
      <c r="AD9" s="173"/>
      <c r="AE9" s="182"/>
      <c r="AF9" s="182"/>
      <c r="AG9" s="173"/>
      <c r="AH9" s="173"/>
      <c r="AI9" s="184"/>
      <c r="AJ9" s="180"/>
      <c r="AK9" s="173"/>
      <c r="AL9" s="116"/>
      <c r="AM9" s="133"/>
      <c r="AN9" s="133"/>
      <c r="AO9" s="133"/>
      <c r="AP9" s="118"/>
      <c r="AQ9" s="186"/>
    </row>
    <row r="10" spans="1:43" x14ac:dyDescent="0.35">
      <c r="A10" s="192"/>
      <c r="B10" s="192"/>
      <c r="C10" s="173"/>
      <c r="D10" s="172"/>
      <c r="E10" s="173"/>
      <c r="F10" s="182"/>
      <c r="G10" s="173"/>
      <c r="H10" s="173"/>
      <c r="I10" s="173"/>
      <c r="J10" s="186"/>
      <c r="K10" s="187"/>
      <c r="L10" s="173"/>
      <c r="M10" s="173"/>
      <c r="N10" s="171"/>
      <c r="O10" s="171"/>
      <c r="P10" s="171"/>
      <c r="Q10" s="141"/>
      <c r="R10" s="141"/>
      <c r="S10" s="144"/>
      <c r="T10" s="144"/>
      <c r="U10" s="173"/>
      <c r="V10" s="173"/>
      <c r="W10" s="173"/>
      <c r="X10" s="4" t="s">
        <v>207</v>
      </c>
      <c r="Y10" s="5">
        <v>0.5</v>
      </c>
      <c r="Z10" s="5">
        <v>0.15</v>
      </c>
      <c r="AA10" s="5">
        <f t="shared" si="0"/>
        <v>0.3</v>
      </c>
      <c r="AB10" s="173"/>
      <c r="AC10" s="173"/>
      <c r="AD10" s="173"/>
      <c r="AE10" s="182"/>
      <c r="AF10" s="182"/>
      <c r="AG10" s="173"/>
      <c r="AH10" s="173"/>
      <c r="AI10" s="184"/>
      <c r="AJ10" s="180"/>
      <c r="AK10" s="173"/>
      <c r="AL10" s="116"/>
      <c r="AM10" s="133"/>
      <c r="AN10" s="133"/>
      <c r="AO10" s="133"/>
      <c r="AP10" s="118"/>
      <c r="AQ10" s="186"/>
    </row>
    <row r="11" spans="1:43" x14ac:dyDescent="0.35">
      <c r="A11" s="192"/>
      <c r="B11" s="192"/>
      <c r="C11" s="173"/>
      <c r="D11" s="172"/>
      <c r="E11" s="173"/>
      <c r="F11" s="182"/>
      <c r="G11" s="173"/>
      <c r="H11" s="173"/>
      <c r="I11" s="173"/>
      <c r="J11" s="186"/>
      <c r="K11" s="187"/>
      <c r="L11" s="173"/>
      <c r="M11" s="173"/>
      <c r="N11" s="171"/>
      <c r="O11" s="171"/>
      <c r="P11" s="171"/>
      <c r="Q11" s="142"/>
      <c r="R11" s="142"/>
      <c r="S11" s="145"/>
      <c r="T11" s="145"/>
      <c r="U11" s="173"/>
      <c r="V11" s="173"/>
      <c r="W11" s="173"/>
      <c r="X11" s="4" t="s">
        <v>208</v>
      </c>
      <c r="Y11" s="5">
        <v>0.5</v>
      </c>
      <c r="Z11" s="5">
        <v>0.15</v>
      </c>
      <c r="AA11" s="5">
        <f t="shared" si="0"/>
        <v>0.3</v>
      </c>
      <c r="AB11" s="173"/>
      <c r="AC11" s="173"/>
      <c r="AD11" s="173"/>
      <c r="AE11" s="182"/>
      <c r="AF11" s="182"/>
      <c r="AG11" s="173"/>
      <c r="AH11" s="173"/>
      <c r="AI11" s="184"/>
      <c r="AJ11" s="180"/>
      <c r="AK11" s="173"/>
      <c r="AL11" s="116"/>
      <c r="AM11" s="133"/>
      <c r="AN11" s="133"/>
      <c r="AO11" s="133"/>
      <c r="AP11" s="118"/>
      <c r="AQ11" s="186"/>
    </row>
    <row r="12" spans="1:43" ht="81" customHeight="1" x14ac:dyDescent="0.35">
      <c r="A12" s="192"/>
      <c r="B12" s="192"/>
      <c r="C12" s="173"/>
      <c r="D12" s="172"/>
      <c r="E12" s="173"/>
      <c r="F12" s="182"/>
      <c r="G12" s="196" t="s">
        <v>335</v>
      </c>
      <c r="H12" s="197"/>
      <c r="I12" s="197"/>
      <c r="J12" s="197"/>
      <c r="K12" s="197"/>
      <c r="L12" s="197"/>
      <c r="M12" s="197"/>
      <c r="N12" s="197"/>
      <c r="O12" s="197"/>
      <c r="P12" s="197"/>
      <c r="Q12" s="198"/>
      <c r="R12" s="68"/>
      <c r="S12" s="69">
        <f>+S2</f>
        <v>0.16666666666666666</v>
      </c>
      <c r="T12" s="69">
        <f>+T2</f>
        <v>0.05</v>
      </c>
      <c r="U12" s="9"/>
      <c r="V12" s="9"/>
      <c r="W12" s="9"/>
      <c r="X12" s="4"/>
      <c r="Y12" s="5"/>
      <c r="Z12" s="5"/>
      <c r="AA12" s="5"/>
      <c r="AB12" s="9"/>
      <c r="AC12" s="9"/>
      <c r="AD12" s="9"/>
      <c r="AE12" s="15"/>
      <c r="AF12" s="15"/>
      <c r="AG12" s="9"/>
      <c r="AH12" s="9"/>
      <c r="AI12" s="1"/>
      <c r="AJ12" s="25"/>
      <c r="AK12" s="9"/>
      <c r="AL12" s="26" t="s">
        <v>352</v>
      </c>
      <c r="AM12" s="27">
        <f>+AM2</f>
        <v>100265780</v>
      </c>
      <c r="AN12" s="27">
        <f t="shared" ref="AN12:AO12" si="1">+AN2</f>
        <v>100265780</v>
      </c>
      <c r="AO12" s="27">
        <f t="shared" si="1"/>
        <v>0</v>
      </c>
      <c r="AP12" s="28">
        <f>+AP2</f>
        <v>0</v>
      </c>
      <c r="AQ12" s="14"/>
    </row>
    <row r="13" spans="1:43" ht="60.25" customHeight="1" x14ac:dyDescent="0.35">
      <c r="A13" s="192"/>
      <c r="B13" s="192"/>
      <c r="C13" s="173"/>
      <c r="D13" s="172"/>
      <c r="E13" s="173"/>
      <c r="F13" s="182"/>
      <c r="G13" s="173" t="s">
        <v>78</v>
      </c>
      <c r="H13" s="9" t="s">
        <v>91</v>
      </c>
      <c r="I13" s="9" t="s">
        <v>153</v>
      </c>
      <c r="J13" s="14" t="s">
        <v>95</v>
      </c>
      <c r="K13" s="29">
        <v>1</v>
      </c>
      <c r="L13" s="9">
        <v>1</v>
      </c>
      <c r="M13" s="9" t="s">
        <v>99</v>
      </c>
      <c r="N13" s="30">
        <v>0.33</v>
      </c>
      <c r="O13" s="30">
        <v>0.33</v>
      </c>
      <c r="P13" s="30">
        <v>0.15</v>
      </c>
      <c r="Q13" s="30">
        <v>0.13</v>
      </c>
      <c r="R13" s="30">
        <f>+Q13+P13+O13+N13</f>
        <v>0.94000000000000017</v>
      </c>
      <c r="S13" s="13">
        <f>+R13/L13</f>
        <v>0.94000000000000017</v>
      </c>
      <c r="T13" s="13">
        <f>+S13</f>
        <v>0.94000000000000017</v>
      </c>
      <c r="U13" s="173" t="s">
        <v>102</v>
      </c>
      <c r="V13" s="173" t="s">
        <v>103</v>
      </c>
      <c r="W13" s="173" t="s">
        <v>105</v>
      </c>
      <c r="X13" s="2" t="s">
        <v>261</v>
      </c>
      <c r="Y13" s="7">
        <v>2</v>
      </c>
      <c r="Z13" s="5">
        <v>0.15</v>
      </c>
      <c r="AA13" s="5">
        <f t="shared" si="0"/>
        <v>7.4999999999999997E-2</v>
      </c>
      <c r="AB13" s="173">
        <v>364</v>
      </c>
      <c r="AC13" s="173">
        <v>180</v>
      </c>
      <c r="AD13" s="173" t="s">
        <v>62</v>
      </c>
      <c r="AE13" s="182">
        <v>1028736</v>
      </c>
      <c r="AF13" s="182">
        <v>308620</v>
      </c>
      <c r="AG13" s="173" t="s">
        <v>63</v>
      </c>
      <c r="AH13" s="173" t="s">
        <v>106</v>
      </c>
      <c r="AI13" s="184">
        <v>1740306289</v>
      </c>
      <c r="AJ13" s="180" t="s">
        <v>107</v>
      </c>
      <c r="AK13" s="173" t="s">
        <v>109</v>
      </c>
      <c r="AL13" s="109" t="s">
        <v>348</v>
      </c>
      <c r="AM13" s="119">
        <v>3200000000</v>
      </c>
      <c r="AN13" s="119">
        <v>600000000</v>
      </c>
      <c r="AO13" s="119">
        <v>46000000</v>
      </c>
      <c r="AP13" s="111">
        <f>+AO13/AN13</f>
        <v>7.6666666666666661E-2</v>
      </c>
      <c r="AQ13" s="14" t="s">
        <v>315</v>
      </c>
    </row>
    <row r="14" spans="1:43" ht="15" customHeight="1" x14ac:dyDescent="0.35">
      <c r="A14" s="192"/>
      <c r="B14" s="192"/>
      <c r="C14" s="173"/>
      <c r="D14" s="172"/>
      <c r="E14" s="173"/>
      <c r="F14" s="182"/>
      <c r="G14" s="173"/>
      <c r="H14" s="173" t="s">
        <v>92</v>
      </c>
      <c r="I14" s="173" t="s">
        <v>153</v>
      </c>
      <c r="J14" s="186" t="s">
        <v>96</v>
      </c>
      <c r="K14" s="177">
        <v>1</v>
      </c>
      <c r="L14" s="183">
        <v>1</v>
      </c>
      <c r="M14" s="173" t="s">
        <v>99</v>
      </c>
      <c r="N14" s="177">
        <v>0</v>
      </c>
      <c r="O14" s="177">
        <v>0</v>
      </c>
      <c r="P14" s="177">
        <v>0.15</v>
      </c>
      <c r="Q14" s="143">
        <v>0.5</v>
      </c>
      <c r="R14" s="143">
        <f>SUM(N14:Q14)</f>
        <v>0.65</v>
      </c>
      <c r="S14" s="143">
        <v>0.65</v>
      </c>
      <c r="T14" s="143">
        <f>+R14</f>
        <v>0.65</v>
      </c>
      <c r="U14" s="173"/>
      <c r="V14" s="173"/>
      <c r="W14" s="173"/>
      <c r="X14" s="2" t="s">
        <v>262</v>
      </c>
      <c r="Y14" s="5" t="s">
        <v>99</v>
      </c>
      <c r="Z14" s="5" t="s">
        <v>99</v>
      </c>
      <c r="AA14" s="5" t="s">
        <v>99</v>
      </c>
      <c r="AB14" s="173"/>
      <c r="AC14" s="173"/>
      <c r="AD14" s="173"/>
      <c r="AE14" s="182"/>
      <c r="AF14" s="182"/>
      <c r="AG14" s="173"/>
      <c r="AH14" s="173"/>
      <c r="AI14" s="184"/>
      <c r="AJ14" s="180"/>
      <c r="AK14" s="173"/>
      <c r="AL14" s="113"/>
      <c r="AM14" s="120"/>
      <c r="AN14" s="120"/>
      <c r="AO14" s="120"/>
      <c r="AP14" s="114"/>
      <c r="AQ14" s="134" t="s">
        <v>316</v>
      </c>
    </row>
    <row r="15" spans="1:43" ht="27.65" customHeight="1" x14ac:dyDescent="0.35">
      <c r="A15" s="192"/>
      <c r="B15" s="192"/>
      <c r="C15" s="173"/>
      <c r="D15" s="172"/>
      <c r="E15" s="173"/>
      <c r="F15" s="182"/>
      <c r="G15" s="173"/>
      <c r="H15" s="173"/>
      <c r="I15" s="173"/>
      <c r="J15" s="186"/>
      <c r="K15" s="177"/>
      <c r="L15" s="183"/>
      <c r="M15" s="173"/>
      <c r="N15" s="177"/>
      <c r="O15" s="177"/>
      <c r="P15" s="177"/>
      <c r="Q15" s="144"/>
      <c r="R15" s="144"/>
      <c r="S15" s="144"/>
      <c r="T15" s="144"/>
      <c r="U15" s="173"/>
      <c r="V15" s="173"/>
      <c r="W15" s="173"/>
      <c r="X15" s="2" t="s">
        <v>263</v>
      </c>
      <c r="Y15" s="5" t="s">
        <v>99</v>
      </c>
      <c r="Z15" s="5" t="s">
        <v>99</v>
      </c>
      <c r="AA15" s="5" t="s">
        <v>99</v>
      </c>
      <c r="AB15" s="173"/>
      <c r="AC15" s="173"/>
      <c r="AD15" s="173"/>
      <c r="AE15" s="182"/>
      <c r="AF15" s="182"/>
      <c r="AG15" s="173"/>
      <c r="AH15" s="173"/>
      <c r="AI15" s="184"/>
      <c r="AJ15" s="180"/>
      <c r="AK15" s="173"/>
      <c r="AL15" s="113"/>
      <c r="AM15" s="120"/>
      <c r="AN15" s="120"/>
      <c r="AO15" s="120"/>
      <c r="AP15" s="114"/>
      <c r="AQ15" s="135"/>
    </row>
    <row r="16" spans="1:43" x14ac:dyDescent="0.35">
      <c r="A16" s="192"/>
      <c r="B16" s="192"/>
      <c r="C16" s="173"/>
      <c r="D16" s="172"/>
      <c r="E16" s="173"/>
      <c r="F16" s="182"/>
      <c r="G16" s="173"/>
      <c r="H16" s="173"/>
      <c r="I16" s="173"/>
      <c r="J16" s="186"/>
      <c r="K16" s="177"/>
      <c r="L16" s="183"/>
      <c r="M16" s="173"/>
      <c r="N16" s="177"/>
      <c r="O16" s="177"/>
      <c r="P16" s="177"/>
      <c r="Q16" s="144"/>
      <c r="R16" s="144"/>
      <c r="S16" s="144"/>
      <c r="T16" s="144"/>
      <c r="U16" s="173"/>
      <c r="V16" s="173"/>
      <c r="W16" s="173"/>
      <c r="X16" s="2" t="s">
        <v>264</v>
      </c>
      <c r="Y16" s="5" t="s">
        <v>99</v>
      </c>
      <c r="Z16" s="5" t="s">
        <v>99</v>
      </c>
      <c r="AA16" s="5" t="s">
        <v>99</v>
      </c>
      <c r="AB16" s="173"/>
      <c r="AC16" s="173"/>
      <c r="AD16" s="173"/>
      <c r="AE16" s="182"/>
      <c r="AF16" s="182"/>
      <c r="AG16" s="173"/>
      <c r="AH16" s="173"/>
      <c r="AI16" s="184"/>
      <c r="AJ16" s="180"/>
      <c r="AK16" s="173"/>
      <c r="AL16" s="113"/>
      <c r="AM16" s="120"/>
      <c r="AN16" s="120"/>
      <c r="AO16" s="120"/>
      <c r="AP16" s="114"/>
      <c r="AQ16" s="135"/>
    </row>
    <row r="17" spans="1:43" x14ac:dyDescent="0.35">
      <c r="A17" s="192"/>
      <c r="B17" s="192"/>
      <c r="C17" s="173"/>
      <c r="D17" s="172"/>
      <c r="E17" s="173"/>
      <c r="F17" s="182"/>
      <c r="G17" s="173"/>
      <c r="H17" s="173"/>
      <c r="I17" s="173"/>
      <c r="J17" s="186"/>
      <c r="K17" s="177"/>
      <c r="L17" s="183"/>
      <c r="M17" s="173"/>
      <c r="N17" s="177"/>
      <c r="O17" s="177"/>
      <c r="P17" s="177"/>
      <c r="Q17" s="145"/>
      <c r="R17" s="145"/>
      <c r="S17" s="145"/>
      <c r="T17" s="145"/>
      <c r="U17" s="173"/>
      <c r="V17" s="173"/>
      <c r="W17" s="173"/>
      <c r="X17" s="2" t="s">
        <v>265</v>
      </c>
      <c r="Y17" s="5" t="s">
        <v>99</v>
      </c>
      <c r="Z17" s="5" t="s">
        <v>99</v>
      </c>
      <c r="AA17" s="5" t="s">
        <v>99</v>
      </c>
      <c r="AB17" s="173"/>
      <c r="AC17" s="173"/>
      <c r="AD17" s="173"/>
      <c r="AE17" s="182"/>
      <c r="AF17" s="182"/>
      <c r="AG17" s="173"/>
      <c r="AH17" s="173"/>
      <c r="AI17" s="184"/>
      <c r="AJ17" s="180"/>
      <c r="AK17" s="173"/>
      <c r="AL17" s="110"/>
      <c r="AM17" s="121"/>
      <c r="AN17" s="121"/>
      <c r="AO17" s="121"/>
      <c r="AP17" s="112"/>
      <c r="AQ17" s="136"/>
    </row>
    <row r="18" spans="1:43" ht="40" customHeight="1" x14ac:dyDescent="0.35">
      <c r="A18" s="192"/>
      <c r="B18" s="192"/>
      <c r="C18" s="173"/>
      <c r="D18" s="172"/>
      <c r="E18" s="173"/>
      <c r="F18" s="182"/>
      <c r="G18" s="173"/>
      <c r="H18" s="173" t="s">
        <v>93</v>
      </c>
      <c r="I18" s="173" t="s">
        <v>153</v>
      </c>
      <c r="J18" s="186" t="s">
        <v>97</v>
      </c>
      <c r="K18" s="187">
        <v>4</v>
      </c>
      <c r="L18" s="173">
        <v>2</v>
      </c>
      <c r="M18" s="202" t="s">
        <v>99</v>
      </c>
      <c r="N18" s="171">
        <v>0</v>
      </c>
      <c r="O18" s="171">
        <v>0</v>
      </c>
      <c r="P18" s="171">
        <v>0</v>
      </c>
      <c r="Q18" s="140">
        <v>0</v>
      </c>
      <c r="R18" s="143">
        <v>0</v>
      </c>
      <c r="S18" s="143">
        <v>0</v>
      </c>
      <c r="T18" s="143">
        <v>0</v>
      </c>
      <c r="U18" s="173"/>
      <c r="V18" s="173"/>
      <c r="W18" s="173"/>
      <c r="X18" s="2" t="s">
        <v>266</v>
      </c>
      <c r="Y18" s="5">
        <v>1</v>
      </c>
      <c r="Z18" s="5">
        <v>0.8</v>
      </c>
      <c r="AA18" s="5">
        <f t="shared" si="0"/>
        <v>0.8</v>
      </c>
      <c r="AB18" s="173"/>
      <c r="AC18" s="173"/>
      <c r="AD18" s="173"/>
      <c r="AE18" s="182"/>
      <c r="AF18" s="182"/>
      <c r="AG18" s="173"/>
      <c r="AH18" s="173"/>
      <c r="AI18" s="184"/>
      <c r="AJ18" s="180"/>
      <c r="AK18" s="173"/>
      <c r="AL18" s="109" t="s">
        <v>349</v>
      </c>
      <c r="AM18" s="119">
        <v>1140306289</v>
      </c>
      <c r="AN18" s="119">
        <v>1140306289</v>
      </c>
      <c r="AO18" s="119">
        <v>0</v>
      </c>
      <c r="AP18" s="106">
        <f>+AO18/AN18</f>
        <v>0</v>
      </c>
      <c r="AQ18" s="134" t="s">
        <v>317</v>
      </c>
    </row>
    <row r="19" spans="1:43" x14ac:dyDescent="0.35">
      <c r="A19" s="192"/>
      <c r="B19" s="192"/>
      <c r="C19" s="173"/>
      <c r="D19" s="172"/>
      <c r="E19" s="173"/>
      <c r="F19" s="182"/>
      <c r="G19" s="173"/>
      <c r="H19" s="173"/>
      <c r="I19" s="173"/>
      <c r="J19" s="186"/>
      <c r="K19" s="187"/>
      <c r="L19" s="173"/>
      <c r="M19" s="202"/>
      <c r="N19" s="171"/>
      <c r="O19" s="171"/>
      <c r="P19" s="171"/>
      <c r="Q19" s="142"/>
      <c r="R19" s="145"/>
      <c r="S19" s="145"/>
      <c r="T19" s="145"/>
      <c r="U19" s="173"/>
      <c r="V19" s="173"/>
      <c r="W19" s="173"/>
      <c r="X19" s="2" t="s">
        <v>267</v>
      </c>
      <c r="Y19" s="5">
        <v>1</v>
      </c>
      <c r="Z19" s="5">
        <v>0.8</v>
      </c>
      <c r="AA19" s="5">
        <f t="shared" si="0"/>
        <v>0.8</v>
      </c>
      <c r="AB19" s="173"/>
      <c r="AC19" s="173"/>
      <c r="AD19" s="173"/>
      <c r="AE19" s="182"/>
      <c r="AF19" s="182"/>
      <c r="AG19" s="173"/>
      <c r="AH19" s="173"/>
      <c r="AI19" s="184"/>
      <c r="AJ19" s="180"/>
      <c r="AK19" s="173"/>
      <c r="AL19" s="113"/>
      <c r="AM19" s="120"/>
      <c r="AN19" s="120"/>
      <c r="AO19" s="120"/>
      <c r="AP19" s="107"/>
      <c r="AQ19" s="136"/>
    </row>
    <row r="20" spans="1:43" x14ac:dyDescent="0.35">
      <c r="A20" s="192"/>
      <c r="B20" s="192"/>
      <c r="C20" s="173"/>
      <c r="D20" s="172"/>
      <c r="E20" s="173"/>
      <c r="F20" s="182"/>
      <c r="G20" s="173"/>
      <c r="H20" s="173" t="s">
        <v>94</v>
      </c>
      <c r="I20" s="173">
        <v>100</v>
      </c>
      <c r="J20" s="186" t="s">
        <v>98</v>
      </c>
      <c r="K20" s="187">
        <v>200</v>
      </c>
      <c r="L20" s="173" t="s">
        <v>99</v>
      </c>
      <c r="M20" s="173" t="s">
        <v>99</v>
      </c>
      <c r="N20" s="177" t="s">
        <v>99</v>
      </c>
      <c r="O20" s="177" t="s">
        <v>99</v>
      </c>
      <c r="P20" s="177" t="s">
        <v>99</v>
      </c>
      <c r="Q20" s="143" t="s">
        <v>99</v>
      </c>
      <c r="R20" s="143"/>
      <c r="S20" s="143"/>
      <c r="T20" s="143"/>
      <c r="U20" s="173"/>
      <c r="V20" s="173"/>
      <c r="W20" s="173"/>
      <c r="X20" s="2" t="s">
        <v>268</v>
      </c>
      <c r="Y20" s="5">
        <v>1</v>
      </c>
      <c r="Z20" s="5">
        <v>0.8</v>
      </c>
      <c r="AA20" s="5">
        <f t="shared" si="0"/>
        <v>0.8</v>
      </c>
      <c r="AB20" s="173"/>
      <c r="AC20" s="173"/>
      <c r="AD20" s="173"/>
      <c r="AE20" s="182"/>
      <c r="AF20" s="182"/>
      <c r="AG20" s="173"/>
      <c r="AH20" s="173"/>
      <c r="AI20" s="184"/>
      <c r="AJ20" s="180"/>
      <c r="AK20" s="173"/>
      <c r="AL20" s="113"/>
      <c r="AM20" s="120"/>
      <c r="AN20" s="120"/>
      <c r="AO20" s="120"/>
      <c r="AP20" s="107"/>
      <c r="AQ20" s="137" t="s">
        <v>318</v>
      </c>
    </row>
    <row r="21" spans="1:43" x14ac:dyDescent="0.35">
      <c r="A21" s="192"/>
      <c r="B21" s="192"/>
      <c r="C21" s="173"/>
      <c r="D21" s="172"/>
      <c r="E21" s="173"/>
      <c r="F21" s="182"/>
      <c r="G21" s="173"/>
      <c r="H21" s="173"/>
      <c r="I21" s="173"/>
      <c r="J21" s="186"/>
      <c r="K21" s="187"/>
      <c r="L21" s="173"/>
      <c r="M21" s="173"/>
      <c r="N21" s="177"/>
      <c r="O21" s="177"/>
      <c r="P21" s="177"/>
      <c r="Q21" s="144"/>
      <c r="R21" s="144"/>
      <c r="S21" s="144"/>
      <c r="T21" s="144"/>
      <c r="U21" s="173"/>
      <c r="V21" s="173"/>
      <c r="W21" s="173"/>
      <c r="X21" s="2" t="s">
        <v>269</v>
      </c>
      <c r="Y21" s="5">
        <v>0.5</v>
      </c>
      <c r="Z21" s="5">
        <v>0.25</v>
      </c>
      <c r="AA21" s="5">
        <f t="shared" si="0"/>
        <v>0.5</v>
      </c>
      <c r="AB21" s="173"/>
      <c r="AC21" s="173"/>
      <c r="AD21" s="173"/>
      <c r="AE21" s="182"/>
      <c r="AF21" s="182"/>
      <c r="AG21" s="173"/>
      <c r="AH21" s="173"/>
      <c r="AI21" s="184"/>
      <c r="AJ21" s="180"/>
      <c r="AK21" s="173"/>
      <c r="AL21" s="113"/>
      <c r="AM21" s="120"/>
      <c r="AN21" s="120"/>
      <c r="AO21" s="120"/>
      <c r="AP21" s="107"/>
      <c r="AQ21" s="138"/>
    </row>
    <row r="22" spans="1:43" ht="39.4" customHeight="1" x14ac:dyDescent="0.35">
      <c r="A22" s="192"/>
      <c r="B22" s="192"/>
      <c r="C22" s="173"/>
      <c r="D22" s="172"/>
      <c r="E22" s="173"/>
      <c r="F22" s="182"/>
      <c r="G22" s="173"/>
      <c r="H22" s="173"/>
      <c r="I22" s="173"/>
      <c r="J22" s="186"/>
      <c r="K22" s="187"/>
      <c r="L22" s="173"/>
      <c r="M22" s="173"/>
      <c r="N22" s="177"/>
      <c r="O22" s="177"/>
      <c r="P22" s="177"/>
      <c r="Q22" s="145"/>
      <c r="R22" s="145"/>
      <c r="S22" s="145"/>
      <c r="T22" s="145"/>
      <c r="U22" s="173"/>
      <c r="V22" s="173"/>
      <c r="W22" s="173"/>
      <c r="X22" s="2" t="s">
        <v>270</v>
      </c>
      <c r="Y22" s="5">
        <v>1</v>
      </c>
      <c r="Z22" s="5">
        <v>0.8</v>
      </c>
      <c r="AA22" s="5">
        <f t="shared" si="0"/>
        <v>0.8</v>
      </c>
      <c r="AB22" s="173"/>
      <c r="AC22" s="173"/>
      <c r="AD22" s="173"/>
      <c r="AE22" s="182"/>
      <c r="AF22" s="182"/>
      <c r="AG22" s="173"/>
      <c r="AH22" s="173"/>
      <c r="AI22" s="184"/>
      <c r="AJ22" s="180"/>
      <c r="AK22" s="173"/>
      <c r="AL22" s="110"/>
      <c r="AM22" s="121"/>
      <c r="AN22" s="121"/>
      <c r="AO22" s="121"/>
      <c r="AP22" s="108"/>
      <c r="AQ22" s="139"/>
    </row>
    <row r="23" spans="1:43" ht="55.5" customHeight="1" x14ac:dyDescent="0.35">
      <c r="A23" s="192"/>
      <c r="B23" s="192"/>
      <c r="C23" s="173"/>
      <c r="D23" s="172"/>
      <c r="E23" s="173"/>
      <c r="F23" s="182"/>
      <c r="G23" s="196" t="s">
        <v>334</v>
      </c>
      <c r="H23" s="197"/>
      <c r="I23" s="197"/>
      <c r="J23" s="197"/>
      <c r="K23" s="197"/>
      <c r="L23" s="197"/>
      <c r="M23" s="197"/>
      <c r="N23" s="197"/>
      <c r="O23" s="197"/>
      <c r="P23" s="197"/>
      <c r="Q23" s="198"/>
      <c r="R23" s="70"/>
      <c r="S23" s="69">
        <f>AVERAGE(S13:S22)</f>
        <v>0.53000000000000014</v>
      </c>
      <c r="T23" s="69">
        <f>AVERAGE(T13:T22)</f>
        <v>0.53000000000000014</v>
      </c>
      <c r="U23" s="9"/>
      <c r="V23" s="9"/>
      <c r="W23" s="9"/>
      <c r="X23" s="2"/>
      <c r="Y23" s="5"/>
      <c r="Z23" s="5"/>
      <c r="AA23" s="5"/>
      <c r="AB23" s="9"/>
      <c r="AC23" s="9"/>
      <c r="AD23" s="9"/>
      <c r="AE23" s="15"/>
      <c r="AF23" s="15"/>
      <c r="AG23" s="9"/>
      <c r="AH23" s="9"/>
      <c r="AI23" s="1"/>
      <c r="AJ23" s="25"/>
      <c r="AK23" s="9"/>
      <c r="AL23" s="31" t="s">
        <v>350</v>
      </c>
      <c r="AM23" s="32">
        <f>+AM13+AM18</f>
        <v>4340306289</v>
      </c>
      <c r="AN23" s="32">
        <f t="shared" ref="AN23:AO23" si="2">+AN13+AN18</f>
        <v>1740306289</v>
      </c>
      <c r="AO23" s="32">
        <f t="shared" si="2"/>
        <v>46000000</v>
      </c>
      <c r="AP23" s="19">
        <f>+AO23/AN23</f>
        <v>2.6432128810171759E-2</v>
      </c>
      <c r="AQ23" s="33"/>
    </row>
    <row r="24" spans="1:43" ht="78.650000000000006" customHeight="1" x14ac:dyDescent="0.35">
      <c r="A24" s="192"/>
      <c r="B24" s="192"/>
      <c r="C24" s="173"/>
      <c r="D24" s="172"/>
      <c r="E24" s="173"/>
      <c r="F24" s="182"/>
      <c r="G24" s="173" t="s">
        <v>79</v>
      </c>
      <c r="H24" s="9" t="s">
        <v>110</v>
      </c>
      <c r="I24" s="9" t="s">
        <v>153</v>
      </c>
      <c r="J24" s="14" t="s">
        <v>114</v>
      </c>
      <c r="K24" s="34">
        <v>5000</v>
      </c>
      <c r="L24" s="9">
        <v>2000</v>
      </c>
      <c r="M24" s="9">
        <v>0</v>
      </c>
      <c r="N24" s="35">
        <v>62</v>
      </c>
      <c r="O24" s="9">
        <v>20</v>
      </c>
      <c r="P24" s="29">
        <v>96</v>
      </c>
      <c r="Q24" s="29">
        <v>63</v>
      </c>
      <c r="R24" s="29">
        <f>SUM(N24:Q24)</f>
        <v>241</v>
      </c>
      <c r="S24" s="13">
        <f>+R24/L24</f>
        <v>0.1205</v>
      </c>
      <c r="T24" s="13">
        <f>+R24/K24</f>
        <v>4.82E-2</v>
      </c>
      <c r="U24" s="173" t="s">
        <v>175</v>
      </c>
      <c r="V24" s="173" t="s">
        <v>101</v>
      </c>
      <c r="W24" s="173" t="s">
        <v>189</v>
      </c>
      <c r="X24" s="3" t="s">
        <v>271</v>
      </c>
      <c r="Y24" s="5">
        <v>1</v>
      </c>
      <c r="Z24" s="5">
        <v>1</v>
      </c>
      <c r="AA24" s="5">
        <f t="shared" si="0"/>
        <v>1</v>
      </c>
      <c r="AB24" s="173">
        <v>364</v>
      </c>
      <c r="AC24" s="173">
        <v>180</v>
      </c>
      <c r="AD24" s="173" t="s">
        <v>62</v>
      </c>
      <c r="AE24" s="182">
        <v>1028736</v>
      </c>
      <c r="AF24" s="182">
        <v>308620</v>
      </c>
      <c r="AG24" s="173" t="s">
        <v>63</v>
      </c>
      <c r="AH24" s="173" t="s">
        <v>67</v>
      </c>
      <c r="AI24" s="184">
        <v>3569198063</v>
      </c>
      <c r="AJ24" s="180" t="s">
        <v>182</v>
      </c>
      <c r="AK24" s="173" t="s">
        <v>109</v>
      </c>
      <c r="AL24" s="109" t="s">
        <v>348</v>
      </c>
      <c r="AM24" s="103">
        <v>879327063</v>
      </c>
      <c r="AN24" s="103">
        <v>3479327063</v>
      </c>
      <c r="AO24" s="103">
        <v>3458627063</v>
      </c>
      <c r="AP24" s="111">
        <f>+AO24/AN24</f>
        <v>0.99405057368129346</v>
      </c>
      <c r="AQ24" s="186" t="s">
        <v>319</v>
      </c>
    </row>
    <row r="25" spans="1:43" ht="13.15" customHeight="1" x14ac:dyDescent="0.35">
      <c r="A25" s="192"/>
      <c r="B25" s="192"/>
      <c r="C25" s="173"/>
      <c r="D25" s="172"/>
      <c r="E25" s="173"/>
      <c r="F25" s="182"/>
      <c r="G25" s="173"/>
      <c r="H25" s="173" t="s">
        <v>111</v>
      </c>
      <c r="I25" s="173" t="s">
        <v>153</v>
      </c>
      <c r="J25" s="186" t="s">
        <v>115</v>
      </c>
      <c r="K25" s="194">
        <v>1</v>
      </c>
      <c r="L25" s="194">
        <v>0.25</v>
      </c>
      <c r="M25" s="183">
        <v>0.35</v>
      </c>
      <c r="N25" s="178">
        <v>6.25E-2</v>
      </c>
      <c r="O25" s="178">
        <v>6.25E-2</v>
      </c>
      <c r="P25" s="178">
        <v>6.25E-2</v>
      </c>
      <c r="Q25" s="154">
        <v>6.25E-2</v>
      </c>
      <c r="R25" s="154">
        <f>SUM(N25:Q25)</f>
        <v>0.25</v>
      </c>
      <c r="S25" s="154">
        <v>1</v>
      </c>
      <c r="T25" s="154">
        <f>+R25+M25</f>
        <v>0.6</v>
      </c>
      <c r="U25" s="173"/>
      <c r="V25" s="173"/>
      <c r="W25" s="173"/>
      <c r="X25" s="3" t="s">
        <v>272</v>
      </c>
      <c r="Y25" s="6">
        <v>0.5</v>
      </c>
      <c r="Z25" s="5">
        <v>0.2</v>
      </c>
      <c r="AA25" s="5">
        <f t="shared" si="0"/>
        <v>0.4</v>
      </c>
      <c r="AB25" s="173"/>
      <c r="AC25" s="173"/>
      <c r="AD25" s="173"/>
      <c r="AE25" s="182"/>
      <c r="AF25" s="182"/>
      <c r="AG25" s="173"/>
      <c r="AH25" s="173"/>
      <c r="AI25" s="184"/>
      <c r="AJ25" s="180"/>
      <c r="AK25" s="173"/>
      <c r="AL25" s="113"/>
      <c r="AM25" s="104"/>
      <c r="AN25" s="104"/>
      <c r="AO25" s="104"/>
      <c r="AP25" s="114"/>
      <c r="AQ25" s="186"/>
    </row>
    <row r="26" spans="1:43" x14ac:dyDescent="0.35">
      <c r="A26" s="192"/>
      <c r="B26" s="192"/>
      <c r="C26" s="173"/>
      <c r="D26" s="172"/>
      <c r="E26" s="173"/>
      <c r="F26" s="182"/>
      <c r="G26" s="173"/>
      <c r="H26" s="173"/>
      <c r="I26" s="173"/>
      <c r="J26" s="186"/>
      <c r="K26" s="194"/>
      <c r="L26" s="194"/>
      <c r="M26" s="183"/>
      <c r="N26" s="178"/>
      <c r="O26" s="178"/>
      <c r="P26" s="178"/>
      <c r="Q26" s="155"/>
      <c r="R26" s="155"/>
      <c r="S26" s="155"/>
      <c r="T26" s="155"/>
      <c r="U26" s="173"/>
      <c r="V26" s="173"/>
      <c r="W26" s="173"/>
      <c r="X26" s="3" t="s">
        <v>273</v>
      </c>
      <c r="Y26" s="5" t="s">
        <v>99</v>
      </c>
      <c r="Z26" s="5" t="s">
        <v>99</v>
      </c>
      <c r="AA26" s="5" t="s">
        <v>99</v>
      </c>
      <c r="AB26" s="173"/>
      <c r="AC26" s="173"/>
      <c r="AD26" s="173"/>
      <c r="AE26" s="182"/>
      <c r="AF26" s="182"/>
      <c r="AG26" s="173"/>
      <c r="AH26" s="173"/>
      <c r="AI26" s="184"/>
      <c r="AJ26" s="180"/>
      <c r="AK26" s="173"/>
      <c r="AL26" s="113"/>
      <c r="AM26" s="104"/>
      <c r="AN26" s="104"/>
      <c r="AO26" s="104"/>
      <c r="AP26" s="114"/>
      <c r="AQ26" s="186"/>
    </row>
    <row r="27" spans="1:43" x14ac:dyDescent="0.35">
      <c r="A27" s="192"/>
      <c r="B27" s="192"/>
      <c r="C27" s="173"/>
      <c r="D27" s="172"/>
      <c r="E27" s="173"/>
      <c r="F27" s="182"/>
      <c r="G27" s="173"/>
      <c r="H27" s="173"/>
      <c r="I27" s="173"/>
      <c r="J27" s="186"/>
      <c r="K27" s="194"/>
      <c r="L27" s="194"/>
      <c r="M27" s="183"/>
      <c r="N27" s="178"/>
      <c r="O27" s="178"/>
      <c r="P27" s="178"/>
      <c r="Q27" s="155"/>
      <c r="R27" s="155"/>
      <c r="S27" s="155"/>
      <c r="T27" s="155"/>
      <c r="U27" s="173"/>
      <c r="V27" s="173"/>
      <c r="W27" s="173"/>
      <c r="X27" s="3" t="s">
        <v>274</v>
      </c>
      <c r="Y27" s="5">
        <v>1</v>
      </c>
      <c r="Z27" s="5">
        <v>0.5</v>
      </c>
      <c r="AA27" s="5">
        <f t="shared" si="0"/>
        <v>0.5</v>
      </c>
      <c r="AB27" s="173"/>
      <c r="AC27" s="173"/>
      <c r="AD27" s="173"/>
      <c r="AE27" s="182"/>
      <c r="AF27" s="182"/>
      <c r="AG27" s="173"/>
      <c r="AH27" s="173"/>
      <c r="AI27" s="184"/>
      <c r="AJ27" s="180"/>
      <c r="AK27" s="173"/>
      <c r="AL27" s="113"/>
      <c r="AM27" s="104"/>
      <c r="AN27" s="104"/>
      <c r="AO27" s="104"/>
      <c r="AP27" s="114"/>
      <c r="AQ27" s="186"/>
    </row>
    <row r="28" spans="1:43" x14ac:dyDescent="0.35">
      <c r="A28" s="192"/>
      <c r="B28" s="192"/>
      <c r="C28" s="173"/>
      <c r="D28" s="172"/>
      <c r="E28" s="173"/>
      <c r="F28" s="182"/>
      <c r="G28" s="173"/>
      <c r="H28" s="173"/>
      <c r="I28" s="173"/>
      <c r="J28" s="186"/>
      <c r="K28" s="194"/>
      <c r="L28" s="194"/>
      <c r="M28" s="183"/>
      <c r="N28" s="178"/>
      <c r="O28" s="178"/>
      <c r="P28" s="178"/>
      <c r="Q28" s="155"/>
      <c r="R28" s="155"/>
      <c r="S28" s="155"/>
      <c r="T28" s="155"/>
      <c r="U28" s="173"/>
      <c r="V28" s="173"/>
      <c r="W28" s="173"/>
      <c r="X28" s="3" t="s">
        <v>275</v>
      </c>
      <c r="Y28" s="5">
        <v>0.5</v>
      </c>
      <c r="Z28" s="5">
        <v>0</v>
      </c>
      <c r="AA28" s="5">
        <f t="shared" si="0"/>
        <v>0</v>
      </c>
      <c r="AB28" s="173"/>
      <c r="AC28" s="173"/>
      <c r="AD28" s="173"/>
      <c r="AE28" s="182"/>
      <c r="AF28" s="182"/>
      <c r="AG28" s="173"/>
      <c r="AH28" s="173"/>
      <c r="AI28" s="184"/>
      <c r="AJ28" s="180"/>
      <c r="AK28" s="173"/>
      <c r="AL28" s="113"/>
      <c r="AM28" s="104"/>
      <c r="AN28" s="104"/>
      <c r="AO28" s="104"/>
      <c r="AP28" s="114"/>
      <c r="AQ28" s="186"/>
    </row>
    <row r="29" spans="1:43" ht="40" customHeight="1" x14ac:dyDescent="0.35">
      <c r="A29" s="192"/>
      <c r="B29" s="192"/>
      <c r="C29" s="173"/>
      <c r="D29" s="172"/>
      <c r="E29" s="173"/>
      <c r="F29" s="182"/>
      <c r="G29" s="173"/>
      <c r="H29" s="173"/>
      <c r="I29" s="173"/>
      <c r="J29" s="186"/>
      <c r="K29" s="194"/>
      <c r="L29" s="194"/>
      <c r="M29" s="183"/>
      <c r="N29" s="178"/>
      <c r="O29" s="178"/>
      <c r="P29" s="178"/>
      <c r="Q29" s="155"/>
      <c r="R29" s="155"/>
      <c r="S29" s="155"/>
      <c r="T29" s="155"/>
      <c r="U29" s="173"/>
      <c r="V29" s="173"/>
      <c r="W29" s="173"/>
      <c r="X29" s="3" t="s">
        <v>276</v>
      </c>
      <c r="Y29" s="5">
        <v>1</v>
      </c>
      <c r="Z29" s="5">
        <v>0</v>
      </c>
      <c r="AA29" s="5">
        <f t="shared" si="0"/>
        <v>0</v>
      </c>
      <c r="AB29" s="173"/>
      <c r="AC29" s="173"/>
      <c r="AD29" s="173"/>
      <c r="AE29" s="182"/>
      <c r="AF29" s="182"/>
      <c r="AG29" s="173"/>
      <c r="AH29" s="173"/>
      <c r="AI29" s="184"/>
      <c r="AJ29" s="180"/>
      <c r="AK29" s="173"/>
      <c r="AL29" s="113"/>
      <c r="AM29" s="104"/>
      <c r="AN29" s="104"/>
      <c r="AO29" s="104"/>
      <c r="AP29" s="114"/>
      <c r="AQ29" s="186"/>
    </row>
    <row r="30" spans="1:43" x14ac:dyDescent="0.35">
      <c r="A30" s="192"/>
      <c r="B30" s="192"/>
      <c r="C30" s="173"/>
      <c r="D30" s="172"/>
      <c r="E30" s="173"/>
      <c r="F30" s="182"/>
      <c r="G30" s="173"/>
      <c r="H30" s="173"/>
      <c r="I30" s="173"/>
      <c r="J30" s="186"/>
      <c r="K30" s="194"/>
      <c r="L30" s="194"/>
      <c r="M30" s="183"/>
      <c r="N30" s="178"/>
      <c r="O30" s="178"/>
      <c r="P30" s="178"/>
      <c r="Q30" s="155"/>
      <c r="R30" s="155"/>
      <c r="S30" s="155"/>
      <c r="T30" s="155"/>
      <c r="U30" s="173"/>
      <c r="V30" s="173"/>
      <c r="W30" s="173"/>
      <c r="X30" s="3" t="s">
        <v>277</v>
      </c>
      <c r="Y30" s="5" t="s">
        <v>99</v>
      </c>
      <c r="Z30" s="5" t="s">
        <v>99</v>
      </c>
      <c r="AA30" s="5" t="s">
        <v>99</v>
      </c>
      <c r="AB30" s="173"/>
      <c r="AC30" s="173"/>
      <c r="AD30" s="173"/>
      <c r="AE30" s="182"/>
      <c r="AF30" s="182"/>
      <c r="AG30" s="173"/>
      <c r="AH30" s="173"/>
      <c r="AI30" s="184"/>
      <c r="AJ30" s="180"/>
      <c r="AK30" s="173"/>
      <c r="AL30" s="113"/>
      <c r="AM30" s="104"/>
      <c r="AN30" s="104"/>
      <c r="AO30" s="104"/>
      <c r="AP30" s="114"/>
      <c r="AQ30" s="186"/>
    </row>
    <row r="31" spans="1:43" x14ac:dyDescent="0.35">
      <c r="A31" s="192"/>
      <c r="B31" s="192"/>
      <c r="C31" s="173"/>
      <c r="D31" s="172"/>
      <c r="E31" s="173"/>
      <c r="F31" s="182"/>
      <c r="G31" s="173"/>
      <c r="H31" s="173"/>
      <c r="I31" s="173"/>
      <c r="J31" s="186"/>
      <c r="K31" s="194"/>
      <c r="L31" s="194"/>
      <c r="M31" s="183"/>
      <c r="N31" s="178"/>
      <c r="O31" s="178"/>
      <c r="P31" s="178"/>
      <c r="Q31" s="156"/>
      <c r="R31" s="156"/>
      <c r="S31" s="156"/>
      <c r="T31" s="156"/>
      <c r="U31" s="173"/>
      <c r="V31" s="173"/>
      <c r="W31" s="173"/>
      <c r="X31" s="3" t="s">
        <v>278</v>
      </c>
      <c r="Y31" s="5">
        <v>1</v>
      </c>
      <c r="Z31" s="5">
        <v>0.8</v>
      </c>
      <c r="AA31" s="5">
        <f t="shared" si="0"/>
        <v>0.8</v>
      </c>
      <c r="AB31" s="173"/>
      <c r="AC31" s="173"/>
      <c r="AD31" s="173"/>
      <c r="AE31" s="182"/>
      <c r="AF31" s="182"/>
      <c r="AG31" s="173"/>
      <c r="AH31" s="173"/>
      <c r="AI31" s="184"/>
      <c r="AJ31" s="180"/>
      <c r="AK31" s="173"/>
      <c r="AL31" s="113"/>
      <c r="AM31" s="104"/>
      <c r="AN31" s="104"/>
      <c r="AO31" s="104"/>
      <c r="AP31" s="114"/>
      <c r="AQ31" s="186"/>
    </row>
    <row r="32" spans="1:43" ht="28.9" customHeight="1" x14ac:dyDescent="0.35">
      <c r="A32" s="192"/>
      <c r="B32" s="192"/>
      <c r="C32" s="173"/>
      <c r="D32" s="172"/>
      <c r="E32" s="173"/>
      <c r="F32" s="182"/>
      <c r="G32" s="173"/>
      <c r="H32" s="173" t="s">
        <v>112</v>
      </c>
      <c r="I32" s="173" t="s">
        <v>153</v>
      </c>
      <c r="J32" s="186" t="s">
        <v>116</v>
      </c>
      <c r="K32" s="195">
        <v>1</v>
      </c>
      <c r="L32" s="173" t="s">
        <v>99</v>
      </c>
      <c r="M32" s="173" t="s">
        <v>99</v>
      </c>
      <c r="N32" s="177" t="s">
        <v>99</v>
      </c>
      <c r="O32" s="173" t="s">
        <v>99</v>
      </c>
      <c r="P32" s="173" t="s">
        <v>99</v>
      </c>
      <c r="Q32" s="137" t="s">
        <v>99</v>
      </c>
      <c r="R32" s="137"/>
      <c r="S32" s="137"/>
      <c r="T32" s="137"/>
      <c r="U32" s="173"/>
      <c r="V32" s="173"/>
      <c r="W32" s="173"/>
      <c r="X32" s="3" t="s">
        <v>279</v>
      </c>
      <c r="Y32" s="5">
        <v>1</v>
      </c>
      <c r="Z32" s="5">
        <v>0.8</v>
      </c>
      <c r="AA32" s="5">
        <f t="shared" si="0"/>
        <v>0.8</v>
      </c>
      <c r="AB32" s="173"/>
      <c r="AC32" s="173"/>
      <c r="AD32" s="173"/>
      <c r="AE32" s="182"/>
      <c r="AF32" s="182"/>
      <c r="AG32" s="173"/>
      <c r="AH32" s="173"/>
      <c r="AI32" s="184"/>
      <c r="AJ32" s="180"/>
      <c r="AK32" s="173"/>
      <c r="AL32" s="113"/>
      <c r="AM32" s="104"/>
      <c r="AN32" s="104"/>
      <c r="AO32" s="104"/>
      <c r="AP32" s="114"/>
      <c r="AQ32" s="186"/>
    </row>
    <row r="33" spans="1:43" ht="28.9" customHeight="1" x14ac:dyDescent="0.35">
      <c r="A33" s="192"/>
      <c r="B33" s="192"/>
      <c r="C33" s="173"/>
      <c r="D33" s="172"/>
      <c r="E33" s="173"/>
      <c r="F33" s="182"/>
      <c r="G33" s="173"/>
      <c r="H33" s="173"/>
      <c r="I33" s="173"/>
      <c r="J33" s="186"/>
      <c r="K33" s="195"/>
      <c r="L33" s="173"/>
      <c r="M33" s="173"/>
      <c r="N33" s="177"/>
      <c r="O33" s="173"/>
      <c r="P33" s="173"/>
      <c r="Q33" s="139"/>
      <c r="R33" s="139"/>
      <c r="S33" s="139"/>
      <c r="T33" s="139"/>
      <c r="U33" s="173"/>
      <c r="V33" s="173"/>
      <c r="W33" s="173"/>
      <c r="X33" s="3" t="s">
        <v>280</v>
      </c>
      <c r="Y33" s="5">
        <v>0.5</v>
      </c>
      <c r="Z33" s="5">
        <v>0.15</v>
      </c>
      <c r="AA33" s="5">
        <f t="shared" si="0"/>
        <v>0.3</v>
      </c>
      <c r="AB33" s="173"/>
      <c r="AC33" s="173"/>
      <c r="AD33" s="173"/>
      <c r="AE33" s="182"/>
      <c r="AF33" s="182"/>
      <c r="AG33" s="173"/>
      <c r="AH33" s="173"/>
      <c r="AI33" s="184"/>
      <c r="AJ33" s="180"/>
      <c r="AK33" s="173"/>
      <c r="AL33" s="110"/>
      <c r="AM33" s="105"/>
      <c r="AN33" s="105"/>
      <c r="AO33" s="105"/>
      <c r="AP33" s="112"/>
      <c r="AQ33" s="186"/>
    </row>
    <row r="34" spans="1:43" ht="63.65" customHeight="1" x14ac:dyDescent="0.35">
      <c r="A34" s="192"/>
      <c r="B34" s="192"/>
      <c r="C34" s="173"/>
      <c r="D34" s="172"/>
      <c r="E34" s="173"/>
      <c r="F34" s="182"/>
      <c r="G34" s="173"/>
      <c r="H34" s="9" t="s">
        <v>113</v>
      </c>
      <c r="I34" s="9" t="s">
        <v>153</v>
      </c>
      <c r="J34" s="14" t="s">
        <v>117</v>
      </c>
      <c r="K34" s="34">
        <v>40</v>
      </c>
      <c r="L34" s="9" t="s">
        <v>99</v>
      </c>
      <c r="M34" s="9" t="s">
        <v>99</v>
      </c>
      <c r="N34" s="13" t="s">
        <v>99</v>
      </c>
      <c r="O34" s="9" t="s">
        <v>99</v>
      </c>
      <c r="P34" s="9" t="s">
        <v>99</v>
      </c>
      <c r="Q34" s="9" t="s">
        <v>99</v>
      </c>
      <c r="R34" s="9"/>
      <c r="S34" s="9"/>
      <c r="T34" s="9"/>
      <c r="U34" s="173"/>
      <c r="V34" s="173"/>
      <c r="W34" s="173"/>
      <c r="X34" s="3" t="s">
        <v>281</v>
      </c>
      <c r="Y34" s="5">
        <v>0.5</v>
      </c>
      <c r="Z34" s="5">
        <v>0.15</v>
      </c>
      <c r="AA34" s="5">
        <f t="shared" si="0"/>
        <v>0.3</v>
      </c>
      <c r="AB34" s="173"/>
      <c r="AC34" s="173"/>
      <c r="AD34" s="173"/>
      <c r="AE34" s="182"/>
      <c r="AF34" s="182"/>
      <c r="AG34" s="173"/>
      <c r="AH34" s="173"/>
      <c r="AI34" s="184"/>
      <c r="AJ34" s="180"/>
      <c r="AK34" s="173"/>
      <c r="AL34" s="36" t="s">
        <v>351</v>
      </c>
      <c r="AM34" s="37">
        <v>89871000</v>
      </c>
      <c r="AN34" s="37">
        <v>0</v>
      </c>
      <c r="AO34" s="37">
        <v>0</v>
      </c>
      <c r="AP34" s="38">
        <v>0</v>
      </c>
      <c r="AQ34" s="186"/>
    </row>
    <row r="35" spans="1:43" ht="63.65" customHeight="1" x14ac:dyDescent="0.35">
      <c r="A35" s="192"/>
      <c r="B35" s="192"/>
      <c r="C35" s="173"/>
      <c r="D35" s="172"/>
      <c r="E35" s="173"/>
      <c r="F35" s="182"/>
      <c r="G35" s="196" t="s">
        <v>333</v>
      </c>
      <c r="H35" s="197"/>
      <c r="I35" s="197"/>
      <c r="J35" s="197"/>
      <c r="K35" s="197"/>
      <c r="L35" s="197"/>
      <c r="M35" s="197"/>
      <c r="N35" s="197"/>
      <c r="O35" s="197"/>
      <c r="P35" s="197"/>
      <c r="Q35" s="198"/>
      <c r="R35" s="71"/>
      <c r="S35" s="69">
        <f>AVERAGE(S24:S34)</f>
        <v>0.56025000000000003</v>
      </c>
      <c r="T35" s="69">
        <f>AVERAGE(T24:T34)</f>
        <v>0.3241</v>
      </c>
      <c r="U35" s="9"/>
      <c r="V35" s="9"/>
      <c r="W35" s="9"/>
      <c r="X35" s="3"/>
      <c r="Y35" s="5"/>
      <c r="Z35" s="5"/>
      <c r="AA35" s="5"/>
      <c r="AB35" s="9"/>
      <c r="AC35" s="9"/>
      <c r="AD35" s="9"/>
      <c r="AE35" s="15"/>
      <c r="AF35" s="15"/>
      <c r="AG35" s="9"/>
      <c r="AH35" s="9"/>
      <c r="AI35" s="1"/>
      <c r="AJ35" s="25"/>
      <c r="AK35" s="9"/>
      <c r="AL35" s="40" t="s">
        <v>353</v>
      </c>
      <c r="AM35" s="41">
        <f>+AM24+AM34</f>
        <v>969198063</v>
      </c>
      <c r="AN35" s="41">
        <f t="shared" ref="AN35:AO35" si="3">+AN24+AN34</f>
        <v>3479327063</v>
      </c>
      <c r="AO35" s="41">
        <f t="shared" si="3"/>
        <v>3458627063</v>
      </c>
      <c r="AP35" s="42">
        <f>+AO35/AN35</f>
        <v>0.99405057368129346</v>
      </c>
      <c r="AQ35" s="43"/>
    </row>
    <row r="36" spans="1:43" ht="38.15" customHeight="1" x14ac:dyDescent="0.35">
      <c r="A36" s="192"/>
      <c r="B36" s="192"/>
      <c r="C36" s="173"/>
      <c r="D36" s="172"/>
      <c r="E36" s="173"/>
      <c r="F36" s="182"/>
      <c r="G36" s="180" t="s">
        <v>80</v>
      </c>
      <c r="H36" s="188" t="s">
        <v>118</v>
      </c>
      <c r="I36" s="193" t="s">
        <v>153</v>
      </c>
      <c r="J36" s="189" t="s">
        <v>121</v>
      </c>
      <c r="K36" s="190">
        <v>1</v>
      </c>
      <c r="L36" s="180">
        <v>1</v>
      </c>
      <c r="M36" s="180" t="s">
        <v>99</v>
      </c>
      <c r="N36" s="179">
        <v>0.33</v>
      </c>
      <c r="O36" s="179">
        <v>0.33</v>
      </c>
      <c r="P36" s="179">
        <v>0.15</v>
      </c>
      <c r="Q36" s="157">
        <v>0.13</v>
      </c>
      <c r="R36" s="157">
        <f>SUM(N36:Q36)</f>
        <v>0.94000000000000006</v>
      </c>
      <c r="S36" s="203">
        <f>+R36/L36</f>
        <v>0.94000000000000006</v>
      </c>
      <c r="T36" s="143">
        <f>+S36</f>
        <v>0.94000000000000006</v>
      </c>
      <c r="U36" s="173" t="s">
        <v>176</v>
      </c>
      <c r="V36" s="173" t="s">
        <v>239</v>
      </c>
      <c r="W36" s="173" t="s">
        <v>177</v>
      </c>
      <c r="X36" s="8" t="s">
        <v>254</v>
      </c>
      <c r="Y36" s="7">
        <v>1</v>
      </c>
      <c r="Z36" s="5">
        <v>0.8</v>
      </c>
      <c r="AA36" s="5">
        <f t="shared" si="0"/>
        <v>0.8</v>
      </c>
      <c r="AB36" s="173">
        <v>364</v>
      </c>
      <c r="AC36" s="173">
        <v>180</v>
      </c>
      <c r="AD36" s="173" t="s">
        <v>62</v>
      </c>
      <c r="AE36" s="182">
        <v>1028736</v>
      </c>
      <c r="AF36" s="182">
        <v>308620</v>
      </c>
      <c r="AG36" s="173" t="s">
        <v>63</v>
      </c>
      <c r="AH36" s="173" t="s">
        <v>67</v>
      </c>
      <c r="AI36" s="184">
        <v>879327063</v>
      </c>
      <c r="AJ36" s="180" t="s">
        <v>183</v>
      </c>
      <c r="AK36" s="173" t="s">
        <v>187</v>
      </c>
      <c r="AL36" s="116" t="s">
        <v>67</v>
      </c>
      <c r="AM36" s="117">
        <v>879327063</v>
      </c>
      <c r="AN36" s="117">
        <v>439663531</v>
      </c>
      <c r="AO36" s="117">
        <v>0</v>
      </c>
      <c r="AP36" s="115">
        <f>+AO36/AN36</f>
        <v>0</v>
      </c>
      <c r="AQ36" s="134" t="s">
        <v>315</v>
      </c>
    </row>
    <row r="37" spans="1:43" x14ac:dyDescent="0.35">
      <c r="A37" s="192"/>
      <c r="B37" s="192"/>
      <c r="C37" s="173"/>
      <c r="D37" s="172"/>
      <c r="E37" s="173"/>
      <c r="F37" s="182"/>
      <c r="G37" s="180"/>
      <c r="H37" s="188"/>
      <c r="I37" s="193"/>
      <c r="J37" s="189"/>
      <c r="K37" s="190"/>
      <c r="L37" s="180"/>
      <c r="M37" s="180"/>
      <c r="N37" s="179"/>
      <c r="O37" s="179"/>
      <c r="P37" s="179"/>
      <c r="Q37" s="158"/>
      <c r="R37" s="158"/>
      <c r="S37" s="204"/>
      <c r="T37" s="145"/>
      <c r="U37" s="173"/>
      <c r="V37" s="173"/>
      <c r="W37" s="173"/>
      <c r="X37" s="8" t="s">
        <v>255</v>
      </c>
      <c r="Y37" s="7">
        <v>2</v>
      </c>
      <c r="Z37" s="5">
        <v>0.25</v>
      </c>
      <c r="AA37" s="5">
        <f t="shared" si="0"/>
        <v>0.125</v>
      </c>
      <c r="AB37" s="173"/>
      <c r="AC37" s="173"/>
      <c r="AD37" s="173"/>
      <c r="AE37" s="182"/>
      <c r="AF37" s="182"/>
      <c r="AG37" s="173"/>
      <c r="AH37" s="173"/>
      <c r="AI37" s="184"/>
      <c r="AJ37" s="180"/>
      <c r="AK37" s="173"/>
      <c r="AL37" s="116"/>
      <c r="AM37" s="117"/>
      <c r="AN37" s="117"/>
      <c r="AO37" s="117"/>
      <c r="AP37" s="115"/>
      <c r="AQ37" s="136"/>
    </row>
    <row r="38" spans="1:43" ht="20.25" customHeight="1" x14ac:dyDescent="0.35">
      <c r="A38" s="192"/>
      <c r="B38" s="192"/>
      <c r="C38" s="173"/>
      <c r="D38" s="172"/>
      <c r="E38" s="173"/>
      <c r="F38" s="182"/>
      <c r="G38" s="180"/>
      <c r="H38" s="188" t="s">
        <v>119</v>
      </c>
      <c r="I38" s="188" t="s">
        <v>153</v>
      </c>
      <c r="J38" s="189" t="s">
        <v>122</v>
      </c>
      <c r="K38" s="190">
        <v>30</v>
      </c>
      <c r="L38" s="180" t="s">
        <v>99</v>
      </c>
      <c r="M38" s="180" t="s">
        <v>99</v>
      </c>
      <c r="N38" s="181" t="s">
        <v>99</v>
      </c>
      <c r="O38" s="180" t="s">
        <v>99</v>
      </c>
      <c r="P38" s="180" t="s">
        <v>99</v>
      </c>
      <c r="Q38" s="159" t="s">
        <v>99</v>
      </c>
      <c r="R38" s="159"/>
      <c r="S38" s="205"/>
      <c r="T38" s="137"/>
      <c r="U38" s="173"/>
      <c r="V38" s="173"/>
      <c r="W38" s="173"/>
      <c r="X38" s="8" t="s">
        <v>256</v>
      </c>
      <c r="Y38" s="5">
        <v>1</v>
      </c>
      <c r="Z38" s="5">
        <v>0</v>
      </c>
      <c r="AA38" s="5">
        <f t="shared" si="0"/>
        <v>0</v>
      </c>
      <c r="AB38" s="173"/>
      <c r="AC38" s="173"/>
      <c r="AD38" s="173"/>
      <c r="AE38" s="182"/>
      <c r="AF38" s="182"/>
      <c r="AG38" s="173"/>
      <c r="AH38" s="173"/>
      <c r="AI38" s="184"/>
      <c r="AJ38" s="180"/>
      <c r="AK38" s="173"/>
      <c r="AL38" s="116"/>
      <c r="AM38" s="117"/>
      <c r="AN38" s="117"/>
      <c r="AO38" s="117"/>
      <c r="AP38" s="115"/>
      <c r="AQ38" s="137" t="s">
        <v>318</v>
      </c>
    </row>
    <row r="39" spans="1:43" ht="34.75" customHeight="1" x14ac:dyDescent="0.35">
      <c r="A39" s="192"/>
      <c r="B39" s="192"/>
      <c r="C39" s="173"/>
      <c r="D39" s="172"/>
      <c r="E39" s="173"/>
      <c r="F39" s="182"/>
      <c r="G39" s="180"/>
      <c r="H39" s="188"/>
      <c r="I39" s="188"/>
      <c r="J39" s="189"/>
      <c r="K39" s="190"/>
      <c r="L39" s="180"/>
      <c r="M39" s="180"/>
      <c r="N39" s="181"/>
      <c r="O39" s="180"/>
      <c r="P39" s="180"/>
      <c r="Q39" s="160"/>
      <c r="R39" s="160"/>
      <c r="S39" s="206"/>
      <c r="T39" s="138"/>
      <c r="U39" s="173"/>
      <c r="V39" s="173"/>
      <c r="W39" s="173"/>
      <c r="X39" s="8" t="s">
        <v>257</v>
      </c>
      <c r="Y39" s="5">
        <v>0.5</v>
      </c>
      <c r="Z39" s="5">
        <v>0</v>
      </c>
      <c r="AA39" s="5">
        <f t="shared" si="0"/>
        <v>0</v>
      </c>
      <c r="AB39" s="173"/>
      <c r="AC39" s="173"/>
      <c r="AD39" s="173"/>
      <c r="AE39" s="182"/>
      <c r="AF39" s="182"/>
      <c r="AG39" s="173"/>
      <c r="AH39" s="173"/>
      <c r="AI39" s="184"/>
      <c r="AJ39" s="180"/>
      <c r="AK39" s="173"/>
      <c r="AL39" s="116"/>
      <c r="AM39" s="117"/>
      <c r="AN39" s="117"/>
      <c r="AO39" s="117"/>
      <c r="AP39" s="115"/>
      <c r="AQ39" s="138"/>
    </row>
    <row r="40" spans="1:43" x14ac:dyDescent="0.35">
      <c r="A40" s="192"/>
      <c r="B40" s="192"/>
      <c r="C40" s="173"/>
      <c r="D40" s="172"/>
      <c r="E40" s="173"/>
      <c r="F40" s="182"/>
      <c r="G40" s="180"/>
      <c r="H40" s="188"/>
      <c r="I40" s="188"/>
      <c r="J40" s="189"/>
      <c r="K40" s="190"/>
      <c r="L40" s="180"/>
      <c r="M40" s="180"/>
      <c r="N40" s="181"/>
      <c r="O40" s="180"/>
      <c r="P40" s="180"/>
      <c r="Q40" s="161"/>
      <c r="R40" s="161"/>
      <c r="S40" s="207"/>
      <c r="T40" s="139"/>
      <c r="U40" s="173"/>
      <c r="V40" s="173"/>
      <c r="W40" s="173"/>
      <c r="X40" s="8" t="s">
        <v>258</v>
      </c>
      <c r="Y40" s="5">
        <v>0.5</v>
      </c>
      <c r="Z40" s="5">
        <v>0</v>
      </c>
      <c r="AA40" s="5">
        <f t="shared" si="0"/>
        <v>0</v>
      </c>
      <c r="AB40" s="173"/>
      <c r="AC40" s="173"/>
      <c r="AD40" s="173"/>
      <c r="AE40" s="182"/>
      <c r="AF40" s="182"/>
      <c r="AG40" s="173"/>
      <c r="AH40" s="173"/>
      <c r="AI40" s="184"/>
      <c r="AJ40" s="180"/>
      <c r="AK40" s="173"/>
      <c r="AL40" s="116"/>
      <c r="AM40" s="117"/>
      <c r="AN40" s="117"/>
      <c r="AO40" s="117"/>
      <c r="AP40" s="115"/>
      <c r="AQ40" s="139"/>
    </row>
    <row r="41" spans="1:43" ht="22.9" customHeight="1" x14ac:dyDescent="0.35">
      <c r="A41" s="192"/>
      <c r="B41" s="192"/>
      <c r="C41" s="173"/>
      <c r="D41" s="172"/>
      <c r="E41" s="173"/>
      <c r="F41" s="182"/>
      <c r="G41" s="180"/>
      <c r="H41" s="188" t="s">
        <v>120</v>
      </c>
      <c r="I41" s="188" t="s">
        <v>153</v>
      </c>
      <c r="J41" s="189" t="s">
        <v>123</v>
      </c>
      <c r="K41" s="190">
        <v>10</v>
      </c>
      <c r="L41" s="191">
        <v>3.4000000000000002E-2</v>
      </c>
      <c r="M41" s="181">
        <v>0</v>
      </c>
      <c r="N41" s="181">
        <v>0</v>
      </c>
      <c r="O41" s="181">
        <v>0</v>
      </c>
      <c r="P41" s="181">
        <v>0</v>
      </c>
      <c r="Q41" s="162">
        <v>0</v>
      </c>
      <c r="R41" s="162">
        <v>0</v>
      </c>
      <c r="S41" s="203">
        <v>0</v>
      </c>
      <c r="T41" s="143">
        <v>0</v>
      </c>
      <c r="U41" s="173"/>
      <c r="V41" s="173"/>
      <c r="W41" s="173"/>
      <c r="X41" s="8" t="s">
        <v>259</v>
      </c>
      <c r="Y41" s="5" t="s">
        <v>99</v>
      </c>
      <c r="Z41" s="5" t="s">
        <v>99</v>
      </c>
      <c r="AA41" s="5" t="s">
        <v>99</v>
      </c>
      <c r="AB41" s="173"/>
      <c r="AC41" s="173"/>
      <c r="AD41" s="173"/>
      <c r="AE41" s="182"/>
      <c r="AF41" s="182"/>
      <c r="AG41" s="173"/>
      <c r="AH41" s="173"/>
      <c r="AI41" s="184"/>
      <c r="AJ41" s="180"/>
      <c r="AK41" s="173"/>
      <c r="AL41" s="116"/>
      <c r="AM41" s="117"/>
      <c r="AN41" s="117"/>
      <c r="AO41" s="117"/>
      <c r="AP41" s="115"/>
      <c r="AQ41" s="134" t="s">
        <v>324</v>
      </c>
    </row>
    <row r="42" spans="1:43" ht="30.4" customHeight="1" x14ac:dyDescent="0.35">
      <c r="A42" s="192"/>
      <c r="B42" s="192"/>
      <c r="C42" s="173"/>
      <c r="D42" s="172"/>
      <c r="E42" s="173"/>
      <c r="F42" s="182"/>
      <c r="G42" s="180"/>
      <c r="H42" s="188"/>
      <c r="I42" s="188"/>
      <c r="J42" s="189"/>
      <c r="K42" s="190"/>
      <c r="L42" s="191"/>
      <c r="M42" s="181"/>
      <c r="N42" s="181"/>
      <c r="O42" s="181"/>
      <c r="P42" s="181"/>
      <c r="Q42" s="163"/>
      <c r="R42" s="163"/>
      <c r="S42" s="208"/>
      <c r="T42" s="144"/>
      <c r="U42" s="173"/>
      <c r="V42" s="173"/>
      <c r="W42" s="173"/>
      <c r="X42" s="8" t="s">
        <v>260</v>
      </c>
      <c r="Y42" s="5">
        <v>1</v>
      </c>
      <c r="Z42" s="5">
        <v>0.8</v>
      </c>
      <c r="AA42" s="5">
        <f t="shared" si="0"/>
        <v>0.8</v>
      </c>
      <c r="AB42" s="173"/>
      <c r="AC42" s="173"/>
      <c r="AD42" s="173"/>
      <c r="AE42" s="182"/>
      <c r="AF42" s="182"/>
      <c r="AG42" s="173"/>
      <c r="AH42" s="173"/>
      <c r="AI42" s="184"/>
      <c r="AJ42" s="180"/>
      <c r="AK42" s="173"/>
      <c r="AL42" s="116"/>
      <c r="AM42" s="117"/>
      <c r="AN42" s="117"/>
      <c r="AO42" s="117"/>
      <c r="AP42" s="115"/>
      <c r="AQ42" s="135"/>
    </row>
    <row r="43" spans="1:43" ht="30.75" customHeight="1" x14ac:dyDescent="0.35">
      <c r="A43" s="192"/>
      <c r="B43" s="192"/>
      <c r="C43" s="173"/>
      <c r="D43" s="172"/>
      <c r="E43" s="173"/>
      <c r="F43" s="182"/>
      <c r="G43" s="180"/>
      <c r="H43" s="188"/>
      <c r="I43" s="188"/>
      <c r="J43" s="189"/>
      <c r="K43" s="190"/>
      <c r="L43" s="191"/>
      <c r="M43" s="181"/>
      <c r="N43" s="181"/>
      <c r="O43" s="181"/>
      <c r="P43" s="181"/>
      <c r="Q43" s="164"/>
      <c r="R43" s="164"/>
      <c r="S43" s="204"/>
      <c r="T43" s="145"/>
      <c r="U43" s="173"/>
      <c r="V43" s="173"/>
      <c r="W43" s="173"/>
      <c r="X43" s="2" t="s">
        <v>282</v>
      </c>
      <c r="Y43" s="5" t="s">
        <v>99</v>
      </c>
      <c r="Z43" s="5" t="s">
        <v>99</v>
      </c>
      <c r="AA43" s="5" t="s">
        <v>99</v>
      </c>
      <c r="AB43" s="173"/>
      <c r="AC43" s="173"/>
      <c r="AD43" s="173"/>
      <c r="AE43" s="182"/>
      <c r="AF43" s="182"/>
      <c r="AG43" s="173"/>
      <c r="AH43" s="173"/>
      <c r="AI43" s="184"/>
      <c r="AJ43" s="180"/>
      <c r="AK43" s="173"/>
      <c r="AL43" s="116"/>
      <c r="AM43" s="117"/>
      <c r="AN43" s="117"/>
      <c r="AO43" s="117"/>
      <c r="AP43" s="115"/>
      <c r="AQ43" s="136"/>
    </row>
    <row r="44" spans="1:43" ht="67.5" customHeight="1" x14ac:dyDescent="0.35">
      <c r="A44" s="192"/>
      <c r="B44" s="192"/>
      <c r="C44" s="173"/>
      <c r="D44" s="172"/>
      <c r="E44" s="173"/>
      <c r="F44" s="182"/>
      <c r="G44" s="196" t="s">
        <v>332</v>
      </c>
      <c r="H44" s="197"/>
      <c r="I44" s="197"/>
      <c r="J44" s="197"/>
      <c r="K44" s="197"/>
      <c r="L44" s="197"/>
      <c r="M44" s="197"/>
      <c r="N44" s="197"/>
      <c r="O44" s="197"/>
      <c r="P44" s="197"/>
      <c r="Q44" s="197"/>
      <c r="R44" s="198"/>
      <c r="S44" s="72">
        <f>AVERAGE(S36:S43)</f>
        <v>0.47000000000000003</v>
      </c>
      <c r="T44" s="72">
        <f>AVERAGE(T36:T43)</f>
        <v>0.47000000000000003</v>
      </c>
      <c r="U44" s="9"/>
      <c r="V44" s="9"/>
      <c r="W44" s="9"/>
      <c r="X44" s="2"/>
      <c r="Y44" s="5"/>
      <c r="Z44" s="5"/>
      <c r="AA44" s="5"/>
      <c r="AB44" s="9"/>
      <c r="AC44" s="9"/>
      <c r="AD44" s="9"/>
      <c r="AE44" s="15"/>
      <c r="AF44" s="15"/>
      <c r="AG44" s="9"/>
      <c r="AH44" s="9"/>
      <c r="AI44" s="1"/>
      <c r="AJ44" s="25"/>
      <c r="AK44" s="9"/>
      <c r="AL44" s="31" t="s">
        <v>354</v>
      </c>
      <c r="AM44" s="44">
        <f>+AM36</f>
        <v>879327063</v>
      </c>
      <c r="AN44" s="44">
        <f t="shared" ref="AN44:AO44" si="4">+AN36</f>
        <v>439663531</v>
      </c>
      <c r="AO44" s="44">
        <f t="shared" si="4"/>
        <v>0</v>
      </c>
      <c r="AP44" s="45">
        <f>+AP36</f>
        <v>0</v>
      </c>
      <c r="AQ44" s="46"/>
    </row>
    <row r="45" spans="1:43" ht="26.25" customHeight="1" x14ac:dyDescent="0.35">
      <c r="A45" s="192"/>
      <c r="B45" s="192"/>
      <c r="C45" s="173"/>
      <c r="D45" s="172"/>
      <c r="E45" s="173"/>
      <c r="F45" s="182"/>
      <c r="G45" s="173" t="s">
        <v>81</v>
      </c>
      <c r="H45" s="173" t="s">
        <v>124</v>
      </c>
      <c r="I45" s="173" t="s">
        <v>153</v>
      </c>
      <c r="J45" s="186" t="s">
        <v>126</v>
      </c>
      <c r="K45" s="187">
        <v>6</v>
      </c>
      <c r="L45" s="173">
        <v>2</v>
      </c>
      <c r="M45" s="173" t="s">
        <v>99</v>
      </c>
      <c r="N45" s="171">
        <v>0</v>
      </c>
      <c r="O45" s="171">
        <v>0</v>
      </c>
      <c r="P45" s="171">
        <v>1</v>
      </c>
      <c r="Q45" s="165">
        <v>0.25</v>
      </c>
      <c r="R45" s="165">
        <f>SUM(N45:Q45)</f>
        <v>1.25</v>
      </c>
      <c r="S45" s="143">
        <f>+R45/L45</f>
        <v>0.625</v>
      </c>
      <c r="T45" s="143">
        <f>+R45/K45</f>
        <v>0.20833333333333334</v>
      </c>
      <c r="U45" s="173" t="s">
        <v>178</v>
      </c>
      <c r="V45" s="173" t="s">
        <v>179</v>
      </c>
      <c r="W45" s="173" t="s">
        <v>180</v>
      </c>
      <c r="X45" s="2" t="s">
        <v>310</v>
      </c>
      <c r="Y45" s="5">
        <v>1</v>
      </c>
      <c r="Z45" s="5">
        <v>0.5</v>
      </c>
      <c r="AA45" s="5">
        <f t="shared" si="0"/>
        <v>0.5</v>
      </c>
      <c r="AB45" s="173">
        <v>364</v>
      </c>
      <c r="AC45" s="173">
        <v>180</v>
      </c>
      <c r="AD45" s="173" t="s">
        <v>62</v>
      </c>
      <c r="AE45" s="182">
        <v>1028736</v>
      </c>
      <c r="AF45" s="182">
        <v>308620</v>
      </c>
      <c r="AG45" s="173" t="s">
        <v>63</v>
      </c>
      <c r="AH45" s="173" t="s">
        <v>67</v>
      </c>
      <c r="AI45" s="184">
        <v>879327063</v>
      </c>
      <c r="AJ45" s="180" t="s">
        <v>188</v>
      </c>
      <c r="AK45" s="173" t="s">
        <v>186</v>
      </c>
      <c r="AL45" s="116" t="s">
        <v>67</v>
      </c>
      <c r="AM45" s="117">
        <v>879327063</v>
      </c>
      <c r="AN45" s="117">
        <v>879327063</v>
      </c>
      <c r="AO45" s="117">
        <v>803401937</v>
      </c>
      <c r="AP45" s="115">
        <f>+AO45/AN45</f>
        <v>0.91365541992877342</v>
      </c>
      <c r="AQ45" s="186" t="s">
        <v>245</v>
      </c>
    </row>
    <row r="46" spans="1:43" ht="29.5" customHeight="1" x14ac:dyDescent="0.35">
      <c r="A46" s="192"/>
      <c r="B46" s="192"/>
      <c r="C46" s="173"/>
      <c r="D46" s="172"/>
      <c r="E46" s="173"/>
      <c r="F46" s="182"/>
      <c r="G46" s="173"/>
      <c r="H46" s="173"/>
      <c r="I46" s="173"/>
      <c r="J46" s="186"/>
      <c r="K46" s="187"/>
      <c r="L46" s="173"/>
      <c r="M46" s="173"/>
      <c r="N46" s="171"/>
      <c r="O46" s="171"/>
      <c r="P46" s="171"/>
      <c r="Q46" s="166"/>
      <c r="R46" s="166"/>
      <c r="S46" s="144"/>
      <c r="T46" s="144"/>
      <c r="U46" s="173"/>
      <c r="V46" s="173"/>
      <c r="W46" s="173"/>
      <c r="X46" s="2" t="s">
        <v>247</v>
      </c>
      <c r="Y46" s="5">
        <v>0.5</v>
      </c>
      <c r="Z46" s="5">
        <v>0.25</v>
      </c>
      <c r="AA46" s="5">
        <f t="shared" si="0"/>
        <v>0.5</v>
      </c>
      <c r="AB46" s="173"/>
      <c r="AC46" s="173"/>
      <c r="AD46" s="173"/>
      <c r="AE46" s="182"/>
      <c r="AF46" s="182"/>
      <c r="AG46" s="173"/>
      <c r="AH46" s="173"/>
      <c r="AI46" s="184"/>
      <c r="AJ46" s="180"/>
      <c r="AK46" s="173"/>
      <c r="AL46" s="116"/>
      <c r="AM46" s="117"/>
      <c r="AN46" s="117"/>
      <c r="AO46" s="117"/>
      <c r="AP46" s="115"/>
      <c r="AQ46" s="186"/>
    </row>
    <row r="47" spans="1:43" x14ac:dyDescent="0.35">
      <c r="A47" s="192"/>
      <c r="B47" s="192"/>
      <c r="C47" s="173"/>
      <c r="D47" s="172"/>
      <c r="E47" s="173"/>
      <c r="F47" s="182"/>
      <c r="G47" s="173"/>
      <c r="H47" s="173"/>
      <c r="I47" s="173"/>
      <c r="J47" s="186"/>
      <c r="K47" s="187"/>
      <c r="L47" s="173"/>
      <c r="M47" s="173"/>
      <c r="N47" s="171"/>
      <c r="O47" s="171"/>
      <c r="P47" s="171"/>
      <c r="Q47" s="166"/>
      <c r="R47" s="166"/>
      <c r="S47" s="144"/>
      <c r="T47" s="144"/>
      <c r="U47" s="173"/>
      <c r="V47" s="173"/>
      <c r="W47" s="173"/>
      <c r="X47" s="2" t="s">
        <v>311</v>
      </c>
      <c r="Y47" s="5">
        <v>1</v>
      </c>
      <c r="Z47" s="5">
        <v>0.5</v>
      </c>
      <c r="AA47" s="5">
        <f t="shared" si="0"/>
        <v>0.5</v>
      </c>
      <c r="AB47" s="173"/>
      <c r="AC47" s="173"/>
      <c r="AD47" s="173"/>
      <c r="AE47" s="182"/>
      <c r="AF47" s="182"/>
      <c r="AG47" s="173"/>
      <c r="AH47" s="173"/>
      <c r="AI47" s="184"/>
      <c r="AJ47" s="180"/>
      <c r="AK47" s="173"/>
      <c r="AL47" s="116"/>
      <c r="AM47" s="117"/>
      <c r="AN47" s="117"/>
      <c r="AO47" s="117"/>
      <c r="AP47" s="115"/>
      <c r="AQ47" s="186"/>
    </row>
    <row r="48" spans="1:43" ht="29.5" customHeight="1" x14ac:dyDescent="0.35">
      <c r="A48" s="192"/>
      <c r="B48" s="192"/>
      <c r="C48" s="173"/>
      <c r="D48" s="172"/>
      <c r="E48" s="173"/>
      <c r="F48" s="182"/>
      <c r="G48" s="173"/>
      <c r="H48" s="173"/>
      <c r="I48" s="173"/>
      <c r="J48" s="186"/>
      <c r="K48" s="187"/>
      <c r="L48" s="173"/>
      <c r="M48" s="173"/>
      <c r="N48" s="171"/>
      <c r="O48" s="171"/>
      <c r="P48" s="171"/>
      <c r="Q48" s="167"/>
      <c r="R48" s="167"/>
      <c r="S48" s="145"/>
      <c r="T48" s="145"/>
      <c r="U48" s="173"/>
      <c r="V48" s="173"/>
      <c r="W48" s="173"/>
      <c r="X48" s="2" t="s">
        <v>192</v>
      </c>
      <c r="Y48" s="5">
        <v>1</v>
      </c>
      <c r="Z48" s="5">
        <v>0.05</v>
      </c>
      <c r="AA48" s="5">
        <f t="shared" si="0"/>
        <v>0.05</v>
      </c>
      <c r="AB48" s="173"/>
      <c r="AC48" s="173"/>
      <c r="AD48" s="173"/>
      <c r="AE48" s="182"/>
      <c r="AF48" s="182"/>
      <c r="AG48" s="173"/>
      <c r="AH48" s="173"/>
      <c r="AI48" s="184"/>
      <c r="AJ48" s="180"/>
      <c r="AK48" s="173"/>
      <c r="AL48" s="116"/>
      <c r="AM48" s="117"/>
      <c r="AN48" s="117"/>
      <c r="AO48" s="117"/>
      <c r="AP48" s="115"/>
      <c r="AQ48" s="186"/>
    </row>
    <row r="49" spans="1:43" x14ac:dyDescent="0.35">
      <c r="A49" s="192"/>
      <c r="B49" s="192"/>
      <c r="C49" s="173"/>
      <c r="D49" s="172"/>
      <c r="E49" s="173"/>
      <c r="F49" s="182"/>
      <c r="G49" s="173"/>
      <c r="H49" s="173" t="s">
        <v>125</v>
      </c>
      <c r="I49" s="173" t="s">
        <v>153</v>
      </c>
      <c r="J49" s="186" t="s">
        <v>127</v>
      </c>
      <c r="K49" s="187">
        <v>800</v>
      </c>
      <c r="L49" s="173">
        <v>300</v>
      </c>
      <c r="M49" s="173">
        <v>0</v>
      </c>
      <c r="N49" s="171">
        <v>0</v>
      </c>
      <c r="O49" s="171">
        <v>0</v>
      </c>
      <c r="P49" s="171">
        <v>0</v>
      </c>
      <c r="Q49" s="140">
        <v>0</v>
      </c>
      <c r="R49" s="140">
        <f>SUM(N49:Q49)</f>
        <v>0</v>
      </c>
      <c r="S49" s="143">
        <v>0</v>
      </c>
      <c r="T49" s="143">
        <v>0</v>
      </c>
      <c r="U49" s="173"/>
      <c r="V49" s="173"/>
      <c r="W49" s="173"/>
      <c r="X49" s="2" t="s">
        <v>193</v>
      </c>
      <c r="Y49" s="5">
        <v>0.5</v>
      </c>
      <c r="Z49" s="5">
        <v>0.25</v>
      </c>
      <c r="AA49" s="5">
        <f t="shared" si="0"/>
        <v>0.5</v>
      </c>
      <c r="AB49" s="173"/>
      <c r="AC49" s="173"/>
      <c r="AD49" s="173"/>
      <c r="AE49" s="182"/>
      <c r="AF49" s="182"/>
      <c r="AG49" s="173"/>
      <c r="AH49" s="173"/>
      <c r="AI49" s="184"/>
      <c r="AJ49" s="180"/>
      <c r="AK49" s="173"/>
      <c r="AL49" s="116"/>
      <c r="AM49" s="117"/>
      <c r="AN49" s="117"/>
      <c r="AO49" s="117"/>
      <c r="AP49" s="115"/>
      <c r="AQ49" s="186"/>
    </row>
    <row r="50" spans="1:43" x14ac:dyDescent="0.35">
      <c r="A50" s="192"/>
      <c r="B50" s="192"/>
      <c r="C50" s="173"/>
      <c r="D50" s="172"/>
      <c r="E50" s="173"/>
      <c r="F50" s="182"/>
      <c r="G50" s="173"/>
      <c r="H50" s="173"/>
      <c r="I50" s="173"/>
      <c r="J50" s="186"/>
      <c r="K50" s="187"/>
      <c r="L50" s="173"/>
      <c r="M50" s="173"/>
      <c r="N50" s="171"/>
      <c r="O50" s="171"/>
      <c r="P50" s="171"/>
      <c r="Q50" s="141"/>
      <c r="R50" s="141"/>
      <c r="S50" s="144"/>
      <c r="T50" s="144"/>
      <c r="U50" s="173"/>
      <c r="V50" s="173"/>
      <c r="W50" s="173"/>
      <c r="X50" s="2" t="s">
        <v>194</v>
      </c>
      <c r="Y50" s="5">
        <v>0.5</v>
      </c>
      <c r="Z50" s="5">
        <v>0.15</v>
      </c>
      <c r="AA50" s="5">
        <f t="shared" si="0"/>
        <v>0.3</v>
      </c>
      <c r="AB50" s="173"/>
      <c r="AC50" s="173"/>
      <c r="AD50" s="173"/>
      <c r="AE50" s="182"/>
      <c r="AF50" s="182"/>
      <c r="AG50" s="173"/>
      <c r="AH50" s="173"/>
      <c r="AI50" s="184"/>
      <c r="AJ50" s="180"/>
      <c r="AK50" s="173"/>
      <c r="AL50" s="116"/>
      <c r="AM50" s="117"/>
      <c r="AN50" s="117"/>
      <c r="AO50" s="117"/>
      <c r="AP50" s="115"/>
      <c r="AQ50" s="186"/>
    </row>
    <row r="51" spans="1:43" x14ac:dyDescent="0.35">
      <c r="A51" s="192"/>
      <c r="B51" s="192"/>
      <c r="C51" s="173"/>
      <c r="D51" s="172"/>
      <c r="E51" s="173"/>
      <c r="F51" s="182"/>
      <c r="G51" s="173"/>
      <c r="H51" s="173"/>
      <c r="I51" s="173"/>
      <c r="J51" s="186"/>
      <c r="K51" s="187"/>
      <c r="L51" s="173"/>
      <c r="M51" s="173"/>
      <c r="N51" s="171"/>
      <c r="O51" s="171"/>
      <c r="P51" s="171"/>
      <c r="Q51" s="141"/>
      <c r="R51" s="141"/>
      <c r="S51" s="144"/>
      <c r="T51" s="144"/>
      <c r="U51" s="173"/>
      <c r="V51" s="173"/>
      <c r="W51" s="173"/>
      <c r="X51" s="2" t="s">
        <v>313</v>
      </c>
      <c r="Y51" s="5">
        <v>1</v>
      </c>
      <c r="Z51" s="5">
        <v>0.8</v>
      </c>
      <c r="AA51" s="5">
        <f t="shared" si="0"/>
        <v>0.8</v>
      </c>
      <c r="AB51" s="173"/>
      <c r="AC51" s="173"/>
      <c r="AD51" s="173"/>
      <c r="AE51" s="182"/>
      <c r="AF51" s="182"/>
      <c r="AG51" s="173"/>
      <c r="AH51" s="173"/>
      <c r="AI51" s="184"/>
      <c r="AJ51" s="180"/>
      <c r="AK51" s="173"/>
      <c r="AL51" s="116"/>
      <c r="AM51" s="117"/>
      <c r="AN51" s="117"/>
      <c r="AO51" s="117"/>
      <c r="AP51" s="115"/>
      <c r="AQ51" s="186"/>
    </row>
    <row r="52" spans="1:43" x14ac:dyDescent="0.35">
      <c r="A52" s="192"/>
      <c r="B52" s="192"/>
      <c r="C52" s="173"/>
      <c r="D52" s="172"/>
      <c r="E52" s="173"/>
      <c r="F52" s="182"/>
      <c r="G52" s="173"/>
      <c r="H52" s="173"/>
      <c r="I52" s="173"/>
      <c r="J52" s="186"/>
      <c r="K52" s="187"/>
      <c r="L52" s="173"/>
      <c r="M52" s="173"/>
      <c r="N52" s="171"/>
      <c r="O52" s="171"/>
      <c r="P52" s="171"/>
      <c r="Q52" s="141"/>
      <c r="R52" s="141"/>
      <c r="S52" s="144"/>
      <c r="T52" s="144"/>
      <c r="U52" s="173"/>
      <c r="V52" s="173"/>
      <c r="W52" s="173"/>
      <c r="X52" s="2" t="s">
        <v>312</v>
      </c>
      <c r="Y52" s="5" t="s">
        <v>99</v>
      </c>
      <c r="Z52" s="5" t="s">
        <v>99</v>
      </c>
      <c r="AA52" s="5" t="s">
        <v>99</v>
      </c>
      <c r="AB52" s="173"/>
      <c r="AC52" s="173"/>
      <c r="AD52" s="173"/>
      <c r="AE52" s="182"/>
      <c r="AF52" s="182"/>
      <c r="AG52" s="173"/>
      <c r="AH52" s="173"/>
      <c r="AI52" s="184"/>
      <c r="AJ52" s="180"/>
      <c r="AK52" s="173"/>
      <c r="AL52" s="116"/>
      <c r="AM52" s="117"/>
      <c r="AN52" s="117"/>
      <c r="AO52" s="117"/>
      <c r="AP52" s="115"/>
      <c r="AQ52" s="186"/>
    </row>
    <row r="53" spans="1:43" x14ac:dyDescent="0.35">
      <c r="A53" s="192"/>
      <c r="B53" s="192"/>
      <c r="C53" s="173"/>
      <c r="D53" s="172"/>
      <c r="E53" s="173"/>
      <c r="F53" s="182"/>
      <c r="G53" s="173"/>
      <c r="H53" s="173"/>
      <c r="I53" s="173"/>
      <c r="J53" s="186"/>
      <c r="K53" s="187"/>
      <c r="L53" s="173"/>
      <c r="M53" s="173"/>
      <c r="N53" s="171"/>
      <c r="O53" s="171"/>
      <c r="P53" s="171"/>
      <c r="Q53" s="141"/>
      <c r="R53" s="141"/>
      <c r="S53" s="144"/>
      <c r="T53" s="144"/>
      <c r="U53" s="173"/>
      <c r="V53" s="173"/>
      <c r="W53" s="173"/>
      <c r="X53" s="2" t="s">
        <v>195</v>
      </c>
      <c r="Y53" s="5">
        <v>0.25</v>
      </c>
      <c r="Z53" s="5">
        <v>0.15</v>
      </c>
      <c r="AA53" s="5">
        <f t="shared" si="0"/>
        <v>0.6</v>
      </c>
      <c r="AB53" s="173"/>
      <c r="AC53" s="173"/>
      <c r="AD53" s="173"/>
      <c r="AE53" s="182"/>
      <c r="AF53" s="182"/>
      <c r="AG53" s="173"/>
      <c r="AH53" s="173"/>
      <c r="AI53" s="184"/>
      <c r="AJ53" s="180"/>
      <c r="AK53" s="173"/>
      <c r="AL53" s="116"/>
      <c r="AM53" s="117"/>
      <c r="AN53" s="117"/>
      <c r="AO53" s="117"/>
      <c r="AP53" s="115"/>
      <c r="AQ53" s="186"/>
    </row>
    <row r="54" spans="1:43" x14ac:dyDescent="0.35">
      <c r="A54" s="192"/>
      <c r="B54" s="192"/>
      <c r="C54" s="173"/>
      <c r="D54" s="172"/>
      <c r="E54" s="173"/>
      <c r="F54" s="182"/>
      <c r="G54" s="173"/>
      <c r="H54" s="173"/>
      <c r="I54" s="173"/>
      <c r="J54" s="186"/>
      <c r="K54" s="187"/>
      <c r="L54" s="173"/>
      <c r="M54" s="173"/>
      <c r="N54" s="171"/>
      <c r="O54" s="171"/>
      <c r="P54" s="171"/>
      <c r="Q54" s="141"/>
      <c r="R54" s="141"/>
      <c r="S54" s="144"/>
      <c r="T54" s="144"/>
      <c r="U54" s="173"/>
      <c r="V54" s="173"/>
      <c r="W54" s="173"/>
      <c r="X54" s="2" t="s">
        <v>196</v>
      </c>
      <c r="Y54" s="5" t="s">
        <v>99</v>
      </c>
      <c r="Z54" s="5" t="s">
        <v>99</v>
      </c>
      <c r="AA54" s="5" t="s">
        <v>99</v>
      </c>
      <c r="AB54" s="173"/>
      <c r="AC54" s="173"/>
      <c r="AD54" s="173"/>
      <c r="AE54" s="182"/>
      <c r="AF54" s="182"/>
      <c r="AG54" s="173"/>
      <c r="AH54" s="173"/>
      <c r="AI54" s="184"/>
      <c r="AJ54" s="180"/>
      <c r="AK54" s="173"/>
      <c r="AL54" s="116"/>
      <c r="AM54" s="117"/>
      <c r="AN54" s="117"/>
      <c r="AO54" s="117"/>
      <c r="AP54" s="115"/>
      <c r="AQ54" s="186"/>
    </row>
    <row r="55" spans="1:43" x14ac:dyDescent="0.35">
      <c r="A55" s="192"/>
      <c r="B55" s="192"/>
      <c r="C55" s="173"/>
      <c r="D55" s="172"/>
      <c r="E55" s="173"/>
      <c r="F55" s="182"/>
      <c r="G55" s="173"/>
      <c r="H55" s="173"/>
      <c r="I55" s="173"/>
      <c r="J55" s="186"/>
      <c r="K55" s="187"/>
      <c r="L55" s="173"/>
      <c r="M55" s="173"/>
      <c r="N55" s="171"/>
      <c r="O55" s="171"/>
      <c r="P55" s="171"/>
      <c r="Q55" s="141"/>
      <c r="R55" s="141"/>
      <c r="S55" s="144"/>
      <c r="T55" s="144"/>
      <c r="U55" s="173"/>
      <c r="V55" s="173"/>
      <c r="W55" s="173"/>
      <c r="X55" s="2" t="s">
        <v>197</v>
      </c>
      <c r="Y55" s="5" t="s">
        <v>99</v>
      </c>
      <c r="Z55" s="5" t="s">
        <v>99</v>
      </c>
      <c r="AA55" s="5" t="s">
        <v>99</v>
      </c>
      <c r="AB55" s="173"/>
      <c r="AC55" s="173"/>
      <c r="AD55" s="173"/>
      <c r="AE55" s="182"/>
      <c r="AF55" s="182"/>
      <c r="AG55" s="173"/>
      <c r="AH55" s="173"/>
      <c r="AI55" s="184"/>
      <c r="AJ55" s="180"/>
      <c r="AK55" s="173"/>
      <c r="AL55" s="116"/>
      <c r="AM55" s="117"/>
      <c r="AN55" s="117"/>
      <c r="AO55" s="117"/>
      <c r="AP55" s="115"/>
      <c r="AQ55" s="186"/>
    </row>
    <row r="56" spans="1:43" x14ac:dyDescent="0.35">
      <c r="A56" s="192"/>
      <c r="B56" s="192"/>
      <c r="C56" s="173"/>
      <c r="D56" s="172"/>
      <c r="E56" s="173"/>
      <c r="F56" s="182"/>
      <c r="G56" s="173"/>
      <c r="H56" s="173"/>
      <c r="I56" s="173"/>
      <c r="J56" s="186"/>
      <c r="K56" s="187"/>
      <c r="L56" s="173"/>
      <c r="M56" s="173"/>
      <c r="N56" s="171"/>
      <c r="O56" s="171"/>
      <c r="P56" s="171"/>
      <c r="Q56" s="142"/>
      <c r="R56" s="142"/>
      <c r="S56" s="145"/>
      <c r="T56" s="145"/>
      <c r="U56" s="173"/>
      <c r="V56" s="173"/>
      <c r="W56" s="173"/>
      <c r="X56" s="2" t="s">
        <v>198</v>
      </c>
      <c r="Y56" s="5" t="s">
        <v>99</v>
      </c>
      <c r="Z56" s="5" t="s">
        <v>99</v>
      </c>
      <c r="AA56" s="5" t="s">
        <v>99</v>
      </c>
      <c r="AB56" s="173"/>
      <c r="AC56" s="173"/>
      <c r="AD56" s="173"/>
      <c r="AE56" s="182"/>
      <c r="AF56" s="182"/>
      <c r="AG56" s="173"/>
      <c r="AH56" s="173"/>
      <c r="AI56" s="184"/>
      <c r="AJ56" s="180"/>
      <c r="AK56" s="173"/>
      <c r="AL56" s="116"/>
      <c r="AM56" s="117"/>
      <c r="AN56" s="117"/>
      <c r="AO56" s="117"/>
      <c r="AP56" s="115"/>
      <c r="AQ56" s="186"/>
    </row>
    <row r="57" spans="1:43" ht="89.25" customHeight="1" x14ac:dyDescent="0.35">
      <c r="A57" s="192"/>
      <c r="B57" s="192"/>
      <c r="C57" s="173"/>
      <c r="D57" s="172"/>
      <c r="E57" s="173"/>
      <c r="F57" s="182"/>
      <c r="G57" s="196" t="s">
        <v>331</v>
      </c>
      <c r="H57" s="197"/>
      <c r="I57" s="197"/>
      <c r="J57" s="197"/>
      <c r="K57" s="197"/>
      <c r="L57" s="197"/>
      <c r="M57" s="197"/>
      <c r="N57" s="197"/>
      <c r="O57" s="197"/>
      <c r="P57" s="197"/>
      <c r="Q57" s="197"/>
      <c r="R57" s="198"/>
      <c r="S57" s="72">
        <f>AVERAGE(S45:S56)</f>
        <v>0.3125</v>
      </c>
      <c r="T57" s="72">
        <f>AVERAGE(T45:T56)</f>
        <v>0.10416666666666667</v>
      </c>
      <c r="U57" s="9"/>
      <c r="V57" s="9"/>
      <c r="W57" s="9"/>
      <c r="X57" s="2"/>
      <c r="Y57" s="5"/>
      <c r="Z57" s="5"/>
      <c r="AA57" s="5"/>
      <c r="AB57" s="9"/>
      <c r="AC57" s="9"/>
      <c r="AD57" s="9"/>
      <c r="AE57" s="15"/>
      <c r="AF57" s="15"/>
      <c r="AG57" s="9"/>
      <c r="AH57" s="9"/>
      <c r="AI57" s="1"/>
      <c r="AJ57" s="25"/>
      <c r="AK57" s="9"/>
      <c r="AL57" s="26" t="s">
        <v>355</v>
      </c>
      <c r="AM57" s="47">
        <f>+AM45</f>
        <v>879327063</v>
      </c>
      <c r="AN57" s="47">
        <f t="shared" ref="AN57:AO57" si="5">+AN45</f>
        <v>879327063</v>
      </c>
      <c r="AO57" s="47">
        <f t="shared" si="5"/>
        <v>803401937</v>
      </c>
      <c r="AP57" s="48">
        <f>+AP45</f>
        <v>0.91365541992877342</v>
      </c>
      <c r="AQ57" s="14"/>
    </row>
    <row r="58" spans="1:43" ht="52.4" customHeight="1" x14ac:dyDescent="0.35">
      <c r="A58" s="192"/>
      <c r="B58" s="192"/>
      <c r="C58" s="173"/>
      <c r="D58" s="172"/>
      <c r="E58" s="173"/>
      <c r="F58" s="182"/>
      <c r="G58" s="173" t="s">
        <v>82</v>
      </c>
      <c r="H58" s="9" t="s">
        <v>128</v>
      </c>
      <c r="I58" s="9" t="s">
        <v>153</v>
      </c>
      <c r="J58" s="14" t="s">
        <v>131</v>
      </c>
      <c r="K58" s="29">
        <v>1</v>
      </c>
      <c r="L58" s="9">
        <v>0.5</v>
      </c>
      <c r="M58" s="9">
        <v>0</v>
      </c>
      <c r="N58" s="35">
        <v>0</v>
      </c>
      <c r="O58" s="35">
        <v>0</v>
      </c>
      <c r="P58" s="35">
        <v>0</v>
      </c>
      <c r="Q58" s="35">
        <v>0</v>
      </c>
      <c r="R58" s="35">
        <f>SUM(M58:Q58)</f>
        <v>0</v>
      </c>
      <c r="S58" s="13">
        <v>0</v>
      </c>
      <c r="T58" s="13">
        <f>+S58</f>
        <v>0</v>
      </c>
      <c r="U58" s="173" t="s">
        <v>190</v>
      </c>
      <c r="V58" s="173" t="s">
        <v>241</v>
      </c>
      <c r="W58" s="173" t="s">
        <v>181</v>
      </c>
      <c r="X58" s="2" t="s">
        <v>191</v>
      </c>
      <c r="Y58" s="5">
        <v>0.5</v>
      </c>
      <c r="Z58" s="5">
        <v>0.05</v>
      </c>
      <c r="AA58" s="5">
        <f t="shared" si="0"/>
        <v>0.1</v>
      </c>
      <c r="AB58" s="173">
        <v>364</v>
      </c>
      <c r="AC58" s="173">
        <v>180</v>
      </c>
      <c r="AD58" s="173" t="s">
        <v>62</v>
      </c>
      <c r="AE58" s="182">
        <v>1028736</v>
      </c>
      <c r="AF58" s="182">
        <v>308620</v>
      </c>
      <c r="AG58" s="173" t="s">
        <v>63</v>
      </c>
      <c r="AH58" s="173" t="s">
        <v>67</v>
      </c>
      <c r="AI58" s="184">
        <v>879327063</v>
      </c>
      <c r="AJ58" s="180" t="s">
        <v>184</v>
      </c>
      <c r="AK58" s="173" t="s">
        <v>185</v>
      </c>
      <c r="AL58" s="116" t="s">
        <v>67</v>
      </c>
      <c r="AM58" s="117">
        <v>879327063</v>
      </c>
      <c r="AN58" s="117">
        <v>461398531</v>
      </c>
      <c r="AO58" s="117">
        <v>33693900</v>
      </c>
      <c r="AP58" s="115">
        <f>+AO58/AN58</f>
        <v>7.3025590105313967E-2</v>
      </c>
      <c r="AQ58" s="186" t="s">
        <v>246</v>
      </c>
    </row>
    <row r="59" spans="1:43" x14ac:dyDescent="0.35">
      <c r="A59" s="192"/>
      <c r="B59" s="192"/>
      <c r="C59" s="173"/>
      <c r="D59" s="172"/>
      <c r="E59" s="173"/>
      <c r="F59" s="182"/>
      <c r="G59" s="173"/>
      <c r="H59" s="173" t="s">
        <v>129</v>
      </c>
      <c r="I59" s="173" t="s">
        <v>153</v>
      </c>
      <c r="J59" s="186" t="s">
        <v>132</v>
      </c>
      <c r="K59" s="187">
        <v>6</v>
      </c>
      <c r="L59" s="173">
        <v>2</v>
      </c>
      <c r="M59" s="173" t="s">
        <v>99</v>
      </c>
      <c r="N59" s="171">
        <v>0</v>
      </c>
      <c r="O59" s="173">
        <v>0.25</v>
      </c>
      <c r="P59" s="173">
        <v>0</v>
      </c>
      <c r="Q59" s="137">
        <v>1</v>
      </c>
      <c r="R59" s="199">
        <f>SUM(N59:Q59)</f>
        <v>1.25</v>
      </c>
      <c r="S59" s="143">
        <f>+R59/L59</f>
        <v>0.625</v>
      </c>
      <c r="T59" s="143">
        <f>+R59/K59</f>
        <v>0.20833333333333334</v>
      </c>
      <c r="U59" s="173"/>
      <c r="V59" s="173"/>
      <c r="W59" s="173"/>
      <c r="X59" s="2" t="s">
        <v>248</v>
      </c>
      <c r="Y59" s="5">
        <v>1</v>
      </c>
      <c r="Z59" s="5">
        <v>0.05</v>
      </c>
      <c r="AA59" s="5">
        <f t="shared" si="0"/>
        <v>0.05</v>
      </c>
      <c r="AB59" s="173"/>
      <c r="AC59" s="173"/>
      <c r="AD59" s="173"/>
      <c r="AE59" s="182"/>
      <c r="AF59" s="182"/>
      <c r="AG59" s="173"/>
      <c r="AH59" s="173"/>
      <c r="AI59" s="184"/>
      <c r="AJ59" s="180"/>
      <c r="AK59" s="173"/>
      <c r="AL59" s="116"/>
      <c r="AM59" s="117"/>
      <c r="AN59" s="117"/>
      <c r="AO59" s="117"/>
      <c r="AP59" s="115"/>
      <c r="AQ59" s="186"/>
    </row>
    <row r="60" spans="1:43" ht="26.25" customHeight="1" x14ac:dyDescent="0.35">
      <c r="A60" s="192"/>
      <c r="B60" s="192"/>
      <c r="C60" s="173"/>
      <c r="D60" s="172"/>
      <c r="E60" s="173"/>
      <c r="F60" s="182"/>
      <c r="G60" s="173"/>
      <c r="H60" s="173"/>
      <c r="I60" s="173"/>
      <c r="J60" s="186"/>
      <c r="K60" s="187"/>
      <c r="L60" s="173"/>
      <c r="M60" s="173"/>
      <c r="N60" s="171"/>
      <c r="O60" s="173"/>
      <c r="P60" s="173"/>
      <c r="Q60" s="138"/>
      <c r="R60" s="200"/>
      <c r="S60" s="144"/>
      <c r="T60" s="144"/>
      <c r="U60" s="173"/>
      <c r="V60" s="173"/>
      <c r="W60" s="173"/>
      <c r="X60" s="2" t="s">
        <v>249</v>
      </c>
      <c r="Y60" s="5" t="s">
        <v>99</v>
      </c>
      <c r="Z60" s="5" t="s">
        <v>99</v>
      </c>
      <c r="AA60" s="5" t="s">
        <v>99</v>
      </c>
      <c r="AB60" s="173"/>
      <c r="AC60" s="173"/>
      <c r="AD60" s="173"/>
      <c r="AE60" s="182"/>
      <c r="AF60" s="182"/>
      <c r="AG60" s="173"/>
      <c r="AH60" s="173"/>
      <c r="AI60" s="184"/>
      <c r="AJ60" s="180"/>
      <c r="AK60" s="173"/>
      <c r="AL60" s="116"/>
      <c r="AM60" s="117"/>
      <c r="AN60" s="117"/>
      <c r="AO60" s="117"/>
      <c r="AP60" s="115"/>
      <c r="AQ60" s="186"/>
    </row>
    <row r="61" spans="1:43" x14ac:dyDescent="0.35">
      <c r="A61" s="192"/>
      <c r="B61" s="192"/>
      <c r="C61" s="173"/>
      <c r="D61" s="172"/>
      <c r="E61" s="173"/>
      <c r="F61" s="182"/>
      <c r="G61" s="173"/>
      <c r="H61" s="173"/>
      <c r="I61" s="173"/>
      <c r="J61" s="186"/>
      <c r="K61" s="187"/>
      <c r="L61" s="173"/>
      <c r="M61" s="173"/>
      <c r="N61" s="171"/>
      <c r="O61" s="173"/>
      <c r="P61" s="173"/>
      <c r="Q61" s="138"/>
      <c r="R61" s="200"/>
      <c r="S61" s="144"/>
      <c r="T61" s="144"/>
      <c r="U61" s="173"/>
      <c r="V61" s="173"/>
      <c r="W61" s="173"/>
      <c r="X61" s="2" t="s">
        <v>250</v>
      </c>
      <c r="Y61" s="5" t="s">
        <v>99</v>
      </c>
      <c r="Z61" s="5" t="s">
        <v>99</v>
      </c>
      <c r="AA61" s="5" t="s">
        <v>99</v>
      </c>
      <c r="AB61" s="173"/>
      <c r="AC61" s="173"/>
      <c r="AD61" s="173"/>
      <c r="AE61" s="182"/>
      <c r="AF61" s="182"/>
      <c r="AG61" s="173"/>
      <c r="AH61" s="173"/>
      <c r="AI61" s="184"/>
      <c r="AJ61" s="180"/>
      <c r="AK61" s="173"/>
      <c r="AL61" s="116"/>
      <c r="AM61" s="117"/>
      <c r="AN61" s="117"/>
      <c r="AO61" s="117"/>
      <c r="AP61" s="115"/>
      <c r="AQ61" s="186"/>
    </row>
    <row r="62" spans="1:43" x14ac:dyDescent="0.35">
      <c r="A62" s="192"/>
      <c r="B62" s="192"/>
      <c r="C62" s="173"/>
      <c r="D62" s="172"/>
      <c r="E62" s="173"/>
      <c r="F62" s="182"/>
      <c r="G62" s="173"/>
      <c r="H62" s="173"/>
      <c r="I62" s="173"/>
      <c r="J62" s="186"/>
      <c r="K62" s="187"/>
      <c r="L62" s="173"/>
      <c r="M62" s="173"/>
      <c r="N62" s="171"/>
      <c r="O62" s="173"/>
      <c r="P62" s="173"/>
      <c r="Q62" s="139"/>
      <c r="R62" s="201"/>
      <c r="S62" s="145"/>
      <c r="T62" s="145"/>
      <c r="U62" s="173"/>
      <c r="V62" s="173"/>
      <c r="W62" s="173"/>
      <c r="X62" s="2" t="s">
        <v>251</v>
      </c>
      <c r="Y62" s="5" t="s">
        <v>99</v>
      </c>
      <c r="Z62" s="5" t="s">
        <v>99</v>
      </c>
      <c r="AA62" s="5" t="s">
        <v>99</v>
      </c>
      <c r="AB62" s="173"/>
      <c r="AC62" s="173"/>
      <c r="AD62" s="173"/>
      <c r="AE62" s="182"/>
      <c r="AF62" s="182"/>
      <c r="AG62" s="173"/>
      <c r="AH62" s="173"/>
      <c r="AI62" s="184"/>
      <c r="AJ62" s="180"/>
      <c r="AK62" s="173"/>
      <c r="AL62" s="116"/>
      <c r="AM62" s="117"/>
      <c r="AN62" s="117"/>
      <c r="AO62" s="117"/>
      <c r="AP62" s="115"/>
      <c r="AQ62" s="186"/>
    </row>
    <row r="63" spans="1:43" x14ac:dyDescent="0.35">
      <c r="A63" s="192"/>
      <c r="B63" s="192"/>
      <c r="C63" s="173"/>
      <c r="D63" s="172"/>
      <c r="E63" s="173"/>
      <c r="F63" s="182"/>
      <c r="G63" s="173"/>
      <c r="H63" s="173" t="s">
        <v>130</v>
      </c>
      <c r="I63" s="173" t="s">
        <v>153</v>
      </c>
      <c r="J63" s="186" t="s">
        <v>133</v>
      </c>
      <c r="K63" s="187">
        <v>1</v>
      </c>
      <c r="L63" s="173">
        <v>0.5</v>
      </c>
      <c r="M63" s="173" t="s">
        <v>99</v>
      </c>
      <c r="N63" s="171">
        <v>0</v>
      </c>
      <c r="O63" s="171">
        <v>0</v>
      </c>
      <c r="P63" s="172">
        <v>0</v>
      </c>
      <c r="Q63" s="168">
        <v>0</v>
      </c>
      <c r="R63" s="140">
        <f>SUM(N63:Q63)</f>
        <v>0</v>
      </c>
      <c r="S63" s="143">
        <v>0</v>
      </c>
      <c r="T63" s="143">
        <v>0</v>
      </c>
      <c r="U63" s="173"/>
      <c r="V63" s="173"/>
      <c r="W63" s="173"/>
      <c r="X63" s="2" t="s">
        <v>252</v>
      </c>
      <c r="Y63" s="5">
        <v>1</v>
      </c>
      <c r="Z63" s="5">
        <v>0.2</v>
      </c>
      <c r="AA63" s="5">
        <f t="shared" si="0"/>
        <v>0.2</v>
      </c>
      <c r="AB63" s="173"/>
      <c r="AC63" s="173"/>
      <c r="AD63" s="173"/>
      <c r="AE63" s="182"/>
      <c r="AF63" s="182"/>
      <c r="AG63" s="173"/>
      <c r="AH63" s="173"/>
      <c r="AI63" s="184"/>
      <c r="AJ63" s="180"/>
      <c r="AK63" s="173"/>
      <c r="AL63" s="116"/>
      <c r="AM63" s="117"/>
      <c r="AN63" s="117"/>
      <c r="AO63" s="117"/>
      <c r="AP63" s="115"/>
      <c r="AQ63" s="186"/>
    </row>
    <row r="64" spans="1:43" ht="58.4" customHeight="1" x14ac:dyDescent="0.35">
      <c r="A64" s="192"/>
      <c r="B64" s="192"/>
      <c r="C64" s="173"/>
      <c r="D64" s="172"/>
      <c r="E64" s="173"/>
      <c r="F64" s="182"/>
      <c r="G64" s="173"/>
      <c r="H64" s="173"/>
      <c r="I64" s="173"/>
      <c r="J64" s="186"/>
      <c r="K64" s="187"/>
      <c r="L64" s="173"/>
      <c r="M64" s="173"/>
      <c r="N64" s="171"/>
      <c r="O64" s="171"/>
      <c r="P64" s="172"/>
      <c r="Q64" s="169"/>
      <c r="R64" s="169"/>
      <c r="S64" s="145"/>
      <c r="T64" s="145"/>
      <c r="U64" s="173"/>
      <c r="V64" s="173"/>
      <c r="W64" s="173"/>
      <c r="X64" s="2" t="s">
        <v>253</v>
      </c>
      <c r="Y64" s="5">
        <v>1</v>
      </c>
      <c r="Z64" s="5">
        <v>0.5</v>
      </c>
      <c r="AA64" s="5">
        <f t="shared" si="0"/>
        <v>0.5</v>
      </c>
      <c r="AB64" s="173"/>
      <c r="AC64" s="173"/>
      <c r="AD64" s="173"/>
      <c r="AE64" s="182"/>
      <c r="AF64" s="182"/>
      <c r="AG64" s="173"/>
      <c r="AH64" s="173"/>
      <c r="AI64" s="184"/>
      <c r="AJ64" s="180"/>
      <c r="AK64" s="173"/>
      <c r="AL64" s="116"/>
      <c r="AM64" s="117"/>
      <c r="AN64" s="117"/>
      <c r="AO64" s="117"/>
      <c r="AP64" s="115"/>
      <c r="AQ64" s="186"/>
    </row>
    <row r="65" spans="1:43" ht="89.25" customHeight="1" x14ac:dyDescent="0.35">
      <c r="A65" s="192"/>
      <c r="B65" s="73"/>
      <c r="C65" s="74"/>
      <c r="D65" s="75"/>
      <c r="E65" s="74"/>
      <c r="F65" s="76"/>
      <c r="G65" s="196" t="s">
        <v>330</v>
      </c>
      <c r="H65" s="197"/>
      <c r="I65" s="197"/>
      <c r="J65" s="197"/>
      <c r="K65" s="197"/>
      <c r="L65" s="197"/>
      <c r="M65" s="197"/>
      <c r="N65" s="197"/>
      <c r="O65" s="197"/>
      <c r="P65" s="197"/>
      <c r="Q65" s="197"/>
      <c r="R65" s="198"/>
      <c r="S65" s="72">
        <f>AVERAGE(S58:S64)</f>
        <v>0.20833333333333334</v>
      </c>
      <c r="T65" s="72">
        <f>AVERAGE(T58:T64)</f>
        <v>6.9444444444444448E-2</v>
      </c>
      <c r="U65" s="9"/>
      <c r="V65" s="9"/>
      <c r="W65" s="9"/>
      <c r="X65" s="2"/>
      <c r="Y65" s="5"/>
      <c r="Z65" s="5"/>
      <c r="AA65" s="5"/>
      <c r="AB65" s="9"/>
      <c r="AC65" s="9"/>
      <c r="AD65" s="9"/>
      <c r="AE65" s="15"/>
      <c r="AF65" s="15"/>
      <c r="AG65" s="9"/>
      <c r="AH65" s="9"/>
      <c r="AI65" s="1"/>
      <c r="AJ65" s="25"/>
      <c r="AK65" s="9"/>
      <c r="AL65" s="26" t="s">
        <v>356</v>
      </c>
      <c r="AM65" s="47">
        <f>+AM58</f>
        <v>879327063</v>
      </c>
      <c r="AN65" s="47">
        <f t="shared" ref="AN65:AO65" si="6">+AN58</f>
        <v>461398531</v>
      </c>
      <c r="AO65" s="47">
        <f t="shared" si="6"/>
        <v>33693900</v>
      </c>
      <c r="AP65" s="48">
        <f>+AP58</f>
        <v>7.3025590105313967E-2</v>
      </c>
      <c r="AQ65" s="14"/>
    </row>
    <row r="66" spans="1:43" ht="102.75" customHeight="1" x14ac:dyDescent="0.35">
      <c r="A66" s="192"/>
      <c r="B66" s="209" t="s">
        <v>329</v>
      </c>
      <c r="C66" s="209"/>
      <c r="D66" s="209"/>
      <c r="E66" s="209"/>
      <c r="F66" s="209"/>
      <c r="G66" s="209"/>
      <c r="H66" s="209"/>
      <c r="I66" s="209"/>
      <c r="J66" s="209"/>
      <c r="K66" s="209"/>
      <c r="L66" s="209"/>
      <c r="M66" s="209"/>
      <c r="N66" s="209"/>
      <c r="O66" s="209"/>
      <c r="P66" s="209"/>
      <c r="Q66" s="209"/>
      <c r="R66" s="209"/>
      <c r="S66" s="77">
        <f>+(S12+S23+S35+S44+S57+S65)/6</f>
        <v>0.37462500000000004</v>
      </c>
      <c r="T66" s="77">
        <f>+(T12+T23+T35+T44+T57+T65)/6</f>
        <v>0.25795185185185188</v>
      </c>
      <c r="U66" s="9"/>
      <c r="V66" s="9"/>
      <c r="W66" s="9"/>
      <c r="X66" s="2"/>
      <c r="Y66" s="5"/>
      <c r="Z66" s="5"/>
      <c r="AA66" s="5"/>
      <c r="AB66" s="9"/>
      <c r="AC66" s="9"/>
      <c r="AD66" s="9"/>
      <c r="AE66" s="15"/>
      <c r="AF66" s="15"/>
      <c r="AG66" s="9"/>
      <c r="AH66" s="9"/>
      <c r="AI66" s="1"/>
      <c r="AJ66" s="25"/>
      <c r="AK66" s="9"/>
      <c r="AL66" s="49" t="s">
        <v>357</v>
      </c>
      <c r="AM66" s="50">
        <f>+AM12+AM23+AM35+AM44+AM57+AM65</f>
        <v>8047751321</v>
      </c>
      <c r="AN66" s="50">
        <f t="shared" ref="AN66:AO66" si="7">+AN12+AN23+AN35+AN44+AN57+AN65</f>
        <v>7100288257</v>
      </c>
      <c r="AO66" s="50">
        <f t="shared" si="7"/>
        <v>4341722900</v>
      </c>
      <c r="AP66" s="51">
        <f>+AO66/AN66</f>
        <v>0.61148544155508078</v>
      </c>
      <c r="AQ66" s="14"/>
    </row>
    <row r="67" spans="1:43" ht="45.25" customHeight="1" x14ac:dyDescent="0.35">
      <c r="A67" s="192"/>
      <c r="B67" s="192" t="s">
        <v>83</v>
      </c>
      <c r="C67" s="173" t="s">
        <v>84</v>
      </c>
      <c r="D67" s="173" t="s">
        <v>85</v>
      </c>
      <c r="E67" s="173" t="s">
        <v>86</v>
      </c>
      <c r="F67" s="173" t="s">
        <v>236</v>
      </c>
      <c r="G67" s="173" t="s">
        <v>87</v>
      </c>
      <c r="H67" s="9" t="s">
        <v>134</v>
      </c>
      <c r="I67" s="9" t="s">
        <v>153</v>
      </c>
      <c r="J67" s="14" t="s">
        <v>138</v>
      </c>
      <c r="K67" s="29">
        <v>4</v>
      </c>
      <c r="L67" s="9">
        <v>1</v>
      </c>
      <c r="M67" s="9">
        <v>1</v>
      </c>
      <c r="N67" s="52">
        <v>0.25</v>
      </c>
      <c r="O67" s="52">
        <v>0.25</v>
      </c>
      <c r="P67" s="52">
        <v>0.25</v>
      </c>
      <c r="Q67" s="52">
        <v>0.25</v>
      </c>
      <c r="R67" s="52">
        <f>SUM(N67:Q67)</f>
        <v>1</v>
      </c>
      <c r="S67" s="13">
        <v>1</v>
      </c>
      <c r="T67" s="13">
        <v>0.5</v>
      </c>
      <c r="U67" s="173" t="s">
        <v>169</v>
      </c>
      <c r="V67" s="173" t="s">
        <v>170</v>
      </c>
      <c r="W67" s="173" t="s">
        <v>168</v>
      </c>
      <c r="X67" s="2" t="s">
        <v>210</v>
      </c>
      <c r="Y67" s="5">
        <v>1</v>
      </c>
      <c r="Z67" s="5">
        <v>0.25</v>
      </c>
      <c r="AA67" s="5">
        <f t="shared" ref="AA67:AA126" si="8">+Z67/Y67</f>
        <v>0.25</v>
      </c>
      <c r="AB67" s="173">
        <v>364</v>
      </c>
      <c r="AC67" s="173">
        <v>180</v>
      </c>
      <c r="AD67" s="173" t="s">
        <v>62</v>
      </c>
      <c r="AE67" s="182">
        <v>1028736</v>
      </c>
      <c r="AF67" s="182">
        <v>308620</v>
      </c>
      <c r="AG67" s="173" t="s">
        <v>63</v>
      </c>
      <c r="AH67" s="173" t="s">
        <v>67</v>
      </c>
      <c r="AI67" s="184">
        <v>489255710</v>
      </c>
      <c r="AJ67" s="180" t="s">
        <v>172</v>
      </c>
      <c r="AK67" s="173" t="s">
        <v>173</v>
      </c>
      <c r="AL67" s="116" t="s">
        <v>67</v>
      </c>
      <c r="AM67" s="117">
        <v>439663531</v>
      </c>
      <c r="AN67" s="117">
        <v>439663531</v>
      </c>
      <c r="AO67" s="117">
        <v>426880000</v>
      </c>
      <c r="AP67" s="115">
        <f>+AO67/AN67</f>
        <v>0.97092428619011384</v>
      </c>
      <c r="AQ67" s="186" t="s">
        <v>321</v>
      </c>
    </row>
    <row r="68" spans="1:43" ht="61.5" customHeight="1" x14ac:dyDescent="0.35">
      <c r="A68" s="192"/>
      <c r="B68" s="192"/>
      <c r="C68" s="173"/>
      <c r="D68" s="173"/>
      <c r="E68" s="173"/>
      <c r="F68" s="173"/>
      <c r="G68" s="173"/>
      <c r="H68" s="9" t="s">
        <v>135</v>
      </c>
      <c r="I68" s="9" t="s">
        <v>153</v>
      </c>
      <c r="J68" s="14" t="s">
        <v>139</v>
      </c>
      <c r="K68" s="29">
        <v>4</v>
      </c>
      <c r="L68" s="9">
        <v>1</v>
      </c>
      <c r="M68" s="9">
        <v>0</v>
      </c>
      <c r="N68" s="52">
        <v>0.25</v>
      </c>
      <c r="O68" s="52">
        <v>0.25</v>
      </c>
      <c r="P68" s="52">
        <v>0.25</v>
      </c>
      <c r="Q68" s="52">
        <v>0.15</v>
      </c>
      <c r="R68" s="52">
        <v>0.9</v>
      </c>
      <c r="S68" s="13">
        <v>0.9</v>
      </c>
      <c r="T68" s="13">
        <f>+S68/K68</f>
        <v>0.22500000000000001</v>
      </c>
      <c r="U68" s="173"/>
      <c r="V68" s="173"/>
      <c r="W68" s="173"/>
      <c r="X68" s="2" t="s">
        <v>209</v>
      </c>
      <c r="Y68" s="5">
        <v>1</v>
      </c>
      <c r="Z68" s="5">
        <v>0.25</v>
      </c>
      <c r="AA68" s="5">
        <f t="shared" si="8"/>
        <v>0.25</v>
      </c>
      <c r="AB68" s="173"/>
      <c r="AC68" s="173"/>
      <c r="AD68" s="173"/>
      <c r="AE68" s="182"/>
      <c r="AF68" s="182"/>
      <c r="AG68" s="173"/>
      <c r="AH68" s="173"/>
      <c r="AI68" s="184"/>
      <c r="AJ68" s="180"/>
      <c r="AK68" s="173"/>
      <c r="AL68" s="116"/>
      <c r="AM68" s="117"/>
      <c r="AN68" s="117"/>
      <c r="AO68" s="117"/>
      <c r="AP68" s="115"/>
      <c r="AQ68" s="186"/>
    </row>
    <row r="69" spans="1:43" ht="82.5" customHeight="1" x14ac:dyDescent="0.35">
      <c r="A69" s="192"/>
      <c r="B69" s="192"/>
      <c r="C69" s="173"/>
      <c r="D69" s="173"/>
      <c r="E69" s="173"/>
      <c r="F69" s="173"/>
      <c r="G69" s="173"/>
      <c r="H69" s="9" t="s">
        <v>136</v>
      </c>
      <c r="I69" s="9" t="s">
        <v>153</v>
      </c>
      <c r="J69" s="14" t="s">
        <v>140</v>
      </c>
      <c r="K69" s="29">
        <v>1</v>
      </c>
      <c r="L69" s="9" t="s">
        <v>99</v>
      </c>
      <c r="M69" s="9" t="s">
        <v>99</v>
      </c>
      <c r="N69" s="13" t="s">
        <v>99</v>
      </c>
      <c r="O69" s="9" t="s">
        <v>99</v>
      </c>
      <c r="P69" s="52" t="s">
        <v>99</v>
      </c>
      <c r="Q69" s="52" t="s">
        <v>99</v>
      </c>
      <c r="R69" s="52"/>
      <c r="S69" s="52"/>
      <c r="T69" s="52"/>
      <c r="U69" s="173"/>
      <c r="V69" s="173"/>
      <c r="W69" s="173"/>
      <c r="X69" s="2" t="s">
        <v>211</v>
      </c>
      <c r="Y69" s="5">
        <v>1</v>
      </c>
      <c r="Z69" s="5">
        <v>0.25</v>
      </c>
      <c r="AA69" s="5">
        <f t="shared" si="8"/>
        <v>0.25</v>
      </c>
      <c r="AB69" s="173"/>
      <c r="AC69" s="173"/>
      <c r="AD69" s="173"/>
      <c r="AE69" s="182"/>
      <c r="AF69" s="182"/>
      <c r="AG69" s="173"/>
      <c r="AH69" s="173"/>
      <c r="AI69" s="184"/>
      <c r="AJ69" s="180"/>
      <c r="AK69" s="173"/>
      <c r="AL69" s="116"/>
      <c r="AM69" s="117"/>
      <c r="AN69" s="117"/>
      <c r="AO69" s="117"/>
      <c r="AP69" s="115"/>
      <c r="AQ69" s="186"/>
    </row>
    <row r="70" spans="1:43" x14ac:dyDescent="0.35">
      <c r="A70" s="192"/>
      <c r="B70" s="192"/>
      <c r="C70" s="173"/>
      <c r="D70" s="173"/>
      <c r="E70" s="173"/>
      <c r="F70" s="173"/>
      <c r="G70" s="173"/>
      <c r="H70" s="173" t="s">
        <v>137</v>
      </c>
      <c r="I70" s="173" t="s">
        <v>153</v>
      </c>
      <c r="J70" s="186" t="s">
        <v>141</v>
      </c>
      <c r="K70" s="187">
        <v>1</v>
      </c>
      <c r="L70" s="173">
        <v>0.25</v>
      </c>
      <c r="M70" s="173" t="s">
        <v>99</v>
      </c>
      <c r="N70" s="170">
        <v>6.25E-2</v>
      </c>
      <c r="O70" s="170">
        <v>6.25E-2</v>
      </c>
      <c r="P70" s="170">
        <v>6.25E-2</v>
      </c>
      <c r="Q70" s="170">
        <v>6.25E-2</v>
      </c>
      <c r="R70" s="143">
        <f>SUM(N70:Q70)</f>
        <v>0.25</v>
      </c>
      <c r="S70" s="143">
        <v>1</v>
      </c>
      <c r="T70" s="143">
        <v>0.25</v>
      </c>
      <c r="U70" s="173"/>
      <c r="V70" s="173"/>
      <c r="W70" s="173"/>
      <c r="X70" s="2" t="s">
        <v>212</v>
      </c>
      <c r="Y70" s="5">
        <v>1</v>
      </c>
      <c r="Z70" s="5">
        <v>0.25</v>
      </c>
      <c r="AA70" s="5">
        <f t="shared" si="8"/>
        <v>0.25</v>
      </c>
      <c r="AB70" s="173"/>
      <c r="AC70" s="173"/>
      <c r="AD70" s="173"/>
      <c r="AE70" s="182"/>
      <c r="AF70" s="182"/>
      <c r="AG70" s="173"/>
      <c r="AH70" s="173"/>
      <c r="AI70" s="184"/>
      <c r="AJ70" s="180"/>
      <c r="AK70" s="173"/>
      <c r="AL70" s="116"/>
      <c r="AM70" s="117"/>
      <c r="AN70" s="117"/>
      <c r="AO70" s="117"/>
      <c r="AP70" s="115"/>
      <c r="AQ70" s="186"/>
    </row>
    <row r="71" spans="1:43" x14ac:dyDescent="0.35">
      <c r="A71" s="192"/>
      <c r="B71" s="192"/>
      <c r="C71" s="173"/>
      <c r="D71" s="173"/>
      <c r="E71" s="173"/>
      <c r="F71" s="173"/>
      <c r="G71" s="173"/>
      <c r="H71" s="173"/>
      <c r="I71" s="173"/>
      <c r="J71" s="186"/>
      <c r="K71" s="187"/>
      <c r="L71" s="173"/>
      <c r="M71" s="173"/>
      <c r="N71" s="170"/>
      <c r="O71" s="170"/>
      <c r="P71" s="170"/>
      <c r="Q71" s="170"/>
      <c r="R71" s="144"/>
      <c r="S71" s="144"/>
      <c r="T71" s="144"/>
      <c r="U71" s="173"/>
      <c r="V71" s="173"/>
      <c r="W71" s="173"/>
      <c r="X71" s="2" t="s">
        <v>213</v>
      </c>
      <c r="Y71" s="5">
        <v>1</v>
      </c>
      <c r="Z71" s="5">
        <v>0.25</v>
      </c>
      <c r="AA71" s="5">
        <f t="shared" si="8"/>
        <v>0.25</v>
      </c>
      <c r="AB71" s="173"/>
      <c r="AC71" s="173"/>
      <c r="AD71" s="173"/>
      <c r="AE71" s="182"/>
      <c r="AF71" s="182"/>
      <c r="AG71" s="173"/>
      <c r="AH71" s="173"/>
      <c r="AI71" s="184"/>
      <c r="AJ71" s="180"/>
      <c r="AK71" s="173"/>
      <c r="AL71" s="116"/>
      <c r="AM71" s="117"/>
      <c r="AN71" s="117"/>
      <c r="AO71" s="117"/>
      <c r="AP71" s="115"/>
      <c r="AQ71" s="186"/>
    </row>
    <row r="72" spans="1:43" x14ac:dyDescent="0.35">
      <c r="A72" s="192"/>
      <c r="B72" s="192"/>
      <c r="C72" s="173"/>
      <c r="D72" s="173"/>
      <c r="E72" s="173"/>
      <c r="F72" s="173"/>
      <c r="G72" s="173"/>
      <c r="H72" s="173"/>
      <c r="I72" s="173"/>
      <c r="J72" s="186"/>
      <c r="K72" s="187"/>
      <c r="L72" s="173"/>
      <c r="M72" s="173"/>
      <c r="N72" s="170"/>
      <c r="O72" s="170"/>
      <c r="P72" s="170"/>
      <c r="Q72" s="170"/>
      <c r="R72" s="144"/>
      <c r="S72" s="144"/>
      <c r="T72" s="144"/>
      <c r="U72" s="173"/>
      <c r="V72" s="173"/>
      <c r="W72" s="173"/>
      <c r="X72" s="2" t="s">
        <v>214</v>
      </c>
      <c r="Y72" s="5">
        <v>1</v>
      </c>
      <c r="Z72" s="5">
        <v>0.25</v>
      </c>
      <c r="AA72" s="5">
        <f t="shared" si="8"/>
        <v>0.25</v>
      </c>
      <c r="AB72" s="173"/>
      <c r="AC72" s="173"/>
      <c r="AD72" s="173"/>
      <c r="AE72" s="182"/>
      <c r="AF72" s="182"/>
      <c r="AG72" s="173"/>
      <c r="AH72" s="173"/>
      <c r="AI72" s="184"/>
      <c r="AJ72" s="180"/>
      <c r="AK72" s="173"/>
      <c r="AL72" s="116"/>
      <c r="AM72" s="117"/>
      <c r="AN72" s="117"/>
      <c r="AO72" s="117"/>
      <c r="AP72" s="115"/>
      <c r="AQ72" s="186"/>
    </row>
    <row r="73" spans="1:43" x14ac:dyDescent="0.35">
      <c r="A73" s="192"/>
      <c r="B73" s="192"/>
      <c r="C73" s="173"/>
      <c r="D73" s="173"/>
      <c r="E73" s="173"/>
      <c r="F73" s="173"/>
      <c r="G73" s="173"/>
      <c r="H73" s="173"/>
      <c r="I73" s="173"/>
      <c r="J73" s="186"/>
      <c r="K73" s="187"/>
      <c r="L73" s="173"/>
      <c r="M73" s="173"/>
      <c r="N73" s="170"/>
      <c r="O73" s="170"/>
      <c r="P73" s="170"/>
      <c r="Q73" s="170"/>
      <c r="R73" s="144"/>
      <c r="S73" s="144"/>
      <c r="T73" s="144"/>
      <c r="U73" s="173"/>
      <c r="V73" s="173"/>
      <c r="W73" s="173"/>
      <c r="X73" s="2" t="s">
        <v>215</v>
      </c>
      <c r="Y73" s="5">
        <v>1</v>
      </c>
      <c r="Z73" s="5">
        <v>0.25</v>
      </c>
      <c r="AA73" s="5">
        <f t="shared" si="8"/>
        <v>0.25</v>
      </c>
      <c r="AB73" s="173"/>
      <c r="AC73" s="173"/>
      <c r="AD73" s="173"/>
      <c r="AE73" s="182"/>
      <c r="AF73" s="182"/>
      <c r="AG73" s="173"/>
      <c r="AH73" s="173"/>
      <c r="AI73" s="184"/>
      <c r="AJ73" s="180"/>
      <c r="AK73" s="173"/>
      <c r="AL73" s="116"/>
      <c r="AM73" s="117"/>
      <c r="AN73" s="117"/>
      <c r="AO73" s="117"/>
      <c r="AP73" s="115"/>
      <c r="AQ73" s="186"/>
    </row>
    <row r="74" spans="1:43" x14ac:dyDescent="0.35">
      <c r="A74" s="192"/>
      <c r="B74" s="192"/>
      <c r="C74" s="173"/>
      <c r="D74" s="173"/>
      <c r="E74" s="173"/>
      <c r="F74" s="173"/>
      <c r="G74" s="173"/>
      <c r="H74" s="173"/>
      <c r="I74" s="173"/>
      <c r="J74" s="186"/>
      <c r="K74" s="187"/>
      <c r="L74" s="173"/>
      <c r="M74" s="173"/>
      <c r="N74" s="170"/>
      <c r="O74" s="170"/>
      <c r="P74" s="170"/>
      <c r="Q74" s="170"/>
      <c r="R74" s="144"/>
      <c r="S74" s="144"/>
      <c r="T74" s="144"/>
      <c r="U74" s="173"/>
      <c r="V74" s="173"/>
      <c r="W74" s="173"/>
      <c r="X74" s="2" t="s">
        <v>216</v>
      </c>
      <c r="Y74" s="5">
        <v>1</v>
      </c>
      <c r="Z74" s="5">
        <v>0.25</v>
      </c>
      <c r="AA74" s="5">
        <f t="shared" si="8"/>
        <v>0.25</v>
      </c>
      <c r="AB74" s="173"/>
      <c r="AC74" s="173"/>
      <c r="AD74" s="173"/>
      <c r="AE74" s="182"/>
      <c r="AF74" s="182"/>
      <c r="AG74" s="173"/>
      <c r="AH74" s="173"/>
      <c r="AI74" s="184"/>
      <c r="AJ74" s="180"/>
      <c r="AK74" s="173"/>
      <c r="AL74" s="116"/>
      <c r="AM74" s="117"/>
      <c r="AN74" s="117"/>
      <c r="AO74" s="117"/>
      <c r="AP74" s="115"/>
      <c r="AQ74" s="186"/>
    </row>
    <row r="75" spans="1:43" x14ac:dyDescent="0.35">
      <c r="A75" s="192"/>
      <c r="B75" s="192"/>
      <c r="C75" s="173"/>
      <c r="D75" s="173"/>
      <c r="E75" s="173"/>
      <c r="F75" s="173"/>
      <c r="G75" s="173"/>
      <c r="H75" s="173"/>
      <c r="I75" s="173"/>
      <c r="J75" s="186"/>
      <c r="K75" s="187"/>
      <c r="L75" s="173"/>
      <c r="M75" s="173"/>
      <c r="N75" s="170"/>
      <c r="O75" s="170"/>
      <c r="P75" s="170"/>
      <c r="Q75" s="170"/>
      <c r="R75" s="144"/>
      <c r="S75" s="144"/>
      <c r="T75" s="144"/>
      <c r="U75" s="173"/>
      <c r="V75" s="173"/>
      <c r="W75" s="173"/>
      <c r="X75" s="2" t="s">
        <v>217</v>
      </c>
      <c r="Y75" s="5">
        <v>1</v>
      </c>
      <c r="Z75" s="5">
        <v>0.25</v>
      </c>
      <c r="AA75" s="5">
        <f t="shared" si="8"/>
        <v>0.25</v>
      </c>
      <c r="AB75" s="173"/>
      <c r="AC75" s="173"/>
      <c r="AD75" s="173"/>
      <c r="AE75" s="182"/>
      <c r="AF75" s="182"/>
      <c r="AG75" s="173"/>
      <c r="AH75" s="173"/>
      <c r="AI75" s="184"/>
      <c r="AJ75" s="180"/>
      <c r="AK75" s="173"/>
      <c r="AL75" s="116"/>
      <c r="AM75" s="117"/>
      <c r="AN75" s="117"/>
      <c r="AO75" s="117"/>
      <c r="AP75" s="115"/>
      <c r="AQ75" s="186"/>
    </row>
    <row r="76" spans="1:43" x14ac:dyDescent="0.35">
      <c r="A76" s="192"/>
      <c r="B76" s="192"/>
      <c r="C76" s="173"/>
      <c r="D76" s="173"/>
      <c r="E76" s="173"/>
      <c r="F76" s="173"/>
      <c r="G76" s="173"/>
      <c r="H76" s="173"/>
      <c r="I76" s="173"/>
      <c r="J76" s="186"/>
      <c r="K76" s="187"/>
      <c r="L76" s="173"/>
      <c r="M76" s="173"/>
      <c r="N76" s="170"/>
      <c r="O76" s="170"/>
      <c r="P76" s="170"/>
      <c r="Q76" s="170"/>
      <c r="R76" s="144"/>
      <c r="S76" s="144"/>
      <c r="T76" s="144"/>
      <c r="U76" s="173"/>
      <c r="V76" s="173"/>
      <c r="W76" s="173"/>
      <c r="X76" s="2" t="s">
        <v>218</v>
      </c>
      <c r="Y76" s="5">
        <v>1</v>
      </c>
      <c r="Z76" s="5">
        <v>0.25</v>
      </c>
      <c r="AA76" s="5">
        <f t="shared" si="8"/>
        <v>0.25</v>
      </c>
      <c r="AB76" s="173"/>
      <c r="AC76" s="173"/>
      <c r="AD76" s="173"/>
      <c r="AE76" s="182"/>
      <c r="AF76" s="182"/>
      <c r="AG76" s="173"/>
      <c r="AH76" s="173"/>
      <c r="AI76" s="184"/>
      <c r="AJ76" s="180"/>
      <c r="AK76" s="173"/>
      <c r="AL76" s="116"/>
      <c r="AM76" s="117"/>
      <c r="AN76" s="117"/>
      <c r="AO76" s="117"/>
      <c r="AP76" s="115"/>
      <c r="AQ76" s="186"/>
    </row>
    <row r="77" spans="1:43" x14ac:dyDescent="0.35">
      <c r="A77" s="192"/>
      <c r="B77" s="192"/>
      <c r="C77" s="173"/>
      <c r="D77" s="173"/>
      <c r="E77" s="173"/>
      <c r="F77" s="173"/>
      <c r="G77" s="173"/>
      <c r="H77" s="173"/>
      <c r="I77" s="173"/>
      <c r="J77" s="186"/>
      <c r="K77" s="187"/>
      <c r="L77" s="173"/>
      <c r="M77" s="173"/>
      <c r="N77" s="170"/>
      <c r="O77" s="170"/>
      <c r="P77" s="170"/>
      <c r="Q77" s="170"/>
      <c r="R77" s="144"/>
      <c r="S77" s="144"/>
      <c r="T77" s="144"/>
      <c r="U77" s="173"/>
      <c r="V77" s="173"/>
      <c r="W77" s="173"/>
      <c r="X77" s="2" t="s">
        <v>219</v>
      </c>
      <c r="Y77" s="5">
        <v>1</v>
      </c>
      <c r="Z77" s="5">
        <v>0</v>
      </c>
      <c r="AA77" s="5">
        <f t="shared" si="8"/>
        <v>0</v>
      </c>
      <c r="AB77" s="173"/>
      <c r="AC77" s="173"/>
      <c r="AD77" s="173"/>
      <c r="AE77" s="182"/>
      <c r="AF77" s="182"/>
      <c r="AG77" s="173"/>
      <c r="AH77" s="173"/>
      <c r="AI77" s="184"/>
      <c r="AJ77" s="180"/>
      <c r="AK77" s="173"/>
      <c r="AL77" s="116"/>
      <c r="AM77" s="117"/>
      <c r="AN77" s="117"/>
      <c r="AO77" s="117"/>
      <c r="AP77" s="115"/>
      <c r="AQ77" s="186"/>
    </row>
    <row r="78" spans="1:43" x14ac:dyDescent="0.35">
      <c r="A78" s="192"/>
      <c r="B78" s="192"/>
      <c r="C78" s="173"/>
      <c r="D78" s="173"/>
      <c r="E78" s="173"/>
      <c r="F78" s="173"/>
      <c r="G78" s="173"/>
      <c r="H78" s="173"/>
      <c r="I78" s="173"/>
      <c r="J78" s="186"/>
      <c r="K78" s="187"/>
      <c r="L78" s="173"/>
      <c r="M78" s="173"/>
      <c r="N78" s="170"/>
      <c r="O78" s="170"/>
      <c r="P78" s="170"/>
      <c r="Q78" s="170"/>
      <c r="R78" s="144"/>
      <c r="S78" s="144"/>
      <c r="T78" s="144"/>
      <c r="U78" s="173"/>
      <c r="V78" s="173"/>
      <c r="W78" s="173"/>
      <c r="X78" s="2" t="s">
        <v>220</v>
      </c>
      <c r="Y78" s="5">
        <v>1</v>
      </c>
      <c r="Z78" s="5">
        <v>0.25</v>
      </c>
      <c r="AA78" s="5">
        <f t="shared" si="8"/>
        <v>0.25</v>
      </c>
      <c r="AB78" s="173"/>
      <c r="AC78" s="173"/>
      <c r="AD78" s="173"/>
      <c r="AE78" s="182"/>
      <c r="AF78" s="182"/>
      <c r="AG78" s="173"/>
      <c r="AH78" s="173"/>
      <c r="AI78" s="184"/>
      <c r="AJ78" s="180"/>
      <c r="AK78" s="173"/>
      <c r="AL78" s="116"/>
      <c r="AM78" s="117"/>
      <c r="AN78" s="117"/>
      <c r="AO78" s="117"/>
      <c r="AP78" s="115"/>
      <c r="AQ78" s="186"/>
    </row>
    <row r="79" spans="1:43" x14ac:dyDescent="0.35">
      <c r="A79" s="192"/>
      <c r="B79" s="192"/>
      <c r="C79" s="173"/>
      <c r="D79" s="173"/>
      <c r="E79" s="173"/>
      <c r="F79" s="173"/>
      <c r="G79" s="173"/>
      <c r="H79" s="173"/>
      <c r="I79" s="173"/>
      <c r="J79" s="186"/>
      <c r="K79" s="187"/>
      <c r="L79" s="173"/>
      <c r="M79" s="173"/>
      <c r="N79" s="170"/>
      <c r="O79" s="170"/>
      <c r="P79" s="170"/>
      <c r="Q79" s="170"/>
      <c r="R79" s="145"/>
      <c r="S79" s="145"/>
      <c r="T79" s="145"/>
      <c r="U79" s="173"/>
      <c r="V79" s="173"/>
      <c r="W79" s="173"/>
      <c r="X79" s="2" t="s">
        <v>221</v>
      </c>
      <c r="Y79" s="5">
        <v>1</v>
      </c>
      <c r="Z79" s="5">
        <v>0.25</v>
      </c>
      <c r="AA79" s="5">
        <f t="shared" si="8"/>
        <v>0.25</v>
      </c>
      <c r="AB79" s="173"/>
      <c r="AC79" s="173"/>
      <c r="AD79" s="173"/>
      <c r="AE79" s="182"/>
      <c r="AF79" s="182"/>
      <c r="AG79" s="173"/>
      <c r="AH79" s="173"/>
      <c r="AI79" s="184"/>
      <c r="AJ79" s="180"/>
      <c r="AK79" s="173"/>
      <c r="AL79" s="116"/>
      <c r="AM79" s="117"/>
      <c r="AN79" s="117"/>
      <c r="AO79" s="117"/>
      <c r="AP79" s="115"/>
      <c r="AQ79" s="186"/>
    </row>
    <row r="80" spans="1:43" ht="66" customHeight="1" x14ac:dyDescent="0.35">
      <c r="A80" s="192"/>
      <c r="B80" s="192"/>
      <c r="C80" s="173"/>
      <c r="D80" s="173"/>
      <c r="E80" s="173"/>
      <c r="F80" s="173"/>
      <c r="G80" s="196" t="s">
        <v>87</v>
      </c>
      <c r="H80" s="197"/>
      <c r="I80" s="197"/>
      <c r="J80" s="197"/>
      <c r="K80" s="197"/>
      <c r="L80" s="197"/>
      <c r="M80" s="197"/>
      <c r="N80" s="197"/>
      <c r="O80" s="197"/>
      <c r="P80" s="197"/>
      <c r="Q80" s="198"/>
      <c r="R80" s="78"/>
      <c r="S80" s="79">
        <f>AVERAGE(S67:S79)</f>
        <v>0.96666666666666667</v>
      </c>
      <c r="T80" s="79">
        <f>AVERAGE(T67:T79)</f>
        <v>0.32500000000000001</v>
      </c>
      <c r="U80" s="9"/>
      <c r="V80" s="9"/>
      <c r="W80" s="9"/>
      <c r="X80" s="2"/>
      <c r="Y80" s="5"/>
      <c r="Z80" s="5"/>
      <c r="AA80" s="5"/>
      <c r="AB80" s="9"/>
      <c r="AC80" s="9"/>
      <c r="AD80" s="9"/>
      <c r="AE80" s="15"/>
      <c r="AF80" s="15"/>
      <c r="AG80" s="9"/>
      <c r="AH80" s="9"/>
      <c r="AI80" s="1"/>
      <c r="AJ80" s="25"/>
      <c r="AK80" s="9"/>
      <c r="AL80" s="26" t="s">
        <v>358</v>
      </c>
      <c r="AM80" s="47">
        <f>+AM67</f>
        <v>439663531</v>
      </c>
      <c r="AN80" s="47">
        <f t="shared" ref="AN80:AO80" si="9">+AN67</f>
        <v>439663531</v>
      </c>
      <c r="AO80" s="47">
        <f t="shared" si="9"/>
        <v>426880000</v>
      </c>
      <c r="AP80" s="48">
        <f>+AP67</f>
        <v>0.97092428619011384</v>
      </c>
      <c r="AQ80" s="14"/>
    </row>
    <row r="81" spans="1:43" ht="43.5" x14ac:dyDescent="0.35">
      <c r="A81" s="192"/>
      <c r="B81" s="192"/>
      <c r="C81" s="173"/>
      <c r="D81" s="173"/>
      <c r="E81" s="173"/>
      <c r="F81" s="173"/>
      <c r="G81" s="173" t="s">
        <v>88</v>
      </c>
      <c r="H81" s="9" t="s">
        <v>142</v>
      </c>
      <c r="I81" s="9" t="s">
        <v>153</v>
      </c>
      <c r="J81" s="14" t="s">
        <v>145</v>
      </c>
      <c r="K81" s="9">
        <v>1</v>
      </c>
      <c r="L81" s="9">
        <v>0.25</v>
      </c>
      <c r="M81" s="9" t="s">
        <v>99</v>
      </c>
      <c r="N81" s="35">
        <v>0</v>
      </c>
      <c r="O81" s="53">
        <v>6.25E-2</v>
      </c>
      <c r="P81" s="53">
        <v>6.25E-2</v>
      </c>
      <c r="Q81" s="53">
        <v>0.125</v>
      </c>
      <c r="R81" s="13">
        <f>SUM(O81:Q81)</f>
        <v>0.25</v>
      </c>
      <c r="S81" s="13">
        <v>1</v>
      </c>
      <c r="T81" s="13">
        <v>0.25</v>
      </c>
      <c r="U81" s="173" t="s">
        <v>165</v>
      </c>
      <c r="V81" s="173" t="s">
        <v>166</v>
      </c>
      <c r="W81" s="173" t="s">
        <v>167</v>
      </c>
      <c r="X81" s="2" t="s">
        <v>222</v>
      </c>
      <c r="Y81" s="5">
        <v>1</v>
      </c>
      <c r="Z81" s="5">
        <v>1</v>
      </c>
      <c r="AA81" s="5">
        <f t="shared" si="8"/>
        <v>1</v>
      </c>
      <c r="AB81" s="173">
        <v>364</v>
      </c>
      <c r="AC81" s="173">
        <v>180</v>
      </c>
      <c r="AD81" s="173" t="s">
        <v>62</v>
      </c>
      <c r="AE81" s="182">
        <v>1028736</v>
      </c>
      <c r="AF81" s="182">
        <v>308620</v>
      </c>
      <c r="AG81" s="173" t="s">
        <v>63</v>
      </c>
      <c r="AH81" s="184" t="s">
        <v>67</v>
      </c>
      <c r="AI81" s="184">
        <v>501976359</v>
      </c>
      <c r="AJ81" s="180" t="s">
        <v>163</v>
      </c>
      <c r="AK81" s="173" t="s">
        <v>164</v>
      </c>
      <c r="AL81" s="117" t="s">
        <v>67</v>
      </c>
      <c r="AM81" s="117">
        <v>489255711</v>
      </c>
      <c r="AN81" s="117">
        <v>489255711</v>
      </c>
      <c r="AO81" s="117">
        <v>489255711</v>
      </c>
      <c r="AP81" s="115">
        <f>+AO81/AN81</f>
        <v>1</v>
      </c>
      <c r="AQ81" s="186" t="s">
        <v>320</v>
      </c>
    </row>
    <row r="82" spans="1:43" x14ac:dyDescent="0.35">
      <c r="A82" s="192"/>
      <c r="B82" s="192"/>
      <c r="C82" s="173"/>
      <c r="D82" s="173"/>
      <c r="E82" s="173"/>
      <c r="F82" s="173"/>
      <c r="G82" s="173"/>
      <c r="H82" s="173" t="s">
        <v>143</v>
      </c>
      <c r="I82" s="173" t="s">
        <v>153</v>
      </c>
      <c r="J82" s="186" t="s">
        <v>146</v>
      </c>
      <c r="K82" s="173">
        <v>1</v>
      </c>
      <c r="L82" s="173">
        <v>1</v>
      </c>
      <c r="M82" s="173" t="s">
        <v>99</v>
      </c>
      <c r="N82" s="171">
        <v>0</v>
      </c>
      <c r="O82" s="174">
        <v>0.25</v>
      </c>
      <c r="P82" s="174">
        <v>0.25</v>
      </c>
      <c r="Q82" s="165">
        <v>0.2</v>
      </c>
      <c r="R82" s="165">
        <f>SUM(O82:Q82)</f>
        <v>0.7</v>
      </c>
      <c r="S82" s="143">
        <v>0.7</v>
      </c>
      <c r="T82" s="143">
        <v>0.7</v>
      </c>
      <c r="U82" s="173"/>
      <c r="V82" s="173"/>
      <c r="W82" s="173"/>
      <c r="X82" s="2" t="s">
        <v>223</v>
      </c>
      <c r="Y82" s="5">
        <v>1</v>
      </c>
      <c r="Z82" s="5">
        <v>0.15</v>
      </c>
      <c r="AA82" s="5">
        <f t="shared" si="8"/>
        <v>0.15</v>
      </c>
      <c r="AB82" s="173"/>
      <c r="AC82" s="173"/>
      <c r="AD82" s="173"/>
      <c r="AE82" s="182"/>
      <c r="AF82" s="182"/>
      <c r="AG82" s="173"/>
      <c r="AH82" s="184"/>
      <c r="AI82" s="184"/>
      <c r="AJ82" s="180"/>
      <c r="AK82" s="173"/>
      <c r="AL82" s="117"/>
      <c r="AM82" s="117"/>
      <c r="AN82" s="117"/>
      <c r="AO82" s="117"/>
      <c r="AP82" s="115"/>
      <c r="AQ82" s="186"/>
    </row>
    <row r="83" spans="1:43" x14ac:dyDescent="0.35">
      <c r="A83" s="192"/>
      <c r="B83" s="192"/>
      <c r="C83" s="173"/>
      <c r="D83" s="173"/>
      <c r="E83" s="173"/>
      <c r="F83" s="173"/>
      <c r="G83" s="173"/>
      <c r="H83" s="173"/>
      <c r="I83" s="173"/>
      <c r="J83" s="186"/>
      <c r="K83" s="173"/>
      <c r="L83" s="173"/>
      <c r="M83" s="173"/>
      <c r="N83" s="171"/>
      <c r="O83" s="174"/>
      <c r="P83" s="174"/>
      <c r="Q83" s="166"/>
      <c r="R83" s="166"/>
      <c r="S83" s="144"/>
      <c r="T83" s="144"/>
      <c r="U83" s="173"/>
      <c r="V83" s="173"/>
      <c r="W83" s="173"/>
      <c r="X83" s="2" t="s">
        <v>224</v>
      </c>
      <c r="Y83" s="5">
        <v>1</v>
      </c>
      <c r="Z83" s="5">
        <v>0.15</v>
      </c>
      <c r="AA83" s="5">
        <f t="shared" si="8"/>
        <v>0.15</v>
      </c>
      <c r="AB83" s="173"/>
      <c r="AC83" s="173"/>
      <c r="AD83" s="173"/>
      <c r="AE83" s="182"/>
      <c r="AF83" s="182"/>
      <c r="AG83" s="173"/>
      <c r="AH83" s="184"/>
      <c r="AI83" s="184"/>
      <c r="AJ83" s="180"/>
      <c r="AK83" s="173"/>
      <c r="AL83" s="117"/>
      <c r="AM83" s="117"/>
      <c r="AN83" s="117"/>
      <c r="AO83" s="117"/>
      <c r="AP83" s="115"/>
      <c r="AQ83" s="186"/>
    </row>
    <row r="84" spans="1:43" x14ac:dyDescent="0.35">
      <c r="A84" s="192"/>
      <c r="B84" s="192"/>
      <c r="C84" s="173"/>
      <c r="D84" s="173"/>
      <c r="E84" s="173"/>
      <c r="F84" s="173"/>
      <c r="G84" s="173"/>
      <c r="H84" s="173"/>
      <c r="I84" s="173"/>
      <c r="J84" s="186"/>
      <c r="K84" s="173"/>
      <c r="L84" s="173"/>
      <c r="M84" s="173"/>
      <c r="N84" s="171"/>
      <c r="O84" s="174"/>
      <c r="P84" s="174"/>
      <c r="Q84" s="166"/>
      <c r="R84" s="166"/>
      <c r="S84" s="144"/>
      <c r="T84" s="144"/>
      <c r="U84" s="173"/>
      <c r="V84" s="173"/>
      <c r="W84" s="173"/>
      <c r="X84" s="2" t="s">
        <v>225</v>
      </c>
      <c r="Y84" s="5">
        <v>1</v>
      </c>
      <c r="Z84" s="5">
        <v>0.15</v>
      </c>
      <c r="AA84" s="5">
        <f t="shared" si="8"/>
        <v>0.15</v>
      </c>
      <c r="AB84" s="173"/>
      <c r="AC84" s="173"/>
      <c r="AD84" s="173"/>
      <c r="AE84" s="182"/>
      <c r="AF84" s="182"/>
      <c r="AG84" s="173"/>
      <c r="AH84" s="184"/>
      <c r="AI84" s="184"/>
      <c r="AJ84" s="180"/>
      <c r="AK84" s="173"/>
      <c r="AL84" s="117"/>
      <c r="AM84" s="117"/>
      <c r="AN84" s="117"/>
      <c r="AO84" s="117"/>
      <c r="AP84" s="115"/>
      <c r="AQ84" s="186"/>
    </row>
    <row r="85" spans="1:43" x14ac:dyDescent="0.35">
      <c r="A85" s="192"/>
      <c r="B85" s="192"/>
      <c r="C85" s="173"/>
      <c r="D85" s="173"/>
      <c r="E85" s="173"/>
      <c r="F85" s="173"/>
      <c r="G85" s="173"/>
      <c r="H85" s="173"/>
      <c r="I85" s="173"/>
      <c r="J85" s="186"/>
      <c r="K85" s="173"/>
      <c r="L85" s="173"/>
      <c r="M85" s="173"/>
      <c r="N85" s="171"/>
      <c r="O85" s="174"/>
      <c r="P85" s="174"/>
      <c r="Q85" s="166"/>
      <c r="R85" s="166"/>
      <c r="S85" s="144"/>
      <c r="T85" s="144"/>
      <c r="U85" s="173"/>
      <c r="V85" s="173"/>
      <c r="W85" s="173"/>
      <c r="X85" s="2" t="s">
        <v>226</v>
      </c>
      <c r="Y85" s="5">
        <v>1</v>
      </c>
      <c r="Z85" s="5">
        <v>0.15</v>
      </c>
      <c r="AA85" s="5">
        <f t="shared" si="8"/>
        <v>0.15</v>
      </c>
      <c r="AB85" s="173"/>
      <c r="AC85" s="173"/>
      <c r="AD85" s="173"/>
      <c r="AE85" s="182"/>
      <c r="AF85" s="182"/>
      <c r="AG85" s="173"/>
      <c r="AH85" s="184"/>
      <c r="AI85" s="184"/>
      <c r="AJ85" s="180"/>
      <c r="AK85" s="173"/>
      <c r="AL85" s="117"/>
      <c r="AM85" s="117"/>
      <c r="AN85" s="117"/>
      <c r="AO85" s="117"/>
      <c r="AP85" s="115"/>
      <c r="AQ85" s="186"/>
    </row>
    <row r="86" spans="1:43" x14ac:dyDescent="0.35">
      <c r="A86" s="192"/>
      <c r="B86" s="192"/>
      <c r="C86" s="173"/>
      <c r="D86" s="173"/>
      <c r="E86" s="173"/>
      <c r="F86" s="173"/>
      <c r="G86" s="173"/>
      <c r="H86" s="173"/>
      <c r="I86" s="173"/>
      <c r="J86" s="186"/>
      <c r="K86" s="173"/>
      <c r="L86" s="173"/>
      <c r="M86" s="173"/>
      <c r="N86" s="171"/>
      <c r="O86" s="174"/>
      <c r="P86" s="174"/>
      <c r="Q86" s="167"/>
      <c r="R86" s="167"/>
      <c r="S86" s="145"/>
      <c r="T86" s="145"/>
      <c r="U86" s="173"/>
      <c r="V86" s="173"/>
      <c r="W86" s="173"/>
      <c r="X86" s="2" t="s">
        <v>227</v>
      </c>
      <c r="Y86" s="5">
        <v>1</v>
      </c>
      <c r="Z86" s="5">
        <v>0.15</v>
      </c>
      <c r="AA86" s="5">
        <f t="shared" si="8"/>
        <v>0.15</v>
      </c>
      <c r="AB86" s="173"/>
      <c r="AC86" s="173"/>
      <c r="AD86" s="173"/>
      <c r="AE86" s="182"/>
      <c r="AF86" s="182"/>
      <c r="AG86" s="173"/>
      <c r="AH86" s="184"/>
      <c r="AI86" s="184"/>
      <c r="AJ86" s="180"/>
      <c r="AK86" s="173"/>
      <c r="AL86" s="117"/>
      <c r="AM86" s="117"/>
      <c r="AN86" s="117"/>
      <c r="AO86" s="117"/>
      <c r="AP86" s="115"/>
      <c r="AQ86" s="186"/>
    </row>
    <row r="87" spans="1:43" x14ac:dyDescent="0.35">
      <c r="A87" s="192"/>
      <c r="B87" s="192"/>
      <c r="C87" s="173"/>
      <c r="D87" s="173"/>
      <c r="E87" s="173"/>
      <c r="F87" s="173"/>
      <c r="G87" s="173"/>
      <c r="H87" s="173" t="s">
        <v>144</v>
      </c>
      <c r="I87" s="173" t="s">
        <v>153</v>
      </c>
      <c r="J87" s="186" t="s">
        <v>147</v>
      </c>
      <c r="K87" s="173">
        <v>1</v>
      </c>
      <c r="L87" s="173">
        <v>1</v>
      </c>
      <c r="M87" s="173" t="s">
        <v>99</v>
      </c>
      <c r="N87" s="174">
        <v>0.25</v>
      </c>
      <c r="O87" s="174">
        <v>0.25</v>
      </c>
      <c r="P87" s="174">
        <v>0.25</v>
      </c>
      <c r="Q87" s="165">
        <v>0.25</v>
      </c>
      <c r="R87" s="165">
        <f>SUM(N87:Q87)</f>
        <v>1</v>
      </c>
      <c r="S87" s="143">
        <v>1</v>
      </c>
      <c r="T87" s="143">
        <v>1</v>
      </c>
      <c r="U87" s="173"/>
      <c r="V87" s="173"/>
      <c r="W87" s="173"/>
      <c r="X87" s="2" t="s">
        <v>244</v>
      </c>
      <c r="Y87" s="5">
        <v>1</v>
      </c>
      <c r="Z87" s="5">
        <v>0.15</v>
      </c>
      <c r="AA87" s="5">
        <f t="shared" si="8"/>
        <v>0.15</v>
      </c>
      <c r="AB87" s="173"/>
      <c r="AC87" s="173"/>
      <c r="AD87" s="173"/>
      <c r="AE87" s="182"/>
      <c r="AF87" s="182"/>
      <c r="AG87" s="173"/>
      <c r="AH87" s="184"/>
      <c r="AI87" s="184"/>
      <c r="AJ87" s="180"/>
      <c r="AK87" s="173"/>
      <c r="AL87" s="117"/>
      <c r="AM87" s="117"/>
      <c r="AN87" s="117"/>
      <c r="AO87" s="117"/>
      <c r="AP87" s="115"/>
      <c r="AQ87" s="186"/>
    </row>
    <row r="88" spans="1:43" ht="38.65" customHeight="1" x14ac:dyDescent="0.35">
      <c r="A88" s="192"/>
      <c r="B88" s="192"/>
      <c r="C88" s="173"/>
      <c r="D88" s="173"/>
      <c r="E88" s="173"/>
      <c r="F88" s="173"/>
      <c r="G88" s="173"/>
      <c r="H88" s="173"/>
      <c r="I88" s="173"/>
      <c r="J88" s="186"/>
      <c r="K88" s="173"/>
      <c r="L88" s="173"/>
      <c r="M88" s="173"/>
      <c r="N88" s="174"/>
      <c r="O88" s="174"/>
      <c r="P88" s="174"/>
      <c r="Q88" s="166"/>
      <c r="R88" s="166"/>
      <c r="S88" s="144"/>
      <c r="T88" s="144"/>
      <c r="U88" s="173"/>
      <c r="V88" s="173"/>
      <c r="W88" s="173"/>
      <c r="X88" s="2" t="s">
        <v>229</v>
      </c>
      <c r="Y88" s="5">
        <v>1</v>
      </c>
      <c r="Z88" s="5">
        <v>0.15</v>
      </c>
      <c r="AA88" s="5">
        <f t="shared" si="8"/>
        <v>0.15</v>
      </c>
      <c r="AB88" s="173"/>
      <c r="AC88" s="173"/>
      <c r="AD88" s="173"/>
      <c r="AE88" s="182"/>
      <c r="AF88" s="182"/>
      <c r="AG88" s="173"/>
      <c r="AH88" s="184"/>
      <c r="AI88" s="184"/>
      <c r="AJ88" s="180"/>
      <c r="AK88" s="173"/>
      <c r="AL88" s="117"/>
      <c r="AM88" s="117"/>
      <c r="AN88" s="117"/>
      <c r="AO88" s="117"/>
      <c r="AP88" s="115"/>
      <c r="AQ88" s="186"/>
    </row>
    <row r="89" spans="1:43" ht="42.65" customHeight="1" x14ac:dyDescent="0.35">
      <c r="A89" s="192"/>
      <c r="B89" s="192"/>
      <c r="C89" s="173"/>
      <c r="D89" s="173"/>
      <c r="E89" s="173"/>
      <c r="F89" s="173"/>
      <c r="G89" s="173"/>
      <c r="H89" s="173"/>
      <c r="I89" s="173"/>
      <c r="J89" s="186"/>
      <c r="K89" s="173"/>
      <c r="L89" s="173"/>
      <c r="M89" s="173"/>
      <c r="N89" s="174"/>
      <c r="O89" s="174"/>
      <c r="P89" s="174"/>
      <c r="Q89" s="167"/>
      <c r="R89" s="167"/>
      <c r="S89" s="145"/>
      <c r="T89" s="145"/>
      <c r="U89" s="173"/>
      <c r="V89" s="173"/>
      <c r="W89" s="173"/>
      <c r="X89" s="2" t="s">
        <v>228</v>
      </c>
      <c r="Y89" s="5">
        <v>1</v>
      </c>
      <c r="Z89" s="5">
        <v>0.15</v>
      </c>
      <c r="AA89" s="5">
        <f t="shared" si="8"/>
        <v>0.15</v>
      </c>
      <c r="AB89" s="173"/>
      <c r="AC89" s="173"/>
      <c r="AD89" s="173"/>
      <c r="AE89" s="182"/>
      <c r="AF89" s="182"/>
      <c r="AG89" s="173"/>
      <c r="AH89" s="184"/>
      <c r="AI89" s="184"/>
      <c r="AJ89" s="180"/>
      <c r="AK89" s="173"/>
      <c r="AL89" s="117"/>
      <c r="AM89" s="117"/>
      <c r="AN89" s="117"/>
      <c r="AO89" s="117"/>
      <c r="AP89" s="115"/>
      <c r="AQ89" s="186"/>
    </row>
    <row r="90" spans="1:43" ht="62.25" customHeight="1" x14ac:dyDescent="0.35">
      <c r="A90" s="10"/>
      <c r="B90" s="80"/>
      <c r="C90" s="36"/>
      <c r="D90" s="36"/>
      <c r="E90" s="36"/>
      <c r="F90" s="36"/>
      <c r="G90" s="209" t="s">
        <v>369</v>
      </c>
      <c r="H90" s="209"/>
      <c r="I90" s="209"/>
      <c r="J90" s="209"/>
      <c r="K90" s="209"/>
      <c r="L90" s="209"/>
      <c r="M90" s="209"/>
      <c r="N90" s="209"/>
      <c r="O90" s="209"/>
      <c r="P90" s="209"/>
      <c r="Q90" s="209"/>
      <c r="R90" s="82"/>
      <c r="S90" s="81">
        <f>AVERAGE(S81:S89)</f>
        <v>0.9</v>
      </c>
      <c r="T90" s="81">
        <f>AVERAGE(T81:T89)</f>
        <v>0.65</v>
      </c>
      <c r="U90" s="9"/>
      <c r="V90" s="9"/>
      <c r="W90" s="9"/>
      <c r="X90" s="2"/>
      <c r="Y90" s="5"/>
      <c r="Z90" s="5"/>
      <c r="AA90" s="5"/>
      <c r="AB90" s="9"/>
      <c r="AC90" s="9"/>
      <c r="AD90" s="9"/>
      <c r="AE90" s="15"/>
      <c r="AF90" s="15"/>
      <c r="AG90" s="9"/>
      <c r="AH90" s="1"/>
      <c r="AI90" s="1"/>
      <c r="AJ90" s="25"/>
      <c r="AK90" s="9"/>
      <c r="AL90" s="26" t="s">
        <v>359</v>
      </c>
      <c r="AM90" s="47">
        <f>+AM81</f>
        <v>489255711</v>
      </c>
      <c r="AN90" s="47">
        <f t="shared" ref="AN90:AO90" si="10">+AN81</f>
        <v>489255711</v>
      </c>
      <c r="AO90" s="47">
        <f t="shared" si="10"/>
        <v>489255711</v>
      </c>
      <c r="AP90" s="48">
        <f>+AP81</f>
        <v>1</v>
      </c>
      <c r="AQ90" s="14"/>
    </row>
    <row r="91" spans="1:43" ht="115.5" customHeight="1" x14ac:dyDescent="0.35">
      <c r="A91" s="10"/>
      <c r="B91" s="209" t="s">
        <v>336</v>
      </c>
      <c r="C91" s="209"/>
      <c r="D91" s="209"/>
      <c r="E91" s="209"/>
      <c r="F91" s="209"/>
      <c r="G91" s="209"/>
      <c r="H91" s="209"/>
      <c r="I91" s="209"/>
      <c r="J91" s="209"/>
      <c r="K91" s="209"/>
      <c r="L91" s="209"/>
      <c r="M91" s="209"/>
      <c r="N91" s="209"/>
      <c r="O91" s="209"/>
      <c r="P91" s="209"/>
      <c r="Q91" s="209"/>
      <c r="R91" s="209"/>
      <c r="S91" s="81">
        <f>+(S80+S90)/2</f>
        <v>0.93333333333333335</v>
      </c>
      <c r="T91" s="81">
        <f>+(T80+T90)/2</f>
        <v>0.48750000000000004</v>
      </c>
      <c r="U91" s="9"/>
      <c r="V91" s="9"/>
      <c r="W91" s="9"/>
      <c r="X91" s="2"/>
      <c r="Y91" s="5"/>
      <c r="Z91" s="5"/>
      <c r="AA91" s="5"/>
      <c r="AB91" s="9"/>
      <c r="AC91" s="9"/>
      <c r="AD91" s="9"/>
      <c r="AE91" s="15"/>
      <c r="AF91" s="15"/>
      <c r="AG91" s="9"/>
      <c r="AH91" s="1"/>
      <c r="AI91" s="1"/>
      <c r="AJ91" s="25"/>
      <c r="AK91" s="9"/>
      <c r="AL91" s="49" t="s">
        <v>357</v>
      </c>
      <c r="AM91" s="50">
        <f>+AM80+AM90</f>
        <v>928919242</v>
      </c>
      <c r="AN91" s="50">
        <f t="shared" ref="AN91:AO91" si="11">+AN80+AN90</f>
        <v>928919242</v>
      </c>
      <c r="AO91" s="50">
        <f t="shared" si="11"/>
        <v>916135711</v>
      </c>
      <c r="AP91" s="51">
        <f>+AO91/AN91</f>
        <v>0.98623827516751994</v>
      </c>
      <c r="AQ91" s="14"/>
    </row>
    <row r="92" spans="1:43" ht="45" customHeight="1" x14ac:dyDescent="0.35">
      <c r="A92" s="192" t="s">
        <v>28</v>
      </c>
      <c r="B92" s="95" t="s">
        <v>29</v>
      </c>
      <c r="C92" s="9" t="s">
        <v>30</v>
      </c>
      <c r="D92" s="177">
        <v>0.08</v>
      </c>
      <c r="E92" s="9" t="s">
        <v>36</v>
      </c>
      <c r="F92" s="54">
        <v>1.4999999999999999E-2</v>
      </c>
      <c r="G92" s="173" t="s">
        <v>42</v>
      </c>
      <c r="H92" s="173" t="s">
        <v>44</v>
      </c>
      <c r="I92" s="175">
        <v>931838490672</v>
      </c>
      <c r="J92" s="186" t="s">
        <v>51</v>
      </c>
      <c r="K92" s="175">
        <v>1047261338899</v>
      </c>
      <c r="L92" s="184">
        <v>247401271978</v>
      </c>
      <c r="M92" s="175">
        <v>238685952491</v>
      </c>
      <c r="N92" s="175">
        <v>188163095089</v>
      </c>
      <c r="O92" s="175">
        <v>18232984246</v>
      </c>
      <c r="P92" s="175">
        <v>15272411291</v>
      </c>
      <c r="Q92" s="146">
        <v>22067832249</v>
      </c>
      <c r="R92" s="146">
        <f>+N92+O92+P92+Q92</f>
        <v>243736322875</v>
      </c>
      <c r="S92" s="143">
        <f>+R92/L92</f>
        <v>0.98518621560148689</v>
      </c>
      <c r="T92" s="210">
        <f>+(R92+M92)/K92</f>
        <v>0.46065127914793175</v>
      </c>
      <c r="U92" s="173" t="s">
        <v>60</v>
      </c>
      <c r="V92" s="173" t="s">
        <v>59</v>
      </c>
      <c r="W92" s="173" t="s">
        <v>61</v>
      </c>
      <c r="X92" s="2" t="s">
        <v>304</v>
      </c>
      <c r="Y92" s="5">
        <v>1</v>
      </c>
      <c r="Z92" s="5">
        <v>0.75</v>
      </c>
      <c r="AA92" s="5">
        <f t="shared" si="8"/>
        <v>0.75</v>
      </c>
      <c r="AB92" s="173">
        <v>364</v>
      </c>
      <c r="AC92" s="173">
        <v>180</v>
      </c>
      <c r="AD92" s="173" t="s">
        <v>62</v>
      </c>
      <c r="AE92" s="182">
        <v>914552</v>
      </c>
      <c r="AF92" s="182">
        <v>887946</v>
      </c>
      <c r="AG92" s="173" t="s">
        <v>63</v>
      </c>
      <c r="AH92" s="173" t="s">
        <v>64</v>
      </c>
      <c r="AI92" s="184">
        <v>22321371430.970001</v>
      </c>
      <c r="AJ92" s="173" t="s">
        <v>65</v>
      </c>
      <c r="AK92" s="173" t="s">
        <v>66</v>
      </c>
      <c r="AL92" s="109" t="s">
        <v>360</v>
      </c>
      <c r="AM92" s="103">
        <v>4975680265</v>
      </c>
      <c r="AN92" s="103">
        <v>5787997894.1000004</v>
      </c>
      <c r="AO92" s="103">
        <v>3191284609.7600002</v>
      </c>
      <c r="AP92" s="111">
        <f>+AO92/AN92</f>
        <v>0.55136243449795286</v>
      </c>
      <c r="AQ92" s="186" t="s">
        <v>322</v>
      </c>
    </row>
    <row r="93" spans="1:43" ht="14.5" customHeight="1" x14ac:dyDescent="0.35">
      <c r="A93" s="192"/>
      <c r="B93" s="96"/>
      <c r="C93" s="9" t="s">
        <v>31</v>
      </c>
      <c r="D93" s="177"/>
      <c r="E93" s="9" t="s">
        <v>37</v>
      </c>
      <c r="F93" s="54">
        <v>0.01</v>
      </c>
      <c r="G93" s="173"/>
      <c r="H93" s="173"/>
      <c r="I93" s="175"/>
      <c r="J93" s="186"/>
      <c r="K93" s="175"/>
      <c r="L93" s="184"/>
      <c r="M93" s="175"/>
      <c r="N93" s="175"/>
      <c r="O93" s="175"/>
      <c r="P93" s="175"/>
      <c r="Q93" s="147"/>
      <c r="R93" s="147"/>
      <c r="S93" s="145"/>
      <c r="T93" s="211"/>
      <c r="U93" s="173"/>
      <c r="V93" s="173"/>
      <c r="W93" s="173"/>
      <c r="X93" s="2" t="s">
        <v>305</v>
      </c>
      <c r="Y93" s="5">
        <v>1</v>
      </c>
      <c r="Z93" s="5">
        <v>1</v>
      </c>
      <c r="AA93" s="5">
        <f t="shared" si="8"/>
        <v>1</v>
      </c>
      <c r="AB93" s="173"/>
      <c r="AC93" s="173"/>
      <c r="AD93" s="173"/>
      <c r="AE93" s="182"/>
      <c r="AF93" s="182"/>
      <c r="AG93" s="173"/>
      <c r="AH93" s="173"/>
      <c r="AI93" s="184"/>
      <c r="AJ93" s="173"/>
      <c r="AK93" s="173"/>
      <c r="AL93" s="113"/>
      <c r="AM93" s="104"/>
      <c r="AN93" s="104"/>
      <c r="AO93" s="104"/>
      <c r="AP93" s="114"/>
      <c r="AQ93" s="186"/>
    </row>
    <row r="94" spans="1:43" ht="28.9" customHeight="1" x14ac:dyDescent="0.35">
      <c r="A94" s="192"/>
      <c r="B94" s="96"/>
      <c r="C94" s="9" t="s">
        <v>32</v>
      </c>
      <c r="D94" s="177">
        <v>7.0000000000000007E-2</v>
      </c>
      <c r="E94" s="9" t="s">
        <v>38</v>
      </c>
      <c r="F94" s="54">
        <v>0.02</v>
      </c>
      <c r="G94" s="173"/>
      <c r="H94" s="173" t="s">
        <v>45</v>
      </c>
      <c r="I94" s="175">
        <v>1052980949605</v>
      </c>
      <c r="J94" s="186" t="s">
        <v>52</v>
      </c>
      <c r="K94" s="175">
        <v>1189376917533</v>
      </c>
      <c r="L94" s="184">
        <v>282329711371</v>
      </c>
      <c r="M94" s="175">
        <v>282329711371</v>
      </c>
      <c r="N94" s="175">
        <v>93219004458</v>
      </c>
      <c r="O94" s="175">
        <v>97229838805</v>
      </c>
      <c r="P94" s="175">
        <v>94185218995</v>
      </c>
      <c r="Q94" s="146">
        <v>54740468322</v>
      </c>
      <c r="R94" s="146">
        <f>+N94+O94+P94+Q94</f>
        <v>339374530580</v>
      </c>
      <c r="S94" s="143">
        <v>1</v>
      </c>
      <c r="T94" s="210">
        <f>+(R94+M94)/K94</f>
        <v>0.52271423195309352</v>
      </c>
      <c r="U94" s="173"/>
      <c r="V94" s="173"/>
      <c r="W94" s="173"/>
      <c r="X94" s="2" t="s">
        <v>306</v>
      </c>
      <c r="Y94" s="5">
        <v>1</v>
      </c>
      <c r="Z94" s="5">
        <v>0.75</v>
      </c>
      <c r="AA94" s="5">
        <f t="shared" si="8"/>
        <v>0.75</v>
      </c>
      <c r="AB94" s="173"/>
      <c r="AC94" s="173"/>
      <c r="AD94" s="173"/>
      <c r="AE94" s="182"/>
      <c r="AF94" s="182"/>
      <c r="AG94" s="173"/>
      <c r="AH94" s="173"/>
      <c r="AI94" s="184"/>
      <c r="AJ94" s="173"/>
      <c r="AK94" s="173"/>
      <c r="AL94" s="113"/>
      <c r="AM94" s="104"/>
      <c r="AN94" s="104"/>
      <c r="AO94" s="104"/>
      <c r="AP94" s="114"/>
      <c r="AQ94" s="186"/>
    </row>
    <row r="95" spans="1:43" ht="22.9" customHeight="1" x14ac:dyDescent="0.35">
      <c r="A95" s="192"/>
      <c r="B95" s="96"/>
      <c r="C95" s="9" t="s">
        <v>33</v>
      </c>
      <c r="D95" s="177"/>
      <c r="E95" s="9" t="s">
        <v>39</v>
      </c>
      <c r="F95" s="55">
        <v>3.0000000000000001E-3</v>
      </c>
      <c r="G95" s="173"/>
      <c r="H95" s="173"/>
      <c r="I95" s="175"/>
      <c r="J95" s="186"/>
      <c r="K95" s="175"/>
      <c r="L95" s="184"/>
      <c r="M95" s="175"/>
      <c r="N95" s="175"/>
      <c r="O95" s="175"/>
      <c r="P95" s="175"/>
      <c r="Q95" s="147"/>
      <c r="R95" s="147"/>
      <c r="S95" s="145"/>
      <c r="T95" s="211"/>
      <c r="U95" s="173"/>
      <c r="V95" s="173"/>
      <c r="W95" s="173"/>
      <c r="X95" s="2" t="s">
        <v>307</v>
      </c>
      <c r="Y95" s="5">
        <v>1</v>
      </c>
      <c r="Z95" s="5">
        <v>0.75</v>
      </c>
      <c r="AA95" s="5">
        <f t="shared" si="8"/>
        <v>0.75</v>
      </c>
      <c r="AB95" s="173"/>
      <c r="AC95" s="173"/>
      <c r="AD95" s="173"/>
      <c r="AE95" s="182"/>
      <c r="AF95" s="182"/>
      <c r="AG95" s="173"/>
      <c r="AH95" s="173"/>
      <c r="AI95" s="184"/>
      <c r="AJ95" s="173"/>
      <c r="AK95" s="173"/>
      <c r="AL95" s="113"/>
      <c r="AM95" s="104"/>
      <c r="AN95" s="104"/>
      <c r="AO95" s="104"/>
      <c r="AP95" s="114"/>
      <c r="AQ95" s="186"/>
    </row>
    <row r="96" spans="1:43" ht="45" customHeight="1" x14ac:dyDescent="0.35">
      <c r="A96" s="192"/>
      <c r="B96" s="96"/>
      <c r="C96" s="9" t="s">
        <v>237</v>
      </c>
      <c r="D96" s="13">
        <v>0.11</v>
      </c>
      <c r="E96" s="9" t="s">
        <v>238</v>
      </c>
      <c r="F96" s="54">
        <v>0.02</v>
      </c>
      <c r="G96" s="173"/>
      <c r="H96" s="9" t="s">
        <v>46</v>
      </c>
      <c r="I96" s="56">
        <v>33340137211</v>
      </c>
      <c r="J96" s="14" t="s">
        <v>53</v>
      </c>
      <c r="K96" s="56">
        <v>14454734972</v>
      </c>
      <c r="L96" s="1">
        <v>5048528353.54</v>
      </c>
      <c r="M96" s="56">
        <v>5048528353.54</v>
      </c>
      <c r="N96" s="56">
        <v>1687250500</v>
      </c>
      <c r="O96" s="56">
        <v>1306466000</v>
      </c>
      <c r="P96" s="56">
        <v>1957742000</v>
      </c>
      <c r="Q96" s="56">
        <v>1063455000</v>
      </c>
      <c r="R96" s="56">
        <f>SUM(N96:Q96)</f>
        <v>6014913500</v>
      </c>
      <c r="S96" s="13">
        <v>1</v>
      </c>
      <c r="T96" s="57">
        <f>+(R96+M96)/K96</f>
        <v>0.76538531318428116</v>
      </c>
      <c r="U96" s="173"/>
      <c r="V96" s="173"/>
      <c r="W96" s="173"/>
      <c r="X96" s="2" t="s">
        <v>308</v>
      </c>
      <c r="Y96" s="5">
        <v>1</v>
      </c>
      <c r="Z96" s="5">
        <v>0.75</v>
      </c>
      <c r="AA96" s="5">
        <f t="shared" si="8"/>
        <v>0.75</v>
      </c>
      <c r="AB96" s="173"/>
      <c r="AC96" s="173"/>
      <c r="AD96" s="173"/>
      <c r="AE96" s="182"/>
      <c r="AF96" s="182"/>
      <c r="AG96" s="173"/>
      <c r="AH96" s="173"/>
      <c r="AI96" s="184"/>
      <c r="AJ96" s="173"/>
      <c r="AK96" s="173"/>
      <c r="AL96" s="110"/>
      <c r="AM96" s="105"/>
      <c r="AN96" s="105"/>
      <c r="AO96" s="105"/>
      <c r="AP96" s="112"/>
      <c r="AQ96" s="186"/>
    </row>
    <row r="97" spans="1:43" ht="43.5" x14ac:dyDescent="0.35">
      <c r="A97" s="192"/>
      <c r="B97" s="96"/>
      <c r="C97" s="9" t="s">
        <v>34</v>
      </c>
      <c r="D97" s="13">
        <v>7.0000000000000007E-2</v>
      </c>
      <c r="E97" s="9" t="s">
        <v>40</v>
      </c>
      <c r="F97" s="54">
        <v>0</v>
      </c>
      <c r="G97" s="173"/>
      <c r="H97" s="9" t="s">
        <v>47</v>
      </c>
      <c r="I97" s="56">
        <v>141298575616</v>
      </c>
      <c r="J97" s="14" t="s">
        <v>54</v>
      </c>
      <c r="K97" s="56">
        <v>176659841306</v>
      </c>
      <c r="L97" s="1">
        <v>27235150000</v>
      </c>
      <c r="M97" s="56">
        <v>27235150000</v>
      </c>
      <c r="N97" s="56">
        <v>9062830853</v>
      </c>
      <c r="O97" s="56">
        <v>8570319000</v>
      </c>
      <c r="P97" s="56">
        <v>7101301000</v>
      </c>
      <c r="Q97" s="56">
        <v>3928913000</v>
      </c>
      <c r="R97" s="56">
        <f>SUM(N97:Q97)</f>
        <v>28663363853</v>
      </c>
      <c r="S97" s="13">
        <v>1</v>
      </c>
      <c r="T97" s="57">
        <f>+(R97+M97)/K97</f>
        <v>0.31641890675185097</v>
      </c>
      <c r="U97" s="173"/>
      <c r="V97" s="173"/>
      <c r="W97" s="173"/>
      <c r="X97" s="2" t="s">
        <v>309</v>
      </c>
      <c r="Y97" s="5">
        <v>1</v>
      </c>
      <c r="Z97" s="5">
        <v>0.8</v>
      </c>
      <c r="AA97" s="5">
        <f t="shared" si="8"/>
        <v>0.8</v>
      </c>
      <c r="AB97" s="173"/>
      <c r="AC97" s="173"/>
      <c r="AD97" s="173"/>
      <c r="AE97" s="182"/>
      <c r="AF97" s="182"/>
      <c r="AG97" s="173"/>
      <c r="AH97" s="173"/>
      <c r="AI97" s="184"/>
      <c r="AJ97" s="173"/>
      <c r="AK97" s="173"/>
      <c r="AL97" s="109" t="s">
        <v>361</v>
      </c>
      <c r="AM97" s="103">
        <v>5996894959</v>
      </c>
      <c r="AN97" s="103">
        <v>10396847867.43</v>
      </c>
      <c r="AO97" s="103">
        <v>6556556937.1199999</v>
      </c>
      <c r="AP97" s="111">
        <f>+AO97/AN97</f>
        <v>0.63062930425861052</v>
      </c>
      <c r="AQ97" s="186"/>
    </row>
    <row r="98" spans="1:43" x14ac:dyDescent="0.35">
      <c r="A98" s="192"/>
      <c r="B98" s="96"/>
      <c r="C98" s="173" t="s">
        <v>35</v>
      </c>
      <c r="D98" s="177">
        <v>0</v>
      </c>
      <c r="E98" s="173" t="s">
        <v>41</v>
      </c>
      <c r="F98" s="183">
        <v>0.4</v>
      </c>
      <c r="G98" s="173"/>
      <c r="H98" s="173" t="s">
        <v>48</v>
      </c>
      <c r="I98" s="185">
        <v>0</v>
      </c>
      <c r="J98" s="186" t="s">
        <v>55</v>
      </c>
      <c r="K98" s="185">
        <v>1</v>
      </c>
      <c r="L98" s="185">
        <v>1</v>
      </c>
      <c r="M98" s="185">
        <v>0.25</v>
      </c>
      <c r="N98" s="185">
        <v>0.25</v>
      </c>
      <c r="O98" s="185">
        <v>0.5</v>
      </c>
      <c r="P98" s="176">
        <v>0</v>
      </c>
      <c r="Q98" s="148">
        <v>0</v>
      </c>
      <c r="R98" s="148">
        <f>SUM(N98:Q98)</f>
        <v>0.75</v>
      </c>
      <c r="S98" s="143">
        <f>+R98</f>
        <v>0.75</v>
      </c>
      <c r="T98" s="143">
        <v>1</v>
      </c>
      <c r="U98" s="173"/>
      <c r="V98" s="173"/>
      <c r="W98" s="173"/>
      <c r="X98" s="2" t="s">
        <v>283</v>
      </c>
      <c r="Y98" s="5">
        <v>1</v>
      </c>
      <c r="Z98" s="5">
        <v>0.8</v>
      </c>
      <c r="AA98" s="5">
        <f t="shared" si="8"/>
        <v>0.8</v>
      </c>
      <c r="AB98" s="173"/>
      <c r="AC98" s="173"/>
      <c r="AD98" s="173"/>
      <c r="AE98" s="182"/>
      <c r="AF98" s="182"/>
      <c r="AG98" s="173"/>
      <c r="AH98" s="173"/>
      <c r="AI98" s="184"/>
      <c r="AJ98" s="173"/>
      <c r="AK98" s="173"/>
      <c r="AL98" s="113"/>
      <c r="AM98" s="104"/>
      <c r="AN98" s="104"/>
      <c r="AO98" s="104"/>
      <c r="AP98" s="114"/>
      <c r="AQ98" s="186"/>
    </row>
    <row r="99" spans="1:43" x14ac:dyDescent="0.35">
      <c r="A99" s="192"/>
      <c r="B99" s="96"/>
      <c r="C99" s="173"/>
      <c r="D99" s="177"/>
      <c r="E99" s="173"/>
      <c r="F99" s="173"/>
      <c r="G99" s="173"/>
      <c r="H99" s="173"/>
      <c r="I99" s="185"/>
      <c r="J99" s="186"/>
      <c r="K99" s="185"/>
      <c r="L99" s="185"/>
      <c r="M99" s="185"/>
      <c r="N99" s="185"/>
      <c r="O99" s="185"/>
      <c r="P99" s="176"/>
      <c r="Q99" s="149"/>
      <c r="R99" s="149"/>
      <c r="S99" s="144"/>
      <c r="T99" s="144"/>
      <c r="U99" s="173"/>
      <c r="V99" s="173"/>
      <c r="W99" s="173"/>
      <c r="X99" s="2" t="s">
        <v>284</v>
      </c>
      <c r="Y99" s="5">
        <v>1</v>
      </c>
      <c r="Z99" s="5">
        <v>0.8</v>
      </c>
      <c r="AA99" s="5">
        <f t="shared" si="8"/>
        <v>0.8</v>
      </c>
      <c r="AB99" s="173"/>
      <c r="AC99" s="173"/>
      <c r="AD99" s="173"/>
      <c r="AE99" s="182"/>
      <c r="AF99" s="182"/>
      <c r="AG99" s="173"/>
      <c r="AH99" s="173"/>
      <c r="AI99" s="184"/>
      <c r="AJ99" s="173"/>
      <c r="AK99" s="173"/>
      <c r="AL99" s="113"/>
      <c r="AM99" s="104"/>
      <c r="AN99" s="104"/>
      <c r="AO99" s="104"/>
      <c r="AP99" s="114"/>
      <c r="AQ99" s="186"/>
    </row>
    <row r="100" spans="1:43" x14ac:dyDescent="0.35">
      <c r="A100" s="192"/>
      <c r="B100" s="96"/>
      <c r="C100" s="173"/>
      <c r="D100" s="177"/>
      <c r="E100" s="173"/>
      <c r="F100" s="173"/>
      <c r="G100" s="173"/>
      <c r="H100" s="173"/>
      <c r="I100" s="185"/>
      <c r="J100" s="186"/>
      <c r="K100" s="185"/>
      <c r="L100" s="185"/>
      <c r="M100" s="185"/>
      <c r="N100" s="185"/>
      <c r="O100" s="185"/>
      <c r="P100" s="176"/>
      <c r="Q100" s="149"/>
      <c r="R100" s="149"/>
      <c r="S100" s="144"/>
      <c r="T100" s="144"/>
      <c r="U100" s="173"/>
      <c r="V100" s="173"/>
      <c r="W100" s="173"/>
      <c r="X100" s="2" t="s">
        <v>285</v>
      </c>
      <c r="Y100" s="5">
        <v>1</v>
      </c>
      <c r="Z100" s="5">
        <v>0.8</v>
      </c>
      <c r="AA100" s="5">
        <f t="shared" si="8"/>
        <v>0.8</v>
      </c>
      <c r="AB100" s="173"/>
      <c r="AC100" s="173"/>
      <c r="AD100" s="173"/>
      <c r="AE100" s="182"/>
      <c r="AF100" s="182"/>
      <c r="AG100" s="173"/>
      <c r="AH100" s="173"/>
      <c r="AI100" s="184"/>
      <c r="AJ100" s="173"/>
      <c r="AK100" s="173"/>
      <c r="AL100" s="113"/>
      <c r="AM100" s="104"/>
      <c r="AN100" s="104"/>
      <c r="AO100" s="104"/>
      <c r="AP100" s="114"/>
      <c r="AQ100" s="186"/>
    </row>
    <row r="101" spans="1:43" x14ac:dyDescent="0.35">
      <c r="A101" s="192"/>
      <c r="B101" s="96"/>
      <c r="C101" s="173"/>
      <c r="D101" s="177"/>
      <c r="E101" s="173"/>
      <c r="F101" s="173"/>
      <c r="G101" s="173"/>
      <c r="H101" s="173"/>
      <c r="I101" s="185"/>
      <c r="J101" s="186"/>
      <c r="K101" s="185"/>
      <c r="L101" s="185"/>
      <c r="M101" s="185"/>
      <c r="N101" s="185"/>
      <c r="O101" s="185"/>
      <c r="P101" s="176"/>
      <c r="Q101" s="149"/>
      <c r="R101" s="149"/>
      <c r="S101" s="144"/>
      <c r="T101" s="144"/>
      <c r="U101" s="173"/>
      <c r="V101" s="173"/>
      <c r="W101" s="173"/>
      <c r="X101" s="2" t="s">
        <v>286</v>
      </c>
      <c r="Y101" s="5">
        <v>1</v>
      </c>
      <c r="Z101" s="5">
        <v>0.8</v>
      </c>
      <c r="AA101" s="5">
        <f t="shared" si="8"/>
        <v>0.8</v>
      </c>
      <c r="AB101" s="173"/>
      <c r="AC101" s="173"/>
      <c r="AD101" s="173"/>
      <c r="AE101" s="182"/>
      <c r="AF101" s="182"/>
      <c r="AG101" s="173"/>
      <c r="AH101" s="173"/>
      <c r="AI101" s="184"/>
      <c r="AJ101" s="173"/>
      <c r="AK101" s="173"/>
      <c r="AL101" s="110"/>
      <c r="AM101" s="105"/>
      <c r="AN101" s="105"/>
      <c r="AO101" s="105"/>
      <c r="AP101" s="112"/>
      <c r="AQ101" s="186"/>
    </row>
    <row r="102" spans="1:43" ht="30" customHeight="1" x14ac:dyDescent="0.35">
      <c r="A102" s="192"/>
      <c r="B102" s="96"/>
      <c r="C102" s="173"/>
      <c r="D102" s="177"/>
      <c r="E102" s="173"/>
      <c r="F102" s="173"/>
      <c r="G102" s="173"/>
      <c r="H102" s="173"/>
      <c r="I102" s="185"/>
      <c r="J102" s="186"/>
      <c r="K102" s="185"/>
      <c r="L102" s="185"/>
      <c r="M102" s="185"/>
      <c r="N102" s="185"/>
      <c r="O102" s="185"/>
      <c r="P102" s="176"/>
      <c r="Q102" s="149"/>
      <c r="R102" s="149"/>
      <c r="S102" s="144"/>
      <c r="T102" s="144"/>
      <c r="U102" s="173"/>
      <c r="V102" s="173"/>
      <c r="W102" s="173"/>
      <c r="X102" s="2" t="s">
        <v>287</v>
      </c>
      <c r="Y102" s="5">
        <v>1</v>
      </c>
      <c r="Z102" s="5">
        <v>0.75</v>
      </c>
      <c r="AA102" s="5">
        <f t="shared" si="8"/>
        <v>0.75</v>
      </c>
      <c r="AB102" s="173"/>
      <c r="AC102" s="173"/>
      <c r="AD102" s="173"/>
      <c r="AE102" s="182"/>
      <c r="AF102" s="182"/>
      <c r="AG102" s="173"/>
      <c r="AH102" s="173"/>
      <c r="AI102" s="184"/>
      <c r="AJ102" s="173"/>
      <c r="AK102" s="173"/>
      <c r="AL102" s="109" t="s">
        <v>362</v>
      </c>
      <c r="AM102" s="103">
        <v>314486520</v>
      </c>
      <c r="AN102" s="103">
        <v>314486520</v>
      </c>
      <c r="AO102" s="103">
        <v>0</v>
      </c>
      <c r="AP102" s="106">
        <f>+AO102/AN102</f>
        <v>0</v>
      </c>
      <c r="AQ102" s="186"/>
    </row>
    <row r="103" spans="1:43" x14ac:dyDescent="0.35">
      <c r="A103" s="192"/>
      <c r="B103" s="96"/>
      <c r="C103" s="173"/>
      <c r="D103" s="177"/>
      <c r="E103" s="173"/>
      <c r="F103" s="173"/>
      <c r="G103" s="173"/>
      <c r="H103" s="173"/>
      <c r="I103" s="185"/>
      <c r="J103" s="186"/>
      <c r="K103" s="185"/>
      <c r="L103" s="185"/>
      <c r="M103" s="185"/>
      <c r="N103" s="185"/>
      <c r="O103" s="185"/>
      <c r="P103" s="176"/>
      <c r="Q103" s="149"/>
      <c r="R103" s="149"/>
      <c r="S103" s="144"/>
      <c r="T103" s="144"/>
      <c r="U103" s="173"/>
      <c r="V103" s="173"/>
      <c r="W103" s="173"/>
      <c r="X103" s="2" t="s">
        <v>288</v>
      </c>
      <c r="Y103" s="5">
        <v>1</v>
      </c>
      <c r="Z103" s="5">
        <v>0.8</v>
      </c>
      <c r="AA103" s="5">
        <f t="shared" si="8"/>
        <v>0.8</v>
      </c>
      <c r="AB103" s="173"/>
      <c r="AC103" s="173"/>
      <c r="AD103" s="173"/>
      <c r="AE103" s="182"/>
      <c r="AF103" s="182"/>
      <c r="AG103" s="173"/>
      <c r="AH103" s="173"/>
      <c r="AI103" s="184"/>
      <c r="AJ103" s="173"/>
      <c r="AK103" s="173"/>
      <c r="AL103" s="113"/>
      <c r="AM103" s="104"/>
      <c r="AN103" s="104"/>
      <c r="AO103" s="104"/>
      <c r="AP103" s="107"/>
      <c r="AQ103" s="186"/>
    </row>
    <row r="104" spans="1:43" x14ac:dyDescent="0.35">
      <c r="A104" s="192"/>
      <c r="B104" s="96"/>
      <c r="C104" s="173"/>
      <c r="D104" s="177"/>
      <c r="E104" s="173"/>
      <c r="F104" s="173"/>
      <c r="G104" s="173"/>
      <c r="H104" s="173"/>
      <c r="I104" s="185"/>
      <c r="J104" s="186"/>
      <c r="K104" s="185"/>
      <c r="L104" s="185"/>
      <c r="M104" s="185"/>
      <c r="N104" s="185"/>
      <c r="O104" s="185"/>
      <c r="P104" s="176"/>
      <c r="Q104" s="149"/>
      <c r="R104" s="149"/>
      <c r="S104" s="144"/>
      <c r="T104" s="144"/>
      <c r="U104" s="173"/>
      <c r="V104" s="173"/>
      <c r="W104" s="173"/>
      <c r="X104" s="2" t="s">
        <v>289</v>
      </c>
      <c r="Y104" s="5" t="s">
        <v>99</v>
      </c>
      <c r="Z104" s="5" t="s">
        <v>99</v>
      </c>
      <c r="AA104" s="5" t="s">
        <v>99</v>
      </c>
      <c r="AB104" s="173"/>
      <c r="AC104" s="173"/>
      <c r="AD104" s="173"/>
      <c r="AE104" s="182"/>
      <c r="AF104" s="182"/>
      <c r="AG104" s="173"/>
      <c r="AH104" s="173"/>
      <c r="AI104" s="184"/>
      <c r="AJ104" s="173"/>
      <c r="AK104" s="173"/>
      <c r="AL104" s="113"/>
      <c r="AM104" s="104"/>
      <c r="AN104" s="104"/>
      <c r="AO104" s="104"/>
      <c r="AP104" s="107"/>
      <c r="AQ104" s="186"/>
    </row>
    <row r="105" spans="1:43" x14ac:dyDescent="0.35">
      <c r="A105" s="192"/>
      <c r="B105" s="96"/>
      <c r="C105" s="173"/>
      <c r="D105" s="177"/>
      <c r="E105" s="173"/>
      <c r="F105" s="173"/>
      <c r="G105" s="173"/>
      <c r="H105" s="173"/>
      <c r="I105" s="185"/>
      <c r="J105" s="186"/>
      <c r="K105" s="185"/>
      <c r="L105" s="185"/>
      <c r="M105" s="185"/>
      <c r="N105" s="185"/>
      <c r="O105" s="185"/>
      <c r="P105" s="176"/>
      <c r="Q105" s="149"/>
      <c r="R105" s="149"/>
      <c r="S105" s="144"/>
      <c r="T105" s="144"/>
      <c r="U105" s="173"/>
      <c r="V105" s="173"/>
      <c r="W105" s="173"/>
      <c r="X105" s="2" t="s">
        <v>290</v>
      </c>
      <c r="Y105" s="5" t="s">
        <v>99</v>
      </c>
      <c r="Z105" s="5" t="s">
        <v>99</v>
      </c>
      <c r="AA105" s="5" t="s">
        <v>99</v>
      </c>
      <c r="AB105" s="173"/>
      <c r="AC105" s="173"/>
      <c r="AD105" s="173"/>
      <c r="AE105" s="182"/>
      <c r="AF105" s="182"/>
      <c r="AG105" s="173"/>
      <c r="AH105" s="173"/>
      <c r="AI105" s="184"/>
      <c r="AJ105" s="173"/>
      <c r="AK105" s="173"/>
      <c r="AL105" s="113"/>
      <c r="AM105" s="104"/>
      <c r="AN105" s="104"/>
      <c r="AO105" s="104"/>
      <c r="AP105" s="107"/>
      <c r="AQ105" s="186"/>
    </row>
    <row r="106" spans="1:43" x14ac:dyDescent="0.35">
      <c r="A106" s="192"/>
      <c r="B106" s="96"/>
      <c r="C106" s="173"/>
      <c r="D106" s="177"/>
      <c r="E106" s="173"/>
      <c r="F106" s="173"/>
      <c r="G106" s="173"/>
      <c r="H106" s="173"/>
      <c r="I106" s="185"/>
      <c r="J106" s="186"/>
      <c r="K106" s="185"/>
      <c r="L106" s="185"/>
      <c r="M106" s="185"/>
      <c r="N106" s="185"/>
      <c r="O106" s="185"/>
      <c r="P106" s="176"/>
      <c r="Q106" s="149"/>
      <c r="R106" s="149"/>
      <c r="S106" s="144"/>
      <c r="T106" s="144"/>
      <c r="U106" s="173"/>
      <c r="V106" s="173"/>
      <c r="W106" s="173"/>
      <c r="X106" s="2" t="s">
        <v>291</v>
      </c>
      <c r="Y106" s="5" t="s">
        <v>99</v>
      </c>
      <c r="Z106" s="5" t="s">
        <v>99</v>
      </c>
      <c r="AA106" s="5" t="s">
        <v>99</v>
      </c>
      <c r="AB106" s="173"/>
      <c r="AC106" s="173"/>
      <c r="AD106" s="173"/>
      <c r="AE106" s="182"/>
      <c r="AF106" s="182"/>
      <c r="AG106" s="173"/>
      <c r="AH106" s="173"/>
      <c r="AI106" s="184"/>
      <c r="AJ106" s="173"/>
      <c r="AK106" s="173"/>
      <c r="AL106" s="110"/>
      <c r="AM106" s="105"/>
      <c r="AN106" s="105"/>
      <c r="AO106" s="105"/>
      <c r="AP106" s="108"/>
      <c r="AQ106" s="186"/>
    </row>
    <row r="107" spans="1:43" ht="30" customHeight="1" x14ac:dyDescent="0.35">
      <c r="A107" s="192"/>
      <c r="B107" s="96"/>
      <c r="C107" s="173"/>
      <c r="D107" s="177"/>
      <c r="E107" s="173"/>
      <c r="F107" s="173"/>
      <c r="G107" s="173"/>
      <c r="H107" s="173"/>
      <c r="I107" s="185"/>
      <c r="J107" s="186"/>
      <c r="K107" s="185"/>
      <c r="L107" s="185"/>
      <c r="M107" s="185"/>
      <c r="N107" s="185"/>
      <c r="O107" s="185"/>
      <c r="P107" s="176"/>
      <c r="Q107" s="149"/>
      <c r="R107" s="149"/>
      <c r="S107" s="144"/>
      <c r="T107" s="144"/>
      <c r="U107" s="173"/>
      <c r="V107" s="173"/>
      <c r="W107" s="173"/>
      <c r="X107" s="2" t="s">
        <v>292</v>
      </c>
      <c r="Y107" s="5">
        <v>1</v>
      </c>
      <c r="Z107" s="5">
        <v>0.75</v>
      </c>
      <c r="AA107" s="5">
        <f t="shared" si="8"/>
        <v>0.75</v>
      </c>
      <c r="AB107" s="173"/>
      <c r="AC107" s="173"/>
      <c r="AD107" s="173"/>
      <c r="AE107" s="182"/>
      <c r="AF107" s="182"/>
      <c r="AG107" s="173"/>
      <c r="AH107" s="173"/>
      <c r="AI107" s="184"/>
      <c r="AJ107" s="173"/>
      <c r="AK107" s="173"/>
      <c r="AL107" s="109" t="s">
        <v>363</v>
      </c>
      <c r="AM107" s="103">
        <v>151851000</v>
      </c>
      <c r="AN107" s="103">
        <v>238939050</v>
      </c>
      <c r="AO107" s="103">
        <v>0</v>
      </c>
      <c r="AP107" s="106">
        <f>+AO107/AN107</f>
        <v>0</v>
      </c>
      <c r="AQ107" s="186"/>
    </row>
    <row r="108" spans="1:43" x14ac:dyDescent="0.35">
      <c r="A108" s="192"/>
      <c r="B108" s="96"/>
      <c r="C108" s="173"/>
      <c r="D108" s="177"/>
      <c r="E108" s="173"/>
      <c r="F108" s="173"/>
      <c r="G108" s="173"/>
      <c r="H108" s="173"/>
      <c r="I108" s="185"/>
      <c r="J108" s="186"/>
      <c r="K108" s="185"/>
      <c r="L108" s="185"/>
      <c r="M108" s="185"/>
      <c r="N108" s="185"/>
      <c r="O108" s="185"/>
      <c r="P108" s="176"/>
      <c r="Q108" s="150"/>
      <c r="R108" s="150"/>
      <c r="S108" s="145"/>
      <c r="T108" s="145"/>
      <c r="U108" s="173"/>
      <c r="V108" s="173"/>
      <c r="W108" s="173"/>
      <c r="X108" s="2" t="s">
        <v>293</v>
      </c>
      <c r="Y108" s="5">
        <v>1</v>
      </c>
      <c r="Z108" s="5">
        <v>0.75</v>
      </c>
      <c r="AA108" s="5">
        <f t="shared" si="8"/>
        <v>0.75</v>
      </c>
      <c r="AB108" s="173"/>
      <c r="AC108" s="173"/>
      <c r="AD108" s="173"/>
      <c r="AE108" s="182"/>
      <c r="AF108" s="182"/>
      <c r="AG108" s="173"/>
      <c r="AH108" s="173"/>
      <c r="AI108" s="184"/>
      <c r="AJ108" s="173"/>
      <c r="AK108" s="173"/>
      <c r="AL108" s="113"/>
      <c r="AM108" s="104"/>
      <c r="AN108" s="104"/>
      <c r="AO108" s="104"/>
      <c r="AP108" s="107"/>
      <c r="AQ108" s="186"/>
    </row>
    <row r="109" spans="1:43" x14ac:dyDescent="0.35">
      <c r="A109" s="192"/>
      <c r="B109" s="96"/>
      <c r="C109" s="173"/>
      <c r="D109" s="177"/>
      <c r="E109" s="173"/>
      <c r="F109" s="173"/>
      <c r="G109" s="173"/>
      <c r="H109" s="173" t="s">
        <v>49</v>
      </c>
      <c r="I109" s="185">
        <v>0</v>
      </c>
      <c r="J109" s="186" t="s">
        <v>56</v>
      </c>
      <c r="K109" s="185">
        <v>3</v>
      </c>
      <c r="L109" s="185">
        <v>1</v>
      </c>
      <c r="M109" s="185">
        <v>1</v>
      </c>
      <c r="N109" s="185">
        <v>0.25</v>
      </c>
      <c r="O109" s="185">
        <v>0.25</v>
      </c>
      <c r="P109" s="185">
        <v>0.25</v>
      </c>
      <c r="Q109" s="151">
        <v>0.25</v>
      </c>
      <c r="R109" s="151">
        <f>SUM(N109:Q109)</f>
        <v>1</v>
      </c>
      <c r="S109" s="143">
        <v>1</v>
      </c>
      <c r="T109" s="210">
        <v>0.66</v>
      </c>
      <c r="U109" s="173"/>
      <c r="V109" s="173"/>
      <c r="W109" s="173"/>
      <c r="X109" s="2" t="s">
        <v>294</v>
      </c>
      <c r="Y109" s="5">
        <v>0.5</v>
      </c>
      <c r="Z109" s="5">
        <v>0.2</v>
      </c>
      <c r="AA109" s="5">
        <f t="shared" si="8"/>
        <v>0.4</v>
      </c>
      <c r="AB109" s="173"/>
      <c r="AC109" s="173"/>
      <c r="AD109" s="173"/>
      <c r="AE109" s="182"/>
      <c r="AF109" s="182"/>
      <c r="AG109" s="173"/>
      <c r="AH109" s="173"/>
      <c r="AI109" s="184"/>
      <c r="AJ109" s="173"/>
      <c r="AK109" s="173"/>
      <c r="AL109" s="113"/>
      <c r="AM109" s="104"/>
      <c r="AN109" s="104"/>
      <c r="AO109" s="104"/>
      <c r="AP109" s="107"/>
      <c r="AQ109" s="186"/>
    </row>
    <row r="110" spans="1:43" x14ac:dyDescent="0.35">
      <c r="A110" s="192"/>
      <c r="B110" s="96"/>
      <c r="C110" s="173"/>
      <c r="D110" s="177"/>
      <c r="E110" s="173"/>
      <c r="F110" s="173"/>
      <c r="G110" s="173"/>
      <c r="H110" s="173"/>
      <c r="I110" s="185"/>
      <c r="J110" s="186"/>
      <c r="K110" s="185"/>
      <c r="L110" s="185"/>
      <c r="M110" s="185"/>
      <c r="N110" s="185"/>
      <c r="O110" s="185"/>
      <c r="P110" s="185"/>
      <c r="Q110" s="152"/>
      <c r="R110" s="152"/>
      <c r="S110" s="144"/>
      <c r="T110" s="212"/>
      <c r="U110" s="173"/>
      <c r="V110" s="173"/>
      <c r="W110" s="173"/>
      <c r="X110" s="2" t="s">
        <v>295</v>
      </c>
      <c r="Y110" s="5">
        <v>1</v>
      </c>
      <c r="Z110" s="5">
        <v>1</v>
      </c>
      <c r="AA110" s="5">
        <f t="shared" si="8"/>
        <v>1</v>
      </c>
      <c r="AB110" s="173"/>
      <c r="AC110" s="173"/>
      <c r="AD110" s="173"/>
      <c r="AE110" s="182"/>
      <c r="AF110" s="182"/>
      <c r="AG110" s="173"/>
      <c r="AH110" s="173"/>
      <c r="AI110" s="184"/>
      <c r="AJ110" s="173"/>
      <c r="AK110" s="173"/>
      <c r="AL110" s="110"/>
      <c r="AM110" s="105"/>
      <c r="AN110" s="105"/>
      <c r="AO110" s="105"/>
      <c r="AP110" s="108"/>
      <c r="AQ110" s="186"/>
    </row>
    <row r="111" spans="1:43" ht="46.5" customHeight="1" x14ac:dyDescent="0.35">
      <c r="A111" s="192"/>
      <c r="B111" s="96"/>
      <c r="C111" s="173"/>
      <c r="D111" s="177"/>
      <c r="E111" s="173"/>
      <c r="F111" s="173"/>
      <c r="G111" s="173"/>
      <c r="H111" s="173"/>
      <c r="I111" s="185"/>
      <c r="J111" s="186"/>
      <c r="K111" s="185"/>
      <c r="L111" s="185"/>
      <c r="M111" s="185"/>
      <c r="N111" s="185"/>
      <c r="O111" s="185"/>
      <c r="P111" s="185"/>
      <c r="Q111" s="152"/>
      <c r="R111" s="152"/>
      <c r="S111" s="144"/>
      <c r="T111" s="212"/>
      <c r="U111" s="173"/>
      <c r="V111" s="173"/>
      <c r="W111" s="173"/>
      <c r="X111" s="2" t="s">
        <v>296</v>
      </c>
      <c r="Y111" s="5">
        <v>1</v>
      </c>
      <c r="Z111" s="5">
        <v>1</v>
      </c>
      <c r="AA111" s="5">
        <f t="shared" si="8"/>
        <v>1</v>
      </c>
      <c r="AB111" s="173"/>
      <c r="AC111" s="173"/>
      <c r="AD111" s="173"/>
      <c r="AE111" s="182"/>
      <c r="AF111" s="182"/>
      <c r="AG111" s="173"/>
      <c r="AH111" s="173"/>
      <c r="AI111" s="184"/>
      <c r="AJ111" s="173"/>
      <c r="AK111" s="173"/>
      <c r="AL111" s="36" t="s">
        <v>364</v>
      </c>
      <c r="AM111" s="37">
        <v>0</v>
      </c>
      <c r="AN111" s="37">
        <v>2256570854</v>
      </c>
      <c r="AO111" s="37">
        <v>0</v>
      </c>
      <c r="AP111" s="58">
        <f>+AO111/AN111</f>
        <v>0</v>
      </c>
      <c r="AQ111" s="186"/>
    </row>
    <row r="112" spans="1:43" ht="42.75" customHeight="1" x14ac:dyDescent="0.35">
      <c r="A112" s="192"/>
      <c r="B112" s="96"/>
      <c r="C112" s="173"/>
      <c r="D112" s="177"/>
      <c r="E112" s="173"/>
      <c r="F112" s="173"/>
      <c r="G112" s="173"/>
      <c r="H112" s="173"/>
      <c r="I112" s="185"/>
      <c r="J112" s="186"/>
      <c r="K112" s="185"/>
      <c r="L112" s="185"/>
      <c r="M112" s="185"/>
      <c r="N112" s="185"/>
      <c r="O112" s="185"/>
      <c r="P112" s="185"/>
      <c r="Q112" s="152"/>
      <c r="R112" s="152"/>
      <c r="S112" s="144"/>
      <c r="T112" s="212"/>
      <c r="U112" s="173"/>
      <c r="V112" s="173"/>
      <c r="W112" s="173"/>
      <c r="X112" s="2" t="s">
        <v>297</v>
      </c>
      <c r="Y112" s="5">
        <v>1</v>
      </c>
      <c r="Z112" s="5">
        <v>0.75</v>
      </c>
      <c r="AA112" s="5">
        <f t="shared" si="8"/>
        <v>0.75</v>
      </c>
      <c r="AB112" s="173"/>
      <c r="AC112" s="173"/>
      <c r="AD112" s="173"/>
      <c r="AE112" s="182"/>
      <c r="AF112" s="182"/>
      <c r="AG112" s="173"/>
      <c r="AH112" s="173"/>
      <c r="AI112" s="184"/>
      <c r="AJ112" s="173"/>
      <c r="AK112" s="173"/>
      <c r="AL112" s="36" t="s">
        <v>365</v>
      </c>
      <c r="AM112" s="37">
        <v>2201975541</v>
      </c>
      <c r="AN112" s="37">
        <v>2201975541</v>
      </c>
      <c r="AO112" s="37">
        <v>0</v>
      </c>
      <c r="AP112" s="58">
        <f t="shared" ref="AP112:AP117" si="12">+AO112/AN112</f>
        <v>0</v>
      </c>
      <c r="AQ112" s="186"/>
    </row>
    <row r="113" spans="1:43" ht="39" customHeight="1" x14ac:dyDescent="0.35">
      <c r="A113" s="192"/>
      <c r="B113" s="96"/>
      <c r="C113" s="173"/>
      <c r="D113" s="177"/>
      <c r="E113" s="173"/>
      <c r="F113" s="173"/>
      <c r="G113" s="173"/>
      <c r="H113" s="173"/>
      <c r="I113" s="185"/>
      <c r="J113" s="186"/>
      <c r="K113" s="185"/>
      <c r="L113" s="185"/>
      <c r="M113" s="185"/>
      <c r="N113" s="185"/>
      <c r="O113" s="185"/>
      <c r="P113" s="185"/>
      <c r="Q113" s="152"/>
      <c r="R113" s="152"/>
      <c r="S113" s="144"/>
      <c r="T113" s="212"/>
      <c r="U113" s="173"/>
      <c r="V113" s="173"/>
      <c r="W113" s="173"/>
      <c r="X113" s="2" t="s">
        <v>298</v>
      </c>
      <c r="Y113" s="5">
        <v>1</v>
      </c>
      <c r="Z113" s="5">
        <v>0.75</v>
      </c>
      <c r="AA113" s="5">
        <f t="shared" si="8"/>
        <v>0.75</v>
      </c>
      <c r="AB113" s="173"/>
      <c r="AC113" s="173"/>
      <c r="AD113" s="173"/>
      <c r="AE113" s="182"/>
      <c r="AF113" s="182"/>
      <c r="AG113" s="173"/>
      <c r="AH113" s="173"/>
      <c r="AI113" s="184"/>
      <c r="AJ113" s="173"/>
      <c r="AK113" s="173"/>
      <c r="AL113" s="36" t="s">
        <v>366</v>
      </c>
      <c r="AM113" s="37">
        <v>185318190</v>
      </c>
      <c r="AN113" s="37">
        <v>0.44</v>
      </c>
      <c r="AO113" s="37">
        <v>0</v>
      </c>
      <c r="AP113" s="58">
        <f t="shared" si="12"/>
        <v>0</v>
      </c>
      <c r="AQ113" s="186"/>
    </row>
    <row r="114" spans="1:43" ht="45" customHeight="1" x14ac:dyDescent="0.35">
      <c r="A114" s="192"/>
      <c r="B114" s="96"/>
      <c r="C114" s="173"/>
      <c r="D114" s="177"/>
      <c r="E114" s="173"/>
      <c r="F114" s="173"/>
      <c r="G114" s="173"/>
      <c r="H114" s="173"/>
      <c r="I114" s="185"/>
      <c r="J114" s="186"/>
      <c r="K114" s="185"/>
      <c r="L114" s="185"/>
      <c r="M114" s="185"/>
      <c r="N114" s="185"/>
      <c r="O114" s="185"/>
      <c r="P114" s="185"/>
      <c r="Q114" s="152"/>
      <c r="R114" s="152"/>
      <c r="S114" s="144"/>
      <c r="T114" s="212"/>
      <c r="U114" s="173"/>
      <c r="V114" s="173"/>
      <c r="W114" s="173"/>
      <c r="X114" s="2" t="s">
        <v>299</v>
      </c>
      <c r="Y114" s="5" t="s">
        <v>99</v>
      </c>
      <c r="Z114" s="5" t="s">
        <v>99</v>
      </c>
      <c r="AA114" s="5" t="s">
        <v>99</v>
      </c>
      <c r="AB114" s="173"/>
      <c r="AC114" s="173"/>
      <c r="AD114" s="173"/>
      <c r="AE114" s="182"/>
      <c r="AF114" s="182"/>
      <c r="AG114" s="173"/>
      <c r="AH114" s="173"/>
      <c r="AI114" s="184"/>
      <c r="AJ114" s="173"/>
      <c r="AK114" s="173"/>
      <c r="AL114" s="109" t="s">
        <v>367</v>
      </c>
      <c r="AM114" s="103">
        <v>69585022</v>
      </c>
      <c r="AN114" s="103">
        <v>69585022</v>
      </c>
      <c r="AO114" s="103">
        <v>0</v>
      </c>
      <c r="AP114" s="111">
        <f t="shared" si="12"/>
        <v>0</v>
      </c>
      <c r="AQ114" s="186"/>
    </row>
    <row r="115" spans="1:43" x14ac:dyDescent="0.35">
      <c r="A115" s="192"/>
      <c r="B115" s="96"/>
      <c r="C115" s="173"/>
      <c r="D115" s="177"/>
      <c r="E115" s="173"/>
      <c r="F115" s="173"/>
      <c r="G115" s="173"/>
      <c r="H115" s="173"/>
      <c r="I115" s="185"/>
      <c r="J115" s="186"/>
      <c r="K115" s="185"/>
      <c r="L115" s="185"/>
      <c r="M115" s="185"/>
      <c r="N115" s="185"/>
      <c r="O115" s="185"/>
      <c r="P115" s="185"/>
      <c r="Q115" s="152"/>
      <c r="R115" s="152"/>
      <c r="S115" s="144"/>
      <c r="T115" s="212"/>
      <c r="U115" s="173"/>
      <c r="V115" s="173"/>
      <c r="W115" s="173"/>
      <c r="X115" s="2" t="s">
        <v>300</v>
      </c>
      <c r="Y115" s="5">
        <v>0.5</v>
      </c>
      <c r="Z115" s="5">
        <v>0.25</v>
      </c>
      <c r="AA115" s="5">
        <f t="shared" si="8"/>
        <v>0.5</v>
      </c>
      <c r="AB115" s="173"/>
      <c r="AC115" s="173"/>
      <c r="AD115" s="173"/>
      <c r="AE115" s="182"/>
      <c r="AF115" s="182"/>
      <c r="AG115" s="173"/>
      <c r="AH115" s="173"/>
      <c r="AI115" s="184"/>
      <c r="AJ115" s="173"/>
      <c r="AK115" s="173"/>
      <c r="AL115" s="113"/>
      <c r="AM115" s="104"/>
      <c r="AN115" s="104"/>
      <c r="AO115" s="104"/>
      <c r="AP115" s="114"/>
      <c r="AQ115" s="186"/>
    </row>
    <row r="116" spans="1:43" x14ac:dyDescent="0.35">
      <c r="A116" s="192"/>
      <c r="B116" s="96"/>
      <c r="C116" s="173"/>
      <c r="D116" s="177"/>
      <c r="E116" s="173"/>
      <c r="F116" s="173"/>
      <c r="G116" s="173"/>
      <c r="H116" s="173"/>
      <c r="I116" s="185"/>
      <c r="J116" s="186"/>
      <c r="K116" s="185"/>
      <c r="L116" s="185"/>
      <c r="M116" s="185"/>
      <c r="N116" s="185"/>
      <c r="O116" s="185"/>
      <c r="P116" s="185"/>
      <c r="Q116" s="152"/>
      <c r="R116" s="152"/>
      <c r="S116" s="144"/>
      <c r="T116" s="212"/>
      <c r="U116" s="173"/>
      <c r="V116" s="173"/>
      <c r="W116" s="173"/>
      <c r="X116" s="2" t="s">
        <v>301</v>
      </c>
      <c r="Y116" s="5">
        <v>1</v>
      </c>
      <c r="Z116" s="5">
        <v>0.75</v>
      </c>
      <c r="AA116" s="5">
        <f t="shared" si="8"/>
        <v>0.75</v>
      </c>
      <c r="AB116" s="173"/>
      <c r="AC116" s="173"/>
      <c r="AD116" s="173"/>
      <c r="AE116" s="182"/>
      <c r="AF116" s="182"/>
      <c r="AG116" s="173"/>
      <c r="AH116" s="173"/>
      <c r="AI116" s="184"/>
      <c r="AJ116" s="173"/>
      <c r="AK116" s="173"/>
      <c r="AL116" s="110"/>
      <c r="AM116" s="105"/>
      <c r="AN116" s="105"/>
      <c r="AO116" s="105"/>
      <c r="AP116" s="112"/>
      <c r="AQ116" s="186"/>
    </row>
    <row r="117" spans="1:43" ht="30" customHeight="1" x14ac:dyDescent="0.35">
      <c r="A117" s="192"/>
      <c r="B117" s="96"/>
      <c r="C117" s="173"/>
      <c r="D117" s="177"/>
      <c r="E117" s="173"/>
      <c r="F117" s="173"/>
      <c r="G117" s="173"/>
      <c r="H117" s="173"/>
      <c r="I117" s="185"/>
      <c r="J117" s="186"/>
      <c r="K117" s="185"/>
      <c r="L117" s="185"/>
      <c r="M117" s="185"/>
      <c r="N117" s="185"/>
      <c r="O117" s="185"/>
      <c r="P117" s="185"/>
      <c r="Q117" s="152"/>
      <c r="R117" s="152"/>
      <c r="S117" s="144"/>
      <c r="T117" s="212"/>
      <c r="U117" s="173"/>
      <c r="V117" s="173"/>
      <c r="W117" s="173"/>
      <c r="X117" s="2" t="s">
        <v>302</v>
      </c>
      <c r="Y117" s="5">
        <v>1</v>
      </c>
      <c r="Z117" s="5">
        <v>0.75</v>
      </c>
      <c r="AA117" s="5">
        <f t="shared" si="8"/>
        <v>0.75</v>
      </c>
      <c r="AB117" s="173"/>
      <c r="AC117" s="173"/>
      <c r="AD117" s="173"/>
      <c r="AE117" s="182"/>
      <c r="AF117" s="182"/>
      <c r="AG117" s="173"/>
      <c r="AH117" s="173"/>
      <c r="AI117" s="184"/>
      <c r="AJ117" s="173"/>
      <c r="AK117" s="173"/>
      <c r="AL117" s="109" t="s">
        <v>368</v>
      </c>
      <c r="AM117" s="103">
        <v>11291972</v>
      </c>
      <c r="AN117" s="103">
        <v>11291972</v>
      </c>
      <c r="AO117" s="103">
        <v>0</v>
      </c>
      <c r="AP117" s="111">
        <f t="shared" si="12"/>
        <v>0</v>
      </c>
      <c r="AQ117" s="186"/>
    </row>
    <row r="118" spans="1:43" ht="50.25" customHeight="1" x14ac:dyDescent="0.35">
      <c r="A118" s="192"/>
      <c r="B118" s="96"/>
      <c r="C118" s="173"/>
      <c r="D118" s="177"/>
      <c r="E118" s="173"/>
      <c r="F118" s="173"/>
      <c r="G118" s="173"/>
      <c r="H118" s="173"/>
      <c r="I118" s="185"/>
      <c r="J118" s="186"/>
      <c r="K118" s="185"/>
      <c r="L118" s="185"/>
      <c r="M118" s="185"/>
      <c r="N118" s="185"/>
      <c r="O118" s="185"/>
      <c r="P118" s="185"/>
      <c r="Q118" s="153"/>
      <c r="R118" s="153"/>
      <c r="S118" s="145"/>
      <c r="T118" s="211"/>
      <c r="U118" s="173"/>
      <c r="V118" s="173"/>
      <c r="W118" s="173"/>
      <c r="X118" s="2" t="s">
        <v>303</v>
      </c>
      <c r="Y118" s="5">
        <v>1</v>
      </c>
      <c r="Z118" s="5">
        <v>0.5</v>
      </c>
      <c r="AA118" s="5">
        <f t="shared" si="8"/>
        <v>0.5</v>
      </c>
      <c r="AB118" s="173"/>
      <c r="AC118" s="173"/>
      <c r="AD118" s="173"/>
      <c r="AE118" s="182"/>
      <c r="AF118" s="182"/>
      <c r="AG118" s="173"/>
      <c r="AH118" s="173"/>
      <c r="AI118" s="184"/>
      <c r="AJ118" s="173"/>
      <c r="AK118" s="173"/>
      <c r="AL118" s="110"/>
      <c r="AM118" s="105"/>
      <c r="AN118" s="105"/>
      <c r="AO118" s="105"/>
      <c r="AP118" s="112"/>
      <c r="AQ118" s="186"/>
    </row>
    <row r="119" spans="1:43" ht="50.25" customHeight="1" x14ac:dyDescent="0.35">
      <c r="A119" s="192"/>
      <c r="B119" s="96"/>
      <c r="C119" s="9"/>
      <c r="D119" s="13"/>
      <c r="E119" s="9"/>
      <c r="F119" s="9"/>
      <c r="G119" s="92" t="s">
        <v>370</v>
      </c>
      <c r="H119" s="93"/>
      <c r="I119" s="93"/>
      <c r="J119" s="93"/>
      <c r="K119" s="93"/>
      <c r="L119" s="93"/>
      <c r="M119" s="93"/>
      <c r="N119" s="93"/>
      <c r="O119" s="93"/>
      <c r="P119" s="93"/>
      <c r="Q119" s="94"/>
      <c r="R119" s="83"/>
      <c r="S119" s="84">
        <f>AVERAGE(S92:S118)</f>
        <v>0.95586436926691454</v>
      </c>
      <c r="T119" s="84">
        <f>AVERAGE(T92:T118)</f>
        <v>0.62086162183952631</v>
      </c>
      <c r="U119" s="9"/>
      <c r="V119" s="9"/>
      <c r="W119" s="9"/>
      <c r="X119" s="2"/>
      <c r="Y119" s="5"/>
      <c r="Z119" s="5"/>
      <c r="AA119" s="5"/>
      <c r="AB119" s="9"/>
      <c r="AC119" s="9"/>
      <c r="AD119" s="9"/>
      <c r="AE119" s="15"/>
      <c r="AF119" s="15"/>
      <c r="AG119" s="9"/>
      <c r="AH119" s="9"/>
      <c r="AI119" s="1"/>
      <c r="AJ119" s="9"/>
      <c r="AK119" s="9"/>
      <c r="AL119" s="26" t="s">
        <v>372</v>
      </c>
      <c r="AM119" s="18">
        <f>SUM(AM92:AM118)</f>
        <v>13907083469</v>
      </c>
      <c r="AN119" s="18">
        <f t="shared" ref="AN119:AO119" si="13">SUM(AN92:AN118)</f>
        <v>21277694720.969997</v>
      </c>
      <c r="AO119" s="18">
        <f t="shared" si="13"/>
        <v>9747841546.8800011</v>
      </c>
      <c r="AP119" s="19">
        <f>+AO119/AN119</f>
        <v>0.45812488968897197</v>
      </c>
      <c r="AQ119" s="14"/>
    </row>
    <row r="120" spans="1:43" ht="159.5" x14ac:dyDescent="0.35">
      <c r="A120" s="192"/>
      <c r="B120" s="96"/>
      <c r="C120" s="9" t="s">
        <v>35</v>
      </c>
      <c r="D120" s="13">
        <v>0</v>
      </c>
      <c r="E120" s="9" t="s">
        <v>41</v>
      </c>
      <c r="F120" s="54">
        <v>0.4</v>
      </c>
      <c r="G120" s="9" t="s">
        <v>43</v>
      </c>
      <c r="H120" s="9" t="s">
        <v>50</v>
      </c>
      <c r="I120" s="56">
        <v>54000000000</v>
      </c>
      <c r="J120" s="14" t="s">
        <v>57</v>
      </c>
      <c r="K120" s="56">
        <v>396000000000</v>
      </c>
      <c r="L120" s="1">
        <v>44377730167</v>
      </c>
      <c r="M120" s="56">
        <v>44377730167</v>
      </c>
      <c r="N120" s="56">
        <v>0</v>
      </c>
      <c r="O120" s="56">
        <v>0</v>
      </c>
      <c r="P120" s="56">
        <v>24237459665.919998</v>
      </c>
      <c r="Q120" s="56">
        <v>24110011768.34</v>
      </c>
      <c r="R120" s="56">
        <f>SUM(N120:Q120)</f>
        <v>48347471434.259995</v>
      </c>
      <c r="S120" s="13">
        <v>1</v>
      </c>
      <c r="T120" s="13">
        <f>+(R120+M120)/K120</f>
        <v>0.2341545494981313</v>
      </c>
      <c r="U120" s="9" t="s">
        <v>70</v>
      </c>
      <c r="V120" s="9" t="s">
        <v>71</v>
      </c>
      <c r="W120" s="9" t="s">
        <v>72</v>
      </c>
      <c r="X120" s="4" t="s">
        <v>234</v>
      </c>
      <c r="Y120" s="5">
        <v>1</v>
      </c>
      <c r="Z120" s="5">
        <v>0.5</v>
      </c>
      <c r="AA120" s="5">
        <f t="shared" si="8"/>
        <v>0.5</v>
      </c>
      <c r="AB120" s="9">
        <v>364</v>
      </c>
      <c r="AC120" s="9">
        <v>180</v>
      </c>
      <c r="AD120" s="9" t="s">
        <v>62</v>
      </c>
      <c r="AE120" s="15">
        <v>914552</v>
      </c>
      <c r="AF120" s="15">
        <v>0</v>
      </c>
      <c r="AG120" s="9" t="s">
        <v>63</v>
      </c>
      <c r="AH120" s="9" t="s">
        <v>67</v>
      </c>
      <c r="AI120" s="1">
        <v>48240047796.110001</v>
      </c>
      <c r="AJ120" s="9" t="s">
        <v>68</v>
      </c>
      <c r="AK120" s="9" t="s">
        <v>69</v>
      </c>
      <c r="AL120" s="36" t="s">
        <v>67</v>
      </c>
      <c r="AM120" s="37">
        <v>44377730167</v>
      </c>
      <c r="AN120" s="37">
        <v>49240047796.110001</v>
      </c>
      <c r="AO120" s="37">
        <v>47035537982.449997</v>
      </c>
      <c r="AP120" s="58">
        <f>+AO120/AN120</f>
        <v>0.95522933237619312</v>
      </c>
      <c r="AQ120" s="14" t="s">
        <v>323</v>
      </c>
    </row>
    <row r="121" spans="1:43" ht="63.75" customHeight="1" x14ac:dyDescent="0.35">
      <c r="A121" s="10"/>
      <c r="B121" s="97"/>
      <c r="C121" s="17"/>
      <c r="D121" s="17"/>
      <c r="E121" s="17"/>
      <c r="F121" s="17"/>
      <c r="G121" s="92" t="s">
        <v>371</v>
      </c>
      <c r="H121" s="93"/>
      <c r="I121" s="93"/>
      <c r="J121" s="93"/>
      <c r="K121" s="93"/>
      <c r="L121" s="93"/>
      <c r="M121" s="93"/>
      <c r="N121" s="93"/>
      <c r="O121" s="93"/>
      <c r="P121" s="93"/>
      <c r="Q121" s="94"/>
      <c r="R121" s="85"/>
      <c r="S121" s="86">
        <f>+S120</f>
        <v>1</v>
      </c>
      <c r="T121" s="86">
        <f>+T120</f>
        <v>0.2341545494981313</v>
      </c>
      <c r="U121" s="9"/>
      <c r="V121" s="9"/>
      <c r="W121" s="9"/>
      <c r="X121" s="4"/>
      <c r="Y121" s="5"/>
      <c r="Z121" s="5"/>
      <c r="AA121" s="5"/>
      <c r="AB121" s="9"/>
      <c r="AC121" s="9"/>
      <c r="AD121" s="9"/>
      <c r="AE121" s="15"/>
      <c r="AF121" s="15"/>
      <c r="AG121" s="9"/>
      <c r="AH121" s="9"/>
      <c r="AI121" s="1"/>
      <c r="AJ121" s="9"/>
      <c r="AK121" s="9"/>
      <c r="AL121" s="26" t="s">
        <v>373</v>
      </c>
      <c r="AM121" s="59">
        <f>+AM120</f>
        <v>44377730167</v>
      </c>
      <c r="AN121" s="59">
        <f t="shared" ref="AN121:AO121" si="14">+AN120</f>
        <v>49240047796.110001</v>
      </c>
      <c r="AO121" s="59">
        <f t="shared" si="14"/>
        <v>47035537982.449997</v>
      </c>
      <c r="AP121" s="60">
        <f>+AP120</f>
        <v>0.95522933237619312</v>
      </c>
      <c r="AQ121" s="43"/>
    </row>
    <row r="122" spans="1:43" ht="108.75" customHeight="1" x14ac:dyDescent="0.35">
      <c r="A122" s="10"/>
      <c r="B122" s="196" t="s">
        <v>337</v>
      </c>
      <c r="C122" s="197"/>
      <c r="D122" s="197"/>
      <c r="E122" s="197"/>
      <c r="F122" s="197"/>
      <c r="G122" s="197"/>
      <c r="H122" s="197"/>
      <c r="I122" s="197"/>
      <c r="J122" s="197"/>
      <c r="K122" s="197"/>
      <c r="L122" s="197"/>
      <c r="M122" s="197"/>
      <c r="N122" s="197"/>
      <c r="O122" s="197"/>
      <c r="P122" s="197"/>
      <c r="Q122" s="198"/>
      <c r="R122" s="87"/>
      <c r="S122" s="88">
        <f>+(S119+S121)/2</f>
        <v>0.97793218463345721</v>
      </c>
      <c r="T122" s="88">
        <f>+(T119+T121)/2</f>
        <v>0.42750808566882881</v>
      </c>
      <c r="U122" s="9"/>
      <c r="V122" s="9"/>
      <c r="W122" s="9"/>
      <c r="X122" s="4"/>
      <c r="Y122" s="5"/>
      <c r="Z122" s="5"/>
      <c r="AA122" s="5"/>
      <c r="AB122" s="9"/>
      <c r="AC122" s="9"/>
      <c r="AD122" s="9"/>
      <c r="AE122" s="15"/>
      <c r="AF122" s="15"/>
      <c r="AG122" s="9"/>
      <c r="AH122" s="9"/>
      <c r="AI122" s="1"/>
      <c r="AJ122" s="9"/>
      <c r="AK122" s="9"/>
      <c r="AL122" s="49" t="s">
        <v>374</v>
      </c>
      <c r="AM122" s="61">
        <f>+AM121+AM119</f>
        <v>58284813636</v>
      </c>
      <c r="AN122" s="61">
        <f t="shared" ref="AN122:AO122" si="15">+AN121+AN119</f>
        <v>70517742517.080002</v>
      </c>
      <c r="AO122" s="61">
        <f t="shared" si="15"/>
        <v>56783379529.330002</v>
      </c>
      <c r="AP122" s="51">
        <f>+AO122/AN122</f>
        <v>0.8052353564151119</v>
      </c>
      <c r="AQ122" s="43"/>
    </row>
    <row r="123" spans="1:43" ht="38.65" customHeight="1" x14ac:dyDescent="0.35">
      <c r="A123" s="192" t="s">
        <v>148</v>
      </c>
      <c r="B123" s="192" t="s">
        <v>149</v>
      </c>
      <c r="C123" s="173" t="s">
        <v>152</v>
      </c>
      <c r="D123" s="173" t="s">
        <v>153</v>
      </c>
      <c r="E123" s="173" t="s">
        <v>154</v>
      </c>
      <c r="F123" s="173">
        <v>0</v>
      </c>
      <c r="G123" s="173" t="s">
        <v>150</v>
      </c>
      <c r="H123" s="173" t="s">
        <v>155</v>
      </c>
      <c r="I123" s="173" t="s">
        <v>153</v>
      </c>
      <c r="J123" s="186" t="s">
        <v>157</v>
      </c>
      <c r="K123" s="173">
        <v>33</v>
      </c>
      <c r="L123" s="173">
        <v>11</v>
      </c>
      <c r="M123" s="173" t="s">
        <v>99</v>
      </c>
      <c r="N123" s="173">
        <v>0</v>
      </c>
      <c r="O123" s="173">
        <v>0</v>
      </c>
      <c r="P123" s="173">
        <v>0</v>
      </c>
      <c r="Q123" s="137">
        <v>0</v>
      </c>
      <c r="R123" s="137">
        <v>0</v>
      </c>
      <c r="S123" s="143">
        <v>0</v>
      </c>
      <c r="T123" s="143">
        <v>0</v>
      </c>
      <c r="U123" s="173" t="s">
        <v>171</v>
      </c>
      <c r="V123" s="173" t="s">
        <v>240</v>
      </c>
      <c r="W123" s="173" t="s">
        <v>174</v>
      </c>
      <c r="X123" s="3" t="s">
        <v>230</v>
      </c>
      <c r="Y123" s="5">
        <v>0.25</v>
      </c>
      <c r="Z123" s="5">
        <v>0.25</v>
      </c>
      <c r="AA123" s="5">
        <f t="shared" si="8"/>
        <v>1</v>
      </c>
      <c r="AB123" s="173">
        <v>364</v>
      </c>
      <c r="AC123" s="173">
        <v>180</v>
      </c>
      <c r="AD123" s="173" t="s">
        <v>62</v>
      </c>
      <c r="AE123" s="182">
        <v>1028736</v>
      </c>
      <c r="AF123" s="182">
        <v>308620</v>
      </c>
      <c r="AG123" s="173" t="s">
        <v>63</v>
      </c>
      <c r="AH123" s="173" t="s">
        <v>67</v>
      </c>
      <c r="AI123" s="184">
        <v>0</v>
      </c>
      <c r="AJ123" s="173" t="s">
        <v>159</v>
      </c>
      <c r="AK123" s="173" t="s">
        <v>160</v>
      </c>
      <c r="AL123" s="39"/>
      <c r="AM123" s="39"/>
      <c r="AN123" s="39"/>
      <c r="AO123" s="39"/>
      <c r="AP123" s="39"/>
      <c r="AQ123" s="134" t="s">
        <v>325</v>
      </c>
    </row>
    <row r="124" spans="1:43" ht="87.75" customHeight="1" x14ac:dyDescent="0.35">
      <c r="A124" s="192"/>
      <c r="B124" s="192"/>
      <c r="C124" s="173"/>
      <c r="D124" s="173"/>
      <c r="E124" s="173"/>
      <c r="F124" s="173"/>
      <c r="G124" s="173"/>
      <c r="H124" s="173"/>
      <c r="I124" s="173"/>
      <c r="J124" s="186"/>
      <c r="K124" s="173"/>
      <c r="L124" s="173"/>
      <c r="M124" s="173"/>
      <c r="N124" s="173"/>
      <c r="O124" s="173"/>
      <c r="P124" s="173"/>
      <c r="Q124" s="139"/>
      <c r="R124" s="139"/>
      <c r="S124" s="145"/>
      <c r="T124" s="145"/>
      <c r="U124" s="173"/>
      <c r="V124" s="173"/>
      <c r="W124" s="173"/>
      <c r="X124" s="3" t="s">
        <v>231</v>
      </c>
      <c r="Y124" s="5">
        <v>0.25</v>
      </c>
      <c r="Z124" s="5">
        <v>0</v>
      </c>
      <c r="AA124" s="5">
        <f t="shared" si="8"/>
        <v>0</v>
      </c>
      <c r="AB124" s="173"/>
      <c r="AC124" s="173"/>
      <c r="AD124" s="173"/>
      <c r="AE124" s="182"/>
      <c r="AF124" s="182"/>
      <c r="AG124" s="173"/>
      <c r="AH124" s="173"/>
      <c r="AI124" s="184"/>
      <c r="AJ124" s="173"/>
      <c r="AK124" s="173"/>
      <c r="AL124" s="62"/>
      <c r="AM124" s="62"/>
      <c r="AN124" s="62"/>
      <c r="AO124" s="62"/>
      <c r="AP124" s="62"/>
      <c r="AQ124" s="135"/>
    </row>
    <row r="125" spans="1:43" ht="54.4" customHeight="1" x14ac:dyDescent="0.35">
      <c r="A125" s="192"/>
      <c r="B125" s="192"/>
      <c r="C125" s="173" t="s">
        <v>152</v>
      </c>
      <c r="D125" s="173" t="s">
        <v>153</v>
      </c>
      <c r="E125" s="173"/>
      <c r="F125" s="173">
        <v>0</v>
      </c>
      <c r="G125" s="173" t="s">
        <v>151</v>
      </c>
      <c r="H125" s="173" t="s">
        <v>156</v>
      </c>
      <c r="I125" s="173" t="s">
        <v>153</v>
      </c>
      <c r="J125" s="186" t="s">
        <v>158</v>
      </c>
      <c r="K125" s="173">
        <v>2</v>
      </c>
      <c r="L125" s="173">
        <v>1</v>
      </c>
      <c r="M125" s="173" t="s">
        <v>99</v>
      </c>
      <c r="N125" s="173">
        <v>0</v>
      </c>
      <c r="O125" s="173">
        <v>0</v>
      </c>
      <c r="P125" s="173">
        <v>0</v>
      </c>
      <c r="Q125" s="137">
        <v>0</v>
      </c>
      <c r="R125" s="137">
        <v>0</v>
      </c>
      <c r="S125" s="143">
        <v>0</v>
      </c>
      <c r="T125" s="143">
        <v>0</v>
      </c>
      <c r="U125" s="173"/>
      <c r="V125" s="173"/>
      <c r="W125" s="173"/>
      <c r="X125" s="3" t="s">
        <v>232</v>
      </c>
      <c r="Y125" s="5">
        <v>0.25</v>
      </c>
      <c r="Z125" s="5">
        <v>0</v>
      </c>
      <c r="AA125" s="5">
        <f t="shared" si="8"/>
        <v>0</v>
      </c>
      <c r="AB125" s="173"/>
      <c r="AC125" s="173"/>
      <c r="AD125" s="173"/>
      <c r="AE125" s="182"/>
      <c r="AF125" s="182"/>
      <c r="AG125" s="173"/>
      <c r="AH125" s="173"/>
      <c r="AI125" s="184"/>
      <c r="AJ125" s="173" t="s">
        <v>161</v>
      </c>
      <c r="AK125" s="173" t="s">
        <v>162</v>
      </c>
      <c r="AL125" s="62"/>
      <c r="AM125" s="62"/>
      <c r="AN125" s="62"/>
      <c r="AO125" s="62"/>
      <c r="AP125" s="62"/>
      <c r="AQ125" s="135"/>
    </row>
    <row r="126" spans="1:43" ht="58.9" customHeight="1" x14ac:dyDescent="0.35">
      <c r="A126" s="192"/>
      <c r="B126" s="192"/>
      <c r="C126" s="173"/>
      <c r="D126" s="173"/>
      <c r="E126" s="173"/>
      <c r="F126" s="173"/>
      <c r="G126" s="173"/>
      <c r="H126" s="173"/>
      <c r="I126" s="173"/>
      <c r="J126" s="186"/>
      <c r="K126" s="173"/>
      <c r="L126" s="173"/>
      <c r="M126" s="173"/>
      <c r="N126" s="173"/>
      <c r="O126" s="173"/>
      <c r="P126" s="173"/>
      <c r="Q126" s="139"/>
      <c r="R126" s="139"/>
      <c r="S126" s="145"/>
      <c r="T126" s="145"/>
      <c r="U126" s="173"/>
      <c r="V126" s="173"/>
      <c r="W126" s="173"/>
      <c r="X126" s="2" t="s">
        <v>233</v>
      </c>
      <c r="Y126" s="5">
        <v>0.25</v>
      </c>
      <c r="Z126" s="5">
        <v>0</v>
      </c>
      <c r="AA126" s="5">
        <f t="shared" si="8"/>
        <v>0</v>
      </c>
      <c r="AB126" s="173"/>
      <c r="AC126" s="173"/>
      <c r="AD126" s="173"/>
      <c r="AE126" s="182"/>
      <c r="AF126" s="182"/>
      <c r="AG126" s="173"/>
      <c r="AH126" s="173"/>
      <c r="AI126" s="184"/>
      <c r="AJ126" s="173"/>
      <c r="AK126" s="173"/>
      <c r="AL126" s="33"/>
      <c r="AM126" s="33"/>
      <c r="AN126" s="33"/>
      <c r="AO126" s="33"/>
      <c r="AP126" s="33"/>
      <c r="AQ126" s="136"/>
    </row>
    <row r="127" spans="1:43" ht="46.5" customHeight="1" x14ac:dyDescent="0.35">
      <c r="G127" s="98" t="s">
        <v>149</v>
      </c>
      <c r="H127" s="98"/>
      <c r="I127" s="98"/>
      <c r="J127" s="98"/>
      <c r="K127" s="98"/>
      <c r="L127" s="98"/>
      <c r="M127" s="98"/>
      <c r="N127" s="98"/>
      <c r="O127" s="98"/>
      <c r="P127" s="98"/>
      <c r="Q127" s="98"/>
      <c r="R127" s="89"/>
      <c r="S127" s="90">
        <f>AVERAGE(S123:S126)</f>
        <v>0</v>
      </c>
      <c r="T127" s="90">
        <f>AVERAGE(T123:T126)</f>
        <v>0</v>
      </c>
    </row>
    <row r="128" spans="1:43" ht="46.5" customHeight="1" x14ac:dyDescent="0.35">
      <c r="G128" s="91"/>
      <c r="H128" s="91"/>
      <c r="I128" s="91"/>
      <c r="J128" s="91"/>
      <c r="K128" s="91"/>
    </row>
    <row r="129" spans="13:42" ht="65.25" customHeight="1" x14ac:dyDescent="0.35">
      <c r="M129" s="122" t="s">
        <v>341</v>
      </c>
      <c r="N129" s="123"/>
      <c r="O129" s="123"/>
      <c r="P129" s="123"/>
      <c r="Q129" s="123"/>
      <c r="R129" s="124"/>
      <c r="S129" s="66">
        <f>+(S12+S23+S35+S44+S57+S65+S80+S90+S121+S127+S119)/11</f>
        <v>0.55184373053941649</v>
      </c>
      <c r="T129" s="67"/>
      <c r="X129" s="101" t="s">
        <v>376</v>
      </c>
      <c r="Y129" s="101"/>
      <c r="Z129" s="101"/>
      <c r="AA129" s="102">
        <f>+AVERAGE(AA2:AA126)</f>
        <v>0.45879120879120877</v>
      </c>
      <c r="AL129" s="98" t="s">
        <v>375</v>
      </c>
      <c r="AM129" s="99">
        <f>+AM66+AM91+AM122</f>
        <v>67261484199</v>
      </c>
      <c r="AN129" s="99">
        <f t="shared" ref="AN129:AO129" si="16">+AN66+AN91+AN122</f>
        <v>78546950016.080002</v>
      </c>
      <c r="AO129" s="99">
        <f t="shared" si="16"/>
        <v>62041238140.330002</v>
      </c>
      <c r="AP129" s="100">
        <f>+AO129/AN129</f>
        <v>0.78986183585268455</v>
      </c>
    </row>
    <row r="130" spans="13:42" ht="24" customHeight="1" x14ac:dyDescent="0.35">
      <c r="M130" s="125" t="s">
        <v>342</v>
      </c>
      <c r="N130" s="126"/>
      <c r="O130" s="126"/>
      <c r="P130" s="126"/>
      <c r="Q130" s="126"/>
      <c r="R130" s="126"/>
      <c r="S130" s="127"/>
      <c r="T130" s="131">
        <f>+(T12+T23+T35+T44+T57+T65+T80+T90+T121+T127+T119)/11</f>
        <v>0.30706611658625166</v>
      </c>
      <c r="X130" s="101"/>
      <c r="Y130" s="101"/>
      <c r="Z130" s="101"/>
      <c r="AA130" s="102"/>
      <c r="AL130" s="98"/>
      <c r="AM130" s="99"/>
      <c r="AN130" s="99"/>
      <c r="AO130" s="99"/>
      <c r="AP130" s="100"/>
    </row>
    <row r="131" spans="13:42" ht="45" customHeight="1" x14ac:dyDescent="0.35">
      <c r="M131" s="128"/>
      <c r="N131" s="129"/>
      <c r="O131" s="129"/>
      <c r="P131" s="129"/>
      <c r="Q131" s="129"/>
      <c r="R131" s="129"/>
      <c r="S131" s="130"/>
      <c r="T131" s="132"/>
      <c r="X131" s="101"/>
      <c r="Y131" s="101"/>
      <c r="Z131" s="101"/>
      <c r="AA131" s="102"/>
      <c r="AL131" s="98"/>
      <c r="AM131" s="99"/>
      <c r="AN131" s="99"/>
      <c r="AO131" s="99"/>
      <c r="AP131" s="100"/>
    </row>
    <row r="132" spans="13:42" ht="15" customHeight="1" x14ac:dyDescent="0.35"/>
    <row r="133" spans="13:42" ht="15" customHeight="1" x14ac:dyDescent="0.35"/>
    <row r="134" spans="13:42" ht="15" customHeight="1" x14ac:dyDescent="0.35"/>
  </sheetData>
  <mergeCells count="570">
    <mergeCell ref="G127:Q127"/>
    <mergeCell ref="B66:R66"/>
    <mergeCell ref="B91:R91"/>
    <mergeCell ref="B122:Q122"/>
    <mergeCell ref="R123:R124"/>
    <mergeCell ref="S123:S124"/>
    <mergeCell ref="T123:T124"/>
    <mergeCell ref="R125:R126"/>
    <mergeCell ref="S125:S126"/>
    <mergeCell ref="T125:T126"/>
    <mergeCell ref="D92:D93"/>
    <mergeCell ref="K94:K95"/>
    <mergeCell ref="L94:L95"/>
    <mergeCell ref="M94:M95"/>
    <mergeCell ref="N94:N95"/>
    <mergeCell ref="O94:O95"/>
    <mergeCell ref="D94:D95"/>
    <mergeCell ref="H70:H79"/>
    <mergeCell ref="S109:S118"/>
    <mergeCell ref="T109:T118"/>
    <mergeCell ref="R82:R86"/>
    <mergeCell ref="S82:S86"/>
    <mergeCell ref="T82:T86"/>
    <mergeCell ref="R87:R89"/>
    <mergeCell ref="S87:S89"/>
    <mergeCell ref="T87:T89"/>
    <mergeCell ref="R92:R93"/>
    <mergeCell ref="S92:S93"/>
    <mergeCell ref="T92:T93"/>
    <mergeCell ref="R36:R37"/>
    <mergeCell ref="S36:S37"/>
    <mergeCell ref="T36:T37"/>
    <mergeCell ref="R38:R40"/>
    <mergeCell ref="S38:S40"/>
    <mergeCell ref="T38:T40"/>
    <mergeCell ref="R41:R43"/>
    <mergeCell ref="S41:S43"/>
    <mergeCell ref="T41:T43"/>
    <mergeCell ref="R32:R33"/>
    <mergeCell ref="S32:S33"/>
    <mergeCell ref="J32:J33"/>
    <mergeCell ref="I32:I33"/>
    <mergeCell ref="H32:H33"/>
    <mergeCell ref="I18:I19"/>
    <mergeCell ref="J18:J19"/>
    <mergeCell ref="K18:K19"/>
    <mergeCell ref="L18:L19"/>
    <mergeCell ref="M18:M19"/>
    <mergeCell ref="N18:N19"/>
    <mergeCell ref="O18:O19"/>
    <mergeCell ref="H20:H22"/>
    <mergeCell ref="I20:I22"/>
    <mergeCell ref="J20:J22"/>
    <mergeCell ref="K20:K22"/>
    <mergeCell ref="AQ45:AQ56"/>
    <mergeCell ref="AQ58:AQ64"/>
    <mergeCell ref="AQ67:AQ79"/>
    <mergeCell ref="AQ81:AQ89"/>
    <mergeCell ref="AQ92:AQ118"/>
    <mergeCell ref="H49:H56"/>
    <mergeCell ref="I49:I56"/>
    <mergeCell ref="I45:I48"/>
    <mergeCell ref="J45:J48"/>
    <mergeCell ref="R45:R48"/>
    <mergeCell ref="S45:S48"/>
    <mergeCell ref="T45:T48"/>
    <mergeCell ref="R49:R56"/>
    <mergeCell ref="S49:S56"/>
    <mergeCell ref="T49:T56"/>
    <mergeCell ref="R59:R62"/>
    <mergeCell ref="S59:S62"/>
    <mergeCell ref="T59:T62"/>
    <mergeCell ref="R63:R64"/>
    <mergeCell ref="S63:S64"/>
    <mergeCell ref="T63:T64"/>
    <mergeCell ref="H94:H95"/>
    <mergeCell ref="I94:I95"/>
    <mergeCell ref="J94:J95"/>
    <mergeCell ref="AQ2:AQ11"/>
    <mergeCell ref="P32:P33"/>
    <mergeCell ref="O32:O33"/>
    <mergeCell ref="N32:N33"/>
    <mergeCell ref="M32:M33"/>
    <mergeCell ref="L32:L33"/>
    <mergeCell ref="K32:K33"/>
    <mergeCell ref="AQ24:AQ34"/>
    <mergeCell ref="R2:R11"/>
    <mergeCell ref="S2:S11"/>
    <mergeCell ref="T2:T11"/>
    <mergeCell ref="G12:Q12"/>
    <mergeCell ref="G23:Q23"/>
    <mergeCell ref="R14:R17"/>
    <mergeCell ref="R18:R19"/>
    <mergeCell ref="R20:R22"/>
    <mergeCell ref="S14:S17"/>
    <mergeCell ref="T14:T17"/>
    <mergeCell ref="S18:S19"/>
    <mergeCell ref="AE2:AE11"/>
    <mergeCell ref="AF2:AF11"/>
    <mergeCell ref="AG2:AG11"/>
    <mergeCell ref="AH2:AH11"/>
    <mergeCell ref="AI2:AI11"/>
    <mergeCell ref="J49:J56"/>
    <mergeCell ref="K45:K48"/>
    <mergeCell ref="L45:L48"/>
    <mergeCell ref="M45:M48"/>
    <mergeCell ref="N45:N48"/>
    <mergeCell ref="K49:K56"/>
    <mergeCell ref="L49:L56"/>
    <mergeCell ref="M49:M56"/>
    <mergeCell ref="N49:N56"/>
    <mergeCell ref="U2:U11"/>
    <mergeCell ref="V2:V11"/>
    <mergeCell ref="W2:W11"/>
    <mergeCell ref="AB2:AB11"/>
    <mergeCell ref="AC2:AC11"/>
    <mergeCell ref="H45:H48"/>
    <mergeCell ref="O45:O48"/>
    <mergeCell ref="O36:O37"/>
    <mergeCell ref="H38:H40"/>
    <mergeCell ref="I38:I40"/>
    <mergeCell ref="J38:J40"/>
    <mergeCell ref="K38:K40"/>
    <mergeCell ref="L38:L40"/>
    <mergeCell ref="M38:M40"/>
    <mergeCell ref="N38:N40"/>
    <mergeCell ref="O38:O40"/>
    <mergeCell ref="T18:T19"/>
    <mergeCell ref="S20:S22"/>
    <mergeCell ref="T20:T22"/>
    <mergeCell ref="G35:Q35"/>
    <mergeCell ref="R25:R31"/>
    <mergeCell ref="S25:S31"/>
    <mergeCell ref="T25:T31"/>
    <mergeCell ref="T32:T33"/>
    <mergeCell ref="O49:O56"/>
    <mergeCell ref="U24:U34"/>
    <mergeCell ref="V24:V34"/>
    <mergeCell ref="W24:W34"/>
    <mergeCell ref="AB24:AB34"/>
    <mergeCell ref="AJ2:AJ11"/>
    <mergeCell ref="AK2:AK11"/>
    <mergeCell ref="G2:G11"/>
    <mergeCell ref="J25:J31"/>
    <mergeCell ref="K25:K31"/>
    <mergeCell ref="L25:L31"/>
    <mergeCell ref="M25:M31"/>
    <mergeCell ref="N25:N31"/>
    <mergeCell ref="O25:O31"/>
    <mergeCell ref="I25:I31"/>
    <mergeCell ref="G24:G34"/>
    <mergeCell ref="AH24:AH34"/>
    <mergeCell ref="W13:W22"/>
    <mergeCell ref="V13:V22"/>
    <mergeCell ref="U13:U22"/>
    <mergeCell ref="G13:G22"/>
    <mergeCell ref="I14:I17"/>
    <mergeCell ref="J14:J17"/>
    <mergeCell ref="K14:K17"/>
    <mergeCell ref="AK92:AK118"/>
    <mergeCell ref="A92:A120"/>
    <mergeCell ref="G92:G118"/>
    <mergeCell ref="AE92:AE118"/>
    <mergeCell ref="AF92:AF118"/>
    <mergeCell ref="AG92:AG118"/>
    <mergeCell ref="AH92:AH118"/>
    <mergeCell ref="AI92:AI118"/>
    <mergeCell ref="AJ92:AJ118"/>
    <mergeCell ref="U92:U118"/>
    <mergeCell ref="V92:V118"/>
    <mergeCell ref="W92:W118"/>
    <mergeCell ref="AB92:AB118"/>
    <mergeCell ref="AC92:AC118"/>
    <mergeCell ref="AD92:AD118"/>
    <mergeCell ref="M109:M118"/>
    <mergeCell ref="L109:L118"/>
    <mergeCell ref="S94:S95"/>
    <mergeCell ref="R94:R95"/>
    <mergeCell ref="T94:T95"/>
    <mergeCell ref="R98:R108"/>
    <mergeCell ref="S98:S108"/>
    <mergeCell ref="T98:T108"/>
    <mergeCell ref="R109:R118"/>
    <mergeCell ref="A2:A89"/>
    <mergeCell ref="AD24:AD34"/>
    <mergeCell ref="AD36:AD43"/>
    <mergeCell ref="AD45:AD56"/>
    <mergeCell ref="AD58:AD64"/>
    <mergeCell ref="AD81:AD89"/>
    <mergeCell ref="B2:B64"/>
    <mergeCell ref="B67:B89"/>
    <mergeCell ref="H14:H17"/>
    <mergeCell ref="H25:H31"/>
    <mergeCell ref="H2:H11"/>
    <mergeCell ref="I2:I11"/>
    <mergeCell ref="J2:J11"/>
    <mergeCell ref="K2:K11"/>
    <mergeCell ref="L2:L11"/>
    <mergeCell ref="M2:M11"/>
    <mergeCell ref="N2:N11"/>
    <mergeCell ref="O2:O11"/>
    <mergeCell ref="L14:L17"/>
    <mergeCell ref="M14:M17"/>
    <mergeCell ref="N14:N17"/>
    <mergeCell ref="O14:O17"/>
    <mergeCell ref="H18:H19"/>
    <mergeCell ref="AD2:AD11"/>
    <mergeCell ref="AI58:AI64"/>
    <mergeCell ref="AC36:AC43"/>
    <mergeCell ref="AH36:AH43"/>
    <mergeCell ref="AI36:AI43"/>
    <mergeCell ref="AG36:AG43"/>
    <mergeCell ref="AG24:AG34"/>
    <mergeCell ref="AG58:AG64"/>
    <mergeCell ref="AG45:AG56"/>
    <mergeCell ref="AE24:AE34"/>
    <mergeCell ref="AF24:AF34"/>
    <mergeCell ref="AE58:AE64"/>
    <mergeCell ref="AF58:AF64"/>
    <mergeCell ref="AE45:AE56"/>
    <mergeCell ref="AF45:AF56"/>
    <mergeCell ref="AE36:AE43"/>
    <mergeCell ref="AF36:AF43"/>
    <mergeCell ref="AH45:AH56"/>
    <mergeCell ref="AC24:AC34"/>
    <mergeCell ref="AJ58:AJ64"/>
    <mergeCell ref="AK58:AK64"/>
    <mergeCell ref="C67:C89"/>
    <mergeCell ref="D67:D89"/>
    <mergeCell ref="E67:E89"/>
    <mergeCell ref="C2:C64"/>
    <mergeCell ref="D2:D64"/>
    <mergeCell ref="E2:E64"/>
    <mergeCell ref="AJ81:AJ89"/>
    <mergeCell ref="AK81:AK89"/>
    <mergeCell ref="G58:G64"/>
    <mergeCell ref="U58:U64"/>
    <mergeCell ref="V58:V64"/>
    <mergeCell ref="W58:W64"/>
    <mergeCell ref="AB58:AB64"/>
    <mergeCell ref="AC58:AC64"/>
    <mergeCell ref="AH58:AH64"/>
    <mergeCell ref="AB45:AB56"/>
    <mergeCell ref="AC45:AC56"/>
    <mergeCell ref="G81:G89"/>
    <mergeCell ref="U81:U89"/>
    <mergeCell ref="V81:V89"/>
    <mergeCell ref="W81:W89"/>
    <mergeCell ref="AB81:AB89"/>
    <mergeCell ref="AJ36:AJ43"/>
    <mergeCell ref="AK36:AK43"/>
    <mergeCell ref="G45:G56"/>
    <mergeCell ref="U45:U56"/>
    <mergeCell ref="V45:V56"/>
    <mergeCell ref="W45:W56"/>
    <mergeCell ref="AI24:AI34"/>
    <mergeCell ref="AJ24:AJ34"/>
    <mergeCell ref="AK24:AK34"/>
    <mergeCell ref="G36:G43"/>
    <mergeCell ref="U36:U43"/>
    <mergeCell ref="V36:V43"/>
    <mergeCell ref="W36:W43"/>
    <mergeCell ref="AB36:AB43"/>
    <mergeCell ref="AK45:AK56"/>
    <mergeCell ref="AI45:AI56"/>
    <mergeCell ref="AJ45:AJ56"/>
    <mergeCell ref="H36:H37"/>
    <mergeCell ref="I36:I37"/>
    <mergeCell ref="J36:J37"/>
    <mergeCell ref="K36:K37"/>
    <mergeCell ref="L36:L37"/>
    <mergeCell ref="M36:M37"/>
    <mergeCell ref="N36:N37"/>
    <mergeCell ref="A123:A126"/>
    <mergeCell ref="B123:B126"/>
    <mergeCell ref="E123:E126"/>
    <mergeCell ref="U123:U126"/>
    <mergeCell ref="V123:V126"/>
    <mergeCell ref="W123:W126"/>
    <mergeCell ref="AB123:AB126"/>
    <mergeCell ref="AC123:AC126"/>
    <mergeCell ref="AH123:AH126"/>
    <mergeCell ref="I123:I124"/>
    <mergeCell ref="H123:H124"/>
    <mergeCell ref="G123:G124"/>
    <mergeCell ref="H125:H126"/>
    <mergeCell ref="I125:I126"/>
    <mergeCell ref="G125:G126"/>
    <mergeCell ref="C123:C124"/>
    <mergeCell ref="C125:C126"/>
    <mergeCell ref="D123:D124"/>
    <mergeCell ref="D125:D126"/>
    <mergeCell ref="J125:J126"/>
    <mergeCell ref="K125:K126"/>
    <mergeCell ref="L125:L126"/>
    <mergeCell ref="M125:M126"/>
    <mergeCell ref="N125:N126"/>
    <mergeCell ref="AK13:AK22"/>
    <mergeCell ref="AJ13:AJ22"/>
    <mergeCell ref="AI13:AI22"/>
    <mergeCell ref="AB13:AB22"/>
    <mergeCell ref="AC13:AC22"/>
    <mergeCell ref="AD13:AD22"/>
    <mergeCell ref="AE13:AE22"/>
    <mergeCell ref="AF13:AF22"/>
    <mergeCell ref="AG13:AG22"/>
    <mergeCell ref="AH13:AH22"/>
    <mergeCell ref="L20:L22"/>
    <mergeCell ref="M20:M22"/>
    <mergeCell ref="N20:N22"/>
    <mergeCell ref="O20:O22"/>
    <mergeCell ref="H63:H64"/>
    <mergeCell ref="I63:I64"/>
    <mergeCell ref="J63:J64"/>
    <mergeCell ref="K63:K64"/>
    <mergeCell ref="L63:L64"/>
    <mergeCell ref="M63:M64"/>
    <mergeCell ref="N63:N64"/>
    <mergeCell ref="O63:O64"/>
    <mergeCell ref="H41:H43"/>
    <mergeCell ref="I41:I43"/>
    <mergeCell ref="J41:J43"/>
    <mergeCell ref="K41:K43"/>
    <mergeCell ref="L41:L43"/>
    <mergeCell ref="M41:M43"/>
    <mergeCell ref="N41:N43"/>
    <mergeCell ref="O41:O43"/>
    <mergeCell ref="H59:H62"/>
    <mergeCell ref="I59:I62"/>
    <mergeCell ref="J59:J62"/>
    <mergeCell ref="K59:K62"/>
    <mergeCell ref="L59:L62"/>
    <mergeCell ref="M59:M62"/>
    <mergeCell ref="N59:N62"/>
    <mergeCell ref="O59:O62"/>
    <mergeCell ref="M70:M79"/>
    <mergeCell ref="L70:L79"/>
    <mergeCell ref="K70:K79"/>
    <mergeCell ref="J70:J79"/>
    <mergeCell ref="I70:I79"/>
    <mergeCell ref="N70:N79"/>
    <mergeCell ref="G65:R65"/>
    <mergeCell ref="G67:G79"/>
    <mergeCell ref="O87:O89"/>
    <mergeCell ref="N87:N89"/>
    <mergeCell ref="M87:M89"/>
    <mergeCell ref="L87:L89"/>
    <mergeCell ref="K87:K89"/>
    <mergeCell ref="J87:J89"/>
    <mergeCell ref="I87:I89"/>
    <mergeCell ref="H87:H89"/>
    <mergeCell ref="H82:H86"/>
    <mergeCell ref="I82:I86"/>
    <mergeCell ref="J82:J86"/>
    <mergeCell ref="K82:K86"/>
    <mergeCell ref="L82:L86"/>
    <mergeCell ref="M82:M86"/>
    <mergeCell ref="N82:N86"/>
    <mergeCell ref="O82:O86"/>
    <mergeCell ref="O70:O79"/>
    <mergeCell ref="G80:Q80"/>
    <mergeCell ref="M123:M124"/>
    <mergeCell ref="L123:L124"/>
    <mergeCell ref="K123:K124"/>
    <mergeCell ref="J123:J124"/>
    <mergeCell ref="K109:K118"/>
    <mergeCell ref="J109:J118"/>
    <mergeCell ref="I109:I118"/>
    <mergeCell ref="H109:H118"/>
    <mergeCell ref="AF67:AF79"/>
    <mergeCell ref="H92:H93"/>
    <mergeCell ref="H98:H108"/>
    <mergeCell ref="I92:I93"/>
    <mergeCell ref="J92:J93"/>
    <mergeCell ref="K92:K93"/>
    <mergeCell ref="L92:L93"/>
    <mergeCell ref="M92:M93"/>
    <mergeCell ref="N92:N93"/>
    <mergeCell ref="O92:O93"/>
    <mergeCell ref="I98:I108"/>
    <mergeCell ref="J98:J108"/>
    <mergeCell ref="K98:K108"/>
    <mergeCell ref="L98:L108"/>
    <mergeCell ref="M98:M108"/>
    <mergeCell ref="N98:N108"/>
    <mergeCell ref="AG67:AG79"/>
    <mergeCell ref="AH67:AH79"/>
    <mergeCell ref="AI67:AI79"/>
    <mergeCell ref="AJ67:AJ79"/>
    <mergeCell ref="O109:O118"/>
    <mergeCell ref="N109:N118"/>
    <mergeCell ref="AI123:AI126"/>
    <mergeCell ref="AC81:AC89"/>
    <mergeCell ref="AH81:AH89"/>
    <mergeCell ref="AI81:AI89"/>
    <mergeCell ref="AE81:AE89"/>
    <mergeCell ref="AF81:AF89"/>
    <mergeCell ref="AG81:AG89"/>
    <mergeCell ref="W67:W79"/>
    <mergeCell ref="V67:V79"/>
    <mergeCell ref="U67:U79"/>
    <mergeCell ref="O98:O108"/>
    <mergeCell ref="P125:P126"/>
    <mergeCell ref="Q125:Q126"/>
    <mergeCell ref="R70:R79"/>
    <mergeCell ref="S70:S79"/>
    <mergeCell ref="T70:T79"/>
    <mergeCell ref="P109:P118"/>
    <mergeCell ref="P123:P124"/>
    <mergeCell ref="F2:F64"/>
    <mergeCell ref="F67:F89"/>
    <mergeCell ref="E98:E118"/>
    <mergeCell ref="F98:F118"/>
    <mergeCell ref="D98:D118"/>
    <mergeCell ref="C98:C118"/>
    <mergeCell ref="F123:F124"/>
    <mergeCell ref="F125:F126"/>
    <mergeCell ref="AK125:AK126"/>
    <mergeCell ref="AD123:AD126"/>
    <mergeCell ref="AE123:AE126"/>
    <mergeCell ref="AF123:AF126"/>
    <mergeCell ref="AG123:AG126"/>
    <mergeCell ref="AK67:AK79"/>
    <mergeCell ref="O123:O124"/>
    <mergeCell ref="O125:O126"/>
    <mergeCell ref="N123:N124"/>
    <mergeCell ref="AJ123:AJ124"/>
    <mergeCell ref="AJ125:AJ126"/>
    <mergeCell ref="AK123:AK124"/>
    <mergeCell ref="AB67:AB79"/>
    <mergeCell ref="AC67:AC79"/>
    <mergeCell ref="AD67:AD79"/>
    <mergeCell ref="AE67:AE79"/>
    <mergeCell ref="P94:P95"/>
    <mergeCell ref="P98:P108"/>
    <mergeCell ref="P2:P11"/>
    <mergeCell ref="P14:P17"/>
    <mergeCell ref="P18:P19"/>
    <mergeCell ref="P20:P22"/>
    <mergeCell ref="P25:P31"/>
    <mergeCell ref="P36:P37"/>
    <mergeCell ref="P38:P40"/>
    <mergeCell ref="P41:P43"/>
    <mergeCell ref="P45:P48"/>
    <mergeCell ref="G44:R44"/>
    <mergeCell ref="G57:R57"/>
    <mergeCell ref="G90:Q90"/>
    <mergeCell ref="Q82:Q86"/>
    <mergeCell ref="Q87:Q89"/>
    <mergeCell ref="P49:P56"/>
    <mergeCell ref="P63:P64"/>
    <mergeCell ref="P59:P62"/>
    <mergeCell ref="P70:P79"/>
    <mergeCell ref="P82:P86"/>
    <mergeCell ref="P87:P89"/>
    <mergeCell ref="P92:P93"/>
    <mergeCell ref="AQ14:AQ17"/>
    <mergeCell ref="AQ18:AQ19"/>
    <mergeCell ref="AQ20:AQ22"/>
    <mergeCell ref="AQ36:AQ37"/>
    <mergeCell ref="AQ38:AQ40"/>
    <mergeCell ref="AQ41:AQ43"/>
    <mergeCell ref="AQ123:AQ126"/>
    <mergeCell ref="Q2:Q11"/>
    <mergeCell ref="Q14:Q17"/>
    <mergeCell ref="Q18:Q19"/>
    <mergeCell ref="Q20:Q22"/>
    <mergeCell ref="Q92:Q93"/>
    <mergeCell ref="Q94:Q95"/>
    <mergeCell ref="Q98:Q108"/>
    <mergeCell ref="Q109:Q118"/>
    <mergeCell ref="Q123:Q124"/>
    <mergeCell ref="Q25:Q31"/>
    <mergeCell ref="Q32:Q33"/>
    <mergeCell ref="Q36:Q37"/>
    <mergeCell ref="Q38:Q40"/>
    <mergeCell ref="Q41:Q43"/>
    <mergeCell ref="Q45:Q48"/>
    <mergeCell ref="Q49:Q56"/>
    <mergeCell ref="Q59:Q62"/>
    <mergeCell ref="M129:R129"/>
    <mergeCell ref="M130:S131"/>
    <mergeCell ref="T130:T131"/>
    <mergeCell ref="AL2:AL11"/>
    <mergeCell ref="AM2:AM11"/>
    <mergeCell ref="AN2:AN11"/>
    <mergeCell ref="AO2:AO11"/>
    <mergeCell ref="AL24:AL33"/>
    <mergeCell ref="AM24:AM33"/>
    <mergeCell ref="AN24:AN33"/>
    <mergeCell ref="AO24:AO33"/>
    <mergeCell ref="AL58:AL64"/>
    <mergeCell ref="AM58:AM64"/>
    <mergeCell ref="AN58:AN64"/>
    <mergeCell ref="AO58:AO64"/>
    <mergeCell ref="AL92:AL96"/>
    <mergeCell ref="AM92:AM96"/>
    <mergeCell ref="AN92:AN96"/>
    <mergeCell ref="AO92:AO96"/>
    <mergeCell ref="AL107:AL110"/>
    <mergeCell ref="AM107:AM110"/>
    <mergeCell ref="AN107:AN110"/>
    <mergeCell ref="Q63:Q64"/>
    <mergeCell ref="Q70:Q79"/>
    <mergeCell ref="AP2:AP11"/>
    <mergeCell ref="AL13:AL17"/>
    <mergeCell ref="AL18:AL22"/>
    <mergeCell ref="AM13:AM17"/>
    <mergeCell ref="AN13:AN17"/>
    <mergeCell ref="AO13:AO17"/>
    <mergeCell ref="AM18:AM22"/>
    <mergeCell ref="AN18:AN22"/>
    <mergeCell ref="AO18:AO22"/>
    <mergeCell ref="AP13:AP17"/>
    <mergeCell ref="AP18:AP22"/>
    <mergeCell ref="AP24:AP33"/>
    <mergeCell ref="AL36:AL43"/>
    <mergeCell ref="AM36:AM43"/>
    <mergeCell ref="AN36:AN43"/>
    <mergeCell ref="AO36:AO43"/>
    <mergeCell ref="AP36:AP43"/>
    <mergeCell ref="AL45:AL56"/>
    <mergeCell ref="AM45:AM56"/>
    <mergeCell ref="AN45:AN56"/>
    <mergeCell ref="AO45:AO56"/>
    <mergeCell ref="AP45:AP56"/>
    <mergeCell ref="AP58:AP64"/>
    <mergeCell ref="AL67:AL79"/>
    <mergeCell ref="AM67:AM79"/>
    <mergeCell ref="AN67:AN79"/>
    <mergeCell ref="AO67:AO79"/>
    <mergeCell ref="AP67:AP79"/>
    <mergeCell ref="AL81:AL89"/>
    <mergeCell ref="AM81:AM89"/>
    <mergeCell ref="AN81:AN89"/>
    <mergeCell ref="AO81:AO89"/>
    <mergeCell ref="AP81:AP89"/>
    <mergeCell ref="AM97:AM101"/>
    <mergeCell ref="AN97:AN101"/>
    <mergeCell ref="AO97:AO101"/>
    <mergeCell ref="AP97:AP101"/>
    <mergeCell ref="AL102:AL106"/>
    <mergeCell ref="AM102:AM106"/>
    <mergeCell ref="AN102:AN106"/>
    <mergeCell ref="AO102:AO106"/>
    <mergeCell ref="AP102:AP106"/>
    <mergeCell ref="G119:Q119"/>
    <mergeCell ref="G121:Q121"/>
    <mergeCell ref="B92:B121"/>
    <mergeCell ref="AL129:AL131"/>
    <mergeCell ref="AM129:AM131"/>
    <mergeCell ref="AN129:AN131"/>
    <mergeCell ref="AO129:AO131"/>
    <mergeCell ref="AP129:AP131"/>
    <mergeCell ref="X129:Z131"/>
    <mergeCell ref="AA129:AA131"/>
    <mergeCell ref="AO107:AO110"/>
    <mergeCell ref="AP107:AP110"/>
    <mergeCell ref="AL117:AL118"/>
    <mergeCell ref="AM117:AM118"/>
    <mergeCell ref="AN117:AN118"/>
    <mergeCell ref="AO117:AO118"/>
    <mergeCell ref="AP117:AP118"/>
    <mergeCell ref="AL114:AL116"/>
    <mergeCell ref="AM114:AM116"/>
    <mergeCell ref="AN114:AN116"/>
    <mergeCell ref="AO114:AO116"/>
    <mergeCell ref="AP114:AP116"/>
    <mergeCell ref="AP92:AP96"/>
    <mergeCell ref="AL97:AL101"/>
  </mergeCells>
  <pageMargins left="0.7" right="0.7" top="0.75" bottom="0.75" header="0.3" footer="0.3"/>
  <pageSetup paperSize="9" orientation="portrait" r:id="rId1"/>
  <ignoredErrors>
    <ignoredError sqref="AP12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2021 4° trimestre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SEVERICHE MONROY</dc:creator>
  <cp:lastModifiedBy>LUZ  MARINA SEVERICHE MONROY</cp:lastModifiedBy>
  <dcterms:created xsi:type="dcterms:W3CDTF">2021-06-24T15:42:32Z</dcterms:created>
  <dcterms:modified xsi:type="dcterms:W3CDTF">2022-01-24T14:46:10Z</dcterms:modified>
</cp:coreProperties>
</file>