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luzma\OneDrive\Documentos\SEGUIMIENTOS PLANES DE ACCION  A DICIE,BRE 30 DE 2020\"/>
    </mc:Choice>
  </mc:AlternateContent>
  <xr:revisionPtr revIDLastSave="0" documentId="8_{6FEDC827-52F1-4C7E-81CB-FD27D44998C9}" xr6:coauthVersionLast="46" xr6:coauthVersionMax="46" xr10:uidLastSave="{00000000-0000-0000-0000-000000000000}"/>
  <bookViews>
    <workbookView xWindow="-110" yWindow="-110" windowWidth="19420" windowHeight="10420" activeTab="1" xr2:uid="{00000000-000D-0000-FFFF-FFFF00000000}"/>
  </bookViews>
  <sheets>
    <sheet name="JN-SEPT" sheetId="2" r:id="rId1"/>
    <sheet name="OCT-DIC"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3" l="1"/>
  <c r="L32" i="3"/>
  <c r="L26" i="3"/>
  <c r="L24" i="3"/>
  <c r="L23" i="3"/>
  <c r="L22" i="3"/>
  <c r="L21" i="3"/>
  <c r="L19" i="3"/>
  <c r="L16" i="3"/>
  <c r="L17" i="3"/>
  <c r="L18" i="3"/>
  <c r="L13" i="3"/>
  <c r="L14" i="3"/>
  <c r="AN41" i="3" l="1"/>
  <c r="AN36" i="3"/>
  <c r="AN32" i="3"/>
  <c r="AN29" i="3"/>
  <c r="AN28" i="3"/>
  <c r="AN26" i="3"/>
  <c r="AN22" i="3"/>
  <c r="AN19" i="3"/>
  <c r="AN18" i="3"/>
  <c r="AN16" i="3"/>
  <c r="AN12" i="3"/>
  <c r="AN6" i="3"/>
  <c r="AN3" i="3"/>
  <c r="N6" i="3"/>
  <c r="W4" i="3" l="1"/>
  <c r="X4" i="3" s="1"/>
  <c r="W5" i="3"/>
  <c r="W6" i="3"/>
  <c r="W7" i="3"/>
  <c r="W8" i="3"/>
  <c r="X8" i="3" s="1"/>
  <c r="W10" i="3"/>
  <c r="W12" i="3"/>
  <c r="W13" i="3"/>
  <c r="X13" i="3" s="1"/>
  <c r="W14" i="3"/>
  <c r="W16" i="3"/>
  <c r="X16" i="3" s="1"/>
  <c r="W17" i="3"/>
  <c r="X17" i="3" s="1"/>
  <c r="W18" i="3"/>
  <c r="X18" i="3" s="1"/>
  <c r="W19" i="3"/>
  <c r="X19" i="3" s="1"/>
  <c r="W20" i="3"/>
  <c r="X20" i="3" s="1"/>
  <c r="W21" i="3"/>
  <c r="X21" i="3" s="1"/>
  <c r="W22" i="3"/>
  <c r="X22" i="3" s="1"/>
  <c r="W23" i="3"/>
  <c r="X23" i="3" s="1"/>
  <c r="W24" i="3"/>
  <c r="X24" i="3" s="1"/>
  <c r="W25" i="3"/>
  <c r="X25" i="3" s="1"/>
  <c r="W26" i="3"/>
  <c r="W27" i="3"/>
  <c r="X27" i="3" s="1"/>
  <c r="W28" i="3"/>
  <c r="X28" i="3" s="1"/>
  <c r="W29" i="3"/>
  <c r="W30" i="3"/>
  <c r="W31" i="3"/>
  <c r="W32" i="3"/>
  <c r="X32" i="3" s="1"/>
  <c r="W33" i="3"/>
  <c r="W34" i="3"/>
  <c r="X34" i="3" s="1"/>
  <c r="W35" i="3"/>
  <c r="X35" i="3" s="1"/>
  <c r="W36" i="3"/>
  <c r="X36" i="3" s="1"/>
  <c r="W38" i="3"/>
  <c r="X38" i="3" s="1"/>
  <c r="W39" i="3"/>
  <c r="X39" i="3" s="1"/>
  <c r="W40" i="3"/>
  <c r="X40" i="3" s="1"/>
  <c r="W41" i="3"/>
  <c r="W42" i="3"/>
  <c r="W3" i="3"/>
  <c r="X3" i="3" s="1"/>
  <c r="AM44" i="3"/>
  <c r="AL44" i="3"/>
  <c r="N14" i="3"/>
  <c r="M16" i="3"/>
  <c r="M17" i="3"/>
  <c r="M18" i="3"/>
  <c r="M19" i="3"/>
  <c r="M22" i="3"/>
  <c r="M23" i="3"/>
  <c r="M24" i="3"/>
  <c r="N26" i="3"/>
  <c r="N32" i="3"/>
  <c r="M35" i="3"/>
  <c r="K42" i="3"/>
  <c r="K41" i="3"/>
  <c r="K40" i="3"/>
  <c r="K36" i="3"/>
  <c r="K34" i="3"/>
  <c r="K33" i="3"/>
  <c r="K31" i="3"/>
  <c r="K30" i="3"/>
  <c r="K29" i="3"/>
  <c r="K28" i="3"/>
  <c r="K27" i="3"/>
  <c r="K15" i="3"/>
  <c r="N13" i="3"/>
  <c r="K12" i="3"/>
  <c r="K8" i="3"/>
  <c r="K7" i="3"/>
  <c r="K6" i="3"/>
  <c r="L6" i="3" s="1"/>
  <c r="K5" i="3"/>
  <c r="K4" i="3"/>
  <c r="K3" i="3"/>
  <c r="L3" i="3" l="1"/>
  <c r="N3" i="3" s="1"/>
  <c r="L4" i="3"/>
  <c r="N4" i="3" s="1"/>
  <c r="L8" i="3"/>
  <c r="N8" i="3" s="1"/>
  <c r="L27" i="3"/>
  <c r="N27" i="3" s="1"/>
  <c r="L31" i="3"/>
  <c r="N31" i="3" s="1"/>
  <c r="L40" i="3"/>
  <c r="N40" i="3" s="1"/>
  <c r="L5" i="3"/>
  <c r="N5" i="3" s="1"/>
  <c r="L12" i="3"/>
  <c r="N12" i="3" s="1"/>
  <c r="L28" i="3"/>
  <c r="M28" i="3" s="1"/>
  <c r="L33" i="3"/>
  <c r="N33" i="3" s="1"/>
  <c r="L41" i="3"/>
  <c r="N41" i="3" s="1"/>
  <c r="L29" i="3"/>
  <c r="N29" i="3" s="1"/>
  <c r="L34" i="3"/>
  <c r="N34" i="3" s="1"/>
  <c r="L42" i="3"/>
  <c r="N42" i="3" s="1"/>
  <c r="L7" i="3"/>
  <c r="N7" i="3" s="1"/>
  <c r="O6" i="3" s="1"/>
  <c r="L15" i="3"/>
  <c r="N15" i="3" s="1"/>
  <c r="L30" i="3"/>
  <c r="M30" i="3" s="1"/>
  <c r="L36" i="3"/>
  <c r="N36" i="3" s="1"/>
  <c r="O36" i="3" s="1"/>
  <c r="M32" i="3"/>
  <c r="N19" i="3"/>
  <c r="X44" i="3"/>
  <c r="N24" i="3"/>
  <c r="N28" i="3"/>
  <c r="N16" i="3"/>
  <c r="N23" i="3"/>
  <c r="AL45" i="3"/>
  <c r="N18" i="3"/>
  <c r="N21" i="3"/>
  <c r="N30" i="3"/>
  <c r="N35" i="3"/>
  <c r="N17" i="3"/>
  <c r="N22" i="3"/>
  <c r="AA42" i="3"/>
  <c r="AA41" i="3"/>
  <c r="AA40" i="3"/>
  <c r="AA36" i="3"/>
  <c r="AA35" i="3"/>
  <c r="AA34" i="3"/>
  <c r="AA33" i="3"/>
  <c r="AA32" i="3"/>
  <c r="AA31" i="3"/>
  <c r="AA30" i="3"/>
  <c r="AA29" i="3"/>
  <c r="AA28" i="3"/>
  <c r="AA27" i="3"/>
  <c r="AA26" i="3"/>
  <c r="AA24" i="3"/>
  <c r="AA23" i="3"/>
  <c r="AA22" i="3"/>
  <c r="AA21" i="3"/>
  <c r="AA19" i="3"/>
  <c r="AA18" i="3"/>
  <c r="AA17" i="3"/>
  <c r="AA16" i="3"/>
  <c r="AA15" i="3"/>
  <c r="AA14" i="3"/>
  <c r="AA13" i="3"/>
  <c r="AA12" i="3"/>
  <c r="AA8" i="3"/>
  <c r="AA7" i="3"/>
  <c r="AA5" i="3"/>
  <c r="AA4" i="3"/>
  <c r="AA3" i="3"/>
  <c r="O41" i="3" l="1"/>
  <c r="O12" i="3"/>
  <c r="O3" i="3"/>
  <c r="M27" i="3"/>
  <c r="M44" i="3" s="1"/>
  <c r="O26" i="3"/>
  <c r="O29" i="3"/>
  <c r="O32" i="3"/>
  <c r="O16" i="3"/>
  <c r="O19" i="3"/>
  <c r="U42" i="2"/>
  <c r="U41" i="2"/>
  <c r="U40" i="2"/>
  <c r="U36" i="2"/>
  <c r="U35" i="2"/>
  <c r="U34" i="2"/>
  <c r="U33" i="2"/>
  <c r="U32" i="2"/>
  <c r="U31" i="2"/>
  <c r="U30" i="2"/>
  <c r="U29" i="2"/>
  <c r="U28" i="2"/>
  <c r="U27" i="2"/>
  <c r="U26" i="2"/>
  <c r="U24" i="2"/>
  <c r="U23" i="2"/>
  <c r="U22" i="2"/>
  <c r="U21" i="2"/>
  <c r="U19" i="2"/>
  <c r="U18" i="2"/>
  <c r="U17" i="2"/>
  <c r="U16" i="2"/>
  <c r="U15" i="2"/>
  <c r="U14" i="2"/>
  <c r="U13" i="2"/>
  <c r="U12" i="2"/>
  <c r="U8" i="2"/>
  <c r="U7" i="2"/>
  <c r="U5" i="2"/>
  <c r="U4" i="2"/>
  <c r="U3" i="2"/>
  <c r="O44" i="3" l="1"/>
</calcChain>
</file>

<file path=xl/sharedStrings.xml><?xml version="1.0" encoding="utf-8"?>
<sst xmlns="http://schemas.openxmlformats.org/spreadsheetml/2006/main" count="690" uniqueCount="378">
  <si>
    <t>61.860  personas atendidas y digitadas en los Salvemos juntos a Cartagena</t>
  </si>
  <si>
    <t>206.189 personas en pobreza por IPM
Fuente: Censo Nacional de Poblacion y vivienda 2018 (CNPV 2018) Boletín Tecnico Gran Encuesta Integrada de Hogares GEIH 2018</t>
  </si>
  <si>
    <t>Número de personas atendidas y digitadas en los Salvemos Juntos a Cartagena</t>
  </si>
  <si>
    <t>02-001-06-20-02-01-10-01</t>
  </si>
  <si>
    <t xml:space="preserve"> FORTALECIMIENTO INSTITUCIONAL FAMILIAR PARA SUPERACIÓN DE LA POBREZA Y DESIGUALDAD</t>
  </si>
  <si>
    <t>$427.882.750</t>
  </si>
  <si>
    <t>Ingresos corrientes de libre destinación</t>
  </si>
  <si>
    <t>Llevar la oferta institucional del Plan de Emergencia Social Pedro Romero a las comunidades en pobreza extrema de Cartagena de indias</t>
  </si>
  <si>
    <t>Apoyo FORTALECIMIENTO INSTITUCIONAL FAMILIAR PARA SUPERACIÓN DE LA POBREZA Y DESIGUALDAD  Cartagena de Indias</t>
  </si>
  <si>
    <r>
      <t>72 jornadas de atención integral “</t>
    </r>
    <r>
      <rPr>
        <b/>
        <sz val="11"/>
        <color theme="1"/>
        <rFont val="Arial"/>
        <family val="2"/>
      </rPr>
      <t>Salvemos juntos a Cartagena</t>
    </r>
    <r>
      <rPr>
        <sz val="11"/>
        <color theme="1"/>
        <rFont val="Arial"/>
        <family val="2"/>
      </rPr>
      <t>” a personas en pobreza extrema en área urbana y rural</t>
    </r>
  </si>
  <si>
    <r>
      <t>Número de jornadas de atención integral "</t>
    </r>
    <r>
      <rPr>
        <b/>
        <sz val="11"/>
        <color theme="1"/>
        <rFont val="Arial"/>
        <family val="2"/>
      </rPr>
      <t>Salvemos Juntos a Cartagena</t>
    </r>
    <r>
      <rPr>
        <sz val="11"/>
        <color theme="1"/>
        <rFont val="Arial"/>
        <family val="2"/>
      </rPr>
      <t>"</t>
    </r>
  </si>
  <si>
    <t>Programa: Fortalecimiento institucional para superación de la pobreza extrema y desigualdad</t>
  </si>
  <si>
    <t>02-001-06-20-02-01-09-01</t>
  </si>
  <si>
    <t xml:space="preserve"> ACCESO A LA JUSTICIA Y FORMACION EN MECANISMO ALTERNATIVOS DE RESOLUCION DE CONFLICTOS  </t>
  </si>
  <si>
    <t>$223.808.323</t>
  </si>
  <si>
    <t>Jornadas de Asesoría en Sistema de Derecho Propio en las 3 localidades del Distrito de Cartagena.</t>
  </si>
  <si>
    <t>Asesorar a la población en situación de pobreza extrema en sistema de derecho propio y derechos étnicos. Cartagena de indias</t>
  </si>
  <si>
    <t>Apoyo  ACCESO A LA JUSTICIA Y FORMACION EN MECANISMO ALTERNATIVOS DE RESOLUCION DE CONFLICTOS,  ASESORAR A LA POBLACIÓN EN SITUACIÓN DE POBREZA EXTREMA EN SISTEMA DE DERECHO PROPIO Y DERECHOS ETNICOS.  Cartagena de Indias</t>
  </si>
  <si>
    <r>
      <t>3.000</t>
    </r>
    <r>
      <rPr>
        <sz val="11"/>
        <color theme="1"/>
        <rFont val="Arial"/>
        <family val="2"/>
      </rPr>
      <t xml:space="preserve"> personas en condición de pobreza extrema, afrodescendientes, indígena y palenqueras asesoradas en Sistemas de Derecho Propio.</t>
    </r>
  </si>
  <si>
    <t xml:space="preserve">Número de personas en condición de pobreza extrema, afrodescendientes e indígenas  asesoradas en Sistemas de Derecho Propio. </t>
  </si>
  <si>
    <t xml:space="preserve"> ACCESO A LA JUSTICIA Y FORMACION EN MECANISMO ALTERNATIVOS DE RESOLUCION DE CONFLICTOS </t>
  </si>
  <si>
    <t>$273.543.506</t>
  </si>
  <si>
    <t>Asesorar a las personas en situación de pobreza extrema en mecanismos alternativos de resolución de conflicto Cartagena de indias</t>
  </si>
  <si>
    <t>10.000 personas formadas en mecanismos alternativos de resolución de conflictos MASC y el protocolo de atención a mujeres víctimas</t>
  </si>
  <si>
    <t xml:space="preserve">145.451 personas adultas 19-69 años
Fuente: Censo Nacional de Poblacion y vivienda 2018 (CNPV 2018) </t>
  </si>
  <si>
    <t>Número de personas en situación de pobreza extrema, formadas en mecanismos alternativos de resolución de conflictos (MASC) y el protocolo de atención a mujeres víctimas</t>
  </si>
  <si>
    <t>Programa: Acceso a la justicia para la superación de la pobreza extrema y desigualdad</t>
  </si>
  <si>
    <t>1.000 familias con patios productivos integrales.</t>
  </si>
  <si>
    <t>277 huertas 
Fuente: Seguimiento Plan de Acción Umata 2019</t>
  </si>
  <si>
    <t>Número de familias  en pobreza extrema con patios productivos integrales.</t>
  </si>
  <si>
    <t>02-001-06-20-02-01-08-01</t>
  </si>
  <si>
    <t xml:space="preserve"> NUTRICIÓN  Y SEGURIDAD ALIMENTARIA FAMILIAR PARA SUPERACIÓN DE LA POBREZA Y DESIGUALDAD</t>
  </si>
  <si>
    <t>$250.527.245</t>
  </si>
  <si>
    <t>Promover estrategias que logren que la población acceda y consuma alimentos saludables en cantidad suficiente en sus territorios Cartagena de indias</t>
  </si>
  <si>
    <t>Apoyo NUTRICIÓN  Y SEGURIDAD ALIMENTARIA FAMILIAR PARA SUPERACIÓN DE LA POBREZA Y DESIGUALDAD, PROMOVER ESTRATEGIAS QUE LOGREN QUE LA POBLACIÓN ACCEDA Y CONSUMA ALIMENTOS SALUDABLES EN CANTIDAD SUFICIENTE EN SUS TERRITORIOS
  Cartagena de Indias</t>
  </si>
  <si>
    <t>16.000 familias en pobreza extrema beneficiadas con la implementación de la nueva estrategia Mercado Móvil.</t>
  </si>
  <si>
    <t>N.D</t>
  </si>
  <si>
    <t>Números de familias beneficiadas a través de la nueva estrategia Mercado Móvil.</t>
  </si>
  <si>
    <t>3.500 niños de 6 meses a 5 años caracterizados nutricionalmente y vinculados a programas de nutrición.</t>
  </si>
  <si>
    <t xml:space="preserve">17.349 niños y niñas de 6 meses a 5 años
Fuente: Censo Nacional de Poblacion y vivienda 2018 (CNPV 2018) </t>
  </si>
  <si>
    <t>Números de niños de 6 meses a 5 años caracterizados nutricionalmente y vinculados a programas de nutrición.</t>
  </si>
  <si>
    <t xml:space="preserve">NUTRICIÓN  Y SEGURIDAD ALIMENTARIA FAMILIAR PARA SUPERACIÓN DE LA POBREZA Y DESIGUALDAD, </t>
  </si>
  <si>
    <t>$1.365.777.562</t>
  </si>
  <si>
    <t>Apoyo NUTRICIÓN  Y SEGURIDAD ALIMENTARIA FAMILIAR PARA SUPERACIÓN DE LA POBREZA Y DESIGUALDAD, MECANISMOS PARA LOGRAR QUE LA POBLACIÓN EN SITUACIÓN DE POBREZA EXTREMA DISPONGA Y CONSUMA ALIMENTOS SALUDABLES
  Cartagena de Indias</t>
  </si>
  <si>
    <t>6.000 personas beneficiadas con el funcionamiento permanente de comedores comunitarios y universitarios.</t>
  </si>
  <si>
    <t>4.288 beneficiarios
Fuente: Seguimiento Plan de Acción PES-PR 2019</t>
  </si>
  <si>
    <t>Número de personas beneficiadas con comedores comunitarios y universitarios</t>
  </si>
  <si>
    <t>Programa Seguridad alimentaria y nutrición para la superación de la pobreza extrema</t>
  </si>
  <si>
    <t xml:space="preserve">7.000 personas entre afro. Palenqueras e indígenas formadas en derechos étnicos y rescate de los valores culturales.  </t>
  </si>
  <si>
    <t>Número de personas afro e indígenas formadas en derechos étnicos y rescate de los valores culturales. (Fortalecimiento del reconocimiento Étnica, racial y cultural)</t>
  </si>
  <si>
    <t>13.453 jóvenes y Adolescentes formados para prevenir el consumo de sustancias psicoactivas, el maltrato, la violencia de género , diversidad sexual y racismo</t>
  </si>
  <si>
    <t xml:space="preserve"> 26.907 jóvenes y adolescentes
Fuente: Censo Nacional de Poblacion y vivienda 2018 (CNPV 2018) Boletín Tecnico Gran Encuesta Integrada de Hogares GEIH 2018</t>
  </si>
  <si>
    <t>Número de Jóvenes y Adolescentes  formados en prevención de consumo de sustancias psicoactivas, maltrato y violencia de género , diversidad sexual y racismo</t>
  </si>
  <si>
    <t>02-001-06-20-02-01-07-01</t>
  </si>
  <si>
    <t>DINAMICA FAMILIAR PARA SUPERACIÒN DE LA POBREZA Y DESIGUALDAD</t>
  </si>
  <si>
    <t>$538.260.795</t>
  </si>
  <si>
    <t xml:space="preserve">Promocionar el fortalecimiento del núcleo familiar, el entorno social y comunitario de las familias y fomentar el tejido familiar Cartagena de indias </t>
  </si>
  <si>
    <t>Apoyo DINÁMICA FAMILIAR PARA SUPERACIÓN DE LA POBREZA Y DESIGUALDAD   Cartagena de Indias</t>
  </si>
  <si>
    <t xml:space="preserve"> 12.000 familias en pobreza extrema formadas en mecanismo saludables de convivencia para prevenir la violencia basada en género e intrafamiliarr. </t>
  </si>
  <si>
    <t>61.860 familias en Pobreza Multidimensional
Fuente: Calculos propios PES-PR con base al IPM Dane 2019</t>
  </si>
  <si>
    <t xml:space="preserve"> Número de familias en pobreza extrema formadas en mecanismo saludables de convivencia para prevenir la violencia basada en género e intrafamiliar</t>
  </si>
  <si>
    <t>Programa: Dinámica Familiar para la Superación de la Pobreza Extrema</t>
  </si>
  <si>
    <t>02-037-06-20-02-01-06-01</t>
  </si>
  <si>
    <t>BANCARIZACIÓN PARA LA SUPERACIÓN DE LA POBREZA EXTREMA Y DESIGUALDAD</t>
  </si>
  <si>
    <t>$444.554.858</t>
  </si>
  <si>
    <t>Rendimiento financiero ICLD</t>
  </si>
  <si>
    <t>Aumentar a 15.000 personas  en pobreza extrema acceden a créditos financieros para el período 2020 – 2023</t>
  </si>
  <si>
    <t>10.500 personas PES 2019</t>
  </si>
  <si>
    <t>Número de personas en pobreza extrema accediendo a créditos financiero</t>
  </si>
  <si>
    <t>14.500 personas que Acceden sistema financiero para el periodo 2020 a 2023</t>
  </si>
  <si>
    <t>32.300 personas en IPM (3,6%) Indice de Pobreza Multidimensional 
Fuente: Calculos propios PES-PR con base al IPM Dane 2019</t>
  </si>
  <si>
    <t>Número de personas en pobreza extrema accediendo al sistema financiero</t>
  </si>
  <si>
    <t>02-001-06-20-02-01-06-01</t>
  </si>
  <si>
    <t>$69.138.578</t>
  </si>
  <si>
    <t>Ingresos corrientes de libre destinacion</t>
  </si>
  <si>
    <t>Apoyo BANCARIZACIÓN PARA LA SUPERACIÓN DE LA POBREZA EXTREMA Y DESIGUALDAD.  Cartagena de Indias</t>
  </si>
  <si>
    <t>Realizar 8 ruedas de negocios para el periodo 2020 -  2023</t>
  </si>
  <si>
    <t>6 ruedas de negocios</t>
  </si>
  <si>
    <t>Número de ferias y ruedas de negocios realizadas</t>
  </si>
  <si>
    <t xml:space="preserve">Programa: Bancarización para la superación de la pobreza extrema y desigualdad </t>
  </si>
  <si>
    <t>Número de negocios familiares apoyados técnica y financieramente</t>
  </si>
  <si>
    <t>02-053-06-20-02-01-05-01</t>
  </si>
  <si>
    <t xml:space="preserve"> INGRESO Y TRABAJO PARA LA SUPERACIÓN DE LA POBREZA Y DESIGUALDAD.</t>
  </si>
  <si>
    <t>$703.619.126</t>
  </si>
  <si>
    <t xml:space="preserve">Contraprestaciones portuarias </t>
  </si>
  <si>
    <t>Fortalecer el potencial de crecimiento, consolidación y formalización de los empresarismos de la población en pobreza extrema del distrito de Cartagena de indias Cartagena de indias</t>
  </si>
  <si>
    <t>Apoyo INGRESO Y TRABAJO PARA LA SUPERACIÓN DE LA POBREZA Y DESIGUALDAD, FORTALECER EL POTENCIAL DE CRECIMIENTO, CONSOLIDACIÓN Y FORMALIZACIÓN DE LOS EMPRESARISMOS  Cartagena de Indias</t>
  </si>
  <si>
    <t>4.000 negocios familiares apoyados técnica y financieramente para el periodo 2020 a 2023</t>
  </si>
  <si>
    <t>2.288 familias Fortalecidas técnica y financiera unidades productivas  a través del Empresarismo
Fuente: Seguimiento Plan de Acción PES-PR 2019</t>
  </si>
  <si>
    <t>Crear 2.000 emprendimientos Afro, palenqueros e indígenas para el periodo 2020 a 2023</t>
  </si>
  <si>
    <t>Emprendimientos en las comunidades Afro, Palenqueras e Indígenas creados</t>
  </si>
  <si>
    <t xml:space="preserve"> INGRESO Y TRABAJO PARA LA SUPERACIÓN DE LA POBREZA Y DESIGUALDAD</t>
  </si>
  <si>
    <t>$1.028.871.478</t>
  </si>
  <si>
    <t xml:space="preserve"> Incrementar las garantías para los  emprendimientos de la población en extrema pobreza en la ciudad de Cartagena de Indias</t>
  </si>
  <si>
    <t>Apoyo INGRESO Y TRABAJO PARA LA SUPERACIÓN DE LA POBREZA Y DESIGUALDAD, INCREMENTAR LAS GARANTÍAS PARA LOS EMPRENDIMIENTOS  Cartagena de Indias</t>
  </si>
  <si>
    <t xml:space="preserve">Crear 3.000 nuevas unidades productivas familiares para el periodo 2020 a 2023 </t>
  </si>
  <si>
    <t xml:space="preserve"> 2.493 unidades productivas creadas a través de proceso de emprendimiento 
Fuente: Seguimiento Plan de Acción PES-PR 2019</t>
  </si>
  <si>
    <t>Número de familias en pobreza extrema creando nuevas unidades productivas</t>
  </si>
  <si>
    <t>Certificar a 3.000 personas nuevas en competencias laborales para el periodo 2020 a 2023</t>
  </si>
  <si>
    <t xml:space="preserve"> 2.013 Personas en pobreza extrema certificadas en competencias laborales</t>
  </si>
  <si>
    <t>Número de personas en pobreza extrema certificadas y capacitadas en   competencias laborales</t>
  </si>
  <si>
    <t>02-001-06-20-02-01-05-01</t>
  </si>
  <si>
    <t>INGRESO Y TRABAJO PARA LA SUPERACIÓN DE LA POBREZA Y DESIGUALDAD</t>
  </si>
  <si>
    <t>Disminuir altos niveles de desempleo e informalidad laboral en la población en pobreza extrema del distrito de Cartagena de indias</t>
  </si>
  <si>
    <t>Apoyo INGRESO Y TRABAJO PARA LA SUPERACIÓN DE LA POBREZA Y DESIGUALDAD, DISMINUIR ALTOS NIVELES DE DESEMPLEO E INFORMALIDAD LABORAL  Cartagena de Indias</t>
  </si>
  <si>
    <t xml:space="preserve">Vincular a 3.000 personas al mundo laboral para el periodo 2020 a 2023 </t>
  </si>
  <si>
    <t xml:space="preserve"> 28.000 personas desocupadas
Fuente: Dane 2019</t>
  </si>
  <si>
    <t>Número de personas en pobreza extrema vinculadas laboralmente</t>
  </si>
  <si>
    <t xml:space="preserve">Programa Ingresos y trabajo para la superación de la pobreza extrema y desigualdad </t>
  </si>
  <si>
    <t>02-001-06-20-02-01-04-01</t>
  </si>
  <si>
    <t xml:space="preserve">Ingresos corrientes de libre destinación </t>
  </si>
  <si>
    <t>Intervenir 3.047 hogares con material adecuado de pisos para el año 2023.</t>
  </si>
  <si>
    <t>15.237 viviendas, según  Censo - Dane 2018</t>
  </si>
  <si>
    <t>Viviendas que acceden a un piso adecuado</t>
  </si>
  <si>
    <t xml:space="preserve"> Intervenir 3.657 casas sin acceso a fuente de agua mejorada para el año 2023</t>
  </si>
  <si>
    <t>16.456 viviendas, según  Censo - Dane 2018</t>
  </si>
  <si>
    <t xml:space="preserve"> Viviendas intervenidas con acceso a Fuente de Agua Mejorada</t>
  </si>
  <si>
    <t>02-053-06-20-02-01-04-01</t>
  </si>
  <si>
    <t xml:space="preserve"> HABITABILIDAD PARA LA SUPERACIÓN DE LA POBREZA Y DESIGUALDAD</t>
  </si>
  <si>
    <t>Apoyo HABITABILIDAD PARA LA SUPERACIÓN DE LA POBREZA Y DESIGUALDAD  Cartagena de Indias</t>
  </si>
  <si>
    <t xml:space="preserve"> Intervenir 3.047 hogares con inadecuada eliminación de excretas para el año 2023.</t>
  </si>
  <si>
    <t xml:space="preserve">      23.770   viviendas, según  Censo - Dane 2018.  </t>
  </si>
  <si>
    <t>Viviendas con inadecuada eliminación de excretas en la población de extrema pobreza.</t>
  </si>
  <si>
    <t>Programa: Habitabilidad para la superación de la pobreza extrema y la desigualdad</t>
  </si>
  <si>
    <t xml:space="preserve">12.000 personas acceden a la educación para el trabajo y desarrollo humano para el periodo 2020 - 2023. </t>
  </si>
  <si>
    <t>Número de personas en pobreza extremas que acceden a la educación para el trabajo y desarrollo humano.</t>
  </si>
  <si>
    <r>
      <t>2.000</t>
    </r>
    <r>
      <rPr>
        <b/>
        <sz val="11"/>
        <color theme="1"/>
        <rFont val="Arial"/>
        <family val="2"/>
      </rPr>
      <t xml:space="preserve"> </t>
    </r>
    <r>
      <rPr>
        <sz val="11"/>
        <color theme="1"/>
        <rFont val="Arial"/>
        <family val="2"/>
      </rPr>
      <t>nuevos</t>
    </r>
    <r>
      <rPr>
        <b/>
        <sz val="11"/>
        <color theme="1"/>
        <rFont val="Arial"/>
        <family val="2"/>
      </rPr>
      <t xml:space="preserve"> </t>
    </r>
    <r>
      <rPr>
        <sz val="11"/>
        <color theme="1"/>
        <rFont val="Arial"/>
        <family val="2"/>
      </rPr>
      <t>Jóvenes y Adultos acceden a educación técnica, tecnológica y/o superior, articulado con</t>
    </r>
  </si>
  <si>
    <t>11.588 jóvenes en atención por el DPS en programa de educación</t>
  </si>
  <si>
    <t>Número de jóvenes y adultos en pobreza extrema que acceden a educación técnica, tecnológica y superior.</t>
  </si>
  <si>
    <r>
      <t>1.200</t>
    </r>
    <r>
      <rPr>
        <b/>
        <sz val="11"/>
        <rFont val="Arial"/>
        <family val="2"/>
      </rPr>
      <t xml:space="preserve"> </t>
    </r>
    <r>
      <rPr>
        <sz val="11"/>
        <rFont val="Arial"/>
        <family val="2"/>
      </rPr>
      <t>jóvenes y adultos alfabetizados en articulación con la   Secretaría de educación para el periodo 2020 – 2023.</t>
    </r>
  </si>
  <si>
    <t>13.402 personas en condición de Analfabetismo
 Fuente: Cálculos Propios PES-PR con base I.P.M DANE 2019.</t>
  </si>
  <si>
    <t>Número de jóvenes y adultos, acceden a programas de alfabetización y educación   articulados con la Secretaría de Educación Distrital.</t>
  </si>
  <si>
    <t>02-001-06-20-02-01-03-01</t>
  </si>
  <si>
    <t>EDUCACIÒN PARA  LA SUPERACIÒN DE LA POBREZA Y LA DESIGUALDAD</t>
  </si>
  <si>
    <t>$49,646,477</t>
  </si>
  <si>
    <t>Ingresos corrientes de libre destinaciòn</t>
  </si>
  <si>
    <t>Apoyo EDUCACION PARA LA SUPERACIÓN DE LA POBREZA Y LA DESIGUALDAD.INCREMENTAR EL ACCESO A LOS DIFERENTES NIVELES EDUCATIVOS DE NIÑOS, NIÑAS, ADOLESCENTES, JÓVENES Y ADULTOS EN CONDICIÓN DE POBREZA EXTREMA DE  Cartagena de Indias</t>
  </si>
  <si>
    <t xml:space="preserve">3.959 niños, niñas y adolescentes incluidos al sistema educativo en articulación con la Secretaría de Educación para el periodo 2020 - 2023. </t>
  </si>
  <si>
    <r>
      <t xml:space="preserve">13.196 niños, niñas y adolescentes en I.P.M en Inasistencia escolar
</t>
    </r>
    <r>
      <rPr>
        <sz val="9"/>
        <color theme="1"/>
        <rFont val="Arial"/>
        <family val="2"/>
      </rPr>
      <t>Fuente: Cálculos Propios PES-PR con base I.P.M DANE 2019.</t>
    </r>
    <r>
      <rPr>
        <sz val="11"/>
        <color theme="1"/>
        <rFont val="Arial"/>
        <family val="2"/>
      </rPr>
      <t xml:space="preserve">  </t>
    </r>
  </si>
  <si>
    <t>Número de niños, niñas y adolescentes incluidos al sistema educativo, articulado con la Secretaría de Educación</t>
  </si>
  <si>
    <t>Programa: Educación para la superación de la pobreza extrema y la desigualdad</t>
  </si>
  <si>
    <t>02-001-06-20-02-01-02-01</t>
  </si>
  <si>
    <t xml:space="preserve"> SALUD PARA LA SUPERACIÒN DE LA POBREZA Y DESIGUALDAD</t>
  </si>
  <si>
    <t>$111.048.868</t>
  </si>
  <si>
    <t xml:space="preserve">  Fomentar el uso de los sistemas médicos ancestrales de la población en pobreza extrema del distrito de Cartagena. Cartagena de indias  </t>
  </si>
  <si>
    <t>APOYO FOMENTAR EL USO DE LOS SISTEMAS MÉDICOS ANCESTRALES DE LA POBLACIÓN EN POBREZA EXTREMA DEL DISTRITO DE CARTAGENA. CARTAGENA DE INDIAS </t>
  </si>
  <si>
    <t xml:space="preserve"> 7.000 personas afrodescendientes e indígenas atendidas por medicina tradicional y ancestral articuladas con los cabildos indígenas y consejos comunitarios</t>
  </si>
  <si>
    <t xml:space="preserve"> Número de personas atendidas por medicina tradicional Ancestral en los territorios afrodescendientes e indígenas articuladas con los cabildos indígenas y consejos comunitarios</t>
  </si>
  <si>
    <t>SALUD PARA LA SUPERACIÒN DE LA POBREZA Y DESIGUALDAD</t>
  </si>
  <si>
    <t>$55.524,434</t>
  </si>
  <si>
    <t>Promover el auto cuidado de la salud, la promoción y prevención de las enfermedades Cartagena de indias</t>
  </si>
  <si>
    <t>Apoyo SALUD PARA LA SUPERACION DE LA POBREZA Y DESIGUALDAD PROMOVER EL AUTO CUIDADO DE LA SALUD, LA PROMOCION Y PREVENCIÓN DE LAS ENFERMEDADES  Cartagena de Indias</t>
  </si>
  <si>
    <r>
      <t>10.000 personas en extrema pobreza capacitadas virtual y presencialmente en  “</t>
    </r>
    <r>
      <rPr>
        <b/>
        <sz val="11"/>
        <color theme="1"/>
        <rFont val="Arial"/>
        <family val="2"/>
      </rPr>
      <t>Salud Integral a la Comunidad”</t>
    </r>
  </si>
  <si>
    <r>
      <t xml:space="preserve">Número de personas en extrema pobreza capacitadas de forma virtual y presencial en  </t>
    </r>
    <r>
      <rPr>
        <b/>
        <sz val="11"/>
        <color theme="1"/>
        <rFont val="Arial"/>
        <family val="2"/>
      </rPr>
      <t>Salud Integral a la Comunidad</t>
    </r>
    <r>
      <rPr>
        <sz val="11"/>
        <color theme="1"/>
        <rFont val="Arial"/>
        <family val="2"/>
      </rPr>
      <t>.</t>
    </r>
  </si>
  <si>
    <t>$388.671.039</t>
  </si>
  <si>
    <t xml:space="preserve">Vincular al sistema general de seguridad social en salud sgss a la población en extrema pobreza del distrito </t>
  </si>
  <si>
    <t>Apoyo SALUD PARA LA SUPERACION DE LA POBREZA Y DESIGUALDAD, VINCULACIÓN AL SISTEMA GENERAL DE SEGURIDAD SOCIAL EN SALUD SGSS A LA POBLACIÓN EN EXTREMA POBREZA DEL DISTRITO T. Y C  Cartagena de Indias</t>
  </si>
  <si>
    <t xml:space="preserve">100% personas en pobreza extrema vinculadas al Sistema General de Seguridad Social en Salud, en articulación con el Dadis </t>
  </si>
  <si>
    <r>
      <t xml:space="preserve"> 13.136 personas sin aseguramiento en salud en Cartagena
</t>
    </r>
    <r>
      <rPr>
        <sz val="9"/>
        <color theme="1"/>
        <rFont val="Arial"/>
        <family val="2"/>
      </rPr>
      <t>Fuente: DADIS 2019</t>
    </r>
  </si>
  <si>
    <t>Número de personas, en condición de pobreza extrema, accediendo al Sistema General de Seguridad Social en salud en articulación con el Dadis</t>
  </si>
  <si>
    <t xml:space="preserve">Programa: Salud para la superación de la pobreza extrema y desigualdad </t>
  </si>
  <si>
    <t>02-037-06-20-02-01-01-01</t>
  </si>
  <si>
    <t>IDENTIFICACION PARA SUPERACION DE LA POBREZA Y DESIGUALDAD</t>
  </si>
  <si>
    <t>Rendimientos Financieros ICLD</t>
  </si>
  <si>
    <t xml:space="preserve">Orientar a la población con necesidad de protección internacional en el proceso de regularización de su situación migratoria en el país </t>
  </si>
  <si>
    <t>Apoyo IDENTIFICACION PARA SUPERACION DE LA POBREZA Y DESIGUALDAD, orientaciona a la poblacion con necesidad de protección internacional carente de goce efectivo de derechos por irregularidades en su estatus migratorio   Cartagena de Indias</t>
  </si>
  <si>
    <t>10.000 migrantes asesorados y orientados en la regulación de su situación legal</t>
  </si>
  <si>
    <t>52.486 migrantes informados
Fuente: Migración Colombia, diciembre 2019</t>
  </si>
  <si>
    <t>Número de migrantes  asesorados y/o acompañados en proceso de regularización de la situación migratoria en Cartagena</t>
  </si>
  <si>
    <t>Definir la situación militar de los hombres en pobreza extrema Cartagena de indias</t>
  </si>
  <si>
    <t>Apoyo IDENTIFICACION PARA SUPERACION DE LA POBREZA Y DESIGUALDAD, DEFINIR LA SITUACION MILITAR  DE LOS HOMBRES EN POBREZA EXTREMA  Cartagena de Indias</t>
  </si>
  <si>
    <t>5.000 los hombres en extrema pobreza con situación militar definida por el distrito militar</t>
  </si>
  <si>
    <t>18.052 hombres en extrema pobreza en Cartagena   
Fuente: Cálculos Propios PES-PR con base I.P.M DANE 2019.</t>
  </si>
  <si>
    <t>Hombres con situación militar definidas, por distrito militar</t>
  </si>
  <si>
    <t>Kairen Gutierrez Tejedor</t>
  </si>
  <si>
    <t xml:space="preserve">Identificar a la población en pobreza extrema con el documento de identidad correspondiente a su edad en la ciudad </t>
  </si>
  <si>
    <t>Apoyo IDENTIFICACION PARA SUPERACION DE LA POBREZA Y DESIGUALDAD, IDENTIFICAR A LA POBLACIÓN EN POBREZA EXTREMA CON EL DOCUMENTO DE IDENTIDAD CORRESPONDIENTE A SU EDAD EN LA CIUDAD
  Cartagena de Indias</t>
  </si>
  <si>
    <t xml:space="preserve">Aumentar a 48.732 personas identificadas en pobreza extrema en articulación con la Registraduría Nacional del Estado Civil  </t>
  </si>
  <si>
    <t>24.366 personas identificadas
Fuente: Seguimiento Plan de desarrollo PES-PR 2016- 2019</t>
  </si>
  <si>
    <t xml:space="preserve">Número de personas en extrema pobreza identificadas, en articulación con la Registraduría Nacional del Estado Civil </t>
  </si>
  <si>
    <t xml:space="preserve">Programa: Identificación para la superación de la pobreza extrema y desigualdad </t>
  </si>
  <si>
    <t>Acompañar a 61.860   personas en pobreza extrema</t>
  </si>
  <si>
    <t>206.189 personas en pobreza por IPM Cartagena – 2019.
 Fuente: Censo Nacional de Población y Vivienda 2018. (CNPV 2018). Boletín Técnico Gran encuesta integrada de Hogares GEIH- 2018.</t>
  </si>
  <si>
    <t>LÍNEA ESTRATÉGICA: SUPERACIÓN DE LA POBREZA Y DESIGUALDAD.</t>
  </si>
  <si>
    <t>CARTAGENA INCLUYENTE</t>
  </si>
  <si>
    <t>Observación</t>
  </si>
  <si>
    <t>Código Presupuestal</t>
  </si>
  <si>
    <t>Rubro Presupuestal</t>
  </si>
  <si>
    <t>Apropiación Definitiva
(en pesos)</t>
  </si>
  <si>
    <t>Fuente de Financiación</t>
  </si>
  <si>
    <t>Nombre del Responable</t>
  </si>
  <si>
    <t xml:space="preserve">Dependencia Responsable </t>
  </si>
  <si>
    <t>Porcentaje de avance</t>
  </si>
  <si>
    <t xml:space="preserve">Fecha de Terminación </t>
  </si>
  <si>
    <t xml:space="preserve">Fecha de inicio </t>
  </si>
  <si>
    <t>Valor Absoluto de la Actividad del  Proyecto 2020</t>
  </si>
  <si>
    <t>Actividades de Proyecto</t>
  </si>
  <si>
    <t>Objetivo del Proyecto</t>
  </si>
  <si>
    <t>Código de proyecto BPIM</t>
  </si>
  <si>
    <t>PROYECTO</t>
  </si>
  <si>
    <t>PROGRAMACIÓN META A 2020</t>
  </si>
  <si>
    <t>Valor Absoluto de la Meta Producto 2020-2023</t>
  </si>
  <si>
    <t>Descripción de la Meta Producto 2020-2023</t>
  </si>
  <si>
    <t>Línea Base 2019</t>
  </si>
  <si>
    <t>Indicador de Producto</t>
  </si>
  <si>
    <t xml:space="preserve">PROGRAMA </t>
  </si>
  <si>
    <t>Meta de Bienestar 2020-2023</t>
  </si>
  <si>
    <t>Indicador de Bienestar</t>
  </si>
  <si>
    <t>LINEA ESTRATEGICA</t>
  </si>
  <si>
    <t>PILAR</t>
  </si>
  <si>
    <t>FORMATO PLAN DE ACCIÓN
DEPENDENCIA: PLAN DE EMERGENCIA SOCIAL PEDRO ROMERO PES-PR
VIGENCIA 2020</t>
  </si>
  <si>
    <t xml:space="preserve">Realizar Jornadas de atención masiva </t>
  </si>
  <si>
    <t>Plan de Emergencia Social Pedro Romero PES-PR</t>
  </si>
  <si>
    <t xml:space="preserve">Realizar Jornadas de atención a hombres en extrema pobreza para definir su situación militar </t>
  </si>
  <si>
    <t>Realizar Jornadas de afiliación y Registro al sistema general de seguridad social</t>
  </si>
  <si>
    <t xml:space="preserve">Crear  un Observatorio de medicina ancestral tradicional </t>
  </si>
  <si>
    <t xml:space="preserve">INCREMENTAR EL ACCESO DE NIÑOS, NIÑAS, ADOLESCENTES, JÓVENES Y
ADULTOS EN CONDICIÓN DE POBREZA EXTREMA DEL DISTRITO DE CARTAGENA A LOS DIFERENTES NIVELES EDUCATIVOS  </t>
  </si>
  <si>
    <t>Incluir  al sistema educativos a Niños, niñas y adolescentes en pobreza extrema</t>
  </si>
  <si>
    <t xml:space="preserve"> Proporcionar el acceso a jóvenes y  adultos a programas de alfabetización y educación a</t>
  </si>
  <si>
    <t>Vincular a jóvenes y adultos a programas de educación para el trabajo y desarrollo humano, técnica, tecnológica y superior, con el fin de adquirir competencias que contribuyan a la inserción laboral</t>
  </si>
  <si>
    <t xml:space="preserve">Mejorar del Saneamiento Básico y Pisos de los habitantes en extrema pobreza y zona rural focalizada en el distrito de Cartagena </t>
  </si>
  <si>
    <t>Adecuar, nivelar e instalar pisos.</t>
  </si>
  <si>
    <t>Instalar red hidráulica, conexionado y pruebas Adecuación y mejoramiento de baños</t>
  </si>
  <si>
    <t xml:space="preserve">Realizar Jornadas de empleabilidad. </t>
  </si>
  <si>
    <t xml:space="preserve">Realizar Capacitación educativa para disminuir los niveles de desempleo </t>
  </si>
  <si>
    <t xml:space="preserve">Realizar asistencias técnicas a la población para las convocatorias de empleo </t>
  </si>
  <si>
    <t xml:space="preserve">Realizar Asistencia Técnica a unidades de negocio </t>
  </si>
  <si>
    <t>Formar en planes de negocios a población en extrema pobreza</t>
  </si>
  <si>
    <t xml:space="preserve">Realizar jornadas de capacitacion de como administrar un negocio </t>
  </si>
  <si>
    <t>Aumentar el acceso de la población en situación de pobreza extrema en Cartagena al sistema financiero</t>
  </si>
  <si>
    <t xml:space="preserve"> Realizar una feria Micro financiera</t>
  </si>
  <si>
    <t>Realizar asistencias tecnicas a  personas de pobreza extrema en procesos de bancarizacion.</t>
  </si>
  <si>
    <t>Realizar asistencias tecnicas a  personas en pobreza extrema en procesos de acceso a Créditos financieros</t>
  </si>
  <si>
    <t>Generar espacios recreación familiar a través del ejercicio del cuerpo y  aprendizaje artístico DELIA ZAPATA OLIVELLA (ejercicios aeróbicos) bailes folcloricos, danzas y demás actividades, uno por cada zona focalizada ”</t>
  </si>
  <si>
    <t>Fortalecer mecanismos para lograr que la población en situación de pobreza extrema disponga y consuma alimentos saludables Cartagena de indias</t>
  </si>
  <si>
    <t>Apoyar los comedores comunitarios creados para personas en pobreza extrema</t>
  </si>
  <si>
    <t>Realizar el tamizaje y caracterización de nños y niñas desde 6 meses  hasta cinco años de edad</t>
  </si>
  <si>
    <t xml:space="preserve"> Realizar campañas de mercados moviles con poblaciónn en pobreza extrema </t>
  </si>
  <si>
    <t xml:space="preserve">Construir patios productivos e integrales con la población en pobreza extrema </t>
  </si>
  <si>
    <t>Realizar talleres de formación sobre mecanismos alternativos de resolución de conflictos</t>
  </si>
  <si>
    <t>Llevar a cabo diplomados de conciliadores en equidad</t>
  </si>
  <si>
    <t xml:space="preserve">Realizar capacitaciones sobre protocolos de atencion a mujeres victimas del conflicto armado </t>
  </si>
  <si>
    <t xml:space="preserve">Realizar jornadas de asesoria y atencion juridica </t>
  </si>
  <si>
    <t xml:space="preserve"> Realizar  jornadas  de oferta integral de todos programas del plan de emergencia social Pedro Romero PES-PR "salvemos juntos a cartagena" </t>
  </si>
  <si>
    <t xml:space="preserve">Realizar la digitación de las personas atendidas por programs del plan de emergencia social Pedro Romero PES-PPR de datos de la poblacion en extrema pobreza </t>
  </si>
  <si>
    <t xml:space="preserve">   a personas  para la superación de la pobreza extrema en el Distrito de Cartagena</t>
  </si>
  <si>
    <t>NP</t>
  </si>
  <si>
    <t>Instalar unidades sanitarias</t>
  </si>
  <si>
    <t>3,80% (500 personas)</t>
  </si>
  <si>
    <t>3.80</t>
  </si>
  <si>
    <t xml:space="preserve"> Brindar capacitación  a la poblacion afro e indigena en el uso de sistema medicos ancestrales </t>
  </si>
  <si>
    <t>Asesorar en difererntes puntos de atención a personas  para el proceso de regularización migratoria</t>
  </si>
  <si>
    <t>300 personas</t>
  </si>
  <si>
    <t>Realizar jornadas de capacitacion en  salud Integral comunitaria</t>
  </si>
  <si>
    <t xml:space="preserve">Realizar jornadas de formación a la población Afro e Indigena  en Identidad Cultural </t>
  </si>
  <si>
    <t>Realizar jornadas para Formar  a los jovenes del distrito de Cartagena en prevención de riesgos que afecten su proyecto de vida y la salud  mental.</t>
  </si>
  <si>
    <t>Apoyo ACCESO A LA JUSTICIA Y FORMACION EN MECANISMO ALTERNATIVOS DE RESOLUCION DE CONFLICTOS</t>
  </si>
  <si>
    <t xml:space="preserve">Realizar asitencia tecnica y tecnologica para Consolidación de  unidades productivas </t>
  </si>
  <si>
    <t>REPORTE ASIGNACION PRESUPUESTAL</t>
  </si>
  <si>
    <t>REPORTE EJECUCIÓN PRESUPUESTAL</t>
  </si>
  <si>
    <t>REPORTE META PRODUCTO 
JN-SEPT</t>
  </si>
  <si>
    <t>REPORTE ACTIVIDADES DE PROYECTO 
JN-SEPT</t>
  </si>
  <si>
    <t>No se movio este indicador pero se ha estado trabajando en alianzas estrategicas para llevar a cabo ruedas de negocios</t>
  </si>
  <si>
    <t xml:space="preserve">Este indicador tuvo movimiento,  ya que 30 mujeres ingresaron al  mundo de la bancarización ,  estos ingresos se realización vía telefonica como lo demuestra esta formto de atención a la comunidad en excel </t>
  </si>
  <si>
    <t>No se movio este indicador pero se ha estado trabajando en alianzas estrategicas para la entrega de credito semillas</t>
  </si>
  <si>
    <t xml:space="preserve">Este indicador no se movio pero se ha venbido  trabajado en el aliado estrategico  FIAN Colombiacon el objetivo de articular par que las metas propuestas para este cuatrenio se cumplan </t>
  </si>
  <si>
    <t>El indicador se movio  pues capacitó a 145 personas   en   metodos alternativos de solución de conflictos . Esta fue realizada en la institución educativa Antonia Santos  los días 09 y  10 de septiembre de 2020</t>
  </si>
  <si>
    <t xml:space="preserve">El indicador  no se movió para este trimestre, sin embargo se ha estado trabajando en la alianza estrategica con el distrito militar No 14 como el acta de reunion.  </t>
  </si>
  <si>
    <t>El indicador no tuvo movimiento alguno ya que no habia personal contratado.</t>
  </si>
  <si>
    <t>El indicador no tuvo movimiento alguno ya que no habia personal  contratado</t>
  </si>
  <si>
    <t>El indicador no tuvo movimiento alguno ya que no habia personal  contratado.</t>
  </si>
  <si>
    <t>El indicador no se movio, pero se esta articualando con la secretaría de educación que posee en cabeza esta competencia.</t>
  </si>
  <si>
    <t>El  indicador no se movio, pero se esta articualando con la secretaría de educación que posee en cabeza esta competencia.</t>
  </si>
  <si>
    <t>El indicador no se movio, pero se esta articualando con la departamento para la prosperidad social DPS.</t>
  </si>
  <si>
    <t xml:space="preserve">El  indicador no tuvo movimiento alguno pero se ha ido desarrollando alianzanas estrategias </t>
  </si>
  <si>
    <t xml:space="preserve"> El  indicador no se movio ya que no tenia personal  para realizar jornadas masivas con protocolos de bioseguridad </t>
  </si>
  <si>
    <t>El indicador se movio pues se  ayudó a 209 personas  en el asesoramiento en la legalización de su situación migratoria en  alcaldía local No 2 ubicada en el barrio Chiquinquira en articulación con Migración Colombia y registraduria nacional el estado civi</t>
  </si>
  <si>
    <t>No se movio este indicador pero se ha estado trabajando:  *en la ruta metodologica del programas, * de la identificación de los hogares queposeen inadecuada eliminación de excretas, pisos inadecuados y falta  de conexión agua potable en los barrios focali</t>
  </si>
  <si>
    <t xml:space="preserve">los  indicadores del   programa de Ingreso y trabajo no tuvo moviento alguno para este trimestre a corte de 30 de septiembre de 2020. Sin embargo se ha estado trabajando en alianzas estrategicas con la  entidad Cruz Roja y  organización internacional del </t>
  </si>
  <si>
    <t>Este indicador se movio atendieron  a 270 familias  en dos jornadas realizadas en la institución educativa Antonia Santos y Institucion educativa Nuestra señora del carmen  los diías 09,16 y 19 septiembre de 2020. https://drive.google.com/drive/folders/15</t>
  </si>
  <si>
    <t>El indicador se movió  ya que se realizó el 18 de septiembre de 2020 capacitación en prevención del consumo de sustancias sicoactivas 11 jovenes habitantes del barrio Loma Fresca  de manera presencial respetando protocolos de bioseguridad y 22 de septiemb</t>
  </si>
  <si>
    <t>El indicador se movio pues  se realizó dos jornadas de atención  donde se capacitaron de manera presencial respetando todos los protocolos de bioseguridad a 294 personas en total. Una de estas fue   en la Institución Educativa  Antonia Santos los días 08,</t>
  </si>
  <si>
    <t>Este indicador tuvo movimiento los días  8,9,10,11,12  de septiembre de 2020 , ya que fueron capacitadas 180,  el tema central fue:  LAS TECNICAS DEL MANEJO DE LA BIOSEGURIDAD PARA DESARROLLAR LAS ACTIVIDADES DE COMERCIO INFORMAL , el lugar donde se impar</t>
  </si>
  <si>
    <t>El indicador  se movio pues  coadyuvó  a 102 personas  en la obtención su documento de identidad en el alcaldía local No 2 ubicada en el barrio Chiquinquira en articulación con la Registraduría nacional del estado civil, con jornada masiva desde 01 de sep</t>
  </si>
  <si>
    <t>El indicador se movio con 1306 personas atendidas en este trimestre</t>
  </si>
  <si>
    <t>REPORTE ACTIVIDADES DE PROYECTO 
OCT-DIC</t>
  </si>
  <si>
    <t xml:space="preserve">REPORTE EJECUCIÓN PRESUPUESTAL OCT-DIC 2020 </t>
  </si>
  <si>
    <t>Realizamos jornada masiva de identificación,  el día 1° de septiembre 2020,  en la Alcaldia local NO 2 ubicada  en el  barrio Chiquinquirá, actividad adelantada con el convenido de articulación con la Registraduría Nacional del Estado Civil, cuya proyección está dada hasta el 30 de octubre.  Hasta el momento llevamos 102 personas identificadas</t>
  </si>
  <si>
    <t xml:space="preserve">Estamos trabajando en el sellamiento de alianza  estrategica con el distrito militar No 14 jurisdiccion de Cartagena de Indias-Bolívar, lo anterior con el objetivo de ayudar en la obtención de la libreta militar en hombres mayores de 18 años de edad como consta en el acta de reunion .   </t>
  </si>
  <si>
    <t>El plan de ememergencia social Pedro Romero PES-PR  asesoró a 209 personas   en la legalización de su situación migratoria en  alcaldía local No 2 ubicada en el barrio Chiquinquira en articulación con Migración Colombia y registraduria nacional el estado civil</t>
  </si>
  <si>
    <t xml:space="preserve">Se  trabajará articulamente con el departamento adminstrativo distrital de salud (DADIS) para los temas de afiliaciones (aseguramiento)  al sistema general  de seguridad social    y en lo referente a las capacitaciones virtuales  y presenciales en  temas de salud integral. </t>
  </si>
  <si>
    <t xml:space="preserve">Se esta trabajando en la elaboración del documento técnico de la creacion de un observatorio de medicina ancestral  </t>
  </si>
  <si>
    <t>El plan de emergencia social Pedro Romero PES-PR ha venido  trabajando en articulación con la secretaría de educación distrital  para cumpliento de estas metas, sin embargo  en el distrito  Cartagena  el calendario académico es tipo A  (al inicio de cada anulidad) donde se ve reflejada la oferta académica de la educación formal en los diferentes niviles, grados y  grupos etareos de la población focalizada;  para este  año  se ha  complicando los cumplimientos de los mismo el SARS COVID 19.</t>
  </si>
  <si>
    <t xml:space="preserve">se viene trabajando en  articulación con el  departamento para la prosperidad social DPS para que lapoblación focalizada acceda a educaión técnica, tecnologica y superior.  </t>
  </si>
  <si>
    <t xml:space="preserve">El plan de emergencia social Pedro Romero PES-PR  los días  8,9,10,11,12  de septiembre de 2020 ,  capacitó 180 personas ,  el tema central fue:  LAS TECNICAS DEL MANEJO DE LA BIOSEGURIDAD PARA DESARROLLAR LAS ACTIVIDADES DE COMERCIO INFORMAL , el lugar donde se impartio esta fue la Institución educativa Antonia Santos. </t>
  </si>
  <si>
    <t xml:space="preserve"> Hemos estamos trabajando para este trimestre a corte de 30 de septiembre de 2020,   desde el  programa de Ingreso y trabajo en alianzas estrategicas con la cruz roja para certificación de competencias laborales, con el Servicio nacional de apredizaje SENA en el asesoramento técnico para con los empredimientos, con la organización internacional de trabajo (OIT)   y entre otras entidades </t>
  </si>
  <si>
    <t>El plan de emergencia social Pedro Romero PES-PR ha venido trabajando en alianzas estrategicas con las siguientes entidades: Bancolombia, Banco Mundo Mujer, Colpensiones, Banco Pichincha, banco caja social, banco agraria y otros para el cumplimiento oportuno de estos indicadores.</t>
  </si>
  <si>
    <t xml:space="preserve"> 30 mujeres ingresaron al  mundo de la bancarización ,  estos ingresos se realización vía telefonica como lo demuestra esta formato de atención a la comunidad en excel </t>
  </si>
  <si>
    <t>se  atendieron  a 270 familias  en dos jornadas realizadas en la institución educativa Antonia Santos y Institucion educativa Nuestra señora del carmen  los diías 09,16 y 19 septiembre de 2020. https://drive.google.com/drive/folders/15</t>
  </si>
  <si>
    <t xml:space="preserve"> Se realizó el 18 de septiembre de 2020 capacitación en prevención del consumo de sustancias sicoactivas 11 jovenes habitantes del barrio Loma Fresca  de manera presencial respetando protocolos de bioseguridad y 22 de septiemb</t>
  </si>
  <si>
    <t>Se ha estado trabajando con FIAN COLOMBIA   para convertirlo  en  aliado estrategico  con el objetivo de cumplir con  metas propuestas para este cuatrenio  como lo demuestra cronograma de reuniones y acta de reunión.</t>
  </si>
  <si>
    <t>El plan de emergencia social Pedro Romero PES-PR capacitó a 145 personas   en   metodos alternativos de solución de conflictos , Esta fue realizada en la institución educativa Antonia Santos  los días 09 y  10 de septiembre de 2020</t>
  </si>
  <si>
    <t xml:space="preserve"> Se ha adelantado trabajado en las poblaciones afrodescendientes de la ciudad de Cartagena con el objetivo de asesorar en sistema de derecho propio</t>
  </si>
  <si>
    <t>Se han realizado de manera aislada  por programas las jornadas de "Salvemos Juntos Cartagena" ya que las restricciones dadas por la normativa de la emergencia sanitaria  para eventos masivos  eran mas escrictas   respectos con las aglomeraciones , es así como se aplica a cada evento los protocolos de bioseguridad para dar el cumplimiento de las mismas.</t>
  </si>
  <si>
    <t xml:space="preserve">El plan de emergencia social Pedro Romero PES-PR en la diferentes jornadas de sus programas atendió a 1255 personas </t>
  </si>
  <si>
    <t>Porcentaje de avance corte 31/12/2020</t>
  </si>
  <si>
    <t xml:space="preserve">  El progrma de identificación junto al distrito militar No 14 jurisdiccion de Cartagena de Indias-Bolívar,  realizaron  jornada de expedición de  libreta militar  donde 102  hombres mayores de 18 años de edad obtuvieron la misma. </t>
  </si>
  <si>
    <t>Se  trabajó articulamente con el departamento adminstrativo distrital de salud (DADIS) para los temas salud integral,    y en los 2491 personas fueron en protocolos de bioseguirdad,  personas capacitadas, en articulaciòn con el dadis, fundación caminos y entre otras entidades. capacitadas, en articulaciòn con el dadis, fundación caminos y entre otras entidades.</t>
  </si>
  <si>
    <t>Se esta trabajando en la elaboración del documento técnico de la creacion de un observatorio de medicina ancestral. Ademas  565 personas afro e indigenas que se les brindó capacitación con enfoque preventivo</t>
  </si>
  <si>
    <t>El plan de emergencia social Pedro Romero PES-PR trabajó  en articulación con la secretaría de educación distrital, ya que se ubicó a  166 estudiantes perteneciente a la institución educativa Antonia Santos que habian dejado de mostar interes por diferentes actividades curriculares desarrolladas.</t>
  </si>
  <si>
    <t>El plan de emergencia social Pedro Romero PES-PR ha venido  trabajando en articulación con la secretaría de educación distrital, debido a que se alfabatizaron 31 personas.</t>
  </si>
  <si>
    <t xml:space="preserve">El programa de emergencia social  Pedro Romero PES-PR junto con el programa de educación, SENA y fundación PROBOQUILLA,  logró   que 44 personas, realizaron cursos tecnicos. </t>
  </si>
  <si>
    <t>El plan de emergencia social Pedro Romero PES-PR  trabajó en conjunto con SENA lo cual permitió que    accedieran a educación para el trabajo  878 personas ,  el tema central fue:  LAS TECNICAS DEL MANEJO DE LA BIOSEGURIDAD, se realizaron de manera virtual y presencial.</t>
  </si>
  <si>
    <t xml:space="preserve">El plan de emergencia social Pedro Romero PES-PR  con el programa de bancarización ,trabajó en alianzas estrategicas con las siguientes entidades: Bancolombia, Banco Mundo Mujer, Colpensiones, Banco Pichincha, banco caja social, banco agraria y se realizaron 2 ruedas de negocios </t>
  </si>
  <si>
    <t xml:space="preserve"> 552 mujeres ingresaron al  mundo de la bancarización ,  estos ingresos se realización vía telefonica como lo demuestra esta formato de atención a la comunidad.</t>
  </si>
  <si>
    <t>El plan de emergencia social Pedro Romero PES-PR con el programa de bancarización logro que 18 personas accedieran a creditos.</t>
  </si>
  <si>
    <t>se  atendieron  a 2886 familias  en  jornadas realizadas en la los diferentes salvemos juntos a cartagena y jorandas independientes.</t>
  </si>
  <si>
    <t xml:space="preserve"> Se realizó el  capacitación en prevención del consumo de sustancias sicoactivas 909 jovenes habitantes de los diferentes  barrios facalizados. Estas se realizaron de manera presencial respetando protocolos de bioseguridad y virtual.</t>
  </si>
  <si>
    <t xml:space="preserve">El indicador se movio pues  se realizó jornadas de atención  en los diferentes salvemos juntos a Cartagena, donde se capacitaron de manera presencial respetando todos los protocolos de bioseguridad a 1050 personas en total. </t>
  </si>
  <si>
    <t>el plan de emergencia social Pedro Romero PES-PR con su prgrama de Seguridad alimentaria y nutrició  realizaron  tramizaje a 204 entre  niños y niñas de entre 6 meses y 5 años de edad, en las difrentes jornadas de salvemos juntos a cartagena  y los damnificados del Huracan IOTA</t>
  </si>
  <si>
    <t xml:space="preserve">El plan de emergencia social Pedro Romero PES-PR con su programa de seguridad alimaentaria y nutrición, se realizó mercado movil en el colegio Sueños y oportunidades ubicda en Nelson Mandela sonde se atendieron a 828 personas </t>
  </si>
  <si>
    <t xml:space="preserve">El plan de emergencia social Pedro Romero PES-PR  con su programa de acceso a la justicia capacitó a 1050 personas   en   metodos alternativos de solución de conflictos , formadas en los diferentes jornadas de salvemos juntos a Cartagena </t>
  </si>
  <si>
    <t xml:space="preserve">El plan de emergencia social Pedro Romero PES-PR en la diferentes jornadas de sus programas atendió a 13508 personas </t>
  </si>
  <si>
    <t>Se han realizado de manera conjunta  y aisladas  por programas las jornadas de  15 "Salvemos Juntos Cartagena" ya que las restricciones dadas por la normativa de la emergencia sanitaria  para eventos masivos  eran mas escrictas   respectos con las aglomeraciones , es así como se aplica a cada evento los protocolos de bioseguridad para dar el cumplimiento de las mismas.</t>
  </si>
  <si>
    <t>Realizamos jornadas masiva de identificación,  desde 01 de octubre   2020,  en el mercado de santa  Rita    ubicado  en el barrio santa rita , ademas de  los diferentes salvemos a Cartagena  actividad adelantada con el convenido de articulación con la Registraduría Nacional del Estado Civil.  Hasta el momento llevamos 1874 personas identificadas</t>
  </si>
  <si>
    <t>El plan de ememergencia social Pedro Romero PES-PR  asesoró a 1149 personas   en la legalización de su situación migratoria en  el mercado de santa rita  ubicada en el barrio santa rita en articulación con Migración Colombia y registraduria nacional el estado civil</t>
  </si>
  <si>
    <t xml:space="preserve">Se  trabajó articulamente con el departamento adminstrativo distrital de salud (DADIS) para los temas de afiliaciones (aseguramiento)  al sistema general  de seguridad social, logrando así 748 personas  que fueron afiliadas al sistema general de seguridad social </t>
  </si>
  <si>
    <t>Apoyo IDENTIFICACION PARA SUPERACION DE LA POBREZA Y DESIGUALDAD, orientacion a la poblacion con necesidad de protección internacional carente de goce efectivo de derechos por irregularidades en su estatus migratorio   Cartagena de Indias</t>
  </si>
  <si>
    <t>REPORTE META PRODUCTO 
15 DE NOVIEMBRE 2020</t>
  </si>
  <si>
    <t>Observación a 15 de noviembre</t>
  </si>
  <si>
    <t>jornadas masivas de identificación en las instalaciones del mercado de santa Rita  cumpliendo con todos los protocolos de bioseguridad, en articulación con la Registraduria nacional, acumulando así 889 documentos expedidos  hasta la fecha</t>
  </si>
  <si>
    <t>se realizó jornada de expedición de libreta militar duplicando la meta propuesta para este 2020, esta se realizó en articulación con el distrito militar No 14 en las instalaciones de la base naval del distrito de Cartagena, expidiendo 102 libretas</t>
  </si>
  <si>
    <t xml:space="preserve"> El programa de identificación del plan de emergencia social Pedro Romero PES-PR  ha asesorado  1149 migrantes en articulación con Migración Colombia y Registraduria Nacional del estado Civil</t>
  </si>
  <si>
    <t>En diferentes jornadas masivas de atención a la  comunidad  se realizaron 513 afiliaciones al sistema general de seguridad social  en articulación con el  DADIS</t>
  </si>
  <si>
    <t>Se realizaron capacitaciones virtuales y presenciales de: infecciones de transmisión sexual, planificaciòn familiar, derechos sexuales y reproductivos de la mujer,  en el lavado de manos y protocolos de bioseguirdad, por dar un total de 1.634 personas capacitadas, en articulaciòn con el dadis, fundación caminos y entre otras entidades.</t>
  </si>
  <si>
    <t xml:space="preserve">se atendió 25 personas en Arroyo de piedras, dando capacitaciones de enfoque preventivo en el uso del sistema de medicina ancestral </t>
  </si>
  <si>
    <t>El programa de educación del plan de emergencia social Pedro romero PES-PR trabaja de manera  articulada con Secretaría de educación distrital ingresó  nuevamente al sistema educactivo  166 niños  y niñas este año ya que no cumplia con las actividades y se sabía nada de los mismos despues de declarada la pandemia.</t>
  </si>
  <si>
    <t>El programa de educación del plan de emergencia social Pedro romero PES-PR trabaja de manera  articulada con Secretaría de educación distrital ya que logró que 31 personas se alfabetizaran en los ciclos académicos pertinenetes</t>
  </si>
  <si>
    <t xml:space="preserve">se viene trabajando en  articulación con el  departamento para la prosperidad social DPS y fundaciòn TRASO para que la población focalizada acceda a educaión técnica, tecnologica y superior.  </t>
  </si>
  <si>
    <t xml:space="preserve">El programa educación en los diferentes  jornadas de atención masivas de "salvemos juntos" Fredonia, Loma fresca y Nariño ha sido oportuno con la oferta académica cerrada de cursos de educación para el trabajo. </t>
  </si>
  <si>
    <t xml:space="preserve"> Hemos estamos trabajando para este trimestre a corte de 15 de noviembre de 2020,   desde el  programa de Ingreso y trabajo en alianzas estrategicas con la cruz roja para certificación de competencias laborales, con el Servicio nacional de apredizaje SENA en el asesoramento técnico para con los empredimientos, con la organización internacional de trabajo (OIT)   y entre otras entidades </t>
  </si>
  <si>
    <t>El program ingreso y trabajo del plan de emergencia social Pedro Romero PES-PR  trabajó  con la fundación proboquilla  para la busqueda de certificación en competencias laborales de 44 personas las cuales con el SENA fueron certificadas en las mismas.</t>
  </si>
  <si>
    <t>El programa de bancarización del plan de emergencia social Pedro Romero realizó dos ruedas de negocios una en el salvemos juntos en los barrios Fredonia y Nariño</t>
  </si>
  <si>
    <t xml:space="preserve">En ferias se   trabajó articuladamente con  entidades financieras que posibilitaron el ingreso de 50 personas al mundo de la bancarización. </t>
  </si>
  <si>
    <t xml:space="preserve">El programa de bancarización posibilito que 18 personas accedieran acreditos financieros </t>
  </si>
  <si>
    <t>Se formaron   a 995  familias  en varias  jornadas realizadas en Boquilla, Chambacú, Fredonia, y Loma fresca  en diferentes temas como: inteligencia emocional , prevención de violencia intrafamiliar y violencia basada en genero.</t>
  </si>
  <si>
    <t>Se atendieron 278 jovenes en varias jornadas en Boquilla, Fredonia, Chambacu y loma fresca en difrentes temas de preveciòn de consumo de sustencias sicoactivas, prevenciòn de maltrato, preveciòn de violencia basada en genero y diversidad sexual.</t>
  </si>
  <si>
    <t xml:space="preserve">Se atendiron 587 personas formadas en derecho etnico y resacate de valosres culturales en Fredonia sector Isla de belen, La esperanza, nuevo pariso y entre otros. </t>
  </si>
  <si>
    <t>Se ha estado trabajando con FIAN COLOMBIA   para convertirlo  en  aliado estrategico  con el objetivo de cumplir con  metas propuestas para este cuatrenio.</t>
  </si>
  <si>
    <t>Se atendieron a 70 niños y niñas ente seis meses y cinco años de edad, ya se realizò tamizaje de los mismos en el Barrio Nariño y en los albergues temporales.</t>
  </si>
  <si>
    <t xml:space="preserve">Se realizó mercado movil en el barrio Nelson mandela donde se atendieron a 828 personas </t>
  </si>
  <si>
    <t>El programa de acceso a la Justicia del plan de emergencia social Pedro Romero PES PR atendió 813 personas copn el objetivo de formarlas en Metodos alternativos de resolución de conflictos en Loma fresca, Nariño y en las instalaciones de la institución educativa Antonia Santos.</t>
  </si>
  <si>
    <t>El programa de acceso a la Justicia del plan de emergencia social Pedro Romero PES PR atendió 100 personas con el objetivo de asesorar en sistema de derecho propio en la población afrodescendiente Caño de oro.</t>
  </si>
  <si>
    <t>Se han realizado de manera conjuntas  con los  programas del plan de emergencia social Pedro Romero PES PR ,  jornadas de "Salvemos Juntos Cartagena"en Fredonia, Loma fresca, Nariño, Arroyo de Piedras  y entre otros cumpliendo  los protocolos de bioseguridad para dar el cumplimiento de las mismas.</t>
  </si>
  <si>
    <t xml:space="preserve">El plan de emergencia social Pedro Romero PES-PR en la diferentes jornadas de sus programas atendió a 8.486 personas </t>
  </si>
  <si>
    <t>REPORTE META PRODUCTO NOV-DIC 2020</t>
  </si>
  <si>
    <t>PRESUPUESTO TOTAL ASIGNADO A DICIEMBRE SEGÚN PREDIS</t>
  </si>
  <si>
    <t>PRESUPUESTO TOTAL EJECUTADO A DICIEMBRE SEGÚN PREDIS</t>
  </si>
  <si>
    <t>EJECUCIÓN PRESUPUESTAL PLAN DE EMERGENCIA SOCIAL PEDRO ROMERO</t>
  </si>
  <si>
    <t>AVANCE META PRODUCTO AL AÑO</t>
  </si>
  <si>
    <t>AVANCE META PRODUCTO AL CUATRIENIO</t>
  </si>
  <si>
    <t>ACUMULADO ACTIVIDADES A DICIEMBRE 2020</t>
  </si>
  <si>
    <t>NA</t>
  </si>
  <si>
    <t>AVANCE ACTIVIDADES A DICIEMBRE 2020</t>
  </si>
  <si>
    <t>AVANCE PLAN DE ACCIÓN PLAN DE EMERGENCIA SOCIAL PEDRO ROMERO A DICIEMBRE 31 DE 2020</t>
  </si>
  <si>
    <t>AVANCE LINEA ESTRATÉGICA DE SUPERACIÓN DE LA POBREZA EXTREMA Y LA DESIGUALDAD A DICIEMBRE 2020</t>
  </si>
  <si>
    <t xml:space="preserve">El plan de emergencia social Pedro Romero PES-PR - Programa de Habitabilidad  -  trabajó en: *Ruta metodologica del programa,  Ademas en la  identificación de los hogares que poseen inadecuada eliminación de excretas, pisos inadecuados y falta  de conexión agua potable como denotan las evidencia del estudio  adelantando  en el barrio Fredonia y  Pantano de Vargas.  En el Salvemos junto a Loma fresca se lleva la oferta de Corvivienda. </t>
  </si>
  <si>
    <t>El plan de emergencia social Pedro Romero PES-PR- Programa de Habitabilidad  -    ha estado trabajando en:  la construcción de un Dossierdonde se encuentra la   identificación de los hogares que poseen inadecuada eliminación de excretas, pisos inadecuados y falta  de conexión agua potable de los barrios: Fredonia, Nuevo paraiso, pantano de vargas.   Ademas  sde trabajo en jornada ambiental en la Boquilla, en el conversatorio de lOma de Marion, Limpieza en Pontezuela y entre otros. Adicioonalmente se ptrabajo en conjunto con gestgion del riesgo en la caracterización de familias victimas de la   Tormenta IOTA</t>
  </si>
  <si>
    <t>OBSERVACION OCT-DIC 2020</t>
  </si>
  <si>
    <t>2.000 nuevos Jóvenes y Adultos acceden a educación técnica, tecnológica y/o superior</t>
  </si>
  <si>
    <t>AVANCE PROGRAMA</t>
  </si>
  <si>
    <t>EJECUCIÓN POR RUBRO</t>
  </si>
  <si>
    <t>REPORTE META PRODUCTO 
ENE-JUN</t>
  </si>
  <si>
    <t>REPORTE ACTIVIDADES DE PROYECTO 
JL-SEPT</t>
  </si>
  <si>
    <t>REPORTE META PRODUCTO 
JUL-SEPT</t>
  </si>
  <si>
    <t>ACUMULADO META PRODUCTO ENERO A DICIEMBRE 31 DE 2020</t>
  </si>
  <si>
    <t xml:space="preserve">El plan de emergencia social Pedro Romero PES-PR- Programa de Habitabilidad  -   presentó la oferta institucional que brinda del programa en los distintas Jornadas masivas de "salvemos juntos a Cartagena"; identificó alrededor de 200 viviendas entre   el barrio  Fredonia y nuevo paraiso, caracterizó las familias que habitan las mismas,  georeferenció cada casa y se dejo individualizado el estado en que se encuentra las mismas. Coadyuvó a la realización de la jornada de limpieza en la República de Caribe; brindó charlas a la población de separacion de la basura y entre otras actividades desarrolladas. Ademas Caracterizó y identificó las vias  de cartagena dentro de la zona de focalización. Cabe resaltar que no se logro mover indicadores de este programa pues tuvimos una reduccion de 900.000.000 (novecientos millones de pesos). </t>
  </si>
  <si>
    <t xml:space="preserve"> El plan de emergencia social Pedro Romero PES-PR , su prgrama de Ingresos y trabajo, para este trimestre a corte de 31 de diciembre de 2020,   realizó  aistencias técnicas a la población para convocatorias de empleo  en: barrio San francisco, corregimiento de Bayunca, en la zona rural de Ararca, en el barrio nariño, en el barrio la candelaria y en el barrio fredonia; atendiendo asi´a 272 personas. Ademas recepcionó hojas de vidas con el fin de generar una base de datos que permita crear un banco de las mismas   para dar impulso en 2021 al indicador de  empleabilidad, esto es con el  fin de enviar dicha información a las bolsas de empleo con las cuales se han venido llevando a cabo una serie de alianzas estratégicas, para la vinculación laboral de la población en pobreza extrema de las distintas zonas de focalización del distrito, esto enmarcado en la meta de vincular personas en pobreza extrema al mundo laboral.
Para ello, en alianza con la oficina de informática se generó un espacio en la nube de la alcaldía para custodiar dicha información 
Y se hizo la recolección de datos mediante la plataforma kobo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</si>
</sst>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5" formatCode="0;[Red]0"/>
    <numFmt numFmtId="166" formatCode="&quot;$&quot;\ #,##0.00"/>
    <numFmt numFmtId="167" formatCode="0.00;[Red]0.00"/>
  </numFmts>
  <fonts count="38" x14ac:knownFonts="1">
    <font>
      <sz val="11"/>
      <color theme="1"/>
      <name val="Calibri"/>
      <family val="2"/>
      <scheme val="minor"/>
    </font>
    <font>
      <sz val="11"/>
      <color theme="1"/>
      <name val="Calibri"/>
      <family val="2"/>
      <scheme val="minor"/>
    </font>
    <font>
      <sz val="11"/>
      <name val="Calibri"/>
      <family val="2"/>
      <scheme val="minor"/>
    </font>
    <font>
      <sz val="11"/>
      <color theme="1"/>
      <name val="Arial"/>
      <family val="2"/>
    </font>
    <font>
      <sz val="11"/>
      <color theme="1" tint="4.9989318521683403E-2"/>
      <name val="Arial"/>
      <family val="2"/>
    </font>
    <font>
      <sz val="12"/>
      <color theme="1" tint="4.9989318521683403E-2"/>
      <name val="Calibri"/>
      <family val="2"/>
      <scheme val="minor"/>
    </font>
    <font>
      <sz val="11"/>
      <color theme="1" tint="4.9989318521683403E-2"/>
      <name val="Calibri"/>
      <family val="2"/>
      <scheme val="minor"/>
    </font>
    <font>
      <sz val="14"/>
      <color theme="1"/>
      <name val="Calibri"/>
      <family val="2"/>
      <scheme val="minor"/>
    </font>
    <font>
      <sz val="72"/>
      <color theme="1"/>
      <name val="Arial Black"/>
      <family val="2"/>
    </font>
    <font>
      <sz val="36"/>
      <color theme="1"/>
      <name val="Arial Black"/>
      <family val="2"/>
    </font>
    <font>
      <sz val="12"/>
      <color theme="1" tint="4.9989318521683403E-2"/>
      <name val="Arial"/>
      <family val="2"/>
    </font>
    <font>
      <sz val="11"/>
      <name val="Arial"/>
      <family val="2"/>
    </font>
    <font>
      <b/>
      <sz val="12"/>
      <name val="Arial"/>
      <family val="2"/>
    </font>
    <font>
      <b/>
      <sz val="72"/>
      <color rgb="FF000000"/>
      <name val="Arial"/>
      <family val="2"/>
    </font>
    <font>
      <sz val="11"/>
      <color rgb="FF333333"/>
      <name val="Arial"/>
      <family val="2"/>
    </font>
    <font>
      <b/>
      <sz val="11"/>
      <color theme="1"/>
      <name val="Arial"/>
      <family val="2"/>
    </font>
    <font>
      <sz val="12"/>
      <name val="Arial"/>
      <family val="2"/>
    </font>
    <font>
      <b/>
      <sz val="16"/>
      <color theme="1" tint="4.9989318521683403E-2"/>
      <name val="Arial"/>
      <family val="2"/>
    </font>
    <font>
      <b/>
      <sz val="12"/>
      <color theme="1" tint="4.9989318521683403E-2"/>
      <name val="Arial"/>
      <family val="2"/>
    </font>
    <font>
      <b/>
      <sz val="14"/>
      <color theme="1" tint="4.9989318521683403E-2"/>
      <name val="Arial"/>
      <family val="2"/>
    </font>
    <font>
      <b/>
      <sz val="11"/>
      <name val="Arial"/>
      <family val="2"/>
    </font>
    <font>
      <sz val="9"/>
      <color theme="1"/>
      <name val="Arial"/>
      <family val="2"/>
    </font>
    <font>
      <b/>
      <sz val="11"/>
      <color theme="1" tint="4.9989318521683403E-2"/>
      <name val="Arial"/>
      <family val="2"/>
    </font>
    <font>
      <b/>
      <sz val="12"/>
      <color theme="1"/>
      <name val="Arial"/>
      <family val="2"/>
    </font>
    <font>
      <b/>
      <sz val="16"/>
      <color theme="1"/>
      <name val="Calibri"/>
      <family val="2"/>
      <scheme val="minor"/>
    </font>
    <font>
      <sz val="10"/>
      <name val="Arial"/>
      <family val="2"/>
    </font>
    <font>
      <sz val="10"/>
      <color theme="1" tint="4.9989318521683403E-2"/>
      <name val="Arial"/>
      <family val="2"/>
    </font>
    <font>
      <sz val="16"/>
      <color theme="1" tint="4.9989318521683403E-2"/>
      <name val="Arial"/>
      <family val="2"/>
    </font>
    <font>
      <sz val="14"/>
      <color theme="1" tint="4.9989318521683403E-2"/>
      <name val="Arial"/>
      <family val="2"/>
    </font>
    <font>
      <u/>
      <sz val="11"/>
      <color theme="10"/>
      <name val="Calibri"/>
      <family val="2"/>
      <scheme val="minor"/>
    </font>
    <font>
      <sz val="12"/>
      <color theme="1"/>
      <name val="Arial"/>
      <family val="2"/>
    </font>
    <font>
      <sz val="14"/>
      <color rgb="FFFF0000"/>
      <name val="Calibri"/>
      <family val="2"/>
      <scheme val="minor"/>
    </font>
    <font>
      <sz val="11"/>
      <color rgb="FFFF0000"/>
      <name val="Calibri"/>
      <family val="2"/>
      <scheme val="minor"/>
    </font>
    <font>
      <b/>
      <sz val="12"/>
      <color rgb="FFFF0000"/>
      <name val="Arial"/>
      <family val="2"/>
    </font>
    <font>
      <b/>
      <sz val="16"/>
      <color rgb="FFFF0000"/>
      <name val="Calibri"/>
      <family val="2"/>
      <scheme val="minor"/>
    </font>
    <font>
      <b/>
      <sz val="16"/>
      <color rgb="FFFF0000"/>
      <name val="Arial"/>
      <family val="2"/>
    </font>
    <font>
      <b/>
      <sz val="11"/>
      <color rgb="FFFF0000"/>
      <name val="Arial"/>
      <family val="2"/>
    </font>
    <font>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cellStyleXfs>
  <cellXfs count="311">
    <xf numFmtId="0" fontId="0" fillId="0" borderId="0" xfId="0"/>
    <xf numFmtId="0" fontId="0" fillId="0" borderId="0" xfId="0" applyFill="1"/>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 fontId="15" fillId="0" borderId="3" xfId="0" applyNumberFormat="1" applyFont="1" applyFill="1" applyBorder="1" applyAlignment="1">
      <alignment horizontal="center" vertical="center" wrapText="1"/>
    </xf>
    <xf numFmtId="165" fontId="15"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0" fontId="3" fillId="0" borderId="0" xfId="0" applyFont="1" applyFill="1"/>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 fontId="16" fillId="0" borderId="3"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2" fontId="0" fillId="0" borderId="1" xfId="2" applyNumberFormat="1" applyFont="1" applyFill="1" applyBorder="1" applyAlignment="1">
      <alignment horizontal="center" vertical="center"/>
    </xf>
    <xf numFmtId="0" fontId="0" fillId="0" borderId="1" xfId="0" applyFill="1" applyBorder="1" applyAlignment="1">
      <alignment vertical="center" wrapText="1"/>
    </xf>
    <xf numFmtId="1" fontId="16" fillId="0" borderId="0" xfId="0" applyNumberFormat="1" applyFont="1" applyFill="1" applyAlignment="1">
      <alignment horizontal="center" vertical="center"/>
    </xf>
    <xf numFmtId="165" fontId="3" fillId="0" borderId="1" xfId="1" applyNumberFormat="1" applyFont="1" applyFill="1" applyBorder="1" applyAlignment="1">
      <alignment horizontal="center" vertical="center"/>
    </xf>
    <xf numFmtId="0" fontId="0" fillId="0" borderId="0" xfId="0" applyFill="1" applyAlignment="1">
      <alignment horizontal="center" vertical="center"/>
    </xf>
    <xf numFmtId="9" fontId="0" fillId="0" borderId="1" xfId="0" applyNumberFormat="1" applyFill="1" applyBorder="1" applyAlignment="1">
      <alignment horizontal="center" vertical="center"/>
    </xf>
    <xf numFmtId="1" fontId="2" fillId="0" borderId="0" xfId="0" applyNumberFormat="1" applyFont="1" applyFill="1" applyAlignment="1">
      <alignment horizontal="center" vertical="center"/>
    </xf>
    <xf numFmtId="165"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4" fontId="2" fillId="0" borderId="0" xfId="0" applyNumberFormat="1" applyFont="1" applyFill="1" applyAlignment="1">
      <alignment horizontal="center" vertical="center" wrapText="1"/>
    </xf>
    <xf numFmtId="2" fontId="0" fillId="0" borderId="1" xfId="0" applyNumberFormat="1" applyFill="1" applyBorder="1" applyAlignment="1">
      <alignment horizontal="center" vertical="center"/>
    </xf>
    <xf numFmtId="0" fontId="11" fillId="0" borderId="1" xfId="0" applyFont="1" applyFill="1" applyBorder="1" applyAlignment="1">
      <alignment horizontal="center" vertical="center" wrapText="1"/>
    </xf>
    <xf numFmtId="165" fontId="3" fillId="0" borderId="9"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1" xfId="0" applyFill="1" applyBorder="1" applyAlignment="1">
      <alignment horizontal="center" vertical="center" wrapText="1"/>
    </xf>
    <xf numFmtId="165" fontId="14" fillId="0" borderId="9" xfId="0" applyNumberFormat="1" applyFont="1" applyFill="1" applyBorder="1" applyAlignment="1">
      <alignment horizontal="center" vertical="center"/>
    </xf>
    <xf numFmtId="165" fontId="14" fillId="0" borderId="11"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165" fontId="14" fillId="0" borderId="0" xfId="0" applyNumberFormat="1" applyFont="1" applyFill="1" applyAlignment="1">
      <alignment horizontal="center" vertical="center"/>
    </xf>
    <xf numFmtId="0" fontId="4" fillId="0" borderId="10" xfId="0" applyFont="1" applyFill="1" applyBorder="1" applyAlignment="1">
      <alignment horizontal="center" vertical="center" wrapText="1"/>
    </xf>
    <xf numFmtId="165" fontId="14" fillId="0" borderId="10"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165" fontId="14" fillId="0" borderId="1" xfId="1"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2" fontId="0" fillId="0" borderId="0" xfId="0" applyNumberFormat="1" applyFill="1" applyAlignment="1">
      <alignment horizontal="center" vertical="center"/>
    </xf>
    <xf numFmtId="0" fontId="6" fillId="0" borderId="1" xfId="0" applyFont="1" applyFill="1" applyBorder="1" applyAlignment="1">
      <alignment horizontal="center" vertical="center" wrapText="1"/>
    </xf>
    <xf numFmtId="1" fontId="2" fillId="0" borderId="3" xfId="0" applyNumberFormat="1" applyFont="1" applyFill="1" applyBorder="1" applyAlignment="1">
      <alignment horizontal="center" vertical="center"/>
    </xf>
    <xf numFmtId="0" fontId="7" fillId="0" borderId="0" xfId="0" applyFont="1" applyFill="1" applyAlignment="1">
      <alignment horizontal="center" vertical="center"/>
    </xf>
    <xf numFmtId="1" fontId="0" fillId="0" borderId="0" xfId="0" applyNumberFormat="1" applyFill="1" applyAlignment="1">
      <alignment horizontal="center" vertical="center"/>
    </xf>
    <xf numFmtId="165" fontId="3" fillId="0" borderId="0" xfId="0" applyNumberFormat="1"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center"/>
    </xf>
    <xf numFmtId="9" fontId="0" fillId="0" borderId="0" xfId="0" applyNumberFormat="1" applyFill="1" applyAlignment="1">
      <alignment horizontal="center" vertical="center"/>
    </xf>
    <xf numFmtId="0" fontId="0" fillId="0" borderId="0" xfId="0" applyFill="1" applyAlignment="1">
      <alignment horizontal="center"/>
    </xf>
    <xf numFmtId="0" fontId="0" fillId="0" borderId="1" xfId="0" applyFill="1" applyBorder="1" applyAlignment="1">
      <alignment horizontal="center" vertical="center"/>
    </xf>
    <xf numFmtId="0" fontId="6" fillId="0" borderId="0" xfId="0" applyFont="1" applyFill="1" applyAlignment="1">
      <alignment horizontal="center"/>
    </xf>
    <xf numFmtId="0" fontId="5" fillId="0" borderId="0" xfId="0" applyFont="1" applyFill="1" applyAlignment="1">
      <alignment horizontal="center"/>
    </xf>
    <xf numFmtId="0" fontId="4" fillId="0" borderId="2" xfId="0" applyFont="1" applyFill="1" applyBorder="1" applyAlignment="1">
      <alignment horizontal="center" vertical="center" wrapText="1"/>
    </xf>
    <xf numFmtId="165" fontId="3" fillId="0" borderId="4"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4" xfId="0" applyFont="1" applyFill="1" applyBorder="1" applyAlignment="1">
      <alignment vertical="center" wrapText="1"/>
    </xf>
    <xf numFmtId="9" fontId="7" fillId="2"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26"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165" fontId="3" fillId="0" borderId="11" xfId="0" applyNumberFormat="1" applyFont="1" applyFill="1" applyBorder="1" applyAlignment="1">
      <alignment horizontal="center" vertical="center"/>
    </xf>
    <xf numFmtId="165" fontId="3" fillId="0" borderId="1" xfId="1"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165" fontId="3" fillId="0" borderId="4"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0" fontId="23" fillId="3" borderId="1" xfId="0" applyFont="1" applyFill="1" applyBorder="1" applyAlignment="1">
      <alignment horizontal="center" vertical="center" wrapText="1"/>
    </xf>
    <xf numFmtId="165" fontId="15"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wrapText="1"/>
    </xf>
    <xf numFmtId="14" fontId="2" fillId="0" borderId="9" xfId="0" applyNumberFormat="1" applyFont="1" applyFill="1" applyBorder="1" applyAlignment="1">
      <alignment horizontal="center" vertical="center"/>
    </xf>
    <xf numFmtId="165" fontId="14" fillId="0" borderId="13" xfId="0" applyNumberFormat="1" applyFont="1" applyFill="1" applyBorder="1" applyAlignment="1">
      <alignment horizontal="center" vertical="center"/>
    </xf>
    <xf numFmtId="0" fontId="15" fillId="3" borderId="4" xfId="0" applyFont="1" applyFill="1" applyBorder="1" applyAlignment="1">
      <alignment horizontal="center" vertical="center" wrapText="1"/>
    </xf>
    <xf numFmtId="0" fontId="3" fillId="0" borderId="0" xfId="0" applyFont="1" applyFill="1" applyBorder="1"/>
    <xf numFmtId="0" fontId="0" fillId="0" borderId="0" xfId="0" applyFill="1" applyBorder="1"/>
    <xf numFmtId="0" fontId="29" fillId="0" borderId="1" xfId="3" applyBorder="1" applyAlignment="1">
      <alignment vertical="center" wrapText="1"/>
    </xf>
    <xf numFmtId="0" fontId="29" fillId="0" borderId="2" xfId="3" applyFill="1" applyBorder="1" applyAlignment="1">
      <alignment vertical="center" wrapText="1"/>
    </xf>
    <xf numFmtId="0" fontId="29" fillId="0" borderId="1" xfId="3" applyFill="1" applyBorder="1" applyAlignment="1">
      <alignment horizontal="center" vertical="center" wrapText="1"/>
    </xf>
    <xf numFmtId="0" fontId="29" fillId="0" borderId="1" xfId="3" applyFill="1" applyBorder="1" applyAlignment="1">
      <alignment vertical="center" wrapText="1"/>
    </xf>
    <xf numFmtId="0" fontId="29" fillId="0" borderId="1" xfId="3" applyFill="1" applyBorder="1" applyAlignment="1">
      <alignment wrapText="1"/>
    </xf>
    <xf numFmtId="0" fontId="29" fillId="0" borderId="0" xfId="3" applyAlignment="1">
      <alignment vertical="center" wrapText="1"/>
    </xf>
    <xf numFmtId="0" fontId="0" fillId="0" borderId="0" xfId="0" applyFill="1" applyAlignment="1">
      <alignment vertical="center"/>
    </xf>
    <xf numFmtId="0" fontId="0" fillId="0" borderId="1" xfId="0" applyFill="1" applyBorder="1" applyAlignment="1">
      <alignment vertical="center"/>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165" fontId="3" fillId="0" borderId="4"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0" fontId="18" fillId="0" borderId="1" xfId="0" applyFont="1" applyFill="1" applyBorder="1" applyAlignment="1">
      <alignment horizontal="center" vertical="center" wrapText="1"/>
    </xf>
    <xf numFmtId="1" fontId="2" fillId="0" borderId="3" xfId="0" applyNumberFormat="1" applyFont="1" applyFill="1" applyBorder="1" applyAlignment="1">
      <alignment horizontal="center" vertical="center"/>
    </xf>
    <xf numFmtId="165" fontId="3" fillId="0" borderId="4"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0" fontId="0" fillId="0" borderId="3" xfId="0" applyBorder="1"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center"/>
    </xf>
    <xf numFmtId="2" fontId="0" fillId="0" borderId="3" xfId="0" applyNumberFormat="1" applyFill="1" applyBorder="1" applyAlignment="1">
      <alignment horizontal="center" vertical="center"/>
    </xf>
    <xf numFmtId="0" fontId="4" fillId="0" borderId="0" xfId="0" applyFont="1" applyFill="1" applyAlignment="1">
      <alignment horizontal="center"/>
    </xf>
    <xf numFmtId="0" fontId="0" fillId="0" borderId="1" xfId="0" applyFill="1" applyBorder="1"/>
    <xf numFmtId="0" fontId="0" fillId="0" borderId="1" xfId="0" applyBorder="1" applyAlignment="1">
      <alignment horizontal="justify"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166" fontId="0" fillId="0" borderId="1" xfId="0" applyNumberFormat="1" applyFill="1" applyBorder="1" applyAlignment="1">
      <alignment horizontal="center" vertical="center"/>
    </xf>
    <xf numFmtId="166" fontId="32" fillId="0" borderId="3" xfId="0" applyNumberFormat="1" applyFont="1" applyFill="1" applyBorder="1" applyAlignment="1">
      <alignment horizontal="center" vertical="center"/>
    </xf>
    <xf numFmtId="3" fontId="30" fillId="0" borderId="1" xfId="0" applyNumberFormat="1" applyFont="1" applyFill="1" applyBorder="1" applyAlignment="1">
      <alignment horizontal="center" vertical="center"/>
    </xf>
    <xf numFmtId="0" fontId="30" fillId="0" borderId="0" xfId="0" applyFont="1" applyFill="1" applyAlignment="1">
      <alignment horizontal="center" vertical="center"/>
    </xf>
    <xf numFmtId="0" fontId="30" fillId="0" borderId="1" xfId="0" applyFont="1" applyFill="1" applyBorder="1" applyAlignment="1">
      <alignment horizontal="center" vertical="center"/>
    </xf>
    <xf numFmtId="10" fontId="30" fillId="0" borderId="1" xfId="2" applyNumberFormat="1" applyFont="1" applyFill="1" applyBorder="1" applyAlignment="1">
      <alignment horizontal="center" vertical="center"/>
    </xf>
    <xf numFmtId="10" fontId="30" fillId="0" borderId="4" xfId="2" applyNumberFormat="1" applyFont="1" applyFill="1" applyBorder="1" applyAlignment="1">
      <alignment horizontal="center" vertical="center"/>
    </xf>
    <xf numFmtId="10" fontId="30" fillId="0" borderId="2" xfId="2" applyNumberFormat="1" applyFont="1" applyFill="1" applyBorder="1" applyAlignment="1">
      <alignment horizontal="center" vertical="center"/>
    </xf>
    <xf numFmtId="10" fontId="35" fillId="0" borderId="1"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3" fontId="31" fillId="0" borderId="1"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165" fontId="3" fillId="3" borderId="1" xfId="1" applyNumberFormat="1" applyFont="1" applyFill="1" applyBorder="1" applyAlignment="1">
      <alignment horizontal="center" vertical="center" wrapText="1"/>
    </xf>
    <xf numFmtId="10" fontId="3" fillId="0" borderId="1" xfId="2" applyNumberFormat="1" applyFont="1" applyFill="1" applyBorder="1" applyAlignment="1">
      <alignment horizontal="center" vertical="center" wrapText="1"/>
    </xf>
    <xf numFmtId="10" fontId="35" fillId="0" borderId="1" xfId="2" applyNumberFormat="1" applyFont="1" applyFill="1" applyBorder="1" applyAlignment="1">
      <alignment horizontal="center" vertical="center"/>
    </xf>
    <xf numFmtId="166" fontId="35" fillId="0" borderId="1" xfId="0" applyNumberFormat="1" applyFont="1" applyFill="1" applyBorder="1" applyAlignment="1">
      <alignment horizontal="center" vertical="center"/>
    </xf>
    <xf numFmtId="165" fontId="36" fillId="3" borderId="1" xfId="0" applyNumberFormat="1" applyFont="1" applyFill="1" applyBorder="1" applyAlignment="1">
      <alignment horizontal="center" vertical="center"/>
    </xf>
    <xf numFmtId="165" fontId="14" fillId="3" borderId="11"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3" fontId="30" fillId="0" borderId="1" xfId="0" applyNumberFormat="1" applyFont="1" applyFill="1" applyBorder="1" applyAlignment="1">
      <alignment horizontal="center" vertical="center"/>
    </xf>
    <xf numFmtId="165" fontId="11" fillId="0" borderId="1" xfId="0" applyNumberFormat="1" applyFont="1" applyFill="1" applyBorder="1" applyAlignment="1">
      <alignment horizontal="center" vertical="center"/>
    </xf>
    <xf numFmtId="165" fontId="11" fillId="0" borderId="9" xfId="0" applyNumberFormat="1" applyFont="1" applyFill="1" applyBorder="1" applyAlignment="1">
      <alignment horizontal="center" vertical="center"/>
    </xf>
    <xf numFmtId="165" fontId="11" fillId="0" borderId="1" xfId="1" applyNumberFormat="1"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10" fontId="37" fillId="0" borderId="1" xfId="2" applyNumberFormat="1" applyFont="1" applyFill="1" applyBorder="1" applyAlignment="1">
      <alignment horizontal="center" vertical="center" wrapText="1"/>
    </xf>
    <xf numFmtId="166" fontId="35" fillId="0" borderId="0" xfId="0" applyNumberFormat="1" applyFont="1" applyFill="1" applyBorder="1" applyAlignment="1">
      <alignment horizontal="center" vertical="center"/>
    </xf>
    <xf numFmtId="10" fontId="35" fillId="0" borderId="0" xfId="2" applyNumberFormat="1" applyFont="1" applyFill="1" applyBorder="1" applyAlignment="1">
      <alignment horizontal="center" vertical="center"/>
    </xf>
    <xf numFmtId="10" fontId="32" fillId="0" borderId="3" xfId="2" applyNumberFormat="1" applyFont="1" applyFill="1" applyBorder="1" applyAlignment="1">
      <alignment horizontal="center" vertical="center"/>
    </xf>
    <xf numFmtId="0" fontId="3" fillId="0" borderId="1" xfId="0" applyFont="1" applyFill="1" applyBorder="1" applyAlignment="1">
      <alignment vertical="center" wrapText="1"/>
    </xf>
    <xf numFmtId="10" fontId="16" fillId="0" borderId="4" xfId="2" applyNumberFormat="1" applyFont="1" applyFill="1" applyBorder="1" applyAlignment="1">
      <alignment horizontal="center" vertical="center"/>
    </xf>
    <xf numFmtId="0" fontId="24" fillId="0" borderId="11" xfId="0" applyFont="1" applyFill="1" applyBorder="1" applyAlignment="1">
      <alignment horizontal="center" vertical="center" wrapText="1"/>
    </xf>
    <xf numFmtId="0" fontId="0" fillId="0" borderId="1" xfId="0" applyBorder="1" applyAlignment="1">
      <alignment horizontal="justify" vertical="center" wrapText="1"/>
    </xf>
    <xf numFmtId="0" fontId="11"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0" fontId="33"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2" fillId="0" borderId="3"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164" fontId="0" fillId="0" borderId="4" xfId="0" applyNumberFormat="1" applyFill="1" applyBorder="1" applyAlignment="1">
      <alignment horizontal="center" vertical="center" wrapText="1"/>
    </xf>
    <xf numFmtId="164" fontId="0" fillId="0" borderId="2" xfId="0" applyNumberForma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1" fontId="2" fillId="0" borderId="7"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2" fontId="0" fillId="0" borderId="4" xfId="0" applyNumberFormat="1" applyFill="1" applyBorder="1" applyAlignment="1">
      <alignment horizontal="center" vertical="center" wrapText="1"/>
    </xf>
    <xf numFmtId="2" fontId="0" fillId="0" borderId="5" xfId="0" applyNumberFormat="1" applyFill="1" applyBorder="1" applyAlignment="1">
      <alignment horizontal="center" vertical="center" wrapText="1"/>
    </xf>
    <xf numFmtId="2" fontId="0" fillId="0" borderId="2" xfId="0" applyNumberFormat="1" applyFill="1" applyBorder="1" applyAlignment="1">
      <alignment horizontal="center" vertical="center" wrapText="1"/>
    </xf>
    <xf numFmtId="0" fontId="0" fillId="0" borderId="5" xfId="0" applyFill="1" applyBorder="1" applyAlignment="1">
      <alignment horizontal="center" vertical="center" wrapText="1"/>
    </xf>
    <xf numFmtId="164" fontId="0" fillId="0" borderId="5" xfId="0" applyNumberFormat="1" applyFill="1" applyBorder="1" applyAlignment="1">
      <alignment horizontal="center" vertical="center" wrapText="1"/>
    </xf>
    <xf numFmtId="0" fontId="12"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1" fontId="2" fillId="0" borderId="8"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1" fontId="25" fillId="0" borderId="7"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13" fillId="0" borderId="4" xfId="0" applyFont="1" applyFill="1" applyBorder="1" applyAlignment="1">
      <alignment horizontal="center" vertical="center" textRotation="90"/>
    </xf>
    <xf numFmtId="0" fontId="13" fillId="0" borderId="5" xfId="0" applyFont="1" applyFill="1" applyBorder="1" applyAlignment="1">
      <alignment horizontal="center" vertical="center" textRotation="90"/>
    </xf>
    <xf numFmtId="0" fontId="13" fillId="0" borderId="2" xfId="0" applyFont="1" applyFill="1" applyBorder="1" applyAlignment="1">
      <alignment horizontal="center" vertical="center" textRotation="90"/>
    </xf>
    <xf numFmtId="0" fontId="9" fillId="0" borderId="4" xfId="0" applyFont="1" applyFill="1" applyBorder="1" applyAlignment="1">
      <alignment horizontal="center" vertical="center" textRotation="90" wrapText="1"/>
    </xf>
    <xf numFmtId="0" fontId="9" fillId="0" borderId="5" xfId="0" applyFont="1" applyFill="1" applyBorder="1" applyAlignment="1">
      <alignment horizontal="center" vertical="center" textRotation="90" wrapText="1"/>
    </xf>
    <xf numFmtId="0" fontId="9" fillId="0" borderId="2" xfId="0" applyFont="1" applyFill="1" applyBorder="1" applyAlignment="1">
      <alignment horizontal="center" vertical="center" textRotation="90" wrapText="1"/>
    </xf>
    <xf numFmtId="0" fontId="8" fillId="0" borderId="4" xfId="0" applyFont="1" applyFill="1" applyBorder="1" applyAlignment="1">
      <alignment horizontal="center" vertical="center" textRotation="90" wrapText="1"/>
    </xf>
    <xf numFmtId="0" fontId="8" fillId="0" borderId="5" xfId="0" applyFont="1" applyFill="1" applyBorder="1" applyAlignment="1">
      <alignment horizontal="center" vertical="center" textRotation="90" wrapText="1"/>
    </xf>
    <xf numFmtId="0" fontId="8"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165" fontId="3" fillId="0" borderId="4"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1" fontId="2" fillId="0" borderId="7"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0" fontId="19"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2" fontId="0" fillId="0" borderId="4" xfId="0" applyNumberFormat="1" applyFill="1" applyBorder="1" applyAlignment="1">
      <alignment horizontal="center" vertical="center"/>
    </xf>
    <xf numFmtId="2" fontId="0" fillId="0" borderId="2" xfId="0" applyNumberFormat="1" applyFill="1" applyBorder="1" applyAlignment="1">
      <alignment horizontal="center" vertical="center"/>
    </xf>
    <xf numFmtId="14" fontId="2" fillId="0" borderId="10"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8" fillId="0" borderId="5" xfId="0" applyFont="1" applyFill="1" applyBorder="1" applyAlignment="1">
      <alignment horizontal="center" vertical="center" wrapText="1"/>
    </xf>
    <xf numFmtId="0" fontId="28" fillId="0" borderId="2" xfId="0" applyFont="1" applyFill="1" applyBorder="1" applyAlignment="1">
      <alignment horizontal="center" vertical="center" wrapText="1"/>
    </xf>
    <xf numFmtId="2" fontId="3" fillId="0" borderId="4"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xf>
    <xf numFmtId="2" fontId="0" fillId="0" borderId="4" xfId="2" applyNumberFormat="1" applyFont="1" applyFill="1" applyBorder="1" applyAlignment="1">
      <alignment horizontal="center" vertical="center" wrapText="1"/>
    </xf>
    <xf numFmtId="2" fontId="0" fillId="0" borderId="5" xfId="2" applyNumberFormat="1" applyFont="1" applyFill="1" applyBorder="1" applyAlignment="1">
      <alignment horizontal="center" vertical="center" wrapText="1"/>
    </xf>
    <xf numFmtId="2" fontId="0" fillId="0" borderId="2" xfId="2" applyNumberFormat="1" applyFont="1" applyFill="1" applyBorder="1" applyAlignment="1">
      <alignment horizontal="center" vertical="center" wrapText="1"/>
    </xf>
    <xf numFmtId="0" fontId="0" fillId="0" borderId="1" xfId="0" applyFill="1" applyBorder="1" applyAlignment="1">
      <alignment horizontal="center" vertical="center"/>
    </xf>
    <xf numFmtId="0" fontId="29" fillId="0" borderId="4" xfId="3" applyFill="1" applyBorder="1" applyAlignment="1">
      <alignment horizontal="center" vertical="center" wrapText="1"/>
    </xf>
    <xf numFmtId="0" fontId="29" fillId="0" borderId="5" xfId="3" applyFill="1" applyBorder="1" applyAlignment="1">
      <alignment horizontal="center" vertical="center" wrapText="1"/>
    </xf>
    <xf numFmtId="0" fontId="29" fillId="0" borderId="2" xfId="3" applyFill="1" applyBorder="1" applyAlignment="1">
      <alignment horizontal="center" vertical="center" wrapText="1"/>
    </xf>
    <xf numFmtId="10" fontId="3" fillId="0" borderId="4" xfId="2" applyNumberFormat="1" applyFont="1" applyFill="1" applyBorder="1" applyAlignment="1">
      <alignment horizontal="center" vertical="center" wrapText="1"/>
    </xf>
    <xf numFmtId="10" fontId="3" fillId="0" borderId="2" xfId="2" applyNumberFormat="1" applyFont="1" applyFill="1" applyBorder="1" applyAlignment="1">
      <alignment horizontal="center" vertical="center" wrapText="1"/>
    </xf>
    <xf numFmtId="165" fontId="35" fillId="0" borderId="1" xfId="0" applyNumberFormat="1" applyFont="1" applyFill="1" applyBorder="1" applyAlignment="1">
      <alignment horizontal="center" vertical="center" wrapText="1"/>
    </xf>
    <xf numFmtId="3" fontId="30" fillId="0" borderId="4" xfId="0" applyNumberFormat="1" applyFont="1" applyFill="1" applyBorder="1" applyAlignment="1">
      <alignment horizontal="center" vertical="center"/>
    </xf>
    <xf numFmtId="3" fontId="30" fillId="0" borderId="5" xfId="0" applyNumberFormat="1" applyFont="1" applyFill="1" applyBorder="1" applyAlignment="1">
      <alignment horizontal="center" vertical="center"/>
    </xf>
    <xf numFmtId="3" fontId="30" fillId="0" borderId="2" xfId="0" applyNumberFormat="1" applyFont="1" applyFill="1" applyBorder="1" applyAlignment="1">
      <alignment horizontal="center" vertical="center"/>
    </xf>
    <xf numFmtId="10" fontId="30" fillId="0" borderId="4" xfId="2" applyNumberFormat="1" applyFont="1" applyFill="1" applyBorder="1" applyAlignment="1">
      <alignment horizontal="center" vertical="center"/>
    </xf>
    <xf numFmtId="10" fontId="30" fillId="0" borderId="5" xfId="2" applyNumberFormat="1" applyFont="1" applyFill="1" applyBorder="1" applyAlignment="1">
      <alignment horizontal="center" vertical="center"/>
    </xf>
    <xf numFmtId="10" fontId="30" fillId="0" borderId="2" xfId="2" applyNumberFormat="1" applyFont="1" applyFill="1" applyBorder="1" applyAlignment="1">
      <alignment horizontal="center" vertical="center"/>
    </xf>
    <xf numFmtId="0" fontId="34" fillId="0" borderId="1" xfId="0" applyFont="1" applyFill="1" applyBorder="1" applyAlignment="1">
      <alignment horizontal="center" vertical="center" wrapText="1"/>
    </xf>
    <xf numFmtId="1" fontId="25" fillId="0" borderId="1" xfId="0" applyNumberFormat="1" applyFont="1" applyFill="1" applyBorder="1" applyAlignment="1">
      <alignment horizontal="center" vertical="center"/>
    </xf>
    <xf numFmtId="10" fontId="35" fillId="0" borderId="4" xfId="2" applyNumberFormat="1" applyFont="1" applyFill="1" applyBorder="1" applyAlignment="1">
      <alignment horizontal="center" vertical="center"/>
    </xf>
    <xf numFmtId="10" fontId="35" fillId="0" borderId="2" xfId="2" applyNumberFormat="1" applyFont="1" applyFill="1" applyBorder="1" applyAlignment="1">
      <alignment horizontal="center" vertical="center"/>
    </xf>
    <xf numFmtId="166" fontId="0" fillId="0" borderId="1" xfId="0" applyNumberFormat="1" applyFill="1" applyBorder="1" applyAlignment="1">
      <alignment horizontal="center" vertical="center"/>
    </xf>
    <xf numFmtId="167" fontId="3" fillId="0" borderId="4" xfId="1" applyNumberFormat="1" applyFont="1" applyFill="1" applyBorder="1" applyAlignment="1">
      <alignment horizontal="center" vertical="center" wrapText="1"/>
    </xf>
    <xf numFmtId="167" fontId="3" fillId="0" borderId="2" xfId="1" applyNumberFormat="1" applyFont="1" applyFill="1" applyBorder="1" applyAlignment="1">
      <alignment horizontal="center" vertical="center" wrapText="1"/>
    </xf>
    <xf numFmtId="165" fontId="3" fillId="0" borderId="4" xfId="1"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165" fontId="11" fillId="0" borderId="4" xfId="1" applyNumberFormat="1" applyFont="1" applyFill="1" applyBorder="1" applyAlignment="1">
      <alignment horizontal="center" vertical="center" wrapText="1"/>
    </xf>
    <xf numFmtId="165" fontId="11" fillId="0" borderId="2" xfId="1" applyNumberFormat="1" applyFont="1" applyFill="1" applyBorder="1" applyAlignment="1">
      <alignment horizontal="center" vertical="center" wrapText="1"/>
    </xf>
    <xf numFmtId="0" fontId="0" fillId="0" borderId="1"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166" fontId="32" fillId="0" borderId="4" xfId="0" applyNumberFormat="1" applyFont="1" applyFill="1" applyBorder="1" applyAlignment="1">
      <alignment horizontal="center" vertical="center"/>
    </xf>
    <xf numFmtId="166" fontId="32" fillId="0" borderId="5" xfId="0" applyNumberFormat="1" applyFont="1" applyFill="1" applyBorder="1" applyAlignment="1">
      <alignment horizontal="center" vertical="center"/>
    </xf>
    <xf numFmtId="166" fontId="32" fillId="0" borderId="2" xfId="0" applyNumberFormat="1" applyFont="1" applyFill="1" applyBorder="1" applyAlignment="1">
      <alignment horizontal="center" vertical="center"/>
    </xf>
    <xf numFmtId="3" fontId="3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3"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65" fontId="3" fillId="0" borderId="5"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165" fontId="11" fillId="0" borderId="4" xfId="0" applyNumberFormat="1" applyFont="1" applyFill="1" applyBorder="1" applyAlignment="1">
      <alignment horizontal="center" vertical="center"/>
    </xf>
    <xf numFmtId="165" fontId="11" fillId="0" borderId="2" xfId="0" applyNumberFormat="1" applyFont="1" applyFill="1" applyBorder="1" applyAlignment="1">
      <alignment horizontal="center" vertical="center"/>
    </xf>
    <xf numFmtId="3" fontId="7" fillId="0" borderId="4" xfId="0"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10" fontId="30" fillId="0" borderId="1" xfId="2" applyNumberFormat="1" applyFont="1" applyFill="1" applyBorder="1" applyAlignment="1">
      <alignment horizontal="center" vertical="center"/>
    </xf>
    <xf numFmtId="2" fontId="0" fillId="0" borderId="7" xfId="0" applyNumberFormat="1" applyFill="1" applyBorder="1" applyAlignment="1">
      <alignment horizontal="center" vertical="center"/>
    </xf>
    <xf numFmtId="2" fontId="0" fillId="0" borderId="8" xfId="0" applyNumberFormat="1" applyFill="1" applyBorder="1" applyAlignment="1">
      <alignment horizontal="center" vertical="center"/>
    </xf>
    <xf numFmtId="0" fontId="11" fillId="0" borderId="1" xfId="0" applyFont="1" applyFill="1" applyBorder="1" applyAlignment="1">
      <alignment horizontal="center" vertical="center" wrapText="1"/>
    </xf>
    <xf numFmtId="2" fontId="0" fillId="0" borderId="7" xfId="0" applyNumberFormat="1" applyFill="1" applyBorder="1" applyAlignment="1">
      <alignment horizontal="center" vertical="center" wrapText="1"/>
    </xf>
    <xf numFmtId="2" fontId="0" fillId="0" borderId="6" xfId="0" applyNumberFormat="1" applyFill="1" applyBorder="1" applyAlignment="1">
      <alignment horizontal="center" vertical="center" wrapText="1"/>
    </xf>
    <xf numFmtId="2" fontId="0" fillId="0" borderId="8"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10" fontId="35" fillId="0" borderId="5" xfId="2" applyNumberFormat="1" applyFont="1" applyFill="1" applyBorder="1" applyAlignment="1">
      <alignment horizontal="center" vertical="center"/>
    </xf>
    <xf numFmtId="10" fontId="35" fillId="0" borderId="1" xfId="2" applyNumberFormat="1" applyFont="1" applyFill="1" applyBorder="1" applyAlignment="1">
      <alignment horizontal="center" vertical="center"/>
    </xf>
    <xf numFmtId="0" fontId="35" fillId="0" borderId="1" xfId="0" applyFont="1" applyFill="1" applyBorder="1" applyAlignment="1">
      <alignment horizontal="center" vertical="center" wrapText="1"/>
    </xf>
    <xf numFmtId="10" fontId="32" fillId="0" borderId="4" xfId="2" applyNumberFormat="1" applyFont="1" applyFill="1" applyBorder="1" applyAlignment="1">
      <alignment horizontal="center" vertical="center"/>
    </xf>
    <xf numFmtId="10" fontId="32" fillId="0" borderId="5" xfId="2" applyNumberFormat="1" applyFont="1" applyFill="1" applyBorder="1" applyAlignment="1">
      <alignment horizontal="center" vertical="center"/>
    </xf>
    <xf numFmtId="10" fontId="32" fillId="0" borderId="2" xfId="2" applyNumberFormat="1" applyFont="1" applyFill="1" applyBorder="1" applyAlignment="1">
      <alignment horizontal="center" vertical="center"/>
    </xf>
    <xf numFmtId="10" fontId="35" fillId="0" borderId="4" xfId="0" applyNumberFormat="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 xfId="0" applyFont="1" applyFill="1" applyBorder="1" applyAlignment="1">
      <alignment horizontal="center" vertical="center" wrapText="1"/>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u/0/folders/11NbnLgoUl_YemOnqo7qyfWsP8KH40QvZ" TargetMode="External"/><Relationship Id="rId13" Type="http://schemas.openxmlformats.org/officeDocument/2006/relationships/hyperlink" Target="https://drive.google.com/drive/u/0/folders/11Q3NVc9wGg1UzWxaKUk5FZDQEOGSTZ4N" TargetMode="External"/><Relationship Id="rId3" Type="http://schemas.openxmlformats.org/officeDocument/2006/relationships/hyperlink" Target="https://drive.google.com/drive/u/0/folders/1RC4kGQ4t8eupxiUCZ9IZlHyjGSlAwyXW" TargetMode="External"/><Relationship Id="rId7" Type="http://schemas.openxmlformats.org/officeDocument/2006/relationships/hyperlink" Target="https://drive.google.com/drive/u/0/folders/11NbnLgoUl_YemOnqo7qyfWsP8KH40QvZ" TargetMode="External"/><Relationship Id="rId12" Type="http://schemas.openxmlformats.org/officeDocument/2006/relationships/hyperlink" Target="https://drive.google.com/drive/u/0/folders/11Q3NVc9wGg1UzWxaKUk5FZDQEOGSTZ4N" TargetMode="External"/><Relationship Id="rId2" Type="http://schemas.openxmlformats.org/officeDocument/2006/relationships/hyperlink" Target="https://drive.google.com/drive/u/0/folders/157-JG5dVefM_reQpzhsOndHWUcHXFhgi" TargetMode="External"/><Relationship Id="rId1" Type="http://schemas.openxmlformats.org/officeDocument/2006/relationships/hyperlink" Target="javascript:mga.projects.GetProjects.redirectCreateNewPage(true);" TargetMode="External"/><Relationship Id="rId6" Type="http://schemas.openxmlformats.org/officeDocument/2006/relationships/hyperlink" Target="https://drive.google.com/drive/u/0/folders/11NbnLgoUl_YemOnqo7qyfWsP8KH40QvZ" TargetMode="External"/><Relationship Id="rId11" Type="http://schemas.openxmlformats.org/officeDocument/2006/relationships/hyperlink" Target="https://drive.google.com/drive/u/0/folders/11Q3NVc9wGg1UzWxaKUk5FZDQEOGSTZ4N" TargetMode="External"/><Relationship Id="rId5" Type="http://schemas.openxmlformats.org/officeDocument/2006/relationships/hyperlink" Target="https://drive.google.com/drive/u/0/folders/1LhlEaQpxHY4Xy_Wwffh-MnHfvamLjNvp" TargetMode="External"/><Relationship Id="rId15" Type="http://schemas.openxmlformats.org/officeDocument/2006/relationships/printerSettings" Target="../printerSettings/printerSettings1.bin"/><Relationship Id="rId10" Type="http://schemas.openxmlformats.org/officeDocument/2006/relationships/hyperlink" Target="https://drive.google.com/drive/u/0/folders/1Ch-JpIrMfclKrgW1Ov3-ahZB5Rcg0SLt" TargetMode="External"/><Relationship Id="rId4" Type="http://schemas.openxmlformats.org/officeDocument/2006/relationships/hyperlink" Target="https://drive.google.com/drive/u/0/folders/1ThV1paEhGmfc8hJjKmT5f6j_N1z8xtqs" TargetMode="External"/><Relationship Id="rId9" Type="http://schemas.openxmlformats.org/officeDocument/2006/relationships/hyperlink" Target="https://drive.google.com/drive/u/0/folders/1oLqg_KhsoiWzwS3IQvLalQ4GZF7u8OUt" TargetMode="External"/><Relationship Id="rId14" Type="http://schemas.openxmlformats.org/officeDocument/2006/relationships/hyperlink" Target="https://drive.google.com/drive/u/0/folders/1k6f0geJ3Fw6UOHUdTXcI07YQTXNuo5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javascript:mga.projects.GetProjects.redirectCreateNewPage(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5"/>
  <sheetViews>
    <sheetView zoomScale="50" zoomScaleNormal="50" workbookViewId="0">
      <selection activeCell="F2" sqref="E1:AE1048576"/>
    </sheetView>
  </sheetViews>
  <sheetFormatPr baseColWidth="10" defaultColWidth="11.453125" defaultRowHeight="18.5" x14ac:dyDescent="0.35"/>
  <cols>
    <col min="1" max="1" width="16.54296875" style="1" customWidth="1"/>
    <col min="2" max="2" width="20.54296875" style="1" customWidth="1"/>
    <col min="3" max="3" width="22.1796875" style="1" customWidth="1"/>
    <col min="4" max="4" width="23.26953125" style="1" customWidth="1"/>
    <col min="5" max="5" width="18" style="1" customWidth="1"/>
    <col min="6" max="6" width="19.7265625" style="1" customWidth="1"/>
    <col min="7" max="7" width="25.81640625" style="1" customWidth="1"/>
    <col min="8" max="8" width="26.1796875" style="1" customWidth="1"/>
    <col min="9" max="9" width="26.7265625" style="1" customWidth="1"/>
    <col min="10" max="10" width="22.26953125" style="21" customWidth="1"/>
    <col min="11" max="12" width="25.453125" style="48" customWidth="1"/>
    <col min="13" max="13" width="42.453125" style="56" customWidth="1"/>
    <col min="14" max="14" width="31.1796875" style="49" customWidth="1"/>
    <col min="15" max="15" width="37" style="57" customWidth="1"/>
    <col min="16" max="16" width="37.453125" style="33" customWidth="1"/>
    <col min="17" max="17" width="25.81640625" style="50" customWidth="1"/>
    <col min="18" max="18" width="25.54296875" style="50" customWidth="1"/>
    <col min="19" max="19" width="17" style="51" customWidth="1"/>
    <col min="20" max="20" width="17.54296875" style="52" customWidth="1"/>
    <col min="21" max="21" width="20.1796875" style="53" customWidth="1"/>
    <col min="22" max="22" width="18.26953125" style="1" customWidth="1"/>
    <col min="23" max="23" width="18.1796875" style="1" customWidth="1"/>
    <col min="24" max="24" width="31.1796875" style="68" customWidth="1"/>
    <col min="25" max="25" width="25.54296875" style="67" customWidth="1"/>
    <col min="26" max="26" width="26.1796875" style="1" customWidth="1"/>
    <col min="27" max="29" width="31.1796875" style="54" customWidth="1"/>
    <col min="30" max="30" width="71.81640625" style="1" customWidth="1"/>
    <col min="31" max="16384" width="11.453125" style="1"/>
  </cols>
  <sheetData>
    <row r="1" spans="1:31" ht="66.75" customHeight="1" x14ac:dyDescent="0.35">
      <c r="E1" s="205" t="s">
        <v>210</v>
      </c>
      <c r="F1" s="205"/>
      <c r="G1" s="205"/>
      <c r="H1" s="205"/>
      <c r="I1" s="205"/>
      <c r="J1" s="205"/>
      <c r="K1" s="205"/>
      <c r="L1" s="205"/>
      <c r="M1" s="205"/>
      <c r="N1" s="205"/>
      <c r="O1" s="205"/>
      <c r="P1" s="205"/>
      <c r="Q1" s="205"/>
      <c r="R1" s="205"/>
      <c r="S1" s="205"/>
      <c r="T1" s="205"/>
      <c r="U1" s="205"/>
      <c r="V1" s="205"/>
      <c r="W1" s="205"/>
      <c r="X1" s="205"/>
      <c r="Y1" s="205"/>
      <c r="Z1" s="205"/>
      <c r="AA1" s="205"/>
      <c r="AB1" s="205"/>
      <c r="AC1" s="205"/>
      <c r="AD1" s="206"/>
    </row>
    <row r="2" spans="1:31" s="11" customFormat="1" ht="78.75" customHeight="1" x14ac:dyDescent="0.3">
      <c r="A2" s="2" t="s">
        <v>209</v>
      </c>
      <c r="B2" s="2" t="s">
        <v>208</v>
      </c>
      <c r="C2" s="2" t="s">
        <v>207</v>
      </c>
      <c r="D2" s="2" t="s">
        <v>203</v>
      </c>
      <c r="E2" s="2" t="s">
        <v>206</v>
      </c>
      <c r="F2" s="2" t="s">
        <v>205</v>
      </c>
      <c r="G2" s="2" t="s">
        <v>204</v>
      </c>
      <c r="H2" s="2" t="s">
        <v>203</v>
      </c>
      <c r="I2" s="3" t="s">
        <v>202</v>
      </c>
      <c r="J2" s="2" t="s">
        <v>201</v>
      </c>
      <c r="K2" s="4" t="s">
        <v>200</v>
      </c>
      <c r="L2" s="77" t="s">
        <v>260</v>
      </c>
      <c r="M2" s="5" t="s">
        <v>199</v>
      </c>
      <c r="N2" s="6" t="s">
        <v>198</v>
      </c>
      <c r="O2" s="42" t="s">
        <v>197</v>
      </c>
      <c r="P2" s="5" t="s">
        <v>196</v>
      </c>
      <c r="Q2" s="7" t="s">
        <v>195</v>
      </c>
      <c r="R2" s="78" t="s">
        <v>261</v>
      </c>
      <c r="S2" s="8" t="s">
        <v>194</v>
      </c>
      <c r="T2" s="8" t="s">
        <v>193</v>
      </c>
      <c r="U2" s="9" t="s">
        <v>192</v>
      </c>
      <c r="V2" s="2" t="s">
        <v>191</v>
      </c>
      <c r="W2" s="2" t="s">
        <v>190</v>
      </c>
      <c r="X2" s="2" t="s">
        <v>189</v>
      </c>
      <c r="Y2" s="10" t="s">
        <v>188</v>
      </c>
      <c r="Z2" s="2" t="s">
        <v>187</v>
      </c>
      <c r="AA2" s="2" t="s">
        <v>186</v>
      </c>
      <c r="AB2" s="79" t="s">
        <v>258</v>
      </c>
      <c r="AC2" s="79" t="s">
        <v>259</v>
      </c>
      <c r="AD2" s="86" t="s">
        <v>185</v>
      </c>
      <c r="AE2" s="87"/>
    </row>
    <row r="3" spans="1:31" ht="123" customHeight="1" x14ac:dyDescent="0.35">
      <c r="A3" s="207" t="s">
        <v>184</v>
      </c>
      <c r="B3" s="171" t="s">
        <v>183</v>
      </c>
      <c r="C3" s="190" t="s">
        <v>245</v>
      </c>
      <c r="D3" s="190" t="s">
        <v>182</v>
      </c>
      <c r="E3" s="190" t="s">
        <v>181</v>
      </c>
      <c r="F3" s="171" t="s">
        <v>180</v>
      </c>
      <c r="G3" s="12" t="s">
        <v>179</v>
      </c>
      <c r="H3" s="12" t="s">
        <v>178</v>
      </c>
      <c r="I3" s="12" t="s">
        <v>177</v>
      </c>
      <c r="J3" s="55">
        <v>24366</v>
      </c>
      <c r="K3" s="13">
        <v>1000</v>
      </c>
      <c r="L3" s="13">
        <v>102</v>
      </c>
      <c r="M3" s="46" t="s">
        <v>176</v>
      </c>
      <c r="N3" s="14">
        <v>2020130010077</v>
      </c>
      <c r="O3" s="25" t="s">
        <v>175</v>
      </c>
      <c r="P3" s="15" t="s">
        <v>211</v>
      </c>
      <c r="Q3" s="72">
        <v>2</v>
      </c>
      <c r="R3" s="72">
        <v>1</v>
      </c>
      <c r="S3" s="16">
        <v>44075</v>
      </c>
      <c r="T3" s="16">
        <v>44196</v>
      </c>
      <c r="U3" s="17">
        <f>K3*100/J3</f>
        <v>4.1040794549782484</v>
      </c>
      <c r="V3" s="210" t="s">
        <v>212</v>
      </c>
      <c r="W3" s="213" t="s">
        <v>174</v>
      </c>
      <c r="X3" s="60" t="s">
        <v>163</v>
      </c>
      <c r="Y3" s="66">
        <v>305116593</v>
      </c>
      <c r="Z3" s="18" t="s">
        <v>162</v>
      </c>
      <c r="AA3" s="55" t="s">
        <v>161</v>
      </c>
      <c r="AB3" s="168">
        <v>793036874.08000004</v>
      </c>
      <c r="AC3" s="168">
        <v>115000000</v>
      </c>
      <c r="AD3" s="89" t="s">
        <v>283</v>
      </c>
      <c r="AE3" s="88"/>
    </row>
    <row r="4" spans="1:31" ht="133.5" customHeight="1" x14ac:dyDescent="0.35">
      <c r="A4" s="208"/>
      <c r="B4" s="189"/>
      <c r="C4" s="191"/>
      <c r="D4" s="191"/>
      <c r="E4" s="191"/>
      <c r="F4" s="189"/>
      <c r="G4" s="12" t="s">
        <v>173</v>
      </c>
      <c r="H4" s="12" t="s">
        <v>172</v>
      </c>
      <c r="I4" s="12" t="s">
        <v>171</v>
      </c>
      <c r="J4" s="55">
        <v>5000</v>
      </c>
      <c r="K4" s="13">
        <v>50</v>
      </c>
      <c r="L4" s="13">
        <v>0</v>
      </c>
      <c r="M4" s="46" t="s">
        <v>170</v>
      </c>
      <c r="N4" s="19">
        <v>2020130010083</v>
      </c>
      <c r="O4" s="25" t="s">
        <v>169</v>
      </c>
      <c r="P4" s="15" t="s">
        <v>213</v>
      </c>
      <c r="Q4" s="72">
        <v>1</v>
      </c>
      <c r="R4" s="72">
        <v>0</v>
      </c>
      <c r="S4" s="16">
        <v>44075</v>
      </c>
      <c r="T4" s="16">
        <v>44196</v>
      </c>
      <c r="U4" s="17">
        <f>K4*100/J4</f>
        <v>1</v>
      </c>
      <c r="V4" s="211"/>
      <c r="W4" s="214"/>
      <c r="X4" s="60" t="s">
        <v>163</v>
      </c>
      <c r="Y4" s="66">
        <v>169509219</v>
      </c>
      <c r="Z4" s="18" t="s">
        <v>162</v>
      </c>
      <c r="AA4" s="55" t="s">
        <v>161</v>
      </c>
      <c r="AB4" s="169"/>
      <c r="AC4" s="169"/>
      <c r="AD4" s="90" t="s">
        <v>267</v>
      </c>
    </row>
    <row r="5" spans="1:31" s="21" customFormat="1" ht="123" customHeight="1" x14ac:dyDescent="0.35">
      <c r="A5" s="208"/>
      <c r="B5" s="189"/>
      <c r="C5" s="191"/>
      <c r="D5" s="191"/>
      <c r="E5" s="191"/>
      <c r="F5" s="172"/>
      <c r="G5" s="12" t="s">
        <v>168</v>
      </c>
      <c r="H5" s="12" t="s">
        <v>167</v>
      </c>
      <c r="I5" s="12" t="s">
        <v>166</v>
      </c>
      <c r="J5" s="55">
        <v>10000</v>
      </c>
      <c r="K5" s="13">
        <v>1000</v>
      </c>
      <c r="L5" s="13">
        <v>209</v>
      </c>
      <c r="M5" s="46" t="s">
        <v>165</v>
      </c>
      <c r="N5" s="47">
        <v>2020130010149</v>
      </c>
      <c r="O5" s="25" t="s">
        <v>164</v>
      </c>
      <c r="P5" s="15" t="s">
        <v>251</v>
      </c>
      <c r="Q5" s="20">
        <v>1</v>
      </c>
      <c r="R5" s="20">
        <v>1</v>
      </c>
      <c r="S5" s="16">
        <v>44075</v>
      </c>
      <c r="T5" s="16">
        <v>44196</v>
      </c>
      <c r="U5" s="17">
        <f>K5*100/J5</f>
        <v>10</v>
      </c>
      <c r="V5" s="211"/>
      <c r="W5" s="214"/>
      <c r="X5" s="60" t="s">
        <v>163</v>
      </c>
      <c r="Y5" s="66">
        <v>203411062</v>
      </c>
      <c r="Z5" s="34" t="s">
        <v>162</v>
      </c>
      <c r="AA5" s="55" t="s">
        <v>161</v>
      </c>
      <c r="AB5" s="170"/>
      <c r="AC5" s="170"/>
      <c r="AD5" s="91" t="s">
        <v>276</v>
      </c>
    </row>
    <row r="6" spans="1:31" ht="157.5" customHeight="1" x14ac:dyDescent="0.35">
      <c r="A6" s="208"/>
      <c r="B6" s="189"/>
      <c r="C6" s="191"/>
      <c r="D6" s="191"/>
      <c r="E6" s="191"/>
      <c r="F6" s="171" t="s">
        <v>160</v>
      </c>
      <c r="G6" s="12" t="s">
        <v>159</v>
      </c>
      <c r="H6" s="12" t="s">
        <v>158</v>
      </c>
      <c r="I6" s="12" t="s">
        <v>157</v>
      </c>
      <c r="J6" s="22">
        <v>1</v>
      </c>
      <c r="K6" s="65" t="s">
        <v>248</v>
      </c>
      <c r="L6" s="80">
        <v>0</v>
      </c>
      <c r="M6" s="46" t="s">
        <v>156</v>
      </c>
      <c r="N6" s="23">
        <v>2020130010076</v>
      </c>
      <c r="O6" s="25" t="s">
        <v>155</v>
      </c>
      <c r="P6" s="15" t="s">
        <v>214</v>
      </c>
      <c r="Q6" s="24">
        <v>1</v>
      </c>
      <c r="R6" s="24">
        <v>0</v>
      </c>
      <c r="S6" s="16">
        <v>44075</v>
      </c>
      <c r="T6" s="16">
        <v>44196</v>
      </c>
      <c r="U6" s="17" t="s">
        <v>249</v>
      </c>
      <c r="V6" s="211"/>
      <c r="W6" s="214"/>
      <c r="X6" s="60" t="s">
        <v>135</v>
      </c>
      <c r="Y6" s="67" t="s">
        <v>154</v>
      </c>
      <c r="Z6" s="34" t="s">
        <v>142</v>
      </c>
      <c r="AA6" s="55" t="s">
        <v>141</v>
      </c>
      <c r="AB6" s="168">
        <v>798074880</v>
      </c>
      <c r="AC6" s="168">
        <v>93000000</v>
      </c>
      <c r="AD6" s="18" t="s">
        <v>268</v>
      </c>
    </row>
    <row r="7" spans="1:31" ht="153" customHeight="1" x14ac:dyDescent="0.35">
      <c r="A7" s="208"/>
      <c r="B7" s="189"/>
      <c r="C7" s="191"/>
      <c r="D7" s="191"/>
      <c r="E7" s="191"/>
      <c r="F7" s="189"/>
      <c r="G7" s="12" t="s">
        <v>153</v>
      </c>
      <c r="H7" s="12">
        <v>0</v>
      </c>
      <c r="I7" s="12" t="s">
        <v>152</v>
      </c>
      <c r="J7" s="55">
        <v>10000</v>
      </c>
      <c r="K7" s="13">
        <v>1000</v>
      </c>
      <c r="L7" s="13">
        <v>0</v>
      </c>
      <c r="M7" s="61" t="s">
        <v>151</v>
      </c>
      <c r="N7" s="47">
        <v>2020130010074</v>
      </c>
      <c r="O7" s="25" t="s">
        <v>150</v>
      </c>
      <c r="P7" s="30" t="s">
        <v>253</v>
      </c>
      <c r="Q7" s="24">
        <v>10</v>
      </c>
      <c r="R7" s="81">
        <v>0</v>
      </c>
      <c r="S7" s="16">
        <v>44075</v>
      </c>
      <c r="T7" s="16">
        <v>44196</v>
      </c>
      <c r="U7" s="17">
        <f>K7*100/J7</f>
        <v>10</v>
      </c>
      <c r="V7" s="211"/>
      <c r="W7" s="214"/>
      <c r="X7" s="60" t="s">
        <v>135</v>
      </c>
      <c r="Y7" s="66" t="s">
        <v>149</v>
      </c>
      <c r="Z7" s="34" t="s">
        <v>148</v>
      </c>
      <c r="AA7" s="55" t="s">
        <v>141</v>
      </c>
      <c r="AB7" s="169"/>
      <c r="AC7" s="169"/>
      <c r="AD7" s="18" t="s">
        <v>269</v>
      </c>
    </row>
    <row r="8" spans="1:31" ht="147.75" customHeight="1" x14ac:dyDescent="0.35">
      <c r="A8" s="208"/>
      <c r="B8" s="189"/>
      <c r="C8" s="191"/>
      <c r="D8" s="191"/>
      <c r="E8" s="191"/>
      <c r="F8" s="189"/>
      <c r="G8" s="190" t="s">
        <v>147</v>
      </c>
      <c r="H8" s="190">
        <v>0</v>
      </c>
      <c r="I8" s="190" t="s">
        <v>146</v>
      </c>
      <c r="J8" s="168">
        <v>7000</v>
      </c>
      <c r="K8" s="193">
        <v>300</v>
      </c>
      <c r="L8" s="193">
        <v>0</v>
      </c>
      <c r="M8" s="241" t="s">
        <v>145</v>
      </c>
      <c r="N8" s="220">
        <v>2020130010078</v>
      </c>
      <c r="O8" s="175" t="s">
        <v>144</v>
      </c>
      <c r="P8" s="216" t="s">
        <v>215</v>
      </c>
      <c r="Q8" s="243">
        <v>0.1</v>
      </c>
      <c r="R8" s="245">
        <v>0.05</v>
      </c>
      <c r="S8" s="239">
        <v>44075</v>
      </c>
      <c r="T8" s="239">
        <v>44196</v>
      </c>
      <c r="U8" s="248">
        <f t="shared" ref="U8" si="0">K8*100/J8</f>
        <v>4.2857142857142856</v>
      </c>
      <c r="V8" s="211"/>
      <c r="W8" s="214"/>
      <c r="X8" s="176" t="s">
        <v>135</v>
      </c>
      <c r="Y8" s="178" t="s">
        <v>143</v>
      </c>
      <c r="Z8" s="176" t="s">
        <v>142</v>
      </c>
      <c r="AA8" s="168" t="s">
        <v>141</v>
      </c>
      <c r="AB8" s="169"/>
      <c r="AC8" s="169"/>
      <c r="AD8" s="176" t="s">
        <v>270</v>
      </c>
    </row>
    <row r="9" spans="1:31" ht="72" customHeight="1" x14ac:dyDescent="0.35">
      <c r="A9" s="208"/>
      <c r="B9" s="189"/>
      <c r="C9" s="191"/>
      <c r="D9" s="191"/>
      <c r="E9" s="191"/>
      <c r="F9" s="189"/>
      <c r="G9" s="191"/>
      <c r="H9" s="191"/>
      <c r="I9" s="191"/>
      <c r="J9" s="169"/>
      <c r="K9" s="194"/>
      <c r="L9" s="194"/>
      <c r="M9" s="241"/>
      <c r="N9" s="221"/>
      <c r="O9" s="175"/>
      <c r="P9" s="217"/>
      <c r="Q9" s="244"/>
      <c r="R9" s="245"/>
      <c r="S9" s="247"/>
      <c r="T9" s="247"/>
      <c r="U9" s="249"/>
      <c r="V9" s="211"/>
      <c r="W9" s="214"/>
      <c r="X9" s="187"/>
      <c r="Y9" s="188"/>
      <c r="Z9" s="187"/>
      <c r="AA9" s="169"/>
      <c r="AB9" s="169"/>
      <c r="AC9" s="169"/>
      <c r="AD9" s="187"/>
    </row>
    <row r="10" spans="1:31" ht="54.75" customHeight="1" x14ac:dyDescent="0.35">
      <c r="A10" s="208"/>
      <c r="B10" s="189"/>
      <c r="C10" s="191"/>
      <c r="D10" s="191"/>
      <c r="E10" s="191"/>
      <c r="F10" s="189"/>
      <c r="G10" s="191"/>
      <c r="H10" s="191"/>
      <c r="I10" s="191"/>
      <c r="J10" s="169"/>
      <c r="K10" s="194"/>
      <c r="L10" s="194"/>
      <c r="M10" s="241"/>
      <c r="N10" s="221"/>
      <c r="O10" s="175"/>
      <c r="P10" s="216" t="s">
        <v>250</v>
      </c>
      <c r="Q10" s="218" t="s">
        <v>252</v>
      </c>
      <c r="R10" s="246">
        <v>0</v>
      </c>
      <c r="S10" s="247"/>
      <c r="T10" s="247"/>
      <c r="U10" s="249"/>
      <c r="V10" s="211"/>
      <c r="W10" s="214"/>
      <c r="X10" s="187"/>
      <c r="Y10" s="188"/>
      <c r="Z10" s="187"/>
      <c r="AA10" s="169"/>
      <c r="AB10" s="169"/>
      <c r="AC10" s="169"/>
      <c r="AD10" s="187"/>
    </row>
    <row r="11" spans="1:31" ht="42.75" customHeight="1" x14ac:dyDescent="0.35">
      <c r="A11" s="208"/>
      <c r="B11" s="189"/>
      <c r="C11" s="191"/>
      <c r="D11" s="191"/>
      <c r="E11" s="191"/>
      <c r="F11" s="172"/>
      <c r="G11" s="192"/>
      <c r="H11" s="192"/>
      <c r="I11" s="192"/>
      <c r="J11" s="170"/>
      <c r="K11" s="195"/>
      <c r="L11" s="195"/>
      <c r="M11" s="242"/>
      <c r="N11" s="222"/>
      <c r="O11" s="175"/>
      <c r="P11" s="217"/>
      <c r="Q11" s="219"/>
      <c r="R11" s="246"/>
      <c r="S11" s="238"/>
      <c r="T11" s="238"/>
      <c r="U11" s="250"/>
      <c r="V11" s="211"/>
      <c r="W11" s="214"/>
      <c r="X11" s="177"/>
      <c r="Y11" s="179"/>
      <c r="Z11" s="177"/>
      <c r="AA11" s="170"/>
      <c r="AB11" s="170"/>
      <c r="AC11" s="170"/>
      <c r="AD11" s="177"/>
    </row>
    <row r="12" spans="1:31" ht="119.25" customHeight="1" x14ac:dyDescent="0.35">
      <c r="A12" s="208"/>
      <c r="B12" s="189"/>
      <c r="C12" s="191"/>
      <c r="D12" s="191"/>
      <c r="E12" s="191"/>
      <c r="F12" s="171" t="s">
        <v>140</v>
      </c>
      <c r="G12" s="12" t="s">
        <v>139</v>
      </c>
      <c r="H12" s="12" t="s">
        <v>138</v>
      </c>
      <c r="I12" s="12" t="s">
        <v>137</v>
      </c>
      <c r="J12" s="55">
        <v>3959</v>
      </c>
      <c r="K12" s="13">
        <v>100</v>
      </c>
      <c r="L12" s="13">
        <v>0</v>
      </c>
      <c r="M12" s="226" t="s">
        <v>136</v>
      </c>
      <c r="N12" s="182">
        <v>2020130010079</v>
      </c>
      <c r="O12" s="229" t="s">
        <v>216</v>
      </c>
      <c r="P12" s="15" t="s">
        <v>217</v>
      </c>
      <c r="Q12" s="27">
        <v>100</v>
      </c>
      <c r="R12" s="27">
        <v>0</v>
      </c>
      <c r="S12" s="28">
        <v>44075</v>
      </c>
      <c r="T12" s="16">
        <v>44196</v>
      </c>
      <c r="U12" s="29">
        <f>K12*100/J12</f>
        <v>2.5258903763576659</v>
      </c>
      <c r="V12" s="211"/>
      <c r="W12" s="214"/>
      <c r="X12" s="176" t="s">
        <v>135</v>
      </c>
      <c r="Y12" s="178" t="s">
        <v>134</v>
      </c>
      <c r="Z12" s="176" t="s">
        <v>133</v>
      </c>
      <c r="AA12" s="168" t="s">
        <v>132</v>
      </c>
      <c r="AB12" s="168">
        <v>74646446.659999996</v>
      </c>
      <c r="AC12" s="168">
        <v>25000000</v>
      </c>
      <c r="AD12" s="18" t="s">
        <v>271</v>
      </c>
    </row>
    <row r="13" spans="1:31" ht="98" x14ac:dyDescent="0.35">
      <c r="A13" s="208"/>
      <c r="B13" s="189"/>
      <c r="C13" s="191"/>
      <c r="D13" s="191"/>
      <c r="E13" s="191"/>
      <c r="F13" s="189"/>
      <c r="G13" s="30" t="s">
        <v>131</v>
      </c>
      <c r="H13" s="30" t="s">
        <v>130</v>
      </c>
      <c r="I13" s="30" t="s">
        <v>129</v>
      </c>
      <c r="J13" s="55">
        <v>1200</v>
      </c>
      <c r="K13" s="13">
        <v>50</v>
      </c>
      <c r="L13" s="13">
        <v>0</v>
      </c>
      <c r="M13" s="227"/>
      <c r="N13" s="183"/>
      <c r="O13" s="230"/>
      <c r="P13" s="15" t="s">
        <v>218</v>
      </c>
      <c r="Q13" s="24">
        <v>50</v>
      </c>
      <c r="R13" s="24">
        <v>0</v>
      </c>
      <c r="S13" s="84">
        <v>44075</v>
      </c>
      <c r="T13" s="16">
        <v>44196</v>
      </c>
      <c r="U13" s="29">
        <f>K13*100/J13</f>
        <v>4.166666666666667</v>
      </c>
      <c r="V13" s="211"/>
      <c r="W13" s="214"/>
      <c r="X13" s="187"/>
      <c r="Y13" s="188"/>
      <c r="Z13" s="187"/>
      <c r="AA13" s="169"/>
      <c r="AB13" s="169"/>
      <c r="AC13" s="169"/>
      <c r="AD13" s="18" t="s">
        <v>272</v>
      </c>
    </row>
    <row r="14" spans="1:31" ht="96.75" customHeight="1" x14ac:dyDescent="0.35">
      <c r="A14" s="208"/>
      <c r="B14" s="189"/>
      <c r="C14" s="191"/>
      <c r="D14" s="191"/>
      <c r="E14" s="191"/>
      <c r="F14" s="189"/>
      <c r="G14" s="12" t="s">
        <v>128</v>
      </c>
      <c r="H14" s="12" t="s">
        <v>127</v>
      </c>
      <c r="I14" s="12" t="s">
        <v>126</v>
      </c>
      <c r="J14" s="55">
        <v>2000</v>
      </c>
      <c r="K14" s="13">
        <v>10</v>
      </c>
      <c r="L14" s="13">
        <v>0</v>
      </c>
      <c r="M14" s="227"/>
      <c r="N14" s="183"/>
      <c r="O14" s="230"/>
      <c r="P14" s="216" t="s">
        <v>219</v>
      </c>
      <c r="Q14" s="218">
        <v>110</v>
      </c>
      <c r="R14" s="218">
        <v>1</v>
      </c>
      <c r="S14" s="237">
        <v>44075</v>
      </c>
      <c r="T14" s="239">
        <v>44196</v>
      </c>
      <c r="U14" s="29">
        <f>K14*100/J14</f>
        <v>0.5</v>
      </c>
      <c r="V14" s="211"/>
      <c r="W14" s="214"/>
      <c r="X14" s="187"/>
      <c r="Y14" s="188"/>
      <c r="Z14" s="187"/>
      <c r="AA14" s="169"/>
      <c r="AB14" s="169"/>
      <c r="AC14" s="169"/>
      <c r="AD14" s="18" t="s">
        <v>273</v>
      </c>
    </row>
    <row r="15" spans="1:31" ht="120" customHeight="1" x14ac:dyDescent="0.35">
      <c r="A15" s="208"/>
      <c r="B15" s="189"/>
      <c r="C15" s="191"/>
      <c r="D15" s="191"/>
      <c r="E15" s="191"/>
      <c r="F15" s="172"/>
      <c r="G15" s="12" t="s">
        <v>125</v>
      </c>
      <c r="H15" s="12">
        <v>0</v>
      </c>
      <c r="I15" s="12" t="s">
        <v>124</v>
      </c>
      <c r="J15" s="55">
        <v>12000</v>
      </c>
      <c r="K15" s="13">
        <v>100</v>
      </c>
      <c r="L15" s="13">
        <v>180</v>
      </c>
      <c r="M15" s="228"/>
      <c r="N15" s="196"/>
      <c r="O15" s="231"/>
      <c r="P15" s="217"/>
      <c r="Q15" s="219"/>
      <c r="R15" s="219"/>
      <c r="S15" s="238"/>
      <c r="T15" s="240"/>
      <c r="U15" s="29">
        <f>K15*100/J15</f>
        <v>0.83333333333333337</v>
      </c>
      <c r="V15" s="211"/>
      <c r="W15" s="214"/>
      <c r="X15" s="177"/>
      <c r="Y15" s="179"/>
      <c r="Z15" s="177"/>
      <c r="AA15" s="170"/>
      <c r="AB15" s="170"/>
      <c r="AC15" s="170"/>
      <c r="AD15" s="92" t="s">
        <v>282</v>
      </c>
    </row>
    <row r="16" spans="1:31" ht="79.5" customHeight="1" x14ac:dyDescent="0.35">
      <c r="A16" s="208"/>
      <c r="B16" s="189"/>
      <c r="C16" s="191"/>
      <c r="D16" s="191"/>
      <c r="E16" s="191"/>
      <c r="F16" s="171" t="s">
        <v>123</v>
      </c>
      <c r="G16" s="30" t="s">
        <v>122</v>
      </c>
      <c r="H16" s="30" t="s">
        <v>121</v>
      </c>
      <c r="I16" s="30" t="s">
        <v>120</v>
      </c>
      <c r="J16" s="55">
        <v>3047</v>
      </c>
      <c r="K16" s="13">
        <v>240</v>
      </c>
      <c r="L16" s="13">
        <v>0</v>
      </c>
      <c r="M16" s="226" t="s">
        <v>119</v>
      </c>
      <c r="N16" s="182">
        <v>2020130010135</v>
      </c>
      <c r="O16" s="175" t="s">
        <v>220</v>
      </c>
      <c r="P16" s="63" t="s">
        <v>247</v>
      </c>
      <c r="Q16" s="62">
        <v>240</v>
      </c>
      <c r="R16" s="62">
        <v>0</v>
      </c>
      <c r="S16" s="16">
        <v>44075</v>
      </c>
      <c r="T16" s="16">
        <v>44196</v>
      </c>
      <c r="U16" s="29">
        <f>K16*100/J16</f>
        <v>7.8765999343616668</v>
      </c>
      <c r="V16" s="211"/>
      <c r="W16" s="214"/>
      <c r="X16" s="176" t="s">
        <v>84</v>
      </c>
      <c r="Y16" s="178">
        <v>748194944</v>
      </c>
      <c r="Z16" s="176" t="s">
        <v>118</v>
      </c>
      <c r="AA16" s="168" t="s">
        <v>117</v>
      </c>
      <c r="AB16" s="168">
        <v>307561663.5</v>
      </c>
      <c r="AC16" s="168">
        <v>6000000</v>
      </c>
      <c r="AD16" s="93" t="s">
        <v>277</v>
      </c>
    </row>
    <row r="17" spans="1:30" ht="106.5" customHeight="1" x14ac:dyDescent="0.35">
      <c r="A17" s="208"/>
      <c r="B17" s="189"/>
      <c r="C17" s="191"/>
      <c r="D17" s="191"/>
      <c r="E17" s="191"/>
      <c r="F17" s="189"/>
      <c r="G17" s="30" t="s">
        <v>116</v>
      </c>
      <c r="H17" s="30" t="s">
        <v>115</v>
      </c>
      <c r="I17" s="30" t="s">
        <v>114</v>
      </c>
      <c r="J17" s="55">
        <v>3657</v>
      </c>
      <c r="K17" s="13">
        <v>240</v>
      </c>
      <c r="L17" s="13">
        <v>0</v>
      </c>
      <c r="M17" s="227"/>
      <c r="N17" s="183"/>
      <c r="O17" s="175"/>
      <c r="P17" s="63" t="s">
        <v>222</v>
      </c>
      <c r="Q17" s="24">
        <v>240</v>
      </c>
      <c r="R17" s="24">
        <v>0</v>
      </c>
      <c r="S17" s="16">
        <v>44075</v>
      </c>
      <c r="T17" s="16">
        <v>44196</v>
      </c>
      <c r="U17" s="29">
        <f t="shared" ref="U17:U36" si="1">K17*100/J17</f>
        <v>6.5627563576702217</v>
      </c>
      <c r="V17" s="211"/>
      <c r="W17" s="214"/>
      <c r="X17" s="177"/>
      <c r="Y17" s="179"/>
      <c r="Z17" s="187"/>
      <c r="AA17" s="170"/>
      <c r="AB17" s="170"/>
      <c r="AC17" s="170"/>
      <c r="AD17" s="92" t="s">
        <v>277</v>
      </c>
    </row>
    <row r="18" spans="1:30" ht="117.75" customHeight="1" x14ac:dyDescent="0.35">
      <c r="A18" s="208"/>
      <c r="B18" s="189"/>
      <c r="C18" s="191"/>
      <c r="D18" s="191"/>
      <c r="E18" s="191"/>
      <c r="F18" s="172"/>
      <c r="G18" s="30" t="s">
        <v>113</v>
      </c>
      <c r="H18" s="30" t="s">
        <v>112</v>
      </c>
      <c r="I18" s="30" t="s">
        <v>111</v>
      </c>
      <c r="J18" s="55">
        <v>3047</v>
      </c>
      <c r="K18" s="13">
        <v>240</v>
      </c>
      <c r="L18" s="13">
        <v>0</v>
      </c>
      <c r="M18" s="228"/>
      <c r="N18" s="196"/>
      <c r="O18" s="175"/>
      <c r="P18" s="15" t="s">
        <v>221</v>
      </c>
      <c r="Q18" s="31">
        <v>240</v>
      </c>
      <c r="R18" s="31">
        <v>0</v>
      </c>
      <c r="S18" s="16">
        <v>44075</v>
      </c>
      <c r="T18" s="16">
        <v>44196</v>
      </c>
      <c r="U18" s="29">
        <f t="shared" si="1"/>
        <v>7.8765999343616668</v>
      </c>
      <c r="V18" s="211"/>
      <c r="W18" s="214"/>
      <c r="X18" s="60" t="s">
        <v>110</v>
      </c>
      <c r="Y18" s="66">
        <v>325629968</v>
      </c>
      <c r="Z18" s="177"/>
      <c r="AA18" s="55" t="s">
        <v>109</v>
      </c>
      <c r="AB18" s="82">
        <v>299429968.29000002</v>
      </c>
      <c r="AC18" s="82">
        <v>173800000</v>
      </c>
      <c r="AD18" s="92" t="s">
        <v>277</v>
      </c>
    </row>
    <row r="19" spans="1:30" ht="57" customHeight="1" x14ac:dyDescent="0.35">
      <c r="A19" s="208"/>
      <c r="B19" s="189"/>
      <c r="C19" s="191"/>
      <c r="D19" s="191"/>
      <c r="E19" s="191"/>
      <c r="F19" s="171" t="s">
        <v>108</v>
      </c>
      <c r="G19" s="232" t="s">
        <v>107</v>
      </c>
      <c r="H19" s="232" t="s">
        <v>106</v>
      </c>
      <c r="I19" s="232" t="s">
        <v>105</v>
      </c>
      <c r="J19" s="168">
        <v>3000</v>
      </c>
      <c r="K19" s="193">
        <v>50</v>
      </c>
      <c r="L19" s="193">
        <v>0</v>
      </c>
      <c r="M19" s="226" t="s">
        <v>104</v>
      </c>
      <c r="N19" s="182">
        <v>2020130010086</v>
      </c>
      <c r="O19" s="175" t="s">
        <v>103</v>
      </c>
      <c r="P19" s="15" t="s">
        <v>223</v>
      </c>
      <c r="Q19" s="31">
        <v>1</v>
      </c>
      <c r="R19" s="31">
        <v>0</v>
      </c>
      <c r="S19" s="16">
        <v>44075</v>
      </c>
      <c r="T19" s="16">
        <v>44196</v>
      </c>
      <c r="U19" s="235">
        <f t="shared" si="1"/>
        <v>1.6666666666666667</v>
      </c>
      <c r="V19" s="211"/>
      <c r="W19" s="214"/>
      <c r="X19" s="176" t="s">
        <v>6</v>
      </c>
      <c r="Y19" s="178">
        <v>86553272</v>
      </c>
      <c r="Z19" s="176" t="s">
        <v>102</v>
      </c>
      <c r="AA19" s="168" t="s">
        <v>101</v>
      </c>
      <c r="AB19" s="168">
        <v>428553272.31999999</v>
      </c>
      <c r="AC19" s="168">
        <v>342000000</v>
      </c>
      <c r="AD19" s="252" t="s">
        <v>278</v>
      </c>
    </row>
    <row r="20" spans="1:30" ht="57" customHeight="1" x14ac:dyDescent="0.35">
      <c r="A20" s="208"/>
      <c r="B20" s="189"/>
      <c r="C20" s="191"/>
      <c r="D20" s="191"/>
      <c r="E20" s="191"/>
      <c r="F20" s="189"/>
      <c r="G20" s="233"/>
      <c r="H20" s="233"/>
      <c r="I20" s="233"/>
      <c r="J20" s="170"/>
      <c r="K20" s="195"/>
      <c r="L20" s="194"/>
      <c r="M20" s="227"/>
      <c r="N20" s="183"/>
      <c r="O20" s="175"/>
      <c r="P20" s="58" t="s">
        <v>224</v>
      </c>
      <c r="Q20" s="71">
        <v>5</v>
      </c>
      <c r="R20" s="71">
        <v>0</v>
      </c>
      <c r="S20" s="16">
        <v>44075</v>
      </c>
      <c r="T20" s="16">
        <v>44196</v>
      </c>
      <c r="U20" s="236"/>
      <c r="V20" s="211"/>
      <c r="W20" s="214"/>
      <c r="X20" s="187"/>
      <c r="Y20" s="188"/>
      <c r="Z20" s="187"/>
      <c r="AA20" s="169"/>
      <c r="AB20" s="169"/>
      <c r="AC20" s="169"/>
      <c r="AD20" s="253"/>
    </row>
    <row r="21" spans="1:30" ht="71.25" customHeight="1" x14ac:dyDescent="0.35">
      <c r="A21" s="208"/>
      <c r="B21" s="189"/>
      <c r="C21" s="191"/>
      <c r="D21" s="191"/>
      <c r="E21" s="191"/>
      <c r="F21" s="189"/>
      <c r="G21" s="12" t="s">
        <v>100</v>
      </c>
      <c r="H21" s="12" t="s">
        <v>99</v>
      </c>
      <c r="I21" s="12" t="s">
        <v>98</v>
      </c>
      <c r="J21" s="55">
        <v>3000</v>
      </c>
      <c r="K21" s="13">
        <v>50</v>
      </c>
      <c r="L21" s="13">
        <v>0</v>
      </c>
      <c r="M21" s="228"/>
      <c r="N21" s="196"/>
      <c r="O21" s="175"/>
      <c r="P21" s="58" t="s">
        <v>225</v>
      </c>
      <c r="Q21" s="71">
        <v>30</v>
      </c>
      <c r="R21" s="71">
        <v>0</v>
      </c>
      <c r="S21" s="16">
        <v>44075</v>
      </c>
      <c r="T21" s="16">
        <v>44196</v>
      </c>
      <c r="U21" s="29">
        <f t="shared" si="1"/>
        <v>1.6666666666666667</v>
      </c>
      <c r="V21" s="211"/>
      <c r="W21" s="214"/>
      <c r="X21" s="177"/>
      <c r="Y21" s="179"/>
      <c r="Z21" s="177"/>
      <c r="AA21" s="170"/>
      <c r="AB21" s="170"/>
      <c r="AC21" s="170"/>
      <c r="AD21" s="253"/>
    </row>
    <row r="22" spans="1:30" ht="84" x14ac:dyDescent="0.35">
      <c r="A22" s="208"/>
      <c r="B22" s="189"/>
      <c r="C22" s="191"/>
      <c r="D22" s="191"/>
      <c r="E22" s="191"/>
      <c r="F22" s="189"/>
      <c r="G22" s="12" t="s">
        <v>97</v>
      </c>
      <c r="H22" s="12" t="s">
        <v>96</v>
      </c>
      <c r="I22" s="12" t="s">
        <v>95</v>
      </c>
      <c r="J22" s="55">
        <v>3000</v>
      </c>
      <c r="K22" s="13">
        <v>100</v>
      </c>
      <c r="L22" s="13">
        <v>0</v>
      </c>
      <c r="M22" s="226" t="s">
        <v>94</v>
      </c>
      <c r="N22" s="182">
        <v>2020130010089</v>
      </c>
      <c r="O22" s="175" t="s">
        <v>93</v>
      </c>
      <c r="P22" s="33" t="s">
        <v>226</v>
      </c>
      <c r="Q22" s="59">
        <v>100</v>
      </c>
      <c r="R22" s="75">
        <v>0</v>
      </c>
      <c r="S22" s="16">
        <v>44075</v>
      </c>
      <c r="T22" s="16">
        <v>44196</v>
      </c>
      <c r="U22" s="29">
        <f t="shared" si="1"/>
        <v>3.3333333333333335</v>
      </c>
      <c r="V22" s="211"/>
      <c r="W22" s="214"/>
      <c r="X22" s="176" t="s">
        <v>84</v>
      </c>
      <c r="Y22" s="178" t="s">
        <v>92</v>
      </c>
      <c r="Z22" s="176" t="s">
        <v>91</v>
      </c>
      <c r="AA22" s="168" t="s">
        <v>81</v>
      </c>
      <c r="AB22" s="168">
        <v>1745788201.5</v>
      </c>
      <c r="AC22" s="168">
        <v>0</v>
      </c>
      <c r="AD22" s="253"/>
    </row>
    <row r="23" spans="1:30" ht="56" x14ac:dyDescent="0.35">
      <c r="A23" s="208"/>
      <c r="B23" s="189"/>
      <c r="C23" s="191"/>
      <c r="D23" s="191"/>
      <c r="E23" s="191"/>
      <c r="F23" s="189"/>
      <c r="G23" s="64" t="s">
        <v>90</v>
      </c>
      <c r="H23" s="12">
        <v>0</v>
      </c>
      <c r="I23" s="12" t="s">
        <v>89</v>
      </c>
      <c r="J23" s="55">
        <v>2000</v>
      </c>
      <c r="K23" s="13">
        <v>100</v>
      </c>
      <c r="L23" s="74">
        <v>0</v>
      </c>
      <c r="M23" s="228"/>
      <c r="N23" s="196"/>
      <c r="O23" s="175"/>
      <c r="P23" s="26" t="s">
        <v>227</v>
      </c>
      <c r="Q23" s="24">
        <v>100</v>
      </c>
      <c r="R23" s="24">
        <v>0</v>
      </c>
      <c r="S23" s="16">
        <v>44075</v>
      </c>
      <c r="T23" s="16">
        <v>44196</v>
      </c>
      <c r="U23" s="29">
        <f t="shared" si="1"/>
        <v>5</v>
      </c>
      <c r="V23" s="211"/>
      <c r="W23" s="214"/>
      <c r="X23" s="177"/>
      <c r="Y23" s="179"/>
      <c r="Z23" s="177"/>
      <c r="AA23" s="170"/>
      <c r="AB23" s="169"/>
      <c r="AC23" s="169"/>
      <c r="AD23" s="253"/>
    </row>
    <row r="24" spans="1:30" ht="77.25" customHeight="1" x14ac:dyDescent="0.35">
      <c r="A24" s="208"/>
      <c r="B24" s="189"/>
      <c r="C24" s="191"/>
      <c r="D24" s="191"/>
      <c r="E24" s="191"/>
      <c r="F24" s="189"/>
      <c r="G24" s="234" t="s">
        <v>80</v>
      </c>
      <c r="H24" s="232" t="s">
        <v>88</v>
      </c>
      <c r="I24" s="232" t="s">
        <v>87</v>
      </c>
      <c r="J24" s="168">
        <v>4000</v>
      </c>
      <c r="K24" s="193">
        <v>100</v>
      </c>
      <c r="L24" s="193">
        <v>0</v>
      </c>
      <c r="M24" s="226" t="s">
        <v>86</v>
      </c>
      <c r="N24" s="220">
        <v>2020130010090</v>
      </c>
      <c r="O24" s="175" t="s">
        <v>85</v>
      </c>
      <c r="P24" s="15" t="s">
        <v>228</v>
      </c>
      <c r="Q24" s="24">
        <v>10</v>
      </c>
      <c r="R24" s="24">
        <v>0</v>
      </c>
      <c r="S24" s="16">
        <v>44075</v>
      </c>
      <c r="T24" s="16">
        <v>44196</v>
      </c>
      <c r="U24" s="235">
        <f t="shared" si="1"/>
        <v>2.5</v>
      </c>
      <c r="V24" s="211"/>
      <c r="W24" s="214"/>
      <c r="X24" s="223" t="s">
        <v>84</v>
      </c>
      <c r="Y24" s="224" t="s">
        <v>83</v>
      </c>
      <c r="Z24" s="223" t="s">
        <v>82</v>
      </c>
      <c r="AA24" s="251" t="s">
        <v>81</v>
      </c>
      <c r="AB24" s="169"/>
      <c r="AC24" s="169"/>
      <c r="AD24" s="253"/>
    </row>
    <row r="25" spans="1:30" ht="60" customHeight="1" x14ac:dyDescent="0.35">
      <c r="A25" s="208"/>
      <c r="B25" s="189"/>
      <c r="C25" s="191"/>
      <c r="D25" s="191"/>
      <c r="E25" s="191"/>
      <c r="F25" s="172"/>
      <c r="G25" s="233"/>
      <c r="H25" s="233"/>
      <c r="I25" s="233"/>
      <c r="J25" s="170"/>
      <c r="K25" s="195"/>
      <c r="L25" s="195"/>
      <c r="M25" s="228"/>
      <c r="N25" s="222"/>
      <c r="O25" s="175"/>
      <c r="P25" s="15" t="s">
        <v>257</v>
      </c>
      <c r="Q25" s="27">
        <v>100</v>
      </c>
      <c r="R25" s="27">
        <v>0</v>
      </c>
      <c r="S25" s="16">
        <v>44075</v>
      </c>
      <c r="T25" s="16">
        <v>44196</v>
      </c>
      <c r="U25" s="236"/>
      <c r="V25" s="211"/>
      <c r="W25" s="214"/>
      <c r="X25" s="223"/>
      <c r="Y25" s="224"/>
      <c r="Z25" s="223"/>
      <c r="AA25" s="251"/>
      <c r="AB25" s="170"/>
      <c r="AC25" s="170"/>
      <c r="AD25" s="254"/>
    </row>
    <row r="26" spans="1:30" ht="86.25" customHeight="1" x14ac:dyDescent="0.35">
      <c r="A26" s="208"/>
      <c r="B26" s="189"/>
      <c r="C26" s="191"/>
      <c r="D26" s="191"/>
      <c r="E26" s="191"/>
      <c r="F26" s="171" t="s">
        <v>79</v>
      </c>
      <c r="G26" s="12" t="s">
        <v>78</v>
      </c>
      <c r="H26" s="12" t="s">
        <v>77</v>
      </c>
      <c r="I26" s="12" t="s">
        <v>76</v>
      </c>
      <c r="J26" s="55">
        <v>8</v>
      </c>
      <c r="K26" s="13">
        <v>1</v>
      </c>
      <c r="L26" s="13">
        <v>0</v>
      </c>
      <c r="M26" s="198" t="s">
        <v>75</v>
      </c>
      <c r="N26" s="182">
        <v>2020130010091</v>
      </c>
      <c r="O26" s="175" t="s">
        <v>229</v>
      </c>
      <c r="P26" s="15" t="s">
        <v>230</v>
      </c>
      <c r="Q26" s="35">
        <v>1</v>
      </c>
      <c r="R26" s="35">
        <v>0</v>
      </c>
      <c r="S26" s="16">
        <v>44075</v>
      </c>
      <c r="T26" s="16">
        <v>44196</v>
      </c>
      <c r="U26" s="29">
        <f t="shared" si="1"/>
        <v>12.5</v>
      </c>
      <c r="V26" s="211"/>
      <c r="W26" s="214"/>
      <c r="X26" s="176" t="s">
        <v>74</v>
      </c>
      <c r="Y26" s="178" t="s">
        <v>73</v>
      </c>
      <c r="Z26" s="176" t="s">
        <v>63</v>
      </c>
      <c r="AA26" s="168" t="s">
        <v>72</v>
      </c>
      <c r="AB26" s="168">
        <v>69138577.659999996</v>
      </c>
      <c r="AC26" s="168">
        <v>0</v>
      </c>
      <c r="AD26" s="83" t="s">
        <v>262</v>
      </c>
    </row>
    <row r="27" spans="1:30" ht="98" x14ac:dyDescent="0.35">
      <c r="A27" s="208"/>
      <c r="B27" s="189"/>
      <c r="C27" s="191"/>
      <c r="D27" s="191"/>
      <c r="E27" s="191"/>
      <c r="F27" s="189"/>
      <c r="G27" s="30" t="s">
        <v>71</v>
      </c>
      <c r="H27" s="30" t="s">
        <v>70</v>
      </c>
      <c r="I27" s="30" t="s">
        <v>69</v>
      </c>
      <c r="J27" s="55">
        <v>14500</v>
      </c>
      <c r="K27" s="13">
        <v>1000</v>
      </c>
      <c r="L27" s="13">
        <v>30</v>
      </c>
      <c r="M27" s="225"/>
      <c r="N27" s="183"/>
      <c r="O27" s="175"/>
      <c r="P27" s="32" t="s">
        <v>231</v>
      </c>
      <c r="Q27" s="36">
        <v>1000</v>
      </c>
      <c r="R27" s="36">
        <v>1</v>
      </c>
      <c r="S27" s="16">
        <v>44075</v>
      </c>
      <c r="T27" s="16">
        <v>44196</v>
      </c>
      <c r="U27" s="29">
        <f t="shared" si="1"/>
        <v>6.8965517241379306</v>
      </c>
      <c r="V27" s="211"/>
      <c r="W27" s="214"/>
      <c r="X27" s="177"/>
      <c r="Y27" s="179"/>
      <c r="Z27" s="177"/>
      <c r="AA27" s="170"/>
      <c r="AB27" s="170"/>
      <c r="AC27" s="170"/>
      <c r="AD27" s="90" t="s">
        <v>263</v>
      </c>
    </row>
    <row r="28" spans="1:30" ht="56" x14ac:dyDescent="0.35">
      <c r="A28" s="208"/>
      <c r="B28" s="189"/>
      <c r="C28" s="191"/>
      <c r="D28" s="191"/>
      <c r="E28" s="191"/>
      <c r="F28" s="172"/>
      <c r="G28" s="30" t="s">
        <v>68</v>
      </c>
      <c r="H28" s="30" t="s">
        <v>67</v>
      </c>
      <c r="I28" s="30" t="s">
        <v>66</v>
      </c>
      <c r="J28" s="55">
        <v>4500</v>
      </c>
      <c r="K28" s="13">
        <v>500</v>
      </c>
      <c r="L28" s="74">
        <v>0</v>
      </c>
      <c r="M28" s="199"/>
      <c r="N28" s="196"/>
      <c r="O28" s="175"/>
      <c r="P28" s="32" t="s">
        <v>232</v>
      </c>
      <c r="Q28" s="36">
        <v>500</v>
      </c>
      <c r="R28" s="36">
        <v>0</v>
      </c>
      <c r="S28" s="16">
        <v>44075</v>
      </c>
      <c r="T28" s="16">
        <v>44196</v>
      </c>
      <c r="U28" s="29">
        <f t="shared" si="1"/>
        <v>11.111111111111111</v>
      </c>
      <c r="V28" s="211"/>
      <c r="W28" s="214"/>
      <c r="X28" s="60" t="s">
        <v>65</v>
      </c>
      <c r="Y28" s="66" t="s">
        <v>64</v>
      </c>
      <c r="Z28" s="18" t="s">
        <v>63</v>
      </c>
      <c r="AA28" s="55" t="s">
        <v>62</v>
      </c>
      <c r="AB28" s="82">
        <v>486054858.31</v>
      </c>
      <c r="AC28" s="82">
        <v>41500000</v>
      </c>
      <c r="AD28" s="83" t="s">
        <v>264</v>
      </c>
    </row>
    <row r="29" spans="1:30" ht="157.5" customHeight="1" x14ac:dyDescent="0.35">
      <c r="A29" s="208"/>
      <c r="B29" s="189"/>
      <c r="C29" s="191"/>
      <c r="D29" s="191"/>
      <c r="E29" s="191"/>
      <c r="F29" s="171" t="s">
        <v>61</v>
      </c>
      <c r="G29" s="30" t="s">
        <v>60</v>
      </c>
      <c r="H29" s="30" t="s">
        <v>59</v>
      </c>
      <c r="I29" s="30" t="s">
        <v>58</v>
      </c>
      <c r="J29" s="55">
        <v>12000</v>
      </c>
      <c r="K29" s="13">
        <v>1000</v>
      </c>
      <c r="L29" s="13">
        <v>270</v>
      </c>
      <c r="M29" s="202" t="s">
        <v>57</v>
      </c>
      <c r="N29" s="182">
        <v>2020130010071</v>
      </c>
      <c r="O29" s="175" t="s">
        <v>56</v>
      </c>
      <c r="P29" s="37" t="s">
        <v>233</v>
      </c>
      <c r="Q29" s="38">
        <v>2</v>
      </c>
      <c r="R29" s="41">
        <v>2</v>
      </c>
      <c r="S29" s="16">
        <v>44075</v>
      </c>
      <c r="T29" s="16">
        <v>44196</v>
      </c>
      <c r="U29" s="29">
        <f t="shared" si="1"/>
        <v>8.3333333333333339</v>
      </c>
      <c r="V29" s="211"/>
      <c r="W29" s="214"/>
      <c r="X29" s="176" t="s">
        <v>6</v>
      </c>
      <c r="Y29" s="178" t="s">
        <v>55</v>
      </c>
      <c r="Z29" s="176" t="s">
        <v>54</v>
      </c>
      <c r="AA29" s="168" t="s">
        <v>53</v>
      </c>
      <c r="AB29" s="168">
        <v>652760794.98000002</v>
      </c>
      <c r="AC29" s="168">
        <v>114500000</v>
      </c>
      <c r="AD29" s="94" t="s">
        <v>279</v>
      </c>
    </row>
    <row r="30" spans="1:30" ht="185.25" customHeight="1" x14ac:dyDescent="0.35">
      <c r="A30" s="208"/>
      <c r="B30" s="189"/>
      <c r="C30" s="191"/>
      <c r="D30" s="191"/>
      <c r="E30" s="191"/>
      <c r="F30" s="189"/>
      <c r="G30" s="30" t="s">
        <v>52</v>
      </c>
      <c r="H30" s="30" t="s">
        <v>51</v>
      </c>
      <c r="I30" s="30" t="s">
        <v>50</v>
      </c>
      <c r="J30" s="55">
        <v>13453</v>
      </c>
      <c r="K30" s="13">
        <v>1200</v>
      </c>
      <c r="L30" s="13">
        <v>25</v>
      </c>
      <c r="M30" s="203"/>
      <c r="N30" s="183"/>
      <c r="O30" s="175"/>
      <c r="P30" s="15" t="s">
        <v>255</v>
      </c>
      <c r="Q30" s="85">
        <v>2</v>
      </c>
      <c r="R30" s="41">
        <v>1</v>
      </c>
      <c r="S30" s="16">
        <v>44075</v>
      </c>
      <c r="T30" s="16">
        <v>44196</v>
      </c>
      <c r="U30" s="29">
        <f t="shared" si="1"/>
        <v>8.9199435070244562</v>
      </c>
      <c r="V30" s="211"/>
      <c r="W30" s="214"/>
      <c r="X30" s="187"/>
      <c r="Y30" s="188"/>
      <c r="Z30" s="187"/>
      <c r="AA30" s="169"/>
      <c r="AB30" s="169"/>
      <c r="AC30" s="169"/>
      <c r="AD30" s="92" t="s">
        <v>280</v>
      </c>
    </row>
    <row r="31" spans="1:30" ht="98" x14ac:dyDescent="0.35">
      <c r="A31" s="208"/>
      <c r="B31" s="189"/>
      <c r="C31" s="191"/>
      <c r="D31" s="191"/>
      <c r="E31" s="191"/>
      <c r="F31" s="172"/>
      <c r="G31" s="12" t="s">
        <v>49</v>
      </c>
      <c r="H31" s="12">
        <v>0</v>
      </c>
      <c r="I31" s="12" t="s">
        <v>48</v>
      </c>
      <c r="J31" s="55">
        <v>7000</v>
      </c>
      <c r="K31" s="13">
        <v>800</v>
      </c>
      <c r="L31" s="74">
        <v>294</v>
      </c>
      <c r="M31" s="204"/>
      <c r="N31" s="196"/>
      <c r="O31" s="175"/>
      <c r="P31" s="70" t="s">
        <v>254</v>
      </c>
      <c r="Q31" s="38">
        <v>2</v>
      </c>
      <c r="R31" s="41">
        <v>2</v>
      </c>
      <c r="S31" s="16">
        <v>44075</v>
      </c>
      <c r="T31" s="16">
        <v>44196</v>
      </c>
      <c r="U31" s="29">
        <f t="shared" si="1"/>
        <v>11.428571428571429</v>
      </c>
      <c r="V31" s="211"/>
      <c r="W31" s="214"/>
      <c r="X31" s="177"/>
      <c r="Y31" s="179"/>
      <c r="Z31" s="177"/>
      <c r="AA31" s="170"/>
      <c r="AB31" s="170"/>
      <c r="AC31" s="170"/>
      <c r="AD31" s="92" t="s">
        <v>281</v>
      </c>
    </row>
    <row r="32" spans="1:30" ht="85.5" customHeight="1" x14ac:dyDescent="0.35">
      <c r="A32" s="208"/>
      <c r="B32" s="189"/>
      <c r="C32" s="191"/>
      <c r="D32" s="191"/>
      <c r="E32" s="191"/>
      <c r="F32" s="171" t="s">
        <v>47</v>
      </c>
      <c r="G32" s="30" t="s">
        <v>46</v>
      </c>
      <c r="H32" s="30" t="s">
        <v>45</v>
      </c>
      <c r="I32" s="30" t="s">
        <v>44</v>
      </c>
      <c r="J32" s="55">
        <v>6000</v>
      </c>
      <c r="K32" s="13">
        <v>500</v>
      </c>
      <c r="L32" s="73">
        <v>0</v>
      </c>
      <c r="M32" s="198" t="s">
        <v>43</v>
      </c>
      <c r="N32" s="200">
        <v>2020130010128</v>
      </c>
      <c r="O32" s="175" t="s">
        <v>234</v>
      </c>
      <c r="P32" s="39" t="s">
        <v>235</v>
      </c>
      <c r="Q32" s="40">
        <v>500</v>
      </c>
      <c r="R32" s="40">
        <v>0</v>
      </c>
      <c r="S32" s="16">
        <v>44075</v>
      </c>
      <c r="T32" s="16">
        <v>44196</v>
      </c>
      <c r="U32" s="29">
        <f t="shared" si="1"/>
        <v>8.3333333333333339</v>
      </c>
      <c r="V32" s="211"/>
      <c r="W32" s="214"/>
      <c r="X32" s="176" t="s">
        <v>6</v>
      </c>
      <c r="Y32" s="178" t="s">
        <v>42</v>
      </c>
      <c r="Z32" s="176" t="s">
        <v>41</v>
      </c>
      <c r="AA32" s="168" t="s">
        <v>30</v>
      </c>
      <c r="AB32" s="168">
        <v>1876304806.74</v>
      </c>
      <c r="AC32" s="168">
        <v>260000000</v>
      </c>
      <c r="AD32" s="252" t="s">
        <v>265</v>
      </c>
    </row>
    <row r="33" spans="1:30" ht="165" customHeight="1" x14ac:dyDescent="0.35">
      <c r="A33" s="208"/>
      <c r="B33" s="189"/>
      <c r="C33" s="191"/>
      <c r="D33" s="191"/>
      <c r="E33" s="191"/>
      <c r="F33" s="189"/>
      <c r="G33" s="30" t="s">
        <v>40</v>
      </c>
      <c r="H33" s="30" t="s">
        <v>39</v>
      </c>
      <c r="I33" s="30" t="s">
        <v>38</v>
      </c>
      <c r="J33" s="55">
        <v>3500</v>
      </c>
      <c r="K33" s="13">
        <v>200</v>
      </c>
      <c r="L33" s="13">
        <v>0</v>
      </c>
      <c r="M33" s="199"/>
      <c r="N33" s="201"/>
      <c r="O33" s="175"/>
      <c r="P33" s="15" t="s">
        <v>236</v>
      </c>
      <c r="Q33" s="35">
        <v>200</v>
      </c>
      <c r="R33" s="35">
        <v>0</v>
      </c>
      <c r="S33" s="16">
        <v>44075</v>
      </c>
      <c r="T33" s="16">
        <v>44196</v>
      </c>
      <c r="U33" s="29">
        <f t="shared" si="1"/>
        <v>5.7142857142857144</v>
      </c>
      <c r="V33" s="211"/>
      <c r="W33" s="214"/>
      <c r="X33" s="177"/>
      <c r="Y33" s="179"/>
      <c r="Z33" s="177"/>
      <c r="AA33" s="170"/>
      <c r="AB33" s="169"/>
      <c r="AC33" s="169"/>
      <c r="AD33" s="253"/>
    </row>
    <row r="34" spans="1:30" ht="96.75" customHeight="1" x14ac:dyDescent="0.35">
      <c r="A34" s="208"/>
      <c r="B34" s="189"/>
      <c r="C34" s="191"/>
      <c r="D34" s="191"/>
      <c r="E34" s="191"/>
      <c r="F34" s="189"/>
      <c r="G34" s="30" t="s">
        <v>37</v>
      </c>
      <c r="H34" s="30" t="s">
        <v>36</v>
      </c>
      <c r="I34" s="30" t="s">
        <v>35</v>
      </c>
      <c r="J34" s="55">
        <v>16000</v>
      </c>
      <c r="K34" s="13">
        <v>500</v>
      </c>
      <c r="L34" s="13">
        <v>0</v>
      </c>
      <c r="M34" s="175" t="s">
        <v>34</v>
      </c>
      <c r="N34" s="182">
        <v>2020130010127</v>
      </c>
      <c r="O34" s="175" t="s">
        <v>33</v>
      </c>
      <c r="P34" s="15" t="s">
        <v>237</v>
      </c>
      <c r="Q34" s="41">
        <v>1</v>
      </c>
      <c r="R34" s="41">
        <v>0</v>
      </c>
      <c r="S34" s="16">
        <v>44075</v>
      </c>
      <c r="T34" s="16">
        <v>44196</v>
      </c>
      <c r="U34" s="29">
        <f t="shared" si="1"/>
        <v>3.125</v>
      </c>
      <c r="V34" s="211"/>
      <c r="W34" s="214"/>
      <c r="X34" s="176" t="s">
        <v>6</v>
      </c>
      <c r="Y34" s="178" t="s">
        <v>32</v>
      </c>
      <c r="Z34" s="176" t="s">
        <v>31</v>
      </c>
      <c r="AA34" s="168" t="s">
        <v>30</v>
      </c>
      <c r="AB34" s="169"/>
      <c r="AC34" s="169"/>
      <c r="AD34" s="253"/>
    </row>
    <row r="35" spans="1:30" ht="159.75" customHeight="1" x14ac:dyDescent="0.35">
      <c r="A35" s="208"/>
      <c r="B35" s="189"/>
      <c r="C35" s="191"/>
      <c r="D35" s="191"/>
      <c r="E35" s="191"/>
      <c r="F35" s="172"/>
      <c r="G35" s="30" t="s">
        <v>29</v>
      </c>
      <c r="H35" s="30" t="s">
        <v>28</v>
      </c>
      <c r="I35" s="30" t="s">
        <v>27</v>
      </c>
      <c r="J35" s="55">
        <v>1000</v>
      </c>
      <c r="K35" s="13">
        <v>100</v>
      </c>
      <c r="L35" s="13">
        <v>0</v>
      </c>
      <c r="M35" s="175"/>
      <c r="N35" s="196"/>
      <c r="O35" s="197"/>
      <c r="P35" s="15" t="s">
        <v>238</v>
      </c>
      <c r="Q35" s="43">
        <v>100</v>
      </c>
      <c r="R35" s="43">
        <v>0</v>
      </c>
      <c r="S35" s="16">
        <v>44075</v>
      </c>
      <c r="T35" s="16">
        <v>44196</v>
      </c>
      <c r="U35" s="29">
        <f t="shared" si="1"/>
        <v>10</v>
      </c>
      <c r="V35" s="211"/>
      <c r="W35" s="214"/>
      <c r="X35" s="177"/>
      <c r="Y35" s="179"/>
      <c r="Z35" s="177"/>
      <c r="AA35" s="170"/>
      <c r="AB35" s="170"/>
      <c r="AC35" s="170"/>
      <c r="AD35" s="254"/>
    </row>
    <row r="36" spans="1:30" ht="81" customHeight="1" x14ac:dyDescent="0.35">
      <c r="A36" s="208"/>
      <c r="B36" s="189"/>
      <c r="C36" s="191"/>
      <c r="D36" s="191"/>
      <c r="E36" s="191"/>
      <c r="F36" s="171" t="s">
        <v>26</v>
      </c>
      <c r="G36" s="190" t="s">
        <v>25</v>
      </c>
      <c r="H36" s="190" t="s">
        <v>24</v>
      </c>
      <c r="I36" s="190" t="s">
        <v>23</v>
      </c>
      <c r="J36" s="168">
        <v>10000</v>
      </c>
      <c r="K36" s="193">
        <v>1000</v>
      </c>
      <c r="L36" s="193">
        <v>145</v>
      </c>
      <c r="M36" s="180" t="s">
        <v>256</v>
      </c>
      <c r="N36" s="182">
        <v>2020130010121</v>
      </c>
      <c r="O36" s="175" t="s">
        <v>22</v>
      </c>
      <c r="P36" s="15" t="s">
        <v>239</v>
      </c>
      <c r="Q36" s="43">
        <v>2</v>
      </c>
      <c r="R36" s="43">
        <v>1</v>
      </c>
      <c r="S36" s="16">
        <v>44075</v>
      </c>
      <c r="T36" s="16">
        <v>44196</v>
      </c>
      <c r="U36" s="184">
        <f t="shared" si="1"/>
        <v>10</v>
      </c>
      <c r="V36" s="211"/>
      <c r="W36" s="214"/>
      <c r="X36" s="176" t="s">
        <v>6</v>
      </c>
      <c r="Y36" s="178" t="s">
        <v>21</v>
      </c>
      <c r="Z36" s="165" t="s">
        <v>20</v>
      </c>
      <c r="AA36" s="168" t="s">
        <v>12</v>
      </c>
      <c r="AB36" s="168">
        <v>576351829.30999994</v>
      </c>
      <c r="AC36" s="168">
        <v>79000000</v>
      </c>
      <c r="AD36" s="176" t="s">
        <v>266</v>
      </c>
    </row>
    <row r="37" spans="1:30" ht="93.75" customHeight="1" x14ac:dyDescent="0.35">
      <c r="A37" s="208"/>
      <c r="B37" s="189"/>
      <c r="C37" s="191"/>
      <c r="D37" s="191"/>
      <c r="E37" s="191"/>
      <c r="F37" s="189"/>
      <c r="G37" s="191"/>
      <c r="H37" s="191"/>
      <c r="I37" s="191"/>
      <c r="J37" s="169"/>
      <c r="K37" s="194"/>
      <c r="L37" s="194"/>
      <c r="M37" s="181"/>
      <c r="N37" s="183"/>
      <c r="O37" s="175"/>
      <c r="P37" s="15" t="s">
        <v>240</v>
      </c>
      <c r="Q37" s="41" t="s">
        <v>246</v>
      </c>
      <c r="R37" s="41" t="s">
        <v>246</v>
      </c>
      <c r="S37" s="16">
        <v>44075</v>
      </c>
      <c r="T37" s="16">
        <v>44196</v>
      </c>
      <c r="U37" s="185"/>
      <c r="V37" s="211"/>
      <c r="W37" s="214"/>
      <c r="X37" s="187"/>
      <c r="Y37" s="188"/>
      <c r="Z37" s="166"/>
      <c r="AA37" s="169"/>
      <c r="AB37" s="169"/>
      <c r="AC37" s="169"/>
      <c r="AD37" s="187"/>
    </row>
    <row r="38" spans="1:30" ht="81" customHeight="1" x14ac:dyDescent="0.35">
      <c r="A38" s="208"/>
      <c r="B38" s="189"/>
      <c r="C38" s="191"/>
      <c r="D38" s="191"/>
      <c r="E38" s="191"/>
      <c r="F38" s="189"/>
      <c r="G38" s="191"/>
      <c r="H38" s="191"/>
      <c r="I38" s="191"/>
      <c r="J38" s="169"/>
      <c r="K38" s="194"/>
      <c r="L38" s="194"/>
      <c r="M38" s="181"/>
      <c r="N38" s="183"/>
      <c r="O38" s="175"/>
      <c r="P38" s="15" t="s">
        <v>241</v>
      </c>
      <c r="Q38" s="43">
        <v>1</v>
      </c>
      <c r="R38" s="43">
        <v>0</v>
      </c>
      <c r="S38" s="16">
        <v>44075</v>
      </c>
      <c r="T38" s="16">
        <v>44196</v>
      </c>
      <c r="U38" s="185"/>
      <c r="V38" s="211"/>
      <c r="W38" s="214"/>
      <c r="X38" s="187"/>
      <c r="Y38" s="188"/>
      <c r="Z38" s="166"/>
      <c r="AA38" s="169"/>
      <c r="AB38" s="169"/>
      <c r="AC38" s="169"/>
      <c r="AD38" s="187"/>
    </row>
    <row r="39" spans="1:30" ht="156.75" customHeight="1" x14ac:dyDescent="0.35">
      <c r="A39" s="208"/>
      <c r="B39" s="189"/>
      <c r="C39" s="191"/>
      <c r="D39" s="191"/>
      <c r="E39" s="191"/>
      <c r="F39" s="189"/>
      <c r="G39" s="192"/>
      <c r="H39" s="192"/>
      <c r="I39" s="192"/>
      <c r="J39" s="170"/>
      <c r="K39" s="195"/>
      <c r="L39" s="195"/>
      <c r="M39" s="181"/>
      <c r="N39" s="183"/>
      <c r="O39" s="175"/>
      <c r="P39" s="37" t="s">
        <v>242</v>
      </c>
      <c r="Q39" s="20">
        <v>1</v>
      </c>
      <c r="R39" s="20">
        <v>0</v>
      </c>
      <c r="S39" s="16">
        <v>44075</v>
      </c>
      <c r="T39" s="16">
        <v>44196</v>
      </c>
      <c r="U39" s="186"/>
      <c r="V39" s="211"/>
      <c r="W39" s="214"/>
      <c r="X39" s="177"/>
      <c r="Y39" s="179"/>
      <c r="Z39" s="167"/>
      <c r="AA39" s="170"/>
      <c r="AB39" s="169"/>
      <c r="AC39" s="169"/>
      <c r="AD39" s="177"/>
    </row>
    <row r="40" spans="1:30" ht="229.5" customHeight="1" x14ac:dyDescent="0.35">
      <c r="A40" s="208"/>
      <c r="B40" s="189"/>
      <c r="C40" s="191"/>
      <c r="D40" s="191"/>
      <c r="E40" s="191"/>
      <c r="F40" s="172"/>
      <c r="G40" s="12" t="s">
        <v>19</v>
      </c>
      <c r="H40" s="12">
        <v>0</v>
      </c>
      <c r="I40" s="2" t="s">
        <v>18</v>
      </c>
      <c r="J40" s="55">
        <v>3000</v>
      </c>
      <c r="K40" s="13">
        <v>260</v>
      </c>
      <c r="L40" s="13">
        <v>0</v>
      </c>
      <c r="M40" s="69" t="s">
        <v>17</v>
      </c>
      <c r="N40" s="14">
        <v>2020130010097</v>
      </c>
      <c r="O40" s="25" t="s">
        <v>16</v>
      </c>
      <c r="P40" s="15" t="s">
        <v>15</v>
      </c>
      <c r="Q40" s="44">
        <v>2</v>
      </c>
      <c r="R40" s="76">
        <v>0</v>
      </c>
      <c r="S40" s="16">
        <v>44075</v>
      </c>
      <c r="T40" s="16">
        <v>44196</v>
      </c>
      <c r="U40" s="45">
        <f>K40*100/J40</f>
        <v>8.6666666666666661</v>
      </c>
      <c r="V40" s="211"/>
      <c r="W40" s="214"/>
      <c r="X40" s="60" t="s">
        <v>6</v>
      </c>
      <c r="Y40" s="66" t="s">
        <v>14</v>
      </c>
      <c r="Z40" s="18" t="s">
        <v>13</v>
      </c>
      <c r="AA40" s="55" t="s">
        <v>12</v>
      </c>
      <c r="AB40" s="170"/>
      <c r="AC40" s="170"/>
      <c r="AD40" s="18" t="s">
        <v>275</v>
      </c>
    </row>
    <row r="41" spans="1:30" ht="186" customHeight="1" x14ac:dyDescent="0.35">
      <c r="A41" s="208"/>
      <c r="B41" s="189"/>
      <c r="C41" s="191"/>
      <c r="D41" s="191"/>
      <c r="E41" s="191"/>
      <c r="F41" s="171" t="s">
        <v>11</v>
      </c>
      <c r="G41" s="12" t="s">
        <v>10</v>
      </c>
      <c r="H41" s="12">
        <v>0</v>
      </c>
      <c r="I41" s="12" t="s">
        <v>9</v>
      </c>
      <c r="J41" s="55">
        <v>72</v>
      </c>
      <c r="K41" s="13">
        <v>5</v>
      </c>
      <c r="L41" s="13">
        <v>0</v>
      </c>
      <c r="M41" s="173" t="s">
        <v>8</v>
      </c>
      <c r="N41" s="174">
        <v>2020130010073</v>
      </c>
      <c r="O41" s="175" t="s">
        <v>7</v>
      </c>
      <c r="P41" s="15" t="s">
        <v>243</v>
      </c>
      <c r="Q41" s="20">
        <v>5</v>
      </c>
      <c r="R41" s="20">
        <v>0</v>
      </c>
      <c r="S41" s="16">
        <v>44075</v>
      </c>
      <c r="T41" s="16">
        <v>44196</v>
      </c>
      <c r="U41" s="45">
        <f>K41*100/J41</f>
        <v>6.9444444444444446</v>
      </c>
      <c r="V41" s="211"/>
      <c r="W41" s="214"/>
      <c r="X41" s="176" t="s">
        <v>6</v>
      </c>
      <c r="Y41" s="178" t="s">
        <v>5</v>
      </c>
      <c r="Z41" s="176" t="s">
        <v>4</v>
      </c>
      <c r="AA41" s="168" t="s">
        <v>3</v>
      </c>
      <c r="AB41" s="168">
        <v>550082756.82000005</v>
      </c>
      <c r="AC41" s="168">
        <v>122200000</v>
      </c>
      <c r="AD41" s="18" t="s">
        <v>274</v>
      </c>
    </row>
    <row r="42" spans="1:30" ht="185.25" customHeight="1" x14ac:dyDescent="0.35">
      <c r="A42" s="209"/>
      <c r="B42" s="172"/>
      <c r="C42" s="192"/>
      <c r="D42" s="192"/>
      <c r="E42" s="192"/>
      <c r="F42" s="172"/>
      <c r="G42" s="30" t="s">
        <v>2</v>
      </c>
      <c r="H42" s="30" t="s">
        <v>1</v>
      </c>
      <c r="I42" s="30" t="s">
        <v>0</v>
      </c>
      <c r="J42" s="55">
        <v>61860</v>
      </c>
      <c r="K42" s="13">
        <v>6978</v>
      </c>
      <c r="L42" s="13">
        <v>1306</v>
      </c>
      <c r="M42" s="173"/>
      <c r="N42" s="174"/>
      <c r="O42" s="175"/>
      <c r="P42" s="15" t="s">
        <v>244</v>
      </c>
      <c r="Q42" s="20">
        <v>1</v>
      </c>
      <c r="R42" s="20">
        <v>1</v>
      </c>
      <c r="S42" s="16">
        <v>44075</v>
      </c>
      <c r="T42" s="16">
        <v>44196</v>
      </c>
      <c r="U42" s="29">
        <f>K42*100/J42</f>
        <v>11.280310378273521</v>
      </c>
      <c r="V42" s="212"/>
      <c r="W42" s="215"/>
      <c r="X42" s="177"/>
      <c r="Y42" s="179"/>
      <c r="Z42" s="177"/>
      <c r="AA42" s="170"/>
      <c r="AB42" s="170"/>
      <c r="AC42" s="170"/>
      <c r="AD42" s="96" t="s">
        <v>284</v>
      </c>
    </row>
    <row r="45" spans="1:30" x14ac:dyDescent="0.35">
      <c r="AD45" s="95"/>
    </row>
  </sheetData>
  <mergeCells count="169">
    <mergeCell ref="AD36:AD39"/>
    <mergeCell ref="AB36:AB40"/>
    <mergeCell ref="AC36:AC40"/>
    <mergeCell ref="AB41:AB42"/>
    <mergeCell ref="AC41:AC42"/>
    <mergeCell ref="AB32:AB35"/>
    <mergeCell ref="AC32:AC35"/>
    <mergeCell ref="AD32:AD35"/>
    <mergeCell ref="AD19:AD25"/>
    <mergeCell ref="AB26:AB27"/>
    <mergeCell ref="AC26:AC27"/>
    <mergeCell ref="AB29:AB31"/>
    <mergeCell ref="AC29:AC31"/>
    <mergeCell ref="O24:O25"/>
    <mergeCell ref="AA16:AA17"/>
    <mergeCell ref="AA22:AA23"/>
    <mergeCell ref="Z22:Z23"/>
    <mergeCell ref="X22:X23"/>
    <mergeCell ref="Y22:Y23"/>
    <mergeCell ref="AA24:AA25"/>
    <mergeCell ref="U19:U20"/>
    <mergeCell ref="O16:O18"/>
    <mergeCell ref="X16:X17"/>
    <mergeCell ref="Y16:Y17"/>
    <mergeCell ref="O22:O23"/>
    <mergeCell ref="Z19:Z21"/>
    <mergeCell ref="AA26:AA27"/>
    <mergeCell ref="G8:G11"/>
    <mergeCell ref="H8:H11"/>
    <mergeCell ref="I8:I11"/>
    <mergeCell ref="J8:J11"/>
    <mergeCell ref="K8:K11"/>
    <mergeCell ref="M8:M11"/>
    <mergeCell ref="X8:X11"/>
    <mergeCell ref="P8:P9"/>
    <mergeCell ref="Q8:Q9"/>
    <mergeCell ref="R8:R9"/>
    <mergeCell ref="R10:R11"/>
    <mergeCell ref="O8:O11"/>
    <mergeCell ref="S8:S11"/>
    <mergeCell ref="T8:T11"/>
    <mergeCell ref="U8:U11"/>
    <mergeCell ref="X26:X27"/>
    <mergeCell ref="Y26:Y27"/>
    <mergeCell ref="Z26:Z27"/>
    <mergeCell ref="H19:H20"/>
    <mergeCell ref="I19:I20"/>
    <mergeCell ref="J19:J20"/>
    <mergeCell ref="K19:K20"/>
    <mergeCell ref="M19:M21"/>
    <mergeCell ref="AB16:AB17"/>
    <mergeCell ref="AC16:AC17"/>
    <mergeCell ref="X19:X21"/>
    <mergeCell ref="Y19:Y21"/>
    <mergeCell ref="AA19:AA21"/>
    <mergeCell ref="AB22:AB25"/>
    <mergeCell ref="AC22:AC25"/>
    <mergeCell ref="AB19:AB21"/>
    <mergeCell ref="AC19:AC21"/>
    <mergeCell ref="Z16:Z18"/>
    <mergeCell ref="AB3:AB5"/>
    <mergeCell ref="AC3:AC5"/>
    <mergeCell ref="L8:L11"/>
    <mergeCell ref="AB6:AB11"/>
    <mergeCell ref="AC6:AC11"/>
    <mergeCell ref="AB12:AB15"/>
    <mergeCell ref="AC12:AC15"/>
    <mergeCell ref="R14:R15"/>
    <mergeCell ref="Z12:Z15"/>
    <mergeCell ref="AA12:AA15"/>
    <mergeCell ref="P14:P15"/>
    <mergeCell ref="Q14:Q15"/>
    <mergeCell ref="S14:S15"/>
    <mergeCell ref="T14:T15"/>
    <mergeCell ref="F12:F15"/>
    <mergeCell ref="M12:M15"/>
    <mergeCell ref="N12:N15"/>
    <mergeCell ref="O12:O15"/>
    <mergeCell ref="X12:X15"/>
    <mergeCell ref="Y12:Y15"/>
    <mergeCell ref="O19:O21"/>
    <mergeCell ref="H24:H25"/>
    <mergeCell ref="I24:I25"/>
    <mergeCell ref="J24:J25"/>
    <mergeCell ref="F16:F18"/>
    <mergeCell ref="M16:M18"/>
    <mergeCell ref="M22:M23"/>
    <mergeCell ref="N22:N23"/>
    <mergeCell ref="N16:N18"/>
    <mergeCell ref="G24:G25"/>
    <mergeCell ref="L19:L20"/>
    <mergeCell ref="K24:K25"/>
    <mergeCell ref="L24:L25"/>
    <mergeCell ref="U24:U25"/>
    <mergeCell ref="M24:M25"/>
    <mergeCell ref="N24:N25"/>
    <mergeCell ref="F19:F25"/>
    <mergeCell ref="G19:G20"/>
    <mergeCell ref="E1:AD1"/>
    <mergeCell ref="A3:A42"/>
    <mergeCell ref="B3:B42"/>
    <mergeCell ref="C3:C42"/>
    <mergeCell ref="D3:D42"/>
    <mergeCell ref="E3:E42"/>
    <mergeCell ref="F3:F5"/>
    <mergeCell ref="V3:V42"/>
    <mergeCell ref="W3:W42"/>
    <mergeCell ref="F6:F11"/>
    <mergeCell ref="Y8:Y11"/>
    <mergeCell ref="Z8:Z11"/>
    <mergeCell ref="AA8:AA11"/>
    <mergeCell ref="AD8:AD11"/>
    <mergeCell ref="P10:P11"/>
    <mergeCell ref="Q10:Q11"/>
    <mergeCell ref="N8:N11"/>
    <mergeCell ref="X24:X25"/>
    <mergeCell ref="Y24:Y25"/>
    <mergeCell ref="Z24:Z25"/>
    <mergeCell ref="F26:F28"/>
    <mergeCell ref="M26:M28"/>
    <mergeCell ref="N26:N28"/>
    <mergeCell ref="O26:O28"/>
    <mergeCell ref="N19:N21"/>
    <mergeCell ref="N34:N35"/>
    <mergeCell ref="O34:O35"/>
    <mergeCell ref="X34:X35"/>
    <mergeCell ref="Y34:Y35"/>
    <mergeCell ref="Z34:Z35"/>
    <mergeCell ref="AA34:AA35"/>
    <mergeCell ref="AA29:AA31"/>
    <mergeCell ref="F32:F35"/>
    <mergeCell ref="M32:M33"/>
    <mergeCell ref="N32:N33"/>
    <mergeCell ref="O32:O33"/>
    <mergeCell ref="X32:X33"/>
    <mergeCell ref="Y32:Y33"/>
    <mergeCell ref="Z32:Z33"/>
    <mergeCell ref="AA32:AA33"/>
    <mergeCell ref="M34:M35"/>
    <mergeCell ref="F29:F31"/>
    <mergeCell ref="M29:M31"/>
    <mergeCell ref="N29:N31"/>
    <mergeCell ref="O29:O31"/>
    <mergeCell ref="X29:X31"/>
    <mergeCell ref="Y29:Y31"/>
    <mergeCell ref="Z29:Z31"/>
    <mergeCell ref="Z36:Z39"/>
    <mergeCell ref="AA36:AA39"/>
    <mergeCell ref="F41:F42"/>
    <mergeCell ref="M41:M42"/>
    <mergeCell ref="N41:N42"/>
    <mergeCell ref="O41:O42"/>
    <mergeCell ref="X41:X42"/>
    <mergeCell ref="Y41:Y42"/>
    <mergeCell ref="Z41:Z42"/>
    <mergeCell ref="AA41:AA42"/>
    <mergeCell ref="M36:M39"/>
    <mergeCell ref="N36:N39"/>
    <mergeCell ref="O36:O39"/>
    <mergeCell ref="U36:U39"/>
    <mergeCell ref="X36:X39"/>
    <mergeCell ref="Y36:Y39"/>
    <mergeCell ref="F36:F40"/>
    <mergeCell ref="G36:G39"/>
    <mergeCell ref="H36:H39"/>
    <mergeCell ref="I36:I39"/>
    <mergeCell ref="J36:J39"/>
    <mergeCell ref="K36:K39"/>
    <mergeCell ref="L36:L39"/>
  </mergeCells>
  <hyperlinks>
    <hyperlink ref="M7" r:id="rId1" tooltip="Editar la información del proyecto" display="javascript:mga.projects.GetProjects.redirectCreateNewPage(true);" xr:uid="{00000000-0004-0000-0000-000000000000}"/>
    <hyperlink ref="AD3" r:id="rId2" display="El indicador  se movio pues  coadyuvó  a 104 personas  en la obtención su documento de identidad en el alcaldía local No 2 ubicada en el barrio Chiquinquira en articulación con la Registraduría nacional del estado civil, con jornada masiva desde 01 de sep" xr:uid="{00000000-0004-0000-0000-000001000000}"/>
    <hyperlink ref="AD4" r:id="rId3" xr:uid="{00000000-0004-0000-0000-000002000000}"/>
    <hyperlink ref="AD5" r:id="rId4" xr:uid="{00000000-0004-0000-0000-000003000000}"/>
    <hyperlink ref="AD15" r:id="rId5" display="Este indicador tuvo movimiento los días  8,9,10,11,12  de septiembre de 2020 , ya que fueron capacitadas 266,  el tema central fue:  LAS TECNICAS DEL MANEJO DE LA BIOSEGURIDAD PARA DESARROLLAR LAS ACTIVIDADES DE COMERCIO INFORMAL , el lugar donde se impar" xr:uid="{00000000-0004-0000-0000-000004000000}"/>
    <hyperlink ref="AD16" r:id="rId6" xr:uid="{00000000-0004-0000-0000-000005000000}"/>
    <hyperlink ref="AD17" r:id="rId7" xr:uid="{00000000-0004-0000-0000-000006000000}"/>
    <hyperlink ref="AD18" r:id="rId8" xr:uid="{00000000-0004-0000-0000-000007000000}"/>
    <hyperlink ref="AD19:AD25" r:id="rId9" display="los  indicadores del   programa de Ingreso y trabajo no tuvo moviento alguno para este trimestre a corte de 30 de septiembre de 2020. Sin embargo se ha estado trabajando en alianzas estrategicas con la  entidad Cruz Roja y  organización internacional del " xr:uid="{00000000-0004-0000-0000-000008000000}"/>
    <hyperlink ref="AD27" r:id="rId10" xr:uid="{00000000-0004-0000-0000-000009000000}"/>
    <hyperlink ref="AD29" r:id="rId11" xr:uid="{00000000-0004-0000-0000-00000A000000}"/>
    <hyperlink ref="AD30" r:id="rId12" xr:uid="{00000000-0004-0000-0000-00000B000000}"/>
    <hyperlink ref="AD31" r:id="rId13" xr:uid="{00000000-0004-0000-0000-00000C000000}"/>
    <hyperlink ref="AD32:AD35" r:id="rId14" display="Este indicador no se movio pero se ha venbido  trabajado en el aliado estrategico  FIAN Colombiacon el objetivo de articular par que las metas propuestas para este cuatrenio se cumplan " xr:uid="{00000000-0004-0000-0000-00000D000000}"/>
  </hyperlinks>
  <pageMargins left="0.7" right="0.7" top="0.75" bottom="0.75" header="0.3" footer="0.3"/>
  <pageSetup orientation="portrait" horizontalDpi="300" verticalDpi="30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45"/>
  <sheetViews>
    <sheetView tabSelected="1" topLeftCell="AC2" zoomScale="70" zoomScaleNormal="70" workbookViewId="0">
      <pane ySplit="1" topLeftCell="A42" activePane="bottomLeft" state="frozen"/>
      <selection activeCell="A2" sqref="A2"/>
      <selection pane="bottomLeft" activeCell="AQ42" sqref="AQ42"/>
    </sheetView>
  </sheetViews>
  <sheetFormatPr baseColWidth="10" defaultRowHeight="18.5" x14ac:dyDescent="0.35"/>
  <cols>
    <col min="1" max="1" width="18" style="1" customWidth="1"/>
    <col min="2" max="2" width="19.7265625" style="1" customWidth="1"/>
    <col min="3" max="3" width="25.81640625" style="1" customWidth="1"/>
    <col min="4" max="4" width="25.26953125" style="1" customWidth="1"/>
    <col min="5" max="5" width="31.453125" style="1" customWidth="1"/>
    <col min="6" max="6" width="23.26953125" style="21" customWidth="1"/>
    <col min="7" max="8" width="20.81640625" style="48" customWidth="1"/>
    <col min="9" max="9" width="22.26953125" style="48" customWidth="1"/>
    <col min="10" max="10" width="26.54296875" style="48" customWidth="1"/>
    <col min="11" max="11" width="23.1796875" style="127" customWidth="1"/>
    <col min="12" max="12" width="27" style="127" customWidth="1"/>
    <col min="13" max="13" width="20.453125" style="127" customWidth="1"/>
    <col min="14" max="15" width="22.81640625" style="127" customWidth="1"/>
    <col min="16" max="16" width="27.54296875" style="117" customWidth="1"/>
    <col min="17" max="17" width="26.453125" style="49" customWidth="1"/>
    <col min="18" max="18" width="31.81640625" style="57" customWidth="1"/>
    <col min="19" max="19" width="24.81640625" style="33" customWidth="1"/>
    <col min="20" max="20" width="20.81640625" style="50" customWidth="1"/>
    <col min="21" max="21" width="19.26953125" style="50" customWidth="1"/>
    <col min="22" max="22" width="19.54296875" style="50" customWidth="1"/>
    <col min="23" max="24" width="20.54296875" style="50" customWidth="1"/>
    <col min="25" max="25" width="18.81640625" style="51" customWidth="1"/>
    <col min="26" max="26" width="22.26953125" style="52" customWidth="1"/>
    <col min="27" max="27" width="12.54296875" style="53" customWidth="1"/>
    <col min="28" max="28" width="20" style="53" customWidth="1"/>
    <col min="29" max="29" width="21.1796875" style="1" customWidth="1"/>
    <col min="30" max="30" width="18.453125" style="1" customWidth="1"/>
    <col min="31" max="31" width="14.453125" style="68" customWidth="1"/>
    <col min="32" max="32" width="18.453125" style="67" customWidth="1"/>
    <col min="33" max="33" width="15.7265625" style="1" customWidth="1"/>
    <col min="34" max="34" width="22.7265625" style="54" customWidth="1"/>
    <col min="35" max="35" width="18.1796875" style="54" customWidth="1"/>
    <col min="36" max="36" width="21.54296875" style="54" customWidth="1"/>
    <col min="37" max="37" width="20.1796875" style="54" customWidth="1"/>
    <col min="38" max="38" width="30" style="54" customWidth="1"/>
    <col min="39" max="40" width="29.1796875" style="54" customWidth="1"/>
    <col min="41" max="41" width="39.1796875" customWidth="1"/>
    <col min="42" max="42" width="41" style="115" customWidth="1"/>
    <col min="43" max="43" width="52.7265625" style="88" customWidth="1"/>
    <col min="44" max="44" width="20.1796875" customWidth="1"/>
    <col min="45" max="45" width="19" customWidth="1"/>
    <col min="46" max="46" width="15.81640625" customWidth="1"/>
  </cols>
  <sheetData>
    <row r="1" spans="1:43" ht="21" hidden="1" x14ac:dyDescent="0.35">
      <c r="A1" s="205" t="s">
        <v>210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c r="AP1" s="157"/>
      <c r="AQ1" s="118"/>
    </row>
    <row r="2" spans="1:43" ht="80.25" customHeight="1" x14ac:dyDescent="0.35">
      <c r="A2" s="2" t="s">
        <v>206</v>
      </c>
      <c r="B2" s="2" t="s">
        <v>205</v>
      </c>
      <c r="C2" s="2" t="s">
        <v>204</v>
      </c>
      <c r="D2" s="2" t="s">
        <v>203</v>
      </c>
      <c r="E2" s="3" t="s">
        <v>202</v>
      </c>
      <c r="F2" s="2" t="s">
        <v>201</v>
      </c>
      <c r="G2" s="4" t="s">
        <v>200</v>
      </c>
      <c r="H2" s="4" t="s">
        <v>372</v>
      </c>
      <c r="I2" s="4" t="s">
        <v>374</v>
      </c>
      <c r="J2" s="4" t="s">
        <v>328</v>
      </c>
      <c r="K2" s="4" t="s">
        <v>355</v>
      </c>
      <c r="L2" s="160" t="s">
        <v>375</v>
      </c>
      <c r="M2" s="160" t="s">
        <v>359</v>
      </c>
      <c r="N2" s="160" t="s">
        <v>360</v>
      </c>
      <c r="O2" s="160" t="s">
        <v>370</v>
      </c>
      <c r="P2" s="5" t="s">
        <v>199</v>
      </c>
      <c r="Q2" s="6" t="s">
        <v>198</v>
      </c>
      <c r="R2" s="108" t="s">
        <v>197</v>
      </c>
      <c r="S2" s="5" t="s">
        <v>196</v>
      </c>
      <c r="T2" s="7" t="s">
        <v>195</v>
      </c>
      <c r="U2" s="7" t="s">
        <v>373</v>
      </c>
      <c r="V2" s="7" t="s">
        <v>285</v>
      </c>
      <c r="W2" s="7" t="s">
        <v>361</v>
      </c>
      <c r="X2" s="7" t="s">
        <v>363</v>
      </c>
      <c r="Y2" s="8" t="s">
        <v>194</v>
      </c>
      <c r="Z2" s="8" t="s">
        <v>193</v>
      </c>
      <c r="AA2" s="9" t="s">
        <v>192</v>
      </c>
      <c r="AB2" s="9" t="s">
        <v>305</v>
      </c>
      <c r="AC2" s="2" t="s">
        <v>191</v>
      </c>
      <c r="AD2" s="2" t="s">
        <v>190</v>
      </c>
      <c r="AE2" s="2" t="s">
        <v>189</v>
      </c>
      <c r="AF2" s="10" t="s">
        <v>188</v>
      </c>
      <c r="AG2" s="2" t="s">
        <v>187</v>
      </c>
      <c r="AH2" s="2" t="s">
        <v>186</v>
      </c>
      <c r="AI2" s="2" t="s">
        <v>258</v>
      </c>
      <c r="AJ2" s="2" t="s">
        <v>259</v>
      </c>
      <c r="AK2" s="2" t="s">
        <v>286</v>
      </c>
      <c r="AL2" s="161" t="s">
        <v>356</v>
      </c>
      <c r="AM2" s="161" t="s">
        <v>357</v>
      </c>
      <c r="AN2" s="161" t="s">
        <v>371</v>
      </c>
      <c r="AO2" s="162" t="s">
        <v>185</v>
      </c>
      <c r="AP2" s="163" t="s">
        <v>329</v>
      </c>
      <c r="AQ2" s="2" t="s">
        <v>368</v>
      </c>
    </row>
    <row r="3" spans="1:43" ht="168" x14ac:dyDescent="0.35">
      <c r="A3" s="190" t="s">
        <v>181</v>
      </c>
      <c r="B3" s="171" t="s">
        <v>180</v>
      </c>
      <c r="C3" s="12" t="s">
        <v>179</v>
      </c>
      <c r="D3" s="12" t="s">
        <v>178</v>
      </c>
      <c r="E3" s="12" t="s">
        <v>177</v>
      </c>
      <c r="F3" s="98">
        <v>24366</v>
      </c>
      <c r="G3" s="13">
        <v>1000</v>
      </c>
      <c r="H3" s="13">
        <v>41</v>
      </c>
      <c r="I3" s="13">
        <v>102</v>
      </c>
      <c r="J3" s="133">
        <v>787</v>
      </c>
      <c r="K3" s="128">
        <f>1874-787</f>
        <v>1087</v>
      </c>
      <c r="L3" s="126">
        <f t="shared" ref="L3:L8" si="0">I3+J3+K3+H3</f>
        <v>2017</v>
      </c>
      <c r="M3" s="129">
        <v>1</v>
      </c>
      <c r="N3" s="129">
        <f>+L3/F3</f>
        <v>8.2779282606911267E-2</v>
      </c>
      <c r="O3" s="266">
        <f>AVERAGE(N3:N5)</f>
        <v>7.965976086897042E-2</v>
      </c>
      <c r="P3" s="15" t="s">
        <v>176</v>
      </c>
      <c r="Q3" s="14">
        <v>2020130010077</v>
      </c>
      <c r="R3" s="97" t="s">
        <v>175</v>
      </c>
      <c r="S3" s="15" t="s">
        <v>211</v>
      </c>
      <c r="T3" s="72">
        <v>2</v>
      </c>
      <c r="U3" s="72">
        <v>1</v>
      </c>
      <c r="V3" s="149">
        <v>1</v>
      </c>
      <c r="W3" s="72">
        <f>+U3+V3</f>
        <v>2</v>
      </c>
      <c r="X3" s="139">
        <f>+W3/T3</f>
        <v>1</v>
      </c>
      <c r="Y3" s="16">
        <v>44075</v>
      </c>
      <c r="Z3" s="16">
        <v>44196</v>
      </c>
      <c r="AA3" s="17">
        <f>G3*100/F3</f>
        <v>4.1040794549782484</v>
      </c>
      <c r="AB3" s="17"/>
      <c r="AC3" s="210" t="s">
        <v>212</v>
      </c>
      <c r="AD3" s="213" t="s">
        <v>174</v>
      </c>
      <c r="AE3" s="106" t="s">
        <v>163</v>
      </c>
      <c r="AF3" s="107">
        <v>305116593</v>
      </c>
      <c r="AG3" s="18" t="s">
        <v>162</v>
      </c>
      <c r="AH3" s="98" t="s">
        <v>161</v>
      </c>
      <c r="AI3" s="268">
        <v>793036874.08000004</v>
      </c>
      <c r="AJ3" s="268">
        <v>115000000</v>
      </c>
      <c r="AK3" s="268">
        <v>202573600</v>
      </c>
      <c r="AL3" s="280">
        <v>793036874.08000004</v>
      </c>
      <c r="AM3" s="280">
        <v>202573600</v>
      </c>
      <c r="AN3" s="305">
        <f>+AM3/AL3</f>
        <v>0.25544032896957675</v>
      </c>
      <c r="AO3" s="113" t="s">
        <v>287</v>
      </c>
      <c r="AP3" s="158" t="s">
        <v>330</v>
      </c>
      <c r="AQ3" s="119" t="s">
        <v>324</v>
      </c>
    </row>
    <row r="4" spans="1:43" ht="112" x14ac:dyDescent="0.35">
      <c r="A4" s="191"/>
      <c r="B4" s="189"/>
      <c r="C4" s="12" t="s">
        <v>173</v>
      </c>
      <c r="D4" s="12" t="s">
        <v>172</v>
      </c>
      <c r="E4" s="12" t="s">
        <v>171</v>
      </c>
      <c r="F4" s="98">
        <v>5000</v>
      </c>
      <c r="G4" s="13">
        <v>50</v>
      </c>
      <c r="H4" s="13">
        <v>0</v>
      </c>
      <c r="I4" s="13">
        <v>0</v>
      </c>
      <c r="J4" s="134">
        <v>102</v>
      </c>
      <c r="K4" s="126">
        <f>102-J4</f>
        <v>0</v>
      </c>
      <c r="L4" s="146">
        <f t="shared" si="0"/>
        <v>102</v>
      </c>
      <c r="M4" s="129">
        <v>1</v>
      </c>
      <c r="N4" s="129">
        <f>+L4/F4</f>
        <v>2.0400000000000001E-2</v>
      </c>
      <c r="O4" s="302"/>
      <c r="P4" s="15" t="s">
        <v>170</v>
      </c>
      <c r="Q4" s="19">
        <v>2020130010083</v>
      </c>
      <c r="R4" s="97" t="s">
        <v>169</v>
      </c>
      <c r="S4" s="15" t="s">
        <v>213</v>
      </c>
      <c r="T4" s="72">
        <v>1</v>
      </c>
      <c r="U4" s="72">
        <v>0</v>
      </c>
      <c r="V4" s="72">
        <v>1</v>
      </c>
      <c r="W4" s="72">
        <f t="shared" ref="W4:W42" si="1">+U4+V4</f>
        <v>1</v>
      </c>
      <c r="X4" s="139">
        <f>+W4/T4</f>
        <v>1</v>
      </c>
      <c r="Y4" s="16">
        <v>44075</v>
      </c>
      <c r="Z4" s="16">
        <v>44196</v>
      </c>
      <c r="AA4" s="17">
        <f>G4*100/F4</f>
        <v>1</v>
      </c>
      <c r="AB4" s="17"/>
      <c r="AC4" s="211"/>
      <c r="AD4" s="214"/>
      <c r="AE4" s="106" t="s">
        <v>163</v>
      </c>
      <c r="AF4" s="107">
        <v>169509219</v>
      </c>
      <c r="AG4" s="18" t="s">
        <v>162</v>
      </c>
      <c r="AH4" s="98" t="s">
        <v>161</v>
      </c>
      <c r="AI4" s="268"/>
      <c r="AJ4" s="268"/>
      <c r="AK4" s="268"/>
      <c r="AL4" s="281"/>
      <c r="AM4" s="281"/>
      <c r="AN4" s="306"/>
      <c r="AO4" s="113" t="s">
        <v>288</v>
      </c>
      <c r="AP4" s="158" t="s">
        <v>331</v>
      </c>
      <c r="AQ4" s="119" t="s">
        <v>306</v>
      </c>
    </row>
    <row r="5" spans="1:43" ht="140" x14ac:dyDescent="0.35">
      <c r="A5" s="191"/>
      <c r="B5" s="172"/>
      <c r="C5" s="12" t="s">
        <v>168</v>
      </c>
      <c r="D5" s="12" t="s">
        <v>167</v>
      </c>
      <c r="E5" s="12" t="s">
        <v>166</v>
      </c>
      <c r="F5" s="98">
        <v>10000</v>
      </c>
      <c r="G5" s="13">
        <v>1000</v>
      </c>
      <c r="H5" s="13">
        <v>0</v>
      </c>
      <c r="I5" s="13">
        <v>209</v>
      </c>
      <c r="J5" s="134">
        <v>940</v>
      </c>
      <c r="K5" s="126">
        <f>1149-J5</f>
        <v>209</v>
      </c>
      <c r="L5" s="146">
        <f t="shared" si="0"/>
        <v>1358</v>
      </c>
      <c r="M5" s="129">
        <v>1</v>
      </c>
      <c r="N5" s="129">
        <f>+L5/F5</f>
        <v>0.1358</v>
      </c>
      <c r="O5" s="267"/>
      <c r="P5" s="15" t="s">
        <v>327</v>
      </c>
      <c r="Q5" s="109">
        <v>2020130010149</v>
      </c>
      <c r="R5" s="97" t="s">
        <v>164</v>
      </c>
      <c r="S5" s="15" t="s">
        <v>251</v>
      </c>
      <c r="T5" s="20">
        <v>1</v>
      </c>
      <c r="U5" s="20">
        <v>1</v>
      </c>
      <c r="V5" s="150">
        <v>1</v>
      </c>
      <c r="W5" s="72">
        <f t="shared" si="1"/>
        <v>2</v>
      </c>
      <c r="X5" s="139">
        <v>1</v>
      </c>
      <c r="Y5" s="16">
        <v>44075</v>
      </c>
      <c r="Z5" s="16">
        <v>44196</v>
      </c>
      <c r="AA5" s="17">
        <f>G5*100/F5</f>
        <v>10</v>
      </c>
      <c r="AB5" s="17"/>
      <c r="AC5" s="211"/>
      <c r="AD5" s="214"/>
      <c r="AE5" s="106" t="s">
        <v>163</v>
      </c>
      <c r="AF5" s="107">
        <v>203411062</v>
      </c>
      <c r="AG5" s="106" t="s">
        <v>162</v>
      </c>
      <c r="AH5" s="98" t="s">
        <v>161</v>
      </c>
      <c r="AI5" s="268"/>
      <c r="AJ5" s="268"/>
      <c r="AK5" s="268"/>
      <c r="AL5" s="282"/>
      <c r="AM5" s="282"/>
      <c r="AN5" s="307"/>
      <c r="AO5" s="113" t="s">
        <v>289</v>
      </c>
      <c r="AP5" s="158" t="s">
        <v>332</v>
      </c>
      <c r="AQ5" s="119" t="s">
        <v>325</v>
      </c>
    </row>
    <row r="6" spans="1:43" ht="156.75" customHeight="1" x14ac:dyDescent="0.35">
      <c r="A6" s="191"/>
      <c r="B6" s="171" t="s">
        <v>160</v>
      </c>
      <c r="C6" s="12" t="s">
        <v>159</v>
      </c>
      <c r="D6" s="12" t="s">
        <v>158</v>
      </c>
      <c r="E6" s="12" t="s">
        <v>157</v>
      </c>
      <c r="F6" s="22">
        <v>1</v>
      </c>
      <c r="G6" s="65" t="s">
        <v>248</v>
      </c>
      <c r="H6" s="80">
        <v>0</v>
      </c>
      <c r="I6" s="80">
        <v>0</v>
      </c>
      <c r="J6" s="135">
        <v>513</v>
      </c>
      <c r="K6" s="126">
        <f>748-J6</f>
        <v>235</v>
      </c>
      <c r="L6" s="146">
        <f t="shared" si="0"/>
        <v>748</v>
      </c>
      <c r="M6" s="129">
        <v>1</v>
      </c>
      <c r="N6" s="129">
        <f>+M6/4</f>
        <v>0.25</v>
      </c>
      <c r="O6" s="266">
        <f>AVERAGE(N6:N11)</f>
        <v>0.19327142857142857</v>
      </c>
      <c r="P6" s="15" t="s">
        <v>156</v>
      </c>
      <c r="Q6" s="23">
        <v>2020130010076</v>
      </c>
      <c r="R6" s="97" t="s">
        <v>155</v>
      </c>
      <c r="S6" s="15" t="s">
        <v>214</v>
      </c>
      <c r="T6" s="103">
        <v>1</v>
      </c>
      <c r="U6" s="103">
        <v>0</v>
      </c>
      <c r="V6" s="147">
        <v>1</v>
      </c>
      <c r="W6" s="72">
        <f t="shared" si="1"/>
        <v>1</v>
      </c>
      <c r="X6" s="139">
        <v>1</v>
      </c>
      <c r="Y6" s="16">
        <v>44075</v>
      </c>
      <c r="Z6" s="16">
        <v>44196</v>
      </c>
      <c r="AA6" s="17" t="s">
        <v>249</v>
      </c>
      <c r="AB6" s="17"/>
      <c r="AC6" s="211"/>
      <c r="AD6" s="214"/>
      <c r="AE6" s="106" t="s">
        <v>135</v>
      </c>
      <c r="AF6" s="67" t="s">
        <v>154</v>
      </c>
      <c r="AG6" s="106" t="s">
        <v>142</v>
      </c>
      <c r="AH6" s="98" t="s">
        <v>141</v>
      </c>
      <c r="AI6" s="268">
        <v>798074880</v>
      </c>
      <c r="AJ6" s="268">
        <v>93000000</v>
      </c>
      <c r="AK6" s="268">
        <v>147090000</v>
      </c>
      <c r="AL6" s="280">
        <v>648244342</v>
      </c>
      <c r="AM6" s="280">
        <v>147090000</v>
      </c>
      <c r="AN6" s="305">
        <f>+AM6/AL6</f>
        <v>0.22690518137989393</v>
      </c>
      <c r="AO6" s="276" t="s">
        <v>290</v>
      </c>
      <c r="AP6" s="120" t="s">
        <v>333</v>
      </c>
      <c r="AQ6" s="120" t="s">
        <v>326</v>
      </c>
    </row>
    <row r="7" spans="1:43" ht="157.5" customHeight="1" x14ac:dyDescent="0.35">
      <c r="A7" s="191"/>
      <c r="B7" s="189"/>
      <c r="C7" s="12" t="s">
        <v>153</v>
      </c>
      <c r="D7" s="12">
        <v>0</v>
      </c>
      <c r="E7" s="12" t="s">
        <v>152</v>
      </c>
      <c r="F7" s="98">
        <v>10000</v>
      </c>
      <c r="G7" s="13">
        <v>1000</v>
      </c>
      <c r="H7" s="80">
        <v>0</v>
      </c>
      <c r="I7" s="13">
        <v>0</v>
      </c>
      <c r="J7" s="134">
        <v>1634</v>
      </c>
      <c r="K7" s="126">
        <f>2491-J7</f>
        <v>857</v>
      </c>
      <c r="L7" s="146">
        <f t="shared" si="0"/>
        <v>2491</v>
      </c>
      <c r="M7" s="129">
        <v>1</v>
      </c>
      <c r="N7" s="129">
        <f>+L7/F7</f>
        <v>0.24909999999999999</v>
      </c>
      <c r="O7" s="302"/>
      <c r="P7" s="15" t="s">
        <v>151</v>
      </c>
      <c r="Q7" s="109">
        <v>2020130010074</v>
      </c>
      <c r="R7" s="97" t="s">
        <v>150</v>
      </c>
      <c r="S7" s="30" t="s">
        <v>253</v>
      </c>
      <c r="T7" s="103">
        <v>10</v>
      </c>
      <c r="U7" s="104">
        <v>0</v>
      </c>
      <c r="V7" s="110">
        <v>20</v>
      </c>
      <c r="W7" s="72">
        <f t="shared" si="1"/>
        <v>20</v>
      </c>
      <c r="X7" s="139">
        <v>1</v>
      </c>
      <c r="Y7" s="16">
        <v>44075</v>
      </c>
      <c r="Z7" s="16">
        <v>44196</v>
      </c>
      <c r="AA7" s="17">
        <f>G7*100/F7</f>
        <v>10</v>
      </c>
      <c r="AB7" s="17"/>
      <c r="AC7" s="211"/>
      <c r="AD7" s="214"/>
      <c r="AE7" s="106" t="s">
        <v>135</v>
      </c>
      <c r="AF7" s="107" t="s">
        <v>149</v>
      </c>
      <c r="AG7" s="106" t="s">
        <v>148</v>
      </c>
      <c r="AH7" s="98" t="s">
        <v>141</v>
      </c>
      <c r="AI7" s="268"/>
      <c r="AJ7" s="268"/>
      <c r="AK7" s="268"/>
      <c r="AL7" s="281"/>
      <c r="AM7" s="281"/>
      <c r="AN7" s="306"/>
      <c r="AO7" s="276"/>
      <c r="AP7" s="120" t="s">
        <v>334</v>
      </c>
      <c r="AQ7" s="120" t="s">
        <v>307</v>
      </c>
    </row>
    <row r="8" spans="1:43" ht="37.5" customHeight="1" x14ac:dyDescent="0.35">
      <c r="A8" s="191"/>
      <c r="B8" s="189"/>
      <c r="C8" s="190" t="s">
        <v>147</v>
      </c>
      <c r="D8" s="190">
        <v>0</v>
      </c>
      <c r="E8" s="190" t="s">
        <v>146</v>
      </c>
      <c r="F8" s="168">
        <v>7000</v>
      </c>
      <c r="G8" s="193">
        <v>300</v>
      </c>
      <c r="H8" s="193">
        <v>0</v>
      </c>
      <c r="I8" s="193">
        <v>0</v>
      </c>
      <c r="J8" s="291">
        <v>25</v>
      </c>
      <c r="K8" s="283">
        <f>565-J8</f>
        <v>540</v>
      </c>
      <c r="L8" s="258">
        <f t="shared" si="0"/>
        <v>565</v>
      </c>
      <c r="M8" s="261">
        <v>1</v>
      </c>
      <c r="N8" s="261">
        <f>+L8/F8</f>
        <v>8.0714285714285711E-2</v>
      </c>
      <c r="O8" s="302"/>
      <c r="P8" s="288" t="s">
        <v>145</v>
      </c>
      <c r="Q8" s="220">
        <v>2020130010078</v>
      </c>
      <c r="R8" s="175" t="s">
        <v>144</v>
      </c>
      <c r="S8" s="216" t="s">
        <v>215</v>
      </c>
      <c r="T8" s="243">
        <v>0.1</v>
      </c>
      <c r="U8" s="245">
        <v>0.05</v>
      </c>
      <c r="V8" s="243">
        <v>0.05</v>
      </c>
      <c r="W8" s="269">
        <f t="shared" si="1"/>
        <v>0.1</v>
      </c>
      <c r="X8" s="255">
        <f>+W8/T8</f>
        <v>1</v>
      </c>
      <c r="Y8" s="239">
        <v>44075</v>
      </c>
      <c r="Z8" s="239">
        <v>44196</v>
      </c>
      <c r="AA8" s="248">
        <f>G8*100/F8</f>
        <v>4.2857142857142856</v>
      </c>
      <c r="AB8" s="248"/>
      <c r="AC8" s="211"/>
      <c r="AD8" s="214"/>
      <c r="AE8" s="176" t="s">
        <v>135</v>
      </c>
      <c r="AF8" s="178" t="s">
        <v>143</v>
      </c>
      <c r="AG8" s="176" t="s">
        <v>142</v>
      </c>
      <c r="AH8" s="168" t="s">
        <v>141</v>
      </c>
      <c r="AI8" s="268"/>
      <c r="AJ8" s="268"/>
      <c r="AK8" s="268"/>
      <c r="AL8" s="281"/>
      <c r="AM8" s="281"/>
      <c r="AN8" s="306"/>
      <c r="AO8" s="276" t="s">
        <v>291</v>
      </c>
      <c r="AP8" s="277" t="s">
        <v>335</v>
      </c>
      <c r="AQ8" s="275" t="s">
        <v>308</v>
      </c>
    </row>
    <row r="9" spans="1:43" ht="33" customHeight="1" x14ac:dyDescent="0.35">
      <c r="A9" s="191"/>
      <c r="B9" s="189"/>
      <c r="C9" s="191"/>
      <c r="D9" s="191"/>
      <c r="E9" s="191"/>
      <c r="F9" s="169"/>
      <c r="G9" s="194"/>
      <c r="H9" s="194"/>
      <c r="I9" s="194"/>
      <c r="J9" s="292"/>
      <c r="K9" s="284"/>
      <c r="L9" s="259"/>
      <c r="M9" s="262"/>
      <c r="N9" s="262"/>
      <c r="O9" s="302"/>
      <c r="P9" s="288"/>
      <c r="Q9" s="221"/>
      <c r="R9" s="175"/>
      <c r="S9" s="217"/>
      <c r="T9" s="244"/>
      <c r="U9" s="245"/>
      <c r="V9" s="244"/>
      <c r="W9" s="270"/>
      <c r="X9" s="256"/>
      <c r="Y9" s="247"/>
      <c r="Z9" s="247"/>
      <c r="AA9" s="249"/>
      <c r="AB9" s="249"/>
      <c r="AC9" s="211"/>
      <c r="AD9" s="214"/>
      <c r="AE9" s="187"/>
      <c r="AF9" s="188"/>
      <c r="AG9" s="187"/>
      <c r="AH9" s="169"/>
      <c r="AI9" s="268"/>
      <c r="AJ9" s="268"/>
      <c r="AK9" s="268"/>
      <c r="AL9" s="281"/>
      <c r="AM9" s="281"/>
      <c r="AN9" s="306"/>
      <c r="AO9" s="276"/>
      <c r="AP9" s="278"/>
      <c r="AQ9" s="275"/>
    </row>
    <row r="10" spans="1:43" ht="45" customHeight="1" x14ac:dyDescent="0.35">
      <c r="A10" s="191"/>
      <c r="B10" s="189"/>
      <c r="C10" s="191"/>
      <c r="D10" s="191"/>
      <c r="E10" s="191"/>
      <c r="F10" s="169"/>
      <c r="G10" s="194"/>
      <c r="H10" s="194"/>
      <c r="I10" s="194"/>
      <c r="J10" s="292"/>
      <c r="K10" s="284"/>
      <c r="L10" s="259"/>
      <c r="M10" s="262"/>
      <c r="N10" s="262"/>
      <c r="O10" s="302"/>
      <c r="P10" s="288"/>
      <c r="Q10" s="221"/>
      <c r="R10" s="175"/>
      <c r="S10" s="216" t="s">
        <v>250</v>
      </c>
      <c r="T10" s="218">
        <v>300</v>
      </c>
      <c r="U10" s="246">
        <v>0</v>
      </c>
      <c r="V10" s="287">
        <v>565</v>
      </c>
      <c r="W10" s="271">
        <f t="shared" si="1"/>
        <v>565</v>
      </c>
      <c r="X10" s="255">
        <v>1</v>
      </c>
      <c r="Y10" s="247"/>
      <c r="Z10" s="247"/>
      <c r="AA10" s="249"/>
      <c r="AB10" s="249"/>
      <c r="AC10" s="211"/>
      <c r="AD10" s="214"/>
      <c r="AE10" s="187"/>
      <c r="AF10" s="188"/>
      <c r="AG10" s="187"/>
      <c r="AH10" s="169"/>
      <c r="AI10" s="268"/>
      <c r="AJ10" s="268"/>
      <c r="AK10" s="268"/>
      <c r="AL10" s="281"/>
      <c r="AM10" s="281"/>
      <c r="AN10" s="306"/>
      <c r="AO10" s="276"/>
      <c r="AP10" s="278"/>
      <c r="AQ10" s="275"/>
    </row>
    <row r="11" spans="1:43" ht="42" customHeight="1" x14ac:dyDescent="0.35">
      <c r="A11" s="191"/>
      <c r="B11" s="172"/>
      <c r="C11" s="192"/>
      <c r="D11" s="192"/>
      <c r="E11" s="192"/>
      <c r="F11" s="170"/>
      <c r="G11" s="195"/>
      <c r="H11" s="195"/>
      <c r="I11" s="195"/>
      <c r="J11" s="293"/>
      <c r="K11" s="284"/>
      <c r="L11" s="260"/>
      <c r="M11" s="263"/>
      <c r="N11" s="263"/>
      <c r="O11" s="267"/>
      <c r="P11" s="217"/>
      <c r="Q11" s="222"/>
      <c r="R11" s="175"/>
      <c r="S11" s="217"/>
      <c r="T11" s="219"/>
      <c r="U11" s="246"/>
      <c r="V11" s="219"/>
      <c r="W11" s="272"/>
      <c r="X11" s="256"/>
      <c r="Y11" s="238"/>
      <c r="Z11" s="238"/>
      <c r="AA11" s="250"/>
      <c r="AB11" s="250"/>
      <c r="AC11" s="211"/>
      <c r="AD11" s="214"/>
      <c r="AE11" s="177"/>
      <c r="AF11" s="179"/>
      <c r="AG11" s="177"/>
      <c r="AH11" s="170"/>
      <c r="AI11" s="268"/>
      <c r="AJ11" s="268"/>
      <c r="AK11" s="268"/>
      <c r="AL11" s="282"/>
      <c r="AM11" s="282"/>
      <c r="AN11" s="307"/>
      <c r="AO11" s="276"/>
      <c r="AP11" s="279"/>
      <c r="AQ11" s="275"/>
    </row>
    <row r="12" spans="1:43" ht="138" customHeight="1" x14ac:dyDescent="0.35">
      <c r="A12" s="191"/>
      <c r="B12" s="171" t="s">
        <v>140</v>
      </c>
      <c r="C12" s="12" t="s">
        <v>139</v>
      </c>
      <c r="D12" s="12" t="s">
        <v>138</v>
      </c>
      <c r="E12" s="12" t="s">
        <v>137</v>
      </c>
      <c r="F12" s="98">
        <v>3959</v>
      </c>
      <c r="G12" s="13">
        <v>100</v>
      </c>
      <c r="H12" s="13">
        <v>0</v>
      </c>
      <c r="I12" s="13">
        <v>0</v>
      </c>
      <c r="J12" s="134">
        <v>166</v>
      </c>
      <c r="K12" s="126">
        <f>166-J12</f>
        <v>0</v>
      </c>
      <c r="L12" s="126">
        <f>I12+J12+K12+H12</f>
        <v>166</v>
      </c>
      <c r="M12" s="130">
        <v>1</v>
      </c>
      <c r="N12" s="130">
        <f t="shared" ref="N12:N19" si="2">+L12/F12</f>
        <v>4.1929780247537254E-2</v>
      </c>
      <c r="O12" s="266">
        <f>AVERAGE(N12:N15)</f>
        <v>5.0482445061884318E-2</v>
      </c>
      <c r="P12" s="216" t="s">
        <v>136</v>
      </c>
      <c r="Q12" s="182">
        <v>2020130010079</v>
      </c>
      <c r="R12" s="229" t="s">
        <v>216</v>
      </c>
      <c r="S12" s="15" t="s">
        <v>217</v>
      </c>
      <c r="T12" s="27">
        <v>100</v>
      </c>
      <c r="U12" s="27">
        <v>0</v>
      </c>
      <c r="V12" s="27">
        <v>166</v>
      </c>
      <c r="W12" s="72">
        <f t="shared" si="1"/>
        <v>166</v>
      </c>
      <c r="X12" s="139">
        <v>1</v>
      </c>
      <c r="Y12" s="28">
        <v>44075</v>
      </c>
      <c r="Z12" s="16">
        <v>44196</v>
      </c>
      <c r="AA12" s="116">
        <f t="shared" ref="AA12:AA19" si="3">G12*100/F12</f>
        <v>2.5258903763576659</v>
      </c>
      <c r="AB12" s="29"/>
      <c r="AC12" s="211"/>
      <c r="AD12" s="214"/>
      <c r="AE12" s="176" t="s">
        <v>135</v>
      </c>
      <c r="AF12" s="178" t="s">
        <v>134</v>
      </c>
      <c r="AG12" s="176" t="s">
        <v>133</v>
      </c>
      <c r="AH12" s="168" t="s">
        <v>132</v>
      </c>
      <c r="AI12" s="268">
        <v>74646446.659999996</v>
      </c>
      <c r="AJ12" s="268">
        <v>25000000</v>
      </c>
      <c r="AK12" s="268">
        <v>50200000</v>
      </c>
      <c r="AL12" s="280">
        <v>74646446.659999996</v>
      </c>
      <c r="AM12" s="280">
        <v>50200000</v>
      </c>
      <c r="AN12" s="305">
        <f>+AM12/AL12</f>
        <v>0.67250354499325615</v>
      </c>
      <c r="AO12" s="276" t="s">
        <v>292</v>
      </c>
      <c r="AP12" s="121" t="s">
        <v>336</v>
      </c>
      <c r="AQ12" s="120" t="s">
        <v>309</v>
      </c>
    </row>
    <row r="13" spans="1:43" ht="87" x14ac:dyDescent="0.35">
      <c r="A13" s="191"/>
      <c r="B13" s="189"/>
      <c r="C13" s="30" t="s">
        <v>131</v>
      </c>
      <c r="D13" s="30" t="s">
        <v>130</v>
      </c>
      <c r="E13" s="159" t="s">
        <v>129</v>
      </c>
      <c r="F13" s="98">
        <v>1200</v>
      </c>
      <c r="G13" s="13">
        <v>50</v>
      </c>
      <c r="H13" s="13">
        <v>0</v>
      </c>
      <c r="I13" s="13">
        <v>0</v>
      </c>
      <c r="J13" s="134">
        <v>31</v>
      </c>
      <c r="K13" s="126">
        <v>0</v>
      </c>
      <c r="L13" s="146">
        <f t="shared" ref="L13:L18" si="4">I13+J13+K13+H13</f>
        <v>31</v>
      </c>
      <c r="M13" s="130">
        <v>1</v>
      </c>
      <c r="N13" s="130">
        <f t="shared" si="2"/>
        <v>2.5833333333333333E-2</v>
      </c>
      <c r="O13" s="302"/>
      <c r="P13" s="288"/>
      <c r="Q13" s="183"/>
      <c r="R13" s="230"/>
      <c r="S13" s="15" t="s">
        <v>218</v>
      </c>
      <c r="T13" s="103">
        <v>50</v>
      </c>
      <c r="U13" s="103">
        <v>0</v>
      </c>
      <c r="V13" s="148">
        <v>31</v>
      </c>
      <c r="W13" s="149">
        <f t="shared" si="1"/>
        <v>31</v>
      </c>
      <c r="X13" s="139">
        <f>+W13/T13</f>
        <v>0.62</v>
      </c>
      <c r="Y13" s="84">
        <v>44075</v>
      </c>
      <c r="Z13" s="16">
        <v>44196</v>
      </c>
      <c r="AA13" s="116">
        <f t="shared" si="3"/>
        <v>4.166666666666667</v>
      </c>
      <c r="AB13" s="29"/>
      <c r="AC13" s="211"/>
      <c r="AD13" s="214"/>
      <c r="AE13" s="187"/>
      <c r="AF13" s="188"/>
      <c r="AG13" s="187"/>
      <c r="AH13" s="169"/>
      <c r="AI13" s="268"/>
      <c r="AJ13" s="268"/>
      <c r="AK13" s="268"/>
      <c r="AL13" s="281"/>
      <c r="AM13" s="281"/>
      <c r="AN13" s="306"/>
      <c r="AO13" s="276"/>
      <c r="AP13" s="120" t="s">
        <v>337</v>
      </c>
      <c r="AQ13" s="120" t="s">
        <v>310</v>
      </c>
    </row>
    <row r="14" spans="1:43" ht="72.5" x14ac:dyDescent="0.35">
      <c r="A14" s="191"/>
      <c r="B14" s="189"/>
      <c r="C14" s="12" t="s">
        <v>128</v>
      </c>
      <c r="D14" s="12" t="s">
        <v>127</v>
      </c>
      <c r="E14" s="159" t="s">
        <v>369</v>
      </c>
      <c r="F14" s="98">
        <v>2000</v>
      </c>
      <c r="G14" s="13">
        <v>10</v>
      </c>
      <c r="H14" s="13">
        <v>48</v>
      </c>
      <c r="I14" s="13">
        <v>0</v>
      </c>
      <c r="J14" s="134">
        <v>0</v>
      </c>
      <c r="K14" s="128">
        <v>44</v>
      </c>
      <c r="L14" s="146">
        <f t="shared" si="4"/>
        <v>92</v>
      </c>
      <c r="M14" s="130">
        <v>1</v>
      </c>
      <c r="N14" s="130">
        <f t="shared" si="2"/>
        <v>4.5999999999999999E-2</v>
      </c>
      <c r="O14" s="302"/>
      <c r="P14" s="288"/>
      <c r="Q14" s="183"/>
      <c r="R14" s="230"/>
      <c r="S14" s="232" t="s">
        <v>219</v>
      </c>
      <c r="T14" s="289">
        <v>110</v>
      </c>
      <c r="U14" s="289">
        <v>180</v>
      </c>
      <c r="V14" s="289">
        <v>922</v>
      </c>
      <c r="W14" s="273">
        <f t="shared" si="1"/>
        <v>1102</v>
      </c>
      <c r="X14" s="255">
        <v>1</v>
      </c>
      <c r="Y14" s="237">
        <v>44075</v>
      </c>
      <c r="Z14" s="239">
        <v>44196</v>
      </c>
      <c r="AA14" s="116">
        <f t="shared" si="3"/>
        <v>0.5</v>
      </c>
      <c r="AB14" s="29"/>
      <c r="AC14" s="211"/>
      <c r="AD14" s="214"/>
      <c r="AE14" s="187"/>
      <c r="AF14" s="188"/>
      <c r="AG14" s="187"/>
      <c r="AH14" s="169"/>
      <c r="AI14" s="268"/>
      <c r="AJ14" s="268"/>
      <c r="AK14" s="268"/>
      <c r="AL14" s="281"/>
      <c r="AM14" s="281"/>
      <c r="AN14" s="306"/>
      <c r="AO14" s="113" t="s">
        <v>293</v>
      </c>
      <c r="AP14" s="158" t="s">
        <v>338</v>
      </c>
      <c r="AQ14" s="119" t="s">
        <v>311</v>
      </c>
    </row>
    <row r="15" spans="1:43" ht="116" x14ac:dyDescent="0.35">
      <c r="A15" s="191"/>
      <c r="B15" s="172"/>
      <c r="C15" s="12" t="s">
        <v>125</v>
      </c>
      <c r="D15" s="12">
        <v>0</v>
      </c>
      <c r="E15" s="12" t="s">
        <v>124</v>
      </c>
      <c r="F15" s="98">
        <v>12000</v>
      </c>
      <c r="G15" s="13">
        <v>100</v>
      </c>
      <c r="H15" s="13">
        <v>0</v>
      </c>
      <c r="I15" s="13">
        <v>180</v>
      </c>
      <c r="J15" s="134">
        <v>525</v>
      </c>
      <c r="K15" s="126">
        <f>878-J15</f>
        <v>353</v>
      </c>
      <c r="L15" s="146">
        <f t="shared" si="4"/>
        <v>1058</v>
      </c>
      <c r="M15" s="130">
        <v>1</v>
      </c>
      <c r="N15" s="130">
        <f t="shared" si="2"/>
        <v>8.8166666666666671E-2</v>
      </c>
      <c r="O15" s="267"/>
      <c r="P15" s="217"/>
      <c r="Q15" s="196"/>
      <c r="R15" s="231"/>
      <c r="S15" s="233"/>
      <c r="T15" s="290"/>
      <c r="U15" s="290"/>
      <c r="V15" s="290"/>
      <c r="W15" s="274"/>
      <c r="X15" s="256"/>
      <c r="Y15" s="238"/>
      <c r="Z15" s="240"/>
      <c r="AA15" s="116">
        <f t="shared" si="3"/>
        <v>0.83333333333333337</v>
      </c>
      <c r="AB15" s="29"/>
      <c r="AC15" s="211"/>
      <c r="AD15" s="214"/>
      <c r="AE15" s="177"/>
      <c r="AF15" s="179"/>
      <c r="AG15" s="177"/>
      <c r="AH15" s="170"/>
      <c r="AI15" s="268"/>
      <c r="AJ15" s="268"/>
      <c r="AK15" s="268"/>
      <c r="AL15" s="282"/>
      <c r="AM15" s="282"/>
      <c r="AN15" s="307"/>
      <c r="AO15" s="113" t="s">
        <v>294</v>
      </c>
      <c r="AP15" s="122" t="s">
        <v>339</v>
      </c>
      <c r="AQ15" s="119" t="s">
        <v>312</v>
      </c>
    </row>
    <row r="16" spans="1:43" ht="69.75" customHeight="1" x14ac:dyDescent="0.35">
      <c r="A16" s="191"/>
      <c r="B16" s="171" t="s">
        <v>123</v>
      </c>
      <c r="C16" s="30" t="s">
        <v>122</v>
      </c>
      <c r="D16" s="30" t="s">
        <v>121</v>
      </c>
      <c r="E16" s="159" t="s">
        <v>120</v>
      </c>
      <c r="F16" s="98">
        <v>3047</v>
      </c>
      <c r="G16" s="13">
        <v>240</v>
      </c>
      <c r="H16" s="13">
        <v>0</v>
      </c>
      <c r="I16" s="13">
        <v>0</v>
      </c>
      <c r="J16" s="134">
        <v>0</v>
      </c>
      <c r="K16" s="128">
        <v>0</v>
      </c>
      <c r="L16" s="146">
        <f>I16+J16+K16+H16</f>
        <v>0</v>
      </c>
      <c r="M16" s="156">
        <f>+L16/G16</f>
        <v>0</v>
      </c>
      <c r="N16" s="130">
        <f t="shared" si="2"/>
        <v>0</v>
      </c>
      <c r="O16" s="266">
        <f>AVERAGE(N16:N18)</f>
        <v>0</v>
      </c>
      <c r="P16" s="216" t="s">
        <v>119</v>
      </c>
      <c r="Q16" s="182">
        <v>2020130010135</v>
      </c>
      <c r="R16" s="175" t="s">
        <v>220</v>
      </c>
      <c r="S16" s="30" t="s">
        <v>247</v>
      </c>
      <c r="T16" s="147">
        <v>240</v>
      </c>
      <c r="U16" s="147">
        <v>0</v>
      </c>
      <c r="V16" s="147">
        <v>0</v>
      </c>
      <c r="W16" s="72">
        <f t="shared" si="1"/>
        <v>0</v>
      </c>
      <c r="X16" s="151">
        <f t="shared" ref="X16:X25" si="5">+W16/T16</f>
        <v>0</v>
      </c>
      <c r="Y16" s="16">
        <v>44075</v>
      </c>
      <c r="Z16" s="16">
        <v>44196</v>
      </c>
      <c r="AA16" s="116">
        <f t="shared" si="3"/>
        <v>7.8765999343616668</v>
      </c>
      <c r="AB16" s="29"/>
      <c r="AC16" s="211"/>
      <c r="AD16" s="214"/>
      <c r="AE16" s="176" t="s">
        <v>84</v>
      </c>
      <c r="AF16" s="178">
        <v>748194944</v>
      </c>
      <c r="AG16" s="176" t="s">
        <v>118</v>
      </c>
      <c r="AH16" s="168" t="s">
        <v>117</v>
      </c>
      <c r="AI16" s="268">
        <v>307561663.5</v>
      </c>
      <c r="AJ16" s="268">
        <v>6000000</v>
      </c>
      <c r="AK16" s="268">
        <v>122749000</v>
      </c>
      <c r="AL16" s="280">
        <v>307561663.5</v>
      </c>
      <c r="AM16" s="280">
        <v>122749000</v>
      </c>
      <c r="AN16" s="305">
        <f>+AM16/AL16</f>
        <v>0.39910370688965924</v>
      </c>
      <c r="AO16" s="276" t="s">
        <v>366</v>
      </c>
      <c r="AP16" s="275" t="s">
        <v>367</v>
      </c>
      <c r="AQ16" s="275" t="s">
        <v>376</v>
      </c>
    </row>
    <row r="17" spans="1:43" ht="56" x14ac:dyDescent="0.35">
      <c r="A17" s="191"/>
      <c r="B17" s="189"/>
      <c r="C17" s="30" t="s">
        <v>116</v>
      </c>
      <c r="D17" s="30" t="s">
        <v>115</v>
      </c>
      <c r="E17" s="159" t="s">
        <v>114</v>
      </c>
      <c r="F17" s="98">
        <v>3657</v>
      </c>
      <c r="G17" s="13">
        <v>240</v>
      </c>
      <c r="H17" s="13">
        <v>0</v>
      </c>
      <c r="I17" s="13">
        <v>0</v>
      </c>
      <c r="J17" s="134">
        <v>0</v>
      </c>
      <c r="K17" s="128">
        <v>0</v>
      </c>
      <c r="L17" s="146">
        <f t="shared" si="4"/>
        <v>0</v>
      </c>
      <c r="M17" s="156">
        <f>+L17/G17</f>
        <v>0</v>
      </c>
      <c r="N17" s="130">
        <f t="shared" si="2"/>
        <v>0</v>
      </c>
      <c r="O17" s="302"/>
      <c r="P17" s="288"/>
      <c r="Q17" s="183"/>
      <c r="R17" s="175"/>
      <c r="S17" s="30" t="s">
        <v>222</v>
      </c>
      <c r="T17" s="147">
        <v>240</v>
      </c>
      <c r="U17" s="147">
        <v>0</v>
      </c>
      <c r="V17" s="147">
        <v>0</v>
      </c>
      <c r="W17" s="72">
        <f t="shared" si="1"/>
        <v>0</v>
      </c>
      <c r="X17" s="151">
        <f t="shared" si="5"/>
        <v>0</v>
      </c>
      <c r="Y17" s="16">
        <v>44075</v>
      </c>
      <c r="Z17" s="16">
        <v>44196</v>
      </c>
      <c r="AA17" s="116">
        <f t="shared" si="3"/>
        <v>6.5627563576702217</v>
      </c>
      <c r="AB17" s="29"/>
      <c r="AC17" s="211"/>
      <c r="AD17" s="214"/>
      <c r="AE17" s="177"/>
      <c r="AF17" s="179"/>
      <c r="AG17" s="187"/>
      <c r="AH17" s="170"/>
      <c r="AI17" s="268"/>
      <c r="AJ17" s="268"/>
      <c r="AK17" s="268"/>
      <c r="AL17" s="282"/>
      <c r="AM17" s="282"/>
      <c r="AN17" s="307"/>
      <c r="AO17" s="276"/>
      <c r="AP17" s="275"/>
      <c r="AQ17" s="275"/>
    </row>
    <row r="18" spans="1:43" ht="162" customHeight="1" x14ac:dyDescent="0.35">
      <c r="A18" s="191"/>
      <c r="B18" s="172"/>
      <c r="C18" s="30" t="s">
        <v>113</v>
      </c>
      <c r="D18" s="30" t="s">
        <v>112</v>
      </c>
      <c r="E18" s="159" t="s">
        <v>111</v>
      </c>
      <c r="F18" s="98">
        <v>3047</v>
      </c>
      <c r="G18" s="13">
        <v>240</v>
      </c>
      <c r="H18" s="13">
        <v>0</v>
      </c>
      <c r="I18" s="13">
        <v>0</v>
      </c>
      <c r="J18" s="134">
        <v>0</v>
      </c>
      <c r="K18" s="128">
        <v>0</v>
      </c>
      <c r="L18" s="146">
        <f t="shared" si="4"/>
        <v>0</v>
      </c>
      <c r="M18" s="156">
        <f>+L18/G18</f>
        <v>0</v>
      </c>
      <c r="N18" s="130">
        <f t="shared" si="2"/>
        <v>0</v>
      </c>
      <c r="O18" s="267"/>
      <c r="P18" s="217"/>
      <c r="Q18" s="196"/>
      <c r="R18" s="175"/>
      <c r="S18" s="30" t="s">
        <v>221</v>
      </c>
      <c r="T18" s="148">
        <v>240</v>
      </c>
      <c r="U18" s="148">
        <v>0</v>
      </c>
      <c r="V18" s="148">
        <v>0</v>
      </c>
      <c r="W18" s="72">
        <f t="shared" si="1"/>
        <v>0</v>
      </c>
      <c r="X18" s="151">
        <f t="shared" si="5"/>
        <v>0</v>
      </c>
      <c r="Y18" s="16">
        <v>44075</v>
      </c>
      <c r="Z18" s="16">
        <v>44196</v>
      </c>
      <c r="AA18" s="116">
        <f t="shared" si="3"/>
        <v>7.8765999343616668</v>
      </c>
      <c r="AB18" s="29"/>
      <c r="AC18" s="211"/>
      <c r="AD18" s="214"/>
      <c r="AE18" s="106" t="s">
        <v>110</v>
      </c>
      <c r="AF18" s="107">
        <v>325629968</v>
      </c>
      <c r="AG18" s="177"/>
      <c r="AH18" s="98" t="s">
        <v>109</v>
      </c>
      <c r="AI18" s="124">
        <v>299429968.29000002</v>
      </c>
      <c r="AJ18" s="124">
        <v>173800000</v>
      </c>
      <c r="AK18" s="124">
        <v>173800000</v>
      </c>
      <c r="AL18" s="125">
        <v>299429968.29000002</v>
      </c>
      <c r="AM18" s="125">
        <v>173800000</v>
      </c>
      <c r="AN18" s="154">
        <f>+AM18/AL18</f>
        <v>0.58043622351011137</v>
      </c>
      <c r="AO18" s="276"/>
      <c r="AP18" s="275"/>
      <c r="AQ18" s="275"/>
    </row>
    <row r="19" spans="1:43" ht="70.5" customHeight="1" x14ac:dyDescent="0.35">
      <c r="A19" s="191"/>
      <c r="B19" s="171" t="s">
        <v>108</v>
      </c>
      <c r="C19" s="232" t="s">
        <v>107</v>
      </c>
      <c r="D19" s="232" t="s">
        <v>106</v>
      </c>
      <c r="E19" s="232" t="s">
        <v>105</v>
      </c>
      <c r="F19" s="168">
        <v>3000</v>
      </c>
      <c r="G19" s="193">
        <v>50</v>
      </c>
      <c r="H19" s="193">
        <v>0</v>
      </c>
      <c r="I19" s="193">
        <v>0</v>
      </c>
      <c r="J19" s="291">
        <v>0</v>
      </c>
      <c r="K19" s="284">
        <v>75</v>
      </c>
      <c r="L19" s="258">
        <f>I19+J19+K19+H19</f>
        <v>75</v>
      </c>
      <c r="M19" s="294">
        <f>+L19/G19</f>
        <v>1.5</v>
      </c>
      <c r="N19" s="294">
        <f t="shared" si="2"/>
        <v>2.5000000000000001E-2</v>
      </c>
      <c r="O19" s="308">
        <f>AVERAGE(N19:N25)</f>
        <v>2.3133333333333332E-2</v>
      </c>
      <c r="P19" s="216" t="s">
        <v>104</v>
      </c>
      <c r="Q19" s="182">
        <v>2020130010086</v>
      </c>
      <c r="R19" s="175" t="s">
        <v>103</v>
      </c>
      <c r="S19" s="15" t="s">
        <v>223</v>
      </c>
      <c r="T19" s="31">
        <v>1</v>
      </c>
      <c r="U19" s="31">
        <v>0</v>
      </c>
      <c r="V19" s="31">
        <v>0</v>
      </c>
      <c r="W19" s="72">
        <f t="shared" si="1"/>
        <v>0</v>
      </c>
      <c r="X19" s="139">
        <f t="shared" si="5"/>
        <v>0</v>
      </c>
      <c r="Y19" s="16">
        <v>44075</v>
      </c>
      <c r="Z19" s="16">
        <v>44196</v>
      </c>
      <c r="AA19" s="295">
        <f t="shared" si="3"/>
        <v>1.6666666666666667</v>
      </c>
      <c r="AB19" s="235"/>
      <c r="AC19" s="211"/>
      <c r="AD19" s="214"/>
      <c r="AE19" s="176" t="s">
        <v>6</v>
      </c>
      <c r="AF19" s="178">
        <v>86553272</v>
      </c>
      <c r="AG19" s="176" t="s">
        <v>102</v>
      </c>
      <c r="AH19" s="168" t="s">
        <v>101</v>
      </c>
      <c r="AI19" s="268">
        <v>428553272.31999999</v>
      </c>
      <c r="AJ19" s="268">
        <v>342000000</v>
      </c>
      <c r="AK19" s="268">
        <v>342000000</v>
      </c>
      <c r="AL19" s="280">
        <v>428553272.31999999</v>
      </c>
      <c r="AM19" s="280">
        <v>342000000</v>
      </c>
      <c r="AN19" s="305">
        <f>+AM19/AL19</f>
        <v>0.79803380837243776</v>
      </c>
      <c r="AO19" s="276" t="s">
        <v>295</v>
      </c>
      <c r="AP19" s="277" t="s">
        <v>340</v>
      </c>
      <c r="AQ19" s="275" t="s">
        <v>377</v>
      </c>
    </row>
    <row r="20" spans="1:43" ht="63" customHeight="1" x14ac:dyDescent="0.35">
      <c r="A20" s="191"/>
      <c r="B20" s="189"/>
      <c r="C20" s="233"/>
      <c r="D20" s="233"/>
      <c r="E20" s="233"/>
      <c r="F20" s="170"/>
      <c r="G20" s="195"/>
      <c r="H20" s="194"/>
      <c r="I20" s="194"/>
      <c r="J20" s="293"/>
      <c r="K20" s="284"/>
      <c r="L20" s="260"/>
      <c r="M20" s="294"/>
      <c r="N20" s="294"/>
      <c r="O20" s="309"/>
      <c r="P20" s="288"/>
      <c r="Q20" s="183"/>
      <c r="R20" s="175"/>
      <c r="S20" s="102" t="s">
        <v>224</v>
      </c>
      <c r="T20" s="71">
        <v>5</v>
      </c>
      <c r="U20" s="71">
        <v>0</v>
      </c>
      <c r="V20" s="71">
        <v>2</v>
      </c>
      <c r="W20" s="72">
        <f t="shared" si="1"/>
        <v>2</v>
      </c>
      <c r="X20" s="139">
        <f t="shared" si="5"/>
        <v>0.4</v>
      </c>
      <c r="Y20" s="16">
        <v>44075</v>
      </c>
      <c r="Z20" s="16">
        <v>44196</v>
      </c>
      <c r="AA20" s="296"/>
      <c r="AB20" s="236"/>
      <c r="AC20" s="211"/>
      <c r="AD20" s="214"/>
      <c r="AE20" s="187"/>
      <c r="AF20" s="188"/>
      <c r="AG20" s="187"/>
      <c r="AH20" s="169"/>
      <c r="AI20" s="268"/>
      <c r="AJ20" s="268"/>
      <c r="AK20" s="268"/>
      <c r="AL20" s="281"/>
      <c r="AM20" s="281"/>
      <c r="AN20" s="306"/>
      <c r="AO20" s="276"/>
      <c r="AP20" s="278"/>
      <c r="AQ20" s="275"/>
    </row>
    <row r="21" spans="1:43" ht="87" x14ac:dyDescent="0.35">
      <c r="A21" s="191"/>
      <c r="B21" s="189"/>
      <c r="C21" s="12" t="s">
        <v>100</v>
      </c>
      <c r="D21" s="12" t="s">
        <v>99</v>
      </c>
      <c r="E21" s="12" t="s">
        <v>98</v>
      </c>
      <c r="F21" s="98">
        <v>3000</v>
      </c>
      <c r="G21" s="13">
        <v>50</v>
      </c>
      <c r="H21" s="13">
        <v>0</v>
      </c>
      <c r="I21" s="13">
        <v>0</v>
      </c>
      <c r="J21" s="136">
        <v>0</v>
      </c>
      <c r="K21" s="128">
        <v>272</v>
      </c>
      <c r="L21" s="146">
        <f>I21+J21+K21+H21</f>
        <v>272</v>
      </c>
      <c r="M21" s="129">
        <v>1</v>
      </c>
      <c r="N21" s="129">
        <f>+L21/F21</f>
        <v>9.0666666666666673E-2</v>
      </c>
      <c r="O21" s="309"/>
      <c r="P21" s="217"/>
      <c r="Q21" s="196"/>
      <c r="R21" s="175"/>
      <c r="S21" s="102" t="s">
        <v>225</v>
      </c>
      <c r="T21" s="71">
        <v>30</v>
      </c>
      <c r="U21" s="71">
        <v>0</v>
      </c>
      <c r="V21" s="71">
        <v>6</v>
      </c>
      <c r="W21" s="72">
        <f t="shared" si="1"/>
        <v>6</v>
      </c>
      <c r="X21" s="139">
        <f t="shared" si="5"/>
        <v>0.2</v>
      </c>
      <c r="Y21" s="16">
        <v>44075</v>
      </c>
      <c r="Z21" s="16">
        <v>44196</v>
      </c>
      <c r="AA21" s="116">
        <f>G21*100/F21</f>
        <v>1.6666666666666667</v>
      </c>
      <c r="AB21" s="29"/>
      <c r="AC21" s="211"/>
      <c r="AD21" s="214"/>
      <c r="AE21" s="177"/>
      <c r="AF21" s="179"/>
      <c r="AG21" s="177"/>
      <c r="AH21" s="170"/>
      <c r="AI21" s="268"/>
      <c r="AJ21" s="268"/>
      <c r="AK21" s="268"/>
      <c r="AL21" s="282"/>
      <c r="AM21" s="282"/>
      <c r="AN21" s="307"/>
      <c r="AO21" s="276"/>
      <c r="AP21" s="122" t="s">
        <v>341</v>
      </c>
      <c r="AQ21" s="275"/>
    </row>
    <row r="22" spans="1:43" ht="98" x14ac:dyDescent="0.35">
      <c r="A22" s="191"/>
      <c r="B22" s="189"/>
      <c r="C22" s="12" t="s">
        <v>97</v>
      </c>
      <c r="D22" s="12" t="s">
        <v>96</v>
      </c>
      <c r="E22" s="12" t="s">
        <v>95</v>
      </c>
      <c r="F22" s="98">
        <v>3000</v>
      </c>
      <c r="G22" s="13">
        <v>100</v>
      </c>
      <c r="H22" s="13">
        <v>0</v>
      </c>
      <c r="I22" s="13">
        <v>0</v>
      </c>
      <c r="J22" s="134">
        <v>0</v>
      </c>
      <c r="K22" s="128">
        <v>0</v>
      </c>
      <c r="L22" s="146">
        <f>I22+J22+K22+H22</f>
        <v>0</v>
      </c>
      <c r="M22" s="131">
        <f>+L22/G22</f>
        <v>0</v>
      </c>
      <c r="N22" s="131">
        <f>+L22/F22</f>
        <v>0</v>
      </c>
      <c r="O22" s="309"/>
      <c r="P22" s="216" t="s">
        <v>94</v>
      </c>
      <c r="Q22" s="182">
        <v>2020130010089</v>
      </c>
      <c r="R22" s="175" t="s">
        <v>93</v>
      </c>
      <c r="S22" s="33" t="s">
        <v>226</v>
      </c>
      <c r="T22" s="104">
        <v>100</v>
      </c>
      <c r="U22" s="104">
        <v>0</v>
      </c>
      <c r="V22" s="110">
        <v>0</v>
      </c>
      <c r="W22" s="72">
        <f t="shared" si="1"/>
        <v>0</v>
      </c>
      <c r="X22" s="139">
        <f t="shared" si="5"/>
        <v>0</v>
      </c>
      <c r="Y22" s="16">
        <v>44075</v>
      </c>
      <c r="Z22" s="16">
        <v>44196</v>
      </c>
      <c r="AA22" s="116">
        <f>G22*100/F22</f>
        <v>3.3333333333333335</v>
      </c>
      <c r="AB22" s="29"/>
      <c r="AC22" s="211"/>
      <c r="AD22" s="214"/>
      <c r="AE22" s="176" t="s">
        <v>84</v>
      </c>
      <c r="AF22" s="178" t="s">
        <v>92</v>
      </c>
      <c r="AG22" s="176" t="s">
        <v>91</v>
      </c>
      <c r="AH22" s="168" t="s">
        <v>81</v>
      </c>
      <c r="AI22" s="268">
        <v>1745788201.5</v>
      </c>
      <c r="AJ22" s="268">
        <v>0</v>
      </c>
      <c r="AK22" s="268">
        <v>130661000</v>
      </c>
      <c r="AL22" s="280">
        <v>1745788201.5</v>
      </c>
      <c r="AM22" s="280">
        <v>130661000</v>
      </c>
      <c r="AN22" s="305">
        <f>+AM22/AL22</f>
        <v>7.4843557705187067E-2</v>
      </c>
      <c r="AO22" s="276"/>
      <c r="AP22" s="277" t="s">
        <v>340</v>
      </c>
      <c r="AQ22" s="275"/>
    </row>
    <row r="23" spans="1:43" ht="56" x14ac:dyDescent="0.35">
      <c r="A23" s="191"/>
      <c r="B23" s="189"/>
      <c r="C23" s="155" t="s">
        <v>90</v>
      </c>
      <c r="D23" s="12">
        <v>0</v>
      </c>
      <c r="E23" s="12" t="s">
        <v>89</v>
      </c>
      <c r="F23" s="98">
        <v>2000</v>
      </c>
      <c r="G23" s="13">
        <v>100</v>
      </c>
      <c r="H23" s="145">
        <v>0</v>
      </c>
      <c r="I23" s="100">
        <v>0</v>
      </c>
      <c r="J23" s="133">
        <v>0</v>
      </c>
      <c r="K23" s="128">
        <v>0</v>
      </c>
      <c r="L23" s="146">
        <f>I23+J23+K23+H23</f>
        <v>0</v>
      </c>
      <c r="M23" s="131">
        <f>+L23/G23</f>
        <v>0</v>
      </c>
      <c r="N23" s="131">
        <f>+L23/F23</f>
        <v>0</v>
      </c>
      <c r="O23" s="309"/>
      <c r="P23" s="217"/>
      <c r="Q23" s="196"/>
      <c r="R23" s="175"/>
      <c r="S23" s="26" t="s">
        <v>227</v>
      </c>
      <c r="T23" s="103">
        <v>100</v>
      </c>
      <c r="U23" s="103">
        <v>0</v>
      </c>
      <c r="V23" s="112">
        <v>0</v>
      </c>
      <c r="W23" s="72">
        <f t="shared" si="1"/>
        <v>0</v>
      </c>
      <c r="X23" s="139">
        <f t="shared" si="5"/>
        <v>0</v>
      </c>
      <c r="Y23" s="16">
        <v>44075</v>
      </c>
      <c r="Z23" s="16">
        <v>44196</v>
      </c>
      <c r="AA23" s="116">
        <f>G23*100/F23</f>
        <v>5</v>
      </c>
      <c r="AB23" s="29"/>
      <c r="AC23" s="211"/>
      <c r="AD23" s="214"/>
      <c r="AE23" s="177"/>
      <c r="AF23" s="179"/>
      <c r="AG23" s="177"/>
      <c r="AH23" s="170"/>
      <c r="AI23" s="268"/>
      <c r="AJ23" s="268"/>
      <c r="AK23" s="268"/>
      <c r="AL23" s="281"/>
      <c r="AM23" s="281"/>
      <c r="AN23" s="306"/>
      <c r="AO23" s="276"/>
      <c r="AP23" s="278"/>
      <c r="AQ23" s="275"/>
    </row>
    <row r="24" spans="1:43" ht="42" x14ac:dyDescent="0.35">
      <c r="A24" s="191"/>
      <c r="B24" s="189"/>
      <c r="C24" s="297" t="s">
        <v>80</v>
      </c>
      <c r="D24" s="232" t="s">
        <v>88</v>
      </c>
      <c r="E24" s="232" t="s">
        <v>87</v>
      </c>
      <c r="F24" s="168">
        <v>4000</v>
      </c>
      <c r="G24" s="193">
        <v>100</v>
      </c>
      <c r="H24" s="193">
        <v>0</v>
      </c>
      <c r="I24" s="193">
        <v>0</v>
      </c>
      <c r="J24" s="291">
        <v>0</v>
      </c>
      <c r="K24" s="284">
        <v>0</v>
      </c>
      <c r="L24" s="258">
        <f>I24+J24+K24+H24</f>
        <v>0</v>
      </c>
      <c r="M24" s="261">
        <f>+L24/G24</f>
        <v>0</v>
      </c>
      <c r="N24" s="261">
        <f>+L24/F24</f>
        <v>0</v>
      </c>
      <c r="O24" s="309"/>
      <c r="P24" s="216" t="s">
        <v>86</v>
      </c>
      <c r="Q24" s="220">
        <v>2020130010090</v>
      </c>
      <c r="R24" s="175" t="s">
        <v>85</v>
      </c>
      <c r="S24" s="15" t="s">
        <v>228</v>
      </c>
      <c r="T24" s="103">
        <v>10</v>
      </c>
      <c r="U24" s="103">
        <v>0</v>
      </c>
      <c r="V24" s="112">
        <v>0</v>
      </c>
      <c r="W24" s="72">
        <f t="shared" si="1"/>
        <v>0</v>
      </c>
      <c r="X24" s="139">
        <f t="shared" si="5"/>
        <v>0</v>
      </c>
      <c r="Y24" s="16">
        <v>44075</v>
      </c>
      <c r="Z24" s="16">
        <v>44196</v>
      </c>
      <c r="AA24" s="295">
        <f>G24*100/F24</f>
        <v>2.5</v>
      </c>
      <c r="AB24" s="235"/>
      <c r="AC24" s="211"/>
      <c r="AD24" s="214"/>
      <c r="AE24" s="223" t="s">
        <v>84</v>
      </c>
      <c r="AF24" s="224" t="s">
        <v>83</v>
      </c>
      <c r="AG24" s="223" t="s">
        <v>82</v>
      </c>
      <c r="AH24" s="251" t="s">
        <v>81</v>
      </c>
      <c r="AI24" s="268"/>
      <c r="AJ24" s="268"/>
      <c r="AK24" s="268"/>
      <c r="AL24" s="281"/>
      <c r="AM24" s="281"/>
      <c r="AN24" s="306"/>
      <c r="AO24" s="276"/>
      <c r="AP24" s="278"/>
      <c r="AQ24" s="275"/>
    </row>
    <row r="25" spans="1:43" ht="56" x14ac:dyDescent="0.35">
      <c r="A25" s="191"/>
      <c r="B25" s="172"/>
      <c r="C25" s="297"/>
      <c r="D25" s="233"/>
      <c r="E25" s="233"/>
      <c r="F25" s="170"/>
      <c r="G25" s="195"/>
      <c r="H25" s="195"/>
      <c r="I25" s="195"/>
      <c r="J25" s="293"/>
      <c r="K25" s="284"/>
      <c r="L25" s="260"/>
      <c r="M25" s="263"/>
      <c r="N25" s="263"/>
      <c r="O25" s="310"/>
      <c r="P25" s="217"/>
      <c r="Q25" s="222"/>
      <c r="R25" s="175"/>
      <c r="S25" s="15" t="s">
        <v>257</v>
      </c>
      <c r="T25" s="27">
        <v>100</v>
      </c>
      <c r="U25" s="27">
        <v>0</v>
      </c>
      <c r="V25" s="27">
        <v>0</v>
      </c>
      <c r="W25" s="72">
        <f t="shared" si="1"/>
        <v>0</v>
      </c>
      <c r="X25" s="139">
        <f t="shared" si="5"/>
        <v>0</v>
      </c>
      <c r="Y25" s="16">
        <v>44075</v>
      </c>
      <c r="Z25" s="16">
        <v>44196</v>
      </c>
      <c r="AA25" s="296"/>
      <c r="AB25" s="236"/>
      <c r="AC25" s="211"/>
      <c r="AD25" s="214"/>
      <c r="AE25" s="223"/>
      <c r="AF25" s="224"/>
      <c r="AG25" s="223"/>
      <c r="AH25" s="251"/>
      <c r="AI25" s="268"/>
      <c r="AJ25" s="268"/>
      <c r="AK25" s="268"/>
      <c r="AL25" s="282"/>
      <c r="AM25" s="282"/>
      <c r="AN25" s="307"/>
      <c r="AO25" s="276"/>
      <c r="AP25" s="279"/>
      <c r="AQ25" s="275"/>
    </row>
    <row r="26" spans="1:43" ht="101.5" x14ac:dyDescent="0.35">
      <c r="A26" s="191"/>
      <c r="B26" s="171" t="s">
        <v>79</v>
      </c>
      <c r="C26" s="12" t="s">
        <v>78</v>
      </c>
      <c r="D26" s="12" t="s">
        <v>77</v>
      </c>
      <c r="E26" s="12" t="s">
        <v>76</v>
      </c>
      <c r="F26" s="98">
        <v>8</v>
      </c>
      <c r="G26" s="13">
        <v>1</v>
      </c>
      <c r="H26" s="13">
        <v>0</v>
      </c>
      <c r="I26" s="13">
        <v>0</v>
      </c>
      <c r="J26" s="134">
        <v>2</v>
      </c>
      <c r="K26" s="128">
        <v>0</v>
      </c>
      <c r="L26" s="126">
        <f t="shared" ref="L26:L36" si="6">I26+J26+K26+H26</f>
        <v>2</v>
      </c>
      <c r="M26" s="130">
        <v>1</v>
      </c>
      <c r="N26" s="130">
        <f t="shared" ref="N26:N36" si="7">+L26/F26</f>
        <v>0.25</v>
      </c>
      <c r="O26" s="266">
        <f>AVERAGE(N26:N28)</f>
        <v>9.8252873563218393E-2</v>
      </c>
      <c r="P26" s="216" t="s">
        <v>75</v>
      </c>
      <c r="Q26" s="182">
        <v>2020130010091</v>
      </c>
      <c r="R26" s="175" t="s">
        <v>229</v>
      </c>
      <c r="S26" s="15" t="s">
        <v>230</v>
      </c>
      <c r="T26" s="35">
        <v>1</v>
      </c>
      <c r="U26" s="35">
        <v>0</v>
      </c>
      <c r="V26" s="35">
        <v>2</v>
      </c>
      <c r="W26" s="72">
        <f t="shared" si="1"/>
        <v>2</v>
      </c>
      <c r="X26" s="139">
        <v>1</v>
      </c>
      <c r="Y26" s="16">
        <v>44075</v>
      </c>
      <c r="Z26" s="16">
        <v>44196</v>
      </c>
      <c r="AA26" s="116">
        <f t="shared" ref="AA26:AA36" si="8">G26*100/F26</f>
        <v>12.5</v>
      </c>
      <c r="AB26" s="29"/>
      <c r="AC26" s="211"/>
      <c r="AD26" s="214"/>
      <c r="AE26" s="176" t="s">
        <v>74</v>
      </c>
      <c r="AF26" s="178" t="s">
        <v>73</v>
      </c>
      <c r="AG26" s="176" t="s">
        <v>63</v>
      </c>
      <c r="AH26" s="168" t="s">
        <v>72</v>
      </c>
      <c r="AI26" s="268">
        <v>69138577.659999996</v>
      </c>
      <c r="AJ26" s="268">
        <v>0</v>
      </c>
      <c r="AK26" s="268">
        <v>0</v>
      </c>
      <c r="AL26" s="280">
        <v>69138577.659999996</v>
      </c>
      <c r="AM26" s="280">
        <v>0</v>
      </c>
      <c r="AN26" s="305">
        <f>+AM26/AL26</f>
        <v>0</v>
      </c>
      <c r="AO26" s="113" t="s">
        <v>296</v>
      </c>
      <c r="AP26" s="120" t="s">
        <v>342</v>
      </c>
      <c r="AQ26" s="119" t="s">
        <v>313</v>
      </c>
    </row>
    <row r="27" spans="1:43" ht="98" x14ac:dyDescent="0.35">
      <c r="A27" s="191"/>
      <c r="B27" s="189"/>
      <c r="C27" s="159" t="s">
        <v>71</v>
      </c>
      <c r="D27" s="30" t="s">
        <v>70</v>
      </c>
      <c r="E27" s="159" t="s">
        <v>69</v>
      </c>
      <c r="F27" s="98">
        <v>14500</v>
      </c>
      <c r="G27" s="13">
        <v>1000</v>
      </c>
      <c r="H27" s="13">
        <v>9</v>
      </c>
      <c r="I27" s="13">
        <v>30</v>
      </c>
      <c r="J27" s="134">
        <v>50</v>
      </c>
      <c r="K27" s="126">
        <f>552-J27</f>
        <v>502</v>
      </c>
      <c r="L27" s="146">
        <f t="shared" si="6"/>
        <v>591</v>
      </c>
      <c r="M27" s="130">
        <f>+L27/G27</f>
        <v>0.59099999999999997</v>
      </c>
      <c r="N27" s="130">
        <f t="shared" si="7"/>
        <v>4.0758620689655176E-2</v>
      </c>
      <c r="O27" s="302"/>
      <c r="P27" s="288"/>
      <c r="Q27" s="183"/>
      <c r="R27" s="175"/>
      <c r="S27" s="102" t="s">
        <v>231</v>
      </c>
      <c r="T27" s="36">
        <v>1000</v>
      </c>
      <c r="U27" s="143">
        <v>30</v>
      </c>
      <c r="V27" s="143">
        <v>552</v>
      </c>
      <c r="W27" s="138">
        <f t="shared" si="1"/>
        <v>582</v>
      </c>
      <c r="X27" s="139">
        <f>+W27/T27</f>
        <v>0.58199999999999996</v>
      </c>
      <c r="Y27" s="16">
        <v>44075</v>
      </c>
      <c r="Z27" s="16">
        <v>44196</v>
      </c>
      <c r="AA27" s="116">
        <f t="shared" si="8"/>
        <v>6.8965517241379306</v>
      </c>
      <c r="AB27" s="29"/>
      <c r="AC27" s="211"/>
      <c r="AD27" s="214"/>
      <c r="AE27" s="177"/>
      <c r="AF27" s="179"/>
      <c r="AG27" s="177"/>
      <c r="AH27" s="170"/>
      <c r="AI27" s="268"/>
      <c r="AJ27" s="268"/>
      <c r="AK27" s="268"/>
      <c r="AL27" s="282"/>
      <c r="AM27" s="282"/>
      <c r="AN27" s="307"/>
      <c r="AO27" s="113" t="s">
        <v>297</v>
      </c>
      <c r="AP27" s="120" t="s">
        <v>343</v>
      </c>
      <c r="AQ27" s="119" t="s">
        <v>314</v>
      </c>
    </row>
    <row r="28" spans="1:43" ht="101.5" x14ac:dyDescent="0.35">
      <c r="A28" s="191"/>
      <c r="B28" s="172"/>
      <c r="C28" s="30" t="s">
        <v>68</v>
      </c>
      <c r="D28" s="30" t="s">
        <v>67</v>
      </c>
      <c r="E28" s="159" t="s">
        <v>66</v>
      </c>
      <c r="F28" s="98">
        <v>4500</v>
      </c>
      <c r="G28" s="13">
        <v>500</v>
      </c>
      <c r="H28" s="145">
        <v>0</v>
      </c>
      <c r="I28" s="100">
        <v>0</v>
      </c>
      <c r="J28" s="133">
        <v>18</v>
      </c>
      <c r="K28" s="126">
        <f>18-J28</f>
        <v>0</v>
      </c>
      <c r="L28" s="146">
        <f t="shared" si="6"/>
        <v>18</v>
      </c>
      <c r="M28" s="130">
        <f>+L28/G28</f>
        <v>3.5999999999999997E-2</v>
      </c>
      <c r="N28" s="130">
        <f t="shared" si="7"/>
        <v>4.0000000000000001E-3</v>
      </c>
      <c r="O28" s="267"/>
      <c r="P28" s="217"/>
      <c r="Q28" s="196"/>
      <c r="R28" s="175"/>
      <c r="S28" s="102" t="s">
        <v>232</v>
      </c>
      <c r="T28" s="36">
        <v>500</v>
      </c>
      <c r="U28" s="36">
        <v>0</v>
      </c>
      <c r="V28" s="36">
        <v>18</v>
      </c>
      <c r="W28" s="72">
        <f t="shared" si="1"/>
        <v>18</v>
      </c>
      <c r="X28" s="139">
        <f>+W28/T28</f>
        <v>3.5999999999999997E-2</v>
      </c>
      <c r="Y28" s="16">
        <v>44075</v>
      </c>
      <c r="Z28" s="16">
        <v>44196</v>
      </c>
      <c r="AA28" s="116">
        <f t="shared" si="8"/>
        <v>11.111111111111111</v>
      </c>
      <c r="AB28" s="29"/>
      <c r="AC28" s="211"/>
      <c r="AD28" s="214"/>
      <c r="AE28" s="106" t="s">
        <v>65</v>
      </c>
      <c r="AF28" s="107" t="s">
        <v>64</v>
      </c>
      <c r="AG28" s="18" t="s">
        <v>63</v>
      </c>
      <c r="AH28" s="98" t="s">
        <v>62</v>
      </c>
      <c r="AI28" s="124">
        <v>486054858.31</v>
      </c>
      <c r="AJ28" s="124">
        <v>41500000</v>
      </c>
      <c r="AK28" s="124">
        <v>92816000</v>
      </c>
      <c r="AL28" s="125">
        <v>486054858.31</v>
      </c>
      <c r="AM28" s="125">
        <v>92816000</v>
      </c>
      <c r="AN28" s="154">
        <f>+AM28/AL28</f>
        <v>0.1909578690823476</v>
      </c>
      <c r="AO28" s="113" t="s">
        <v>296</v>
      </c>
      <c r="AP28" s="120" t="s">
        <v>344</v>
      </c>
      <c r="AQ28" s="119" t="s">
        <v>315</v>
      </c>
    </row>
    <row r="29" spans="1:43" ht="140" x14ac:dyDescent="0.35">
      <c r="A29" s="191"/>
      <c r="B29" s="171" t="s">
        <v>61</v>
      </c>
      <c r="C29" s="30" t="s">
        <v>60</v>
      </c>
      <c r="D29" s="30" t="s">
        <v>59</v>
      </c>
      <c r="E29" s="159" t="s">
        <v>58</v>
      </c>
      <c r="F29" s="98">
        <v>12000</v>
      </c>
      <c r="G29" s="13">
        <v>1000</v>
      </c>
      <c r="H29" s="13">
        <v>1514</v>
      </c>
      <c r="I29" s="13">
        <v>270</v>
      </c>
      <c r="J29" s="134">
        <v>995</v>
      </c>
      <c r="K29" s="126">
        <f>2886-J29</f>
        <v>1891</v>
      </c>
      <c r="L29" s="146">
        <f t="shared" si="6"/>
        <v>4670</v>
      </c>
      <c r="M29" s="130">
        <v>1</v>
      </c>
      <c r="N29" s="130">
        <f t="shared" si="7"/>
        <v>0.38916666666666666</v>
      </c>
      <c r="O29" s="266">
        <f>AVERAGE(N29:N31)</f>
        <v>0.22112627088546957</v>
      </c>
      <c r="P29" s="216" t="s">
        <v>57</v>
      </c>
      <c r="Q29" s="182">
        <v>2020130010071</v>
      </c>
      <c r="R29" s="175" t="s">
        <v>56</v>
      </c>
      <c r="S29" s="101" t="s">
        <v>233</v>
      </c>
      <c r="T29" s="38">
        <v>2</v>
      </c>
      <c r="U29" s="41">
        <v>2</v>
      </c>
      <c r="V29" s="142">
        <v>2</v>
      </c>
      <c r="W29" s="138">
        <f t="shared" si="1"/>
        <v>4</v>
      </c>
      <c r="X29" s="139">
        <v>1</v>
      </c>
      <c r="Y29" s="16">
        <v>44075</v>
      </c>
      <c r="Z29" s="16">
        <v>44196</v>
      </c>
      <c r="AA29" s="116">
        <f t="shared" si="8"/>
        <v>8.3333333333333339</v>
      </c>
      <c r="AB29" s="29"/>
      <c r="AC29" s="211"/>
      <c r="AD29" s="214"/>
      <c r="AE29" s="176" t="s">
        <v>6</v>
      </c>
      <c r="AF29" s="178" t="s">
        <v>55</v>
      </c>
      <c r="AG29" s="176" t="s">
        <v>54</v>
      </c>
      <c r="AH29" s="168" t="s">
        <v>53</v>
      </c>
      <c r="AI29" s="268">
        <v>652760794.98000002</v>
      </c>
      <c r="AJ29" s="268">
        <v>114500000</v>
      </c>
      <c r="AK29" s="268">
        <v>182200000</v>
      </c>
      <c r="AL29" s="280">
        <v>652760794.98000002</v>
      </c>
      <c r="AM29" s="280">
        <v>182200000</v>
      </c>
      <c r="AN29" s="305">
        <f>+AM29/AL29</f>
        <v>0.27912215531507595</v>
      </c>
      <c r="AO29" s="113" t="s">
        <v>298</v>
      </c>
      <c r="AP29" s="120" t="s">
        <v>345</v>
      </c>
      <c r="AQ29" s="119" t="s">
        <v>316</v>
      </c>
    </row>
    <row r="30" spans="1:43" ht="126" x14ac:dyDescent="0.35">
      <c r="A30" s="191"/>
      <c r="B30" s="189"/>
      <c r="C30" s="30" t="s">
        <v>52</v>
      </c>
      <c r="D30" s="30" t="s">
        <v>51</v>
      </c>
      <c r="E30" s="159" t="s">
        <v>50</v>
      </c>
      <c r="F30" s="98">
        <v>13453</v>
      </c>
      <c r="G30" s="13">
        <v>1200</v>
      </c>
      <c r="H30" s="13">
        <v>172</v>
      </c>
      <c r="I30" s="13">
        <v>25</v>
      </c>
      <c r="J30" s="134">
        <v>278</v>
      </c>
      <c r="K30" s="126">
        <f>909-J30</f>
        <v>631</v>
      </c>
      <c r="L30" s="146">
        <f t="shared" si="6"/>
        <v>1106</v>
      </c>
      <c r="M30" s="130">
        <f>+L30/G30</f>
        <v>0.92166666666666663</v>
      </c>
      <c r="N30" s="130">
        <f t="shared" si="7"/>
        <v>8.2212145989742066E-2</v>
      </c>
      <c r="O30" s="302"/>
      <c r="P30" s="288"/>
      <c r="Q30" s="183"/>
      <c r="R30" s="175"/>
      <c r="S30" s="15" t="s">
        <v>255</v>
      </c>
      <c r="T30" s="85">
        <v>2</v>
      </c>
      <c r="U30" s="41">
        <v>1</v>
      </c>
      <c r="V30" s="142">
        <v>1</v>
      </c>
      <c r="W30" s="72">
        <f t="shared" si="1"/>
        <v>2</v>
      </c>
      <c r="X30" s="139">
        <v>1</v>
      </c>
      <c r="Y30" s="16">
        <v>44075</v>
      </c>
      <c r="Z30" s="16">
        <v>44196</v>
      </c>
      <c r="AA30" s="116">
        <f t="shared" si="8"/>
        <v>8.9199435070244562</v>
      </c>
      <c r="AB30" s="29"/>
      <c r="AC30" s="211"/>
      <c r="AD30" s="214"/>
      <c r="AE30" s="187"/>
      <c r="AF30" s="188"/>
      <c r="AG30" s="187"/>
      <c r="AH30" s="169"/>
      <c r="AI30" s="268"/>
      <c r="AJ30" s="268"/>
      <c r="AK30" s="268"/>
      <c r="AL30" s="281"/>
      <c r="AM30" s="281"/>
      <c r="AN30" s="306"/>
      <c r="AO30" s="113" t="s">
        <v>299</v>
      </c>
      <c r="AP30" s="120" t="s">
        <v>346</v>
      </c>
      <c r="AQ30" s="119" t="s">
        <v>317</v>
      </c>
    </row>
    <row r="31" spans="1:43" ht="105" customHeight="1" x14ac:dyDescent="0.35">
      <c r="A31" s="191"/>
      <c r="B31" s="172"/>
      <c r="C31" s="12" t="s">
        <v>49</v>
      </c>
      <c r="D31" s="12">
        <v>0</v>
      </c>
      <c r="E31" s="12" t="s">
        <v>48</v>
      </c>
      <c r="F31" s="98">
        <v>7000</v>
      </c>
      <c r="G31" s="13">
        <v>800</v>
      </c>
      <c r="H31" s="145">
        <v>0</v>
      </c>
      <c r="I31" s="100">
        <v>294</v>
      </c>
      <c r="J31" s="133">
        <v>587</v>
      </c>
      <c r="K31" s="126">
        <f>1050-J31</f>
        <v>463</v>
      </c>
      <c r="L31" s="146">
        <f t="shared" si="6"/>
        <v>1344</v>
      </c>
      <c r="M31" s="130">
        <v>1</v>
      </c>
      <c r="N31" s="130">
        <f t="shared" si="7"/>
        <v>0.192</v>
      </c>
      <c r="O31" s="267"/>
      <c r="P31" s="217"/>
      <c r="Q31" s="196"/>
      <c r="R31" s="175"/>
      <c r="S31" s="70" t="s">
        <v>254</v>
      </c>
      <c r="T31" s="38">
        <v>2</v>
      </c>
      <c r="U31" s="41">
        <v>2</v>
      </c>
      <c r="V31" s="142">
        <v>2</v>
      </c>
      <c r="W31" s="72">
        <f t="shared" si="1"/>
        <v>4</v>
      </c>
      <c r="X31" s="139">
        <v>1</v>
      </c>
      <c r="Y31" s="16">
        <v>44075</v>
      </c>
      <c r="Z31" s="16">
        <v>44196</v>
      </c>
      <c r="AA31" s="116">
        <f t="shared" si="8"/>
        <v>11.428571428571429</v>
      </c>
      <c r="AB31" s="29"/>
      <c r="AC31" s="211"/>
      <c r="AD31" s="214"/>
      <c r="AE31" s="177"/>
      <c r="AF31" s="179"/>
      <c r="AG31" s="177"/>
      <c r="AH31" s="170"/>
      <c r="AI31" s="268"/>
      <c r="AJ31" s="268"/>
      <c r="AK31" s="268"/>
      <c r="AL31" s="282"/>
      <c r="AM31" s="282"/>
      <c r="AN31" s="307"/>
      <c r="AO31" s="113" t="s">
        <v>281</v>
      </c>
      <c r="AP31" s="120" t="s">
        <v>347</v>
      </c>
      <c r="AQ31" s="119" t="s">
        <v>318</v>
      </c>
    </row>
    <row r="32" spans="1:43" ht="138.75" customHeight="1" x14ac:dyDescent="0.35">
      <c r="A32" s="191"/>
      <c r="B32" s="171" t="s">
        <v>47</v>
      </c>
      <c r="C32" s="30" t="s">
        <v>46</v>
      </c>
      <c r="D32" s="30" t="s">
        <v>45</v>
      </c>
      <c r="E32" s="159" t="s">
        <v>44</v>
      </c>
      <c r="F32" s="98">
        <v>6000</v>
      </c>
      <c r="G32" s="13">
        <v>500</v>
      </c>
      <c r="H32" s="144">
        <v>0</v>
      </c>
      <c r="I32" s="99">
        <v>0</v>
      </c>
      <c r="J32" s="137">
        <v>0</v>
      </c>
      <c r="K32" s="128">
        <v>0</v>
      </c>
      <c r="L32" s="146">
        <f t="shared" si="6"/>
        <v>0</v>
      </c>
      <c r="M32" s="130">
        <f>+L32/G32</f>
        <v>0</v>
      </c>
      <c r="N32" s="130">
        <f t="shared" si="7"/>
        <v>0</v>
      </c>
      <c r="O32" s="266">
        <f>AVERAGE(N32:N35)</f>
        <v>3.2151785714285716E-2</v>
      </c>
      <c r="P32" s="216" t="s">
        <v>43</v>
      </c>
      <c r="Q32" s="265">
        <v>2020130010128</v>
      </c>
      <c r="R32" s="175" t="s">
        <v>234</v>
      </c>
      <c r="S32" s="123" t="s">
        <v>235</v>
      </c>
      <c r="T32" s="40">
        <v>500</v>
      </c>
      <c r="U32" s="40">
        <v>0</v>
      </c>
      <c r="V32" s="40">
        <v>0</v>
      </c>
      <c r="W32" s="72">
        <f t="shared" si="1"/>
        <v>0</v>
      </c>
      <c r="X32" s="139">
        <f>+W32/T32</f>
        <v>0</v>
      </c>
      <c r="Y32" s="16">
        <v>44075</v>
      </c>
      <c r="Z32" s="16">
        <v>44196</v>
      </c>
      <c r="AA32" s="116">
        <f t="shared" si="8"/>
        <v>8.3333333333333339</v>
      </c>
      <c r="AB32" s="29"/>
      <c r="AC32" s="211"/>
      <c r="AD32" s="214"/>
      <c r="AE32" s="176" t="s">
        <v>6</v>
      </c>
      <c r="AF32" s="178" t="s">
        <v>42</v>
      </c>
      <c r="AG32" s="176" t="s">
        <v>41</v>
      </c>
      <c r="AH32" s="168" t="s">
        <v>30</v>
      </c>
      <c r="AI32" s="268">
        <v>1876304806.74</v>
      </c>
      <c r="AJ32" s="268">
        <v>260000000</v>
      </c>
      <c r="AK32" s="268">
        <v>409416000</v>
      </c>
      <c r="AL32" s="280">
        <v>1876304806.74</v>
      </c>
      <c r="AM32" s="280">
        <v>409416000</v>
      </c>
      <c r="AN32" s="305">
        <f>+AM32/AL32</f>
        <v>0.21820335295699791</v>
      </c>
      <c r="AO32" s="276" t="s">
        <v>300</v>
      </c>
      <c r="AP32" s="120" t="s">
        <v>348</v>
      </c>
      <c r="AQ32" s="120" t="s">
        <v>300</v>
      </c>
    </row>
    <row r="33" spans="1:43" ht="84" x14ac:dyDescent="0.35">
      <c r="A33" s="191"/>
      <c r="B33" s="189"/>
      <c r="C33" s="30" t="s">
        <v>40</v>
      </c>
      <c r="D33" s="30" t="s">
        <v>39</v>
      </c>
      <c r="E33" s="159" t="s">
        <v>38</v>
      </c>
      <c r="F33" s="98">
        <v>3500</v>
      </c>
      <c r="G33" s="13">
        <v>200</v>
      </c>
      <c r="H33" s="13">
        <v>65</v>
      </c>
      <c r="I33" s="13">
        <v>0</v>
      </c>
      <c r="J33" s="134">
        <v>70</v>
      </c>
      <c r="K33" s="126">
        <f>204-J33</f>
        <v>134</v>
      </c>
      <c r="L33" s="146">
        <f t="shared" si="6"/>
        <v>269</v>
      </c>
      <c r="M33" s="130">
        <v>1</v>
      </c>
      <c r="N33" s="130">
        <f t="shared" si="7"/>
        <v>7.685714285714286E-2</v>
      </c>
      <c r="O33" s="302"/>
      <c r="P33" s="217"/>
      <c r="Q33" s="265"/>
      <c r="R33" s="175"/>
      <c r="S33" s="123" t="s">
        <v>236</v>
      </c>
      <c r="T33" s="35">
        <v>200</v>
      </c>
      <c r="U33" s="35">
        <v>0</v>
      </c>
      <c r="V33" s="35">
        <v>204</v>
      </c>
      <c r="W33" s="72">
        <f t="shared" si="1"/>
        <v>204</v>
      </c>
      <c r="X33" s="139">
        <v>1</v>
      </c>
      <c r="Y33" s="16">
        <v>44075</v>
      </c>
      <c r="Z33" s="16">
        <v>44196</v>
      </c>
      <c r="AA33" s="116">
        <f t="shared" si="8"/>
        <v>5.7142857142857144</v>
      </c>
      <c r="AB33" s="29"/>
      <c r="AC33" s="211"/>
      <c r="AD33" s="214"/>
      <c r="AE33" s="177"/>
      <c r="AF33" s="179"/>
      <c r="AG33" s="177"/>
      <c r="AH33" s="170"/>
      <c r="AI33" s="268"/>
      <c r="AJ33" s="268"/>
      <c r="AK33" s="268"/>
      <c r="AL33" s="281"/>
      <c r="AM33" s="281"/>
      <c r="AN33" s="306"/>
      <c r="AO33" s="276"/>
      <c r="AP33" s="120" t="s">
        <v>349</v>
      </c>
      <c r="AQ33" s="120" t="s">
        <v>319</v>
      </c>
    </row>
    <row r="34" spans="1:43" ht="79.5" customHeight="1" x14ac:dyDescent="0.35">
      <c r="A34" s="191"/>
      <c r="B34" s="189"/>
      <c r="C34" s="30" t="s">
        <v>37</v>
      </c>
      <c r="D34" s="30" t="s">
        <v>36</v>
      </c>
      <c r="E34" s="159" t="s">
        <v>35</v>
      </c>
      <c r="F34" s="98">
        <v>16000</v>
      </c>
      <c r="G34" s="13">
        <v>500</v>
      </c>
      <c r="H34" s="13">
        <v>0</v>
      </c>
      <c r="I34" s="13">
        <v>0</v>
      </c>
      <c r="J34" s="134">
        <v>828</v>
      </c>
      <c r="K34" s="126">
        <f>828-J34</f>
        <v>0</v>
      </c>
      <c r="L34" s="146">
        <f t="shared" si="6"/>
        <v>828</v>
      </c>
      <c r="M34" s="130">
        <v>1</v>
      </c>
      <c r="N34" s="130">
        <f t="shared" si="7"/>
        <v>5.1749999999999997E-2</v>
      </c>
      <c r="O34" s="302"/>
      <c r="P34" s="301" t="s">
        <v>34</v>
      </c>
      <c r="Q34" s="182">
        <v>2020130010127</v>
      </c>
      <c r="R34" s="175" t="s">
        <v>33</v>
      </c>
      <c r="S34" s="15" t="s">
        <v>237</v>
      </c>
      <c r="T34" s="41">
        <v>1</v>
      </c>
      <c r="U34" s="41">
        <v>0</v>
      </c>
      <c r="V34" s="41">
        <v>1</v>
      </c>
      <c r="W34" s="72">
        <f t="shared" si="1"/>
        <v>1</v>
      </c>
      <c r="X34" s="139">
        <f>+W34/T34</f>
        <v>1</v>
      </c>
      <c r="Y34" s="16">
        <v>44075</v>
      </c>
      <c r="Z34" s="16">
        <v>44196</v>
      </c>
      <c r="AA34" s="116">
        <f t="shared" si="8"/>
        <v>3.125</v>
      </c>
      <c r="AB34" s="29"/>
      <c r="AC34" s="211"/>
      <c r="AD34" s="214"/>
      <c r="AE34" s="176" t="s">
        <v>6</v>
      </c>
      <c r="AF34" s="178" t="s">
        <v>32</v>
      </c>
      <c r="AG34" s="176" t="s">
        <v>31</v>
      </c>
      <c r="AH34" s="168" t="s">
        <v>30</v>
      </c>
      <c r="AI34" s="268"/>
      <c r="AJ34" s="268"/>
      <c r="AK34" s="268"/>
      <c r="AL34" s="281"/>
      <c r="AM34" s="281"/>
      <c r="AN34" s="306"/>
      <c r="AO34" s="276"/>
      <c r="AP34" s="120" t="s">
        <v>350</v>
      </c>
      <c r="AQ34" s="120" t="s">
        <v>320</v>
      </c>
    </row>
    <row r="35" spans="1:43" ht="78" customHeight="1" x14ac:dyDescent="0.35">
      <c r="A35" s="191"/>
      <c r="B35" s="172"/>
      <c r="C35" s="30" t="s">
        <v>29</v>
      </c>
      <c r="D35" s="30" t="s">
        <v>28</v>
      </c>
      <c r="E35" s="159" t="s">
        <v>27</v>
      </c>
      <c r="F35" s="98">
        <v>1000</v>
      </c>
      <c r="G35" s="13">
        <v>100</v>
      </c>
      <c r="H35" s="13">
        <v>0</v>
      </c>
      <c r="I35" s="13">
        <v>0</v>
      </c>
      <c r="J35" s="134">
        <v>0</v>
      </c>
      <c r="K35" s="128">
        <v>0</v>
      </c>
      <c r="L35" s="146">
        <f t="shared" si="6"/>
        <v>0</v>
      </c>
      <c r="M35" s="130">
        <f>+L35/G35</f>
        <v>0</v>
      </c>
      <c r="N35" s="130">
        <f t="shared" si="7"/>
        <v>0</v>
      </c>
      <c r="O35" s="267"/>
      <c r="P35" s="301"/>
      <c r="Q35" s="196"/>
      <c r="R35" s="197"/>
      <c r="S35" s="15" t="s">
        <v>238</v>
      </c>
      <c r="T35" s="43">
        <v>100</v>
      </c>
      <c r="U35" s="43">
        <v>0</v>
      </c>
      <c r="V35" s="43">
        <v>0</v>
      </c>
      <c r="W35" s="72">
        <f t="shared" si="1"/>
        <v>0</v>
      </c>
      <c r="X35" s="139">
        <f>+W35/T35</f>
        <v>0</v>
      </c>
      <c r="Y35" s="16">
        <v>44075</v>
      </c>
      <c r="Z35" s="16">
        <v>44196</v>
      </c>
      <c r="AA35" s="116">
        <f t="shared" si="8"/>
        <v>10</v>
      </c>
      <c r="AB35" s="29"/>
      <c r="AC35" s="211"/>
      <c r="AD35" s="214"/>
      <c r="AE35" s="177"/>
      <c r="AF35" s="179"/>
      <c r="AG35" s="177"/>
      <c r="AH35" s="170"/>
      <c r="AI35" s="268"/>
      <c r="AJ35" s="268"/>
      <c r="AK35" s="268"/>
      <c r="AL35" s="282"/>
      <c r="AM35" s="282"/>
      <c r="AN35" s="307"/>
      <c r="AO35" s="276"/>
      <c r="AP35" s="120" t="s">
        <v>348</v>
      </c>
      <c r="AQ35" s="120" t="s">
        <v>300</v>
      </c>
    </row>
    <row r="36" spans="1:43" ht="87" customHeight="1" x14ac:dyDescent="0.35">
      <c r="A36" s="191"/>
      <c r="B36" s="171" t="s">
        <v>26</v>
      </c>
      <c r="C36" s="190" t="s">
        <v>25</v>
      </c>
      <c r="D36" s="190" t="s">
        <v>24</v>
      </c>
      <c r="E36" s="190" t="s">
        <v>23</v>
      </c>
      <c r="F36" s="168">
        <v>10000</v>
      </c>
      <c r="G36" s="193">
        <v>1000</v>
      </c>
      <c r="H36" s="193">
        <v>75</v>
      </c>
      <c r="I36" s="193">
        <v>145</v>
      </c>
      <c r="J36" s="291">
        <v>813</v>
      </c>
      <c r="K36" s="285">
        <f>1050-J36</f>
        <v>237</v>
      </c>
      <c r="L36" s="258">
        <f t="shared" si="6"/>
        <v>1270</v>
      </c>
      <c r="M36" s="261">
        <v>1</v>
      </c>
      <c r="N36" s="261">
        <f t="shared" si="7"/>
        <v>0.127</v>
      </c>
      <c r="O36" s="266">
        <f>AVERAGE(N36:N40)</f>
        <v>0.11799999999999999</v>
      </c>
      <c r="P36" s="216" t="s">
        <v>256</v>
      </c>
      <c r="Q36" s="182">
        <v>2020130010121</v>
      </c>
      <c r="R36" s="175" t="s">
        <v>22</v>
      </c>
      <c r="S36" s="15" t="s">
        <v>239</v>
      </c>
      <c r="T36" s="43">
        <v>2</v>
      </c>
      <c r="U36" s="43">
        <v>1</v>
      </c>
      <c r="V36" s="43">
        <v>1</v>
      </c>
      <c r="W36" s="72">
        <f t="shared" si="1"/>
        <v>2</v>
      </c>
      <c r="X36" s="139">
        <f>+W36/T36</f>
        <v>1</v>
      </c>
      <c r="Y36" s="16">
        <v>44075</v>
      </c>
      <c r="Z36" s="16">
        <v>44196</v>
      </c>
      <c r="AA36" s="298">
        <f t="shared" si="8"/>
        <v>10</v>
      </c>
      <c r="AB36" s="184"/>
      <c r="AC36" s="211"/>
      <c r="AD36" s="214"/>
      <c r="AE36" s="176" t="s">
        <v>6</v>
      </c>
      <c r="AF36" s="178" t="s">
        <v>21</v>
      </c>
      <c r="AG36" s="165" t="s">
        <v>20</v>
      </c>
      <c r="AH36" s="168" t="s">
        <v>12</v>
      </c>
      <c r="AI36" s="268">
        <v>576351829.30999994</v>
      </c>
      <c r="AJ36" s="268">
        <v>79000000</v>
      </c>
      <c r="AK36" s="268">
        <v>158743000</v>
      </c>
      <c r="AL36" s="280">
        <v>576351829.30999994</v>
      </c>
      <c r="AM36" s="280">
        <v>158743000</v>
      </c>
      <c r="AN36" s="305">
        <f>+AM36/AL36</f>
        <v>0.27542725107690702</v>
      </c>
      <c r="AO36" s="276" t="s">
        <v>301</v>
      </c>
      <c r="AP36" s="277" t="s">
        <v>351</v>
      </c>
      <c r="AQ36" s="275" t="s">
        <v>321</v>
      </c>
    </row>
    <row r="37" spans="1:43" ht="42" x14ac:dyDescent="0.35">
      <c r="A37" s="191"/>
      <c r="B37" s="189"/>
      <c r="C37" s="191"/>
      <c r="D37" s="191"/>
      <c r="E37" s="191"/>
      <c r="F37" s="169"/>
      <c r="G37" s="194"/>
      <c r="H37" s="194"/>
      <c r="I37" s="194"/>
      <c r="J37" s="292"/>
      <c r="K37" s="286"/>
      <c r="L37" s="259"/>
      <c r="M37" s="262"/>
      <c r="N37" s="262"/>
      <c r="O37" s="302"/>
      <c r="P37" s="288"/>
      <c r="Q37" s="183"/>
      <c r="R37" s="175"/>
      <c r="S37" s="15" t="s">
        <v>240</v>
      </c>
      <c r="T37" s="41" t="s">
        <v>246</v>
      </c>
      <c r="U37" s="41" t="s">
        <v>246</v>
      </c>
      <c r="V37" s="41" t="s">
        <v>246</v>
      </c>
      <c r="W37" s="72" t="s">
        <v>362</v>
      </c>
      <c r="X37" s="139" t="s">
        <v>362</v>
      </c>
      <c r="Y37" s="16">
        <v>44075</v>
      </c>
      <c r="Z37" s="16">
        <v>44196</v>
      </c>
      <c r="AA37" s="299"/>
      <c r="AB37" s="185"/>
      <c r="AC37" s="211"/>
      <c r="AD37" s="214"/>
      <c r="AE37" s="187"/>
      <c r="AF37" s="188"/>
      <c r="AG37" s="166"/>
      <c r="AH37" s="169"/>
      <c r="AI37" s="268"/>
      <c r="AJ37" s="268"/>
      <c r="AK37" s="268"/>
      <c r="AL37" s="281"/>
      <c r="AM37" s="281"/>
      <c r="AN37" s="306"/>
      <c r="AO37" s="276"/>
      <c r="AP37" s="278"/>
      <c r="AQ37" s="275"/>
    </row>
    <row r="38" spans="1:43" ht="70" x14ac:dyDescent="0.35">
      <c r="A38" s="191"/>
      <c r="B38" s="189"/>
      <c r="C38" s="191"/>
      <c r="D38" s="191"/>
      <c r="E38" s="191"/>
      <c r="F38" s="169"/>
      <c r="G38" s="194"/>
      <c r="H38" s="194"/>
      <c r="I38" s="194"/>
      <c r="J38" s="292"/>
      <c r="K38" s="286"/>
      <c r="L38" s="259"/>
      <c r="M38" s="262"/>
      <c r="N38" s="262"/>
      <c r="O38" s="302"/>
      <c r="P38" s="288"/>
      <c r="Q38" s="183"/>
      <c r="R38" s="175"/>
      <c r="S38" s="15" t="s">
        <v>241</v>
      </c>
      <c r="T38" s="43">
        <v>1</v>
      </c>
      <c r="U38" s="43">
        <v>0</v>
      </c>
      <c r="V38" s="43">
        <v>1</v>
      </c>
      <c r="W38" s="72">
        <f t="shared" si="1"/>
        <v>1</v>
      </c>
      <c r="X38" s="139">
        <f>+W38/T38</f>
        <v>1</v>
      </c>
      <c r="Y38" s="16">
        <v>44075</v>
      </c>
      <c r="Z38" s="16">
        <v>44196</v>
      </c>
      <c r="AA38" s="299"/>
      <c r="AB38" s="185"/>
      <c r="AC38" s="211"/>
      <c r="AD38" s="214"/>
      <c r="AE38" s="187"/>
      <c r="AF38" s="188"/>
      <c r="AG38" s="166"/>
      <c r="AH38" s="169"/>
      <c r="AI38" s="268"/>
      <c r="AJ38" s="268"/>
      <c r="AK38" s="268"/>
      <c r="AL38" s="281"/>
      <c r="AM38" s="281"/>
      <c r="AN38" s="306"/>
      <c r="AO38" s="276"/>
      <c r="AP38" s="278"/>
      <c r="AQ38" s="275"/>
    </row>
    <row r="39" spans="1:43" ht="28" x14ac:dyDescent="0.35">
      <c r="A39" s="191"/>
      <c r="B39" s="189"/>
      <c r="C39" s="192"/>
      <c r="D39" s="192"/>
      <c r="E39" s="192"/>
      <c r="F39" s="170"/>
      <c r="G39" s="195"/>
      <c r="H39" s="195"/>
      <c r="I39" s="195"/>
      <c r="J39" s="293"/>
      <c r="K39" s="286"/>
      <c r="L39" s="260"/>
      <c r="M39" s="263"/>
      <c r="N39" s="263"/>
      <c r="O39" s="302"/>
      <c r="P39" s="288"/>
      <c r="Q39" s="183"/>
      <c r="R39" s="175"/>
      <c r="S39" s="101" t="s">
        <v>242</v>
      </c>
      <c r="T39" s="20">
        <v>1</v>
      </c>
      <c r="U39" s="20">
        <v>0</v>
      </c>
      <c r="V39" s="20">
        <v>1</v>
      </c>
      <c r="W39" s="72">
        <f t="shared" si="1"/>
        <v>1</v>
      </c>
      <c r="X39" s="139">
        <f>+W39/T39</f>
        <v>1</v>
      </c>
      <c r="Y39" s="16">
        <v>44075</v>
      </c>
      <c r="Z39" s="16">
        <v>44196</v>
      </c>
      <c r="AA39" s="300"/>
      <c r="AB39" s="186"/>
      <c r="AC39" s="211"/>
      <c r="AD39" s="214"/>
      <c r="AE39" s="177"/>
      <c r="AF39" s="179"/>
      <c r="AG39" s="167"/>
      <c r="AH39" s="170"/>
      <c r="AI39" s="268"/>
      <c r="AJ39" s="268"/>
      <c r="AK39" s="268"/>
      <c r="AL39" s="281"/>
      <c r="AM39" s="281"/>
      <c r="AN39" s="306"/>
      <c r="AO39" s="276"/>
      <c r="AP39" s="279"/>
      <c r="AQ39" s="275"/>
    </row>
    <row r="40" spans="1:43" ht="168" x14ac:dyDescent="0.35">
      <c r="A40" s="191"/>
      <c r="B40" s="172"/>
      <c r="C40" s="12" t="s">
        <v>19</v>
      </c>
      <c r="D40" s="12">
        <v>0</v>
      </c>
      <c r="E40" s="2" t="s">
        <v>18</v>
      </c>
      <c r="F40" s="98">
        <v>3000</v>
      </c>
      <c r="G40" s="13">
        <v>260</v>
      </c>
      <c r="H40" s="13">
        <v>0</v>
      </c>
      <c r="I40" s="13">
        <v>0</v>
      </c>
      <c r="J40" s="134">
        <v>100</v>
      </c>
      <c r="K40" s="126">
        <f>327-J40</f>
        <v>227</v>
      </c>
      <c r="L40" s="126">
        <f>I40+J40+K40+H40</f>
        <v>327</v>
      </c>
      <c r="M40" s="129">
        <v>1</v>
      </c>
      <c r="N40" s="129">
        <f>+L40/F40</f>
        <v>0.109</v>
      </c>
      <c r="O40" s="267"/>
      <c r="P40" s="15" t="s">
        <v>17</v>
      </c>
      <c r="Q40" s="14">
        <v>2020130010097</v>
      </c>
      <c r="R40" s="97" t="s">
        <v>16</v>
      </c>
      <c r="S40" s="15" t="s">
        <v>15</v>
      </c>
      <c r="T40" s="105">
        <v>2</v>
      </c>
      <c r="U40" s="105">
        <v>0</v>
      </c>
      <c r="V40" s="111">
        <v>2</v>
      </c>
      <c r="W40" s="72">
        <f t="shared" si="1"/>
        <v>2</v>
      </c>
      <c r="X40" s="139">
        <f>+W40/T40</f>
        <v>1</v>
      </c>
      <c r="Y40" s="16">
        <v>44075</v>
      </c>
      <c r="Z40" s="16">
        <v>44196</v>
      </c>
      <c r="AA40" s="29">
        <f>G40*100/F40</f>
        <v>8.6666666666666661</v>
      </c>
      <c r="AB40" s="29"/>
      <c r="AC40" s="211"/>
      <c r="AD40" s="214"/>
      <c r="AE40" s="106" t="s">
        <v>6</v>
      </c>
      <c r="AF40" s="107" t="s">
        <v>14</v>
      </c>
      <c r="AG40" s="18" t="s">
        <v>13</v>
      </c>
      <c r="AH40" s="98" t="s">
        <v>12</v>
      </c>
      <c r="AI40" s="268"/>
      <c r="AJ40" s="268"/>
      <c r="AK40" s="268"/>
      <c r="AL40" s="282"/>
      <c r="AM40" s="282"/>
      <c r="AN40" s="307"/>
      <c r="AO40" s="114" t="s">
        <v>302</v>
      </c>
      <c r="AP40" s="120" t="s">
        <v>352</v>
      </c>
      <c r="AQ40" s="119" t="s">
        <v>302</v>
      </c>
    </row>
    <row r="41" spans="1:43" ht="130.5" x14ac:dyDescent="0.35">
      <c r="A41" s="191"/>
      <c r="B41" s="171" t="s">
        <v>11</v>
      </c>
      <c r="C41" s="12" t="s">
        <v>10</v>
      </c>
      <c r="D41" s="12">
        <v>0</v>
      </c>
      <c r="E41" s="12" t="s">
        <v>9</v>
      </c>
      <c r="F41" s="98">
        <v>72</v>
      </c>
      <c r="G41" s="13">
        <v>5</v>
      </c>
      <c r="H41" s="13">
        <v>0</v>
      </c>
      <c r="I41" s="13">
        <v>0</v>
      </c>
      <c r="J41" s="134">
        <v>3</v>
      </c>
      <c r="K41" s="126">
        <f>15-J41</f>
        <v>12</v>
      </c>
      <c r="L41" s="146">
        <f t="shared" ref="L41:L42" si="9">I41+J41+K41+H41</f>
        <v>15</v>
      </c>
      <c r="M41" s="129">
        <v>1</v>
      </c>
      <c r="N41" s="129">
        <f>+L41/F41</f>
        <v>0.20833333333333334</v>
      </c>
      <c r="O41" s="266">
        <f>AVERAGE(N41:N42)</f>
        <v>0.22390478499838345</v>
      </c>
      <c r="P41" s="301" t="s">
        <v>8</v>
      </c>
      <c r="Q41" s="174">
        <v>2020130010073</v>
      </c>
      <c r="R41" s="175" t="s">
        <v>7</v>
      </c>
      <c r="S41" s="15" t="s">
        <v>243</v>
      </c>
      <c r="T41" s="20">
        <v>5</v>
      </c>
      <c r="U41" s="20">
        <v>0</v>
      </c>
      <c r="V41" s="20">
        <v>15</v>
      </c>
      <c r="W41" s="72">
        <f t="shared" si="1"/>
        <v>15</v>
      </c>
      <c r="X41" s="139">
        <v>1</v>
      </c>
      <c r="Y41" s="16">
        <v>44075</v>
      </c>
      <c r="Z41" s="16">
        <v>44196</v>
      </c>
      <c r="AA41" s="45">
        <f>G41*100/F41</f>
        <v>6.9444444444444446</v>
      </c>
      <c r="AB41" s="29"/>
      <c r="AC41" s="211"/>
      <c r="AD41" s="214"/>
      <c r="AE41" s="176" t="s">
        <v>6</v>
      </c>
      <c r="AF41" s="178" t="s">
        <v>5</v>
      </c>
      <c r="AG41" s="176" t="s">
        <v>4</v>
      </c>
      <c r="AH41" s="168" t="s">
        <v>3</v>
      </c>
      <c r="AI41" s="268">
        <v>550082756.82000005</v>
      </c>
      <c r="AJ41" s="268">
        <v>122200000</v>
      </c>
      <c r="AK41" s="268">
        <v>153316000</v>
      </c>
      <c r="AL41" s="280">
        <v>550082756.82000005</v>
      </c>
      <c r="AM41" s="280">
        <v>153316000</v>
      </c>
      <c r="AN41" s="305">
        <f>+AM41/AL41</f>
        <v>0.27871442632797994</v>
      </c>
      <c r="AO41" s="113" t="s">
        <v>303</v>
      </c>
      <c r="AP41" s="120" t="s">
        <v>353</v>
      </c>
      <c r="AQ41" s="119" t="s">
        <v>323</v>
      </c>
    </row>
    <row r="42" spans="1:43" ht="126" x14ac:dyDescent="0.35">
      <c r="A42" s="192"/>
      <c r="B42" s="172"/>
      <c r="C42" s="30" t="s">
        <v>2</v>
      </c>
      <c r="D42" s="30" t="s">
        <v>1</v>
      </c>
      <c r="E42" s="159" t="s">
        <v>0</v>
      </c>
      <c r="F42" s="98">
        <v>61860</v>
      </c>
      <c r="G42" s="13">
        <v>6978</v>
      </c>
      <c r="H42" s="13">
        <v>0</v>
      </c>
      <c r="I42" s="13">
        <v>1306</v>
      </c>
      <c r="J42" s="134">
        <v>8486</v>
      </c>
      <c r="K42" s="126">
        <f>13508-J42</f>
        <v>5022</v>
      </c>
      <c r="L42" s="146">
        <f t="shared" si="9"/>
        <v>14814</v>
      </c>
      <c r="M42" s="129">
        <v>1</v>
      </c>
      <c r="N42" s="129">
        <f>+L42/F42</f>
        <v>0.23947623666343357</v>
      </c>
      <c r="O42" s="267"/>
      <c r="P42" s="301"/>
      <c r="Q42" s="174"/>
      <c r="R42" s="175"/>
      <c r="S42" s="15" t="s">
        <v>244</v>
      </c>
      <c r="T42" s="20">
        <v>1</v>
      </c>
      <c r="U42" s="20">
        <v>1</v>
      </c>
      <c r="V42" s="20">
        <v>1</v>
      </c>
      <c r="W42" s="72">
        <f t="shared" si="1"/>
        <v>2</v>
      </c>
      <c r="X42" s="139">
        <v>1</v>
      </c>
      <c r="Y42" s="16">
        <v>44075</v>
      </c>
      <c r="Z42" s="16">
        <v>44196</v>
      </c>
      <c r="AA42" s="116">
        <f>G42*100/F42</f>
        <v>11.280310378273521</v>
      </c>
      <c r="AB42" s="29"/>
      <c r="AC42" s="212"/>
      <c r="AD42" s="215"/>
      <c r="AE42" s="177"/>
      <c r="AF42" s="179"/>
      <c r="AG42" s="177"/>
      <c r="AH42" s="170"/>
      <c r="AI42" s="268"/>
      <c r="AJ42" s="268"/>
      <c r="AK42" s="268"/>
      <c r="AL42" s="282"/>
      <c r="AM42" s="282"/>
      <c r="AN42" s="307"/>
      <c r="AO42" s="113" t="s">
        <v>304</v>
      </c>
      <c r="AP42" s="120" t="s">
        <v>354</v>
      </c>
      <c r="AQ42" s="164" t="s">
        <v>322</v>
      </c>
    </row>
    <row r="44" spans="1:43" ht="71.25" customHeight="1" x14ac:dyDescent="0.35">
      <c r="J44" s="264" t="s">
        <v>365</v>
      </c>
      <c r="K44" s="264"/>
      <c r="L44" s="264"/>
      <c r="M44" s="132">
        <f>AVERAGE(M3:M42)</f>
        <v>0.7202708333333333</v>
      </c>
      <c r="N44" s="132"/>
      <c r="O44" s="132">
        <f>AVERAGE(O3:O42)</f>
        <v>0.10399826829969736</v>
      </c>
      <c r="U44" s="257" t="s">
        <v>364</v>
      </c>
      <c r="V44" s="257"/>
      <c r="W44" s="257"/>
      <c r="X44" s="140">
        <f>AVERAGE(X3:X42)</f>
        <v>0.63438888888888889</v>
      </c>
      <c r="AJ44" s="304" t="s">
        <v>358</v>
      </c>
      <c r="AK44" s="304"/>
      <c r="AL44" s="141">
        <f>SUM(AL3:AL42)</f>
        <v>8507954392.1700001</v>
      </c>
      <c r="AM44" s="141">
        <f>SUM(AM3:AM42)</f>
        <v>2165564600</v>
      </c>
      <c r="AN44" s="152"/>
    </row>
    <row r="45" spans="1:43" ht="42" customHeight="1" x14ac:dyDescent="0.35">
      <c r="AJ45" s="304"/>
      <c r="AK45" s="304"/>
      <c r="AL45" s="303">
        <f>+AM44/AL44</f>
        <v>0.25453411010207133</v>
      </c>
      <c r="AM45" s="303"/>
      <c r="AN45" s="153"/>
      <c r="AO45" s="115"/>
    </row>
  </sheetData>
  <mergeCells count="272">
    <mergeCell ref="AN36:AN40"/>
    <mergeCell ref="AN41:AN42"/>
    <mergeCell ref="H8:H11"/>
    <mergeCell ref="H19:H20"/>
    <mergeCell ref="H24:H25"/>
    <mergeCell ref="H36:H39"/>
    <mergeCell ref="AN3:AN5"/>
    <mergeCell ref="AN6:AN11"/>
    <mergeCell ref="AN12:AN15"/>
    <mergeCell ref="AN16:AN17"/>
    <mergeCell ref="AN19:AN21"/>
    <mergeCell ref="AN22:AN25"/>
    <mergeCell ref="AN26:AN27"/>
    <mergeCell ref="AN29:AN31"/>
    <mergeCell ref="AN32:AN35"/>
    <mergeCell ref="O3:O5"/>
    <mergeCell ref="O6:O11"/>
    <mergeCell ref="O12:O15"/>
    <mergeCell ref="O16:O18"/>
    <mergeCell ref="O19:O25"/>
    <mergeCell ref="O26:O28"/>
    <mergeCell ref="O29:O31"/>
    <mergeCell ref="O32:O35"/>
    <mergeCell ref="AM29:AM31"/>
    <mergeCell ref="AL32:AL35"/>
    <mergeCell ref="AM32:AM35"/>
    <mergeCell ref="AL36:AL40"/>
    <mergeCell ref="AM36:AM40"/>
    <mergeCell ref="AL41:AL42"/>
    <mergeCell ref="AM41:AM42"/>
    <mergeCell ref="AF19:AF21"/>
    <mergeCell ref="AJ32:AJ35"/>
    <mergeCell ref="AF34:AF35"/>
    <mergeCell ref="AG34:AG35"/>
    <mergeCell ref="AH34:AH35"/>
    <mergeCell ref="AG41:AG42"/>
    <mergeCell ref="AH41:AH42"/>
    <mergeCell ref="AI41:AI42"/>
    <mergeCell ref="AJ36:AJ40"/>
    <mergeCell ref="AH26:AH27"/>
    <mergeCell ref="AH24:AH25"/>
    <mergeCell ref="AG24:AG25"/>
    <mergeCell ref="AK22:AK25"/>
    <mergeCell ref="AK26:AK27"/>
    <mergeCell ref="AK29:AK31"/>
    <mergeCell ref="AK32:AK35"/>
    <mergeCell ref="AK41:AK42"/>
    <mergeCell ref="AI36:AI40"/>
    <mergeCell ref="AL45:AM45"/>
    <mergeCell ref="AJ44:AK45"/>
    <mergeCell ref="AG12:AG15"/>
    <mergeCell ref="AH12:AH15"/>
    <mergeCell ref="AL3:AL5"/>
    <mergeCell ref="AM3:AM5"/>
    <mergeCell ref="AL6:AL11"/>
    <mergeCell ref="AM6:AM11"/>
    <mergeCell ref="AL12:AL15"/>
    <mergeCell ref="AM12:AM15"/>
    <mergeCell ref="AL16:AL17"/>
    <mergeCell ref="AM16:AM17"/>
    <mergeCell ref="AI26:AI27"/>
    <mergeCell ref="AJ26:AJ27"/>
    <mergeCell ref="AJ29:AJ31"/>
    <mergeCell ref="AI19:AI21"/>
    <mergeCell ref="AJ19:AJ21"/>
    <mergeCell ref="AH22:AH23"/>
    <mergeCell ref="AI22:AI25"/>
    <mergeCell ref="AG22:AG23"/>
    <mergeCell ref="AG19:AG21"/>
    <mergeCell ref="AH19:AH21"/>
    <mergeCell ref="AJ41:AJ42"/>
    <mergeCell ref="AI32:AI35"/>
    <mergeCell ref="B41:B42"/>
    <mergeCell ref="P41:P42"/>
    <mergeCell ref="Q41:Q42"/>
    <mergeCell ref="R41:R42"/>
    <mergeCell ref="AE41:AE42"/>
    <mergeCell ref="AF41:AF42"/>
    <mergeCell ref="V14:V15"/>
    <mergeCell ref="AB8:AB11"/>
    <mergeCell ref="AB19:AB20"/>
    <mergeCell ref="AB24:AB25"/>
    <mergeCell ref="AB36:AB39"/>
    <mergeCell ref="B32:B35"/>
    <mergeCell ref="B36:B40"/>
    <mergeCell ref="C36:C39"/>
    <mergeCell ref="D36:D39"/>
    <mergeCell ref="E36:E39"/>
    <mergeCell ref="F36:F39"/>
    <mergeCell ref="G36:G39"/>
    <mergeCell ref="I24:I25"/>
    <mergeCell ref="Q19:Q21"/>
    <mergeCell ref="R19:R21"/>
    <mergeCell ref="AA19:AA20"/>
    <mergeCell ref="AE19:AE21"/>
    <mergeCell ref="P22:P23"/>
    <mergeCell ref="AF36:AF39"/>
    <mergeCell ref="AG36:AG39"/>
    <mergeCell ref="AH36:AH39"/>
    <mergeCell ref="N36:N39"/>
    <mergeCell ref="AE32:AE33"/>
    <mergeCell ref="AF32:AF33"/>
    <mergeCell ref="AG32:AG33"/>
    <mergeCell ref="AH32:AH33"/>
    <mergeCell ref="O36:O40"/>
    <mergeCell ref="B29:B31"/>
    <mergeCell ref="P29:P31"/>
    <mergeCell ref="Q29:Q31"/>
    <mergeCell ref="R29:R31"/>
    <mergeCell ref="AE29:AE31"/>
    <mergeCell ref="AF29:AF31"/>
    <mergeCell ref="AG29:AG31"/>
    <mergeCell ref="AH29:AH31"/>
    <mergeCell ref="AI29:AI31"/>
    <mergeCell ref="I36:I39"/>
    <mergeCell ref="P36:P39"/>
    <mergeCell ref="Q36:Q39"/>
    <mergeCell ref="R36:R39"/>
    <mergeCell ref="AA36:AA39"/>
    <mergeCell ref="AE36:AE39"/>
    <mergeCell ref="P34:P35"/>
    <mergeCell ref="Q34:Q35"/>
    <mergeCell ref="R34:R35"/>
    <mergeCell ref="AE34:AE35"/>
    <mergeCell ref="J36:J39"/>
    <mergeCell ref="M36:M39"/>
    <mergeCell ref="B26:B28"/>
    <mergeCell ref="P26:P28"/>
    <mergeCell ref="Q26:Q28"/>
    <mergeCell ref="R26:R28"/>
    <mergeCell ref="AE26:AE27"/>
    <mergeCell ref="AF26:AF27"/>
    <mergeCell ref="AG26:AG27"/>
    <mergeCell ref="N19:N20"/>
    <mergeCell ref="F19:F20"/>
    <mergeCell ref="G19:G20"/>
    <mergeCell ref="P24:P25"/>
    <mergeCell ref="Q24:Q25"/>
    <mergeCell ref="R24:R25"/>
    <mergeCell ref="AA24:AA25"/>
    <mergeCell ref="AE24:AE25"/>
    <mergeCell ref="AF24:AF25"/>
    <mergeCell ref="C24:C25"/>
    <mergeCell ref="D24:D25"/>
    <mergeCell ref="E24:E25"/>
    <mergeCell ref="F24:F25"/>
    <mergeCell ref="G24:G25"/>
    <mergeCell ref="N24:N25"/>
    <mergeCell ref="B16:B18"/>
    <mergeCell ref="P16:P18"/>
    <mergeCell ref="Q16:Q18"/>
    <mergeCell ref="B19:B25"/>
    <mergeCell ref="C19:C20"/>
    <mergeCell ref="D19:D20"/>
    <mergeCell ref="E19:E20"/>
    <mergeCell ref="J19:J20"/>
    <mergeCell ref="J24:J25"/>
    <mergeCell ref="M19:M20"/>
    <mergeCell ref="M24:M25"/>
    <mergeCell ref="I19:I20"/>
    <mergeCell ref="P19:P21"/>
    <mergeCell ref="B12:B15"/>
    <mergeCell ref="P12:P15"/>
    <mergeCell ref="Q12:Q15"/>
    <mergeCell ref="R12:R15"/>
    <mergeCell ref="AE12:AE15"/>
    <mergeCell ref="Y8:Y11"/>
    <mergeCell ref="Z8:Z11"/>
    <mergeCell ref="AA8:AA11"/>
    <mergeCell ref="AE8:AE11"/>
    <mergeCell ref="P8:P11"/>
    <mergeCell ref="Q8:Q11"/>
    <mergeCell ref="R8:R11"/>
    <mergeCell ref="S8:S9"/>
    <mergeCell ref="T8:T9"/>
    <mergeCell ref="U8:U9"/>
    <mergeCell ref="C8:C11"/>
    <mergeCell ref="D8:D11"/>
    <mergeCell ref="S14:S15"/>
    <mergeCell ref="T14:T15"/>
    <mergeCell ref="U14:U15"/>
    <mergeCell ref="Y14:Y15"/>
    <mergeCell ref="Z14:Z15"/>
    <mergeCell ref="J8:J11"/>
    <mergeCell ref="M8:M11"/>
    <mergeCell ref="E8:E11"/>
    <mergeCell ref="F8:F11"/>
    <mergeCell ref="G8:G11"/>
    <mergeCell ref="I8:I11"/>
    <mergeCell ref="A1:AO1"/>
    <mergeCell ref="A3:A42"/>
    <mergeCell ref="B3:B5"/>
    <mergeCell ref="AC3:AC42"/>
    <mergeCell ref="AD3:AD42"/>
    <mergeCell ref="AI3:AI5"/>
    <mergeCell ref="AJ3:AJ5"/>
    <mergeCell ref="B6:B11"/>
    <mergeCell ref="AI6:AI11"/>
    <mergeCell ref="AJ6:AJ11"/>
    <mergeCell ref="K8:K11"/>
    <mergeCell ref="K19:K20"/>
    <mergeCell ref="K24:K25"/>
    <mergeCell ref="K36:K39"/>
    <mergeCell ref="V8:V9"/>
    <mergeCell ref="V10:V11"/>
    <mergeCell ref="AO36:AO39"/>
    <mergeCell ref="AO32:AO35"/>
    <mergeCell ref="AO19:AO25"/>
    <mergeCell ref="AO8:AO11"/>
    <mergeCell ref="AQ16:AQ18"/>
    <mergeCell ref="AQ19:AQ25"/>
    <mergeCell ref="AQ36:AQ39"/>
    <mergeCell ref="AO6:AO7"/>
    <mergeCell ref="AO12:AO13"/>
    <mergeCell ref="AO16:AO18"/>
    <mergeCell ref="AK3:AK5"/>
    <mergeCell ref="AK6:AK11"/>
    <mergeCell ref="AQ8:AQ11"/>
    <mergeCell ref="AK12:AK15"/>
    <mergeCell ref="AK16:AK17"/>
    <mergeCell ref="AK19:AK21"/>
    <mergeCell ref="AP8:AP11"/>
    <mergeCell ref="AP16:AP18"/>
    <mergeCell ref="AP19:AP20"/>
    <mergeCell ref="AP22:AP25"/>
    <mergeCell ref="AP36:AP39"/>
    <mergeCell ref="AL19:AL21"/>
    <mergeCell ref="AM19:AM21"/>
    <mergeCell ref="AL22:AL25"/>
    <mergeCell ref="AM22:AM25"/>
    <mergeCell ref="AL26:AL27"/>
    <mergeCell ref="AM26:AM27"/>
    <mergeCell ref="AL29:AL31"/>
    <mergeCell ref="AK36:AK40"/>
    <mergeCell ref="AH8:AH11"/>
    <mergeCell ref="S10:S11"/>
    <mergeCell ref="T10:T11"/>
    <mergeCell ref="U10:U11"/>
    <mergeCell ref="AF8:AF11"/>
    <mergeCell ref="AG8:AG11"/>
    <mergeCell ref="AF12:AF15"/>
    <mergeCell ref="AI12:AI15"/>
    <mergeCell ref="AJ12:AJ15"/>
    <mergeCell ref="AE22:AE23"/>
    <mergeCell ref="AF22:AF23"/>
    <mergeCell ref="AG16:AG18"/>
    <mergeCell ref="AH16:AH17"/>
    <mergeCell ref="AI16:AI17"/>
    <mergeCell ref="AJ16:AJ17"/>
    <mergeCell ref="AE16:AE17"/>
    <mergeCell ref="AF16:AF17"/>
    <mergeCell ref="AJ22:AJ25"/>
    <mergeCell ref="W8:W9"/>
    <mergeCell ref="W10:W11"/>
    <mergeCell ref="W14:W15"/>
    <mergeCell ref="X8:X9"/>
    <mergeCell ref="X10:X11"/>
    <mergeCell ref="X14:X15"/>
    <mergeCell ref="U44:W44"/>
    <mergeCell ref="L8:L11"/>
    <mergeCell ref="L19:L20"/>
    <mergeCell ref="L24:L25"/>
    <mergeCell ref="L36:L39"/>
    <mergeCell ref="Q22:Q23"/>
    <mergeCell ref="R22:R23"/>
    <mergeCell ref="R16:R18"/>
    <mergeCell ref="N8:N11"/>
    <mergeCell ref="J44:L44"/>
    <mergeCell ref="P32:P33"/>
    <mergeCell ref="Q32:Q33"/>
    <mergeCell ref="R32:R33"/>
    <mergeCell ref="O41:O42"/>
  </mergeCells>
  <hyperlinks>
    <hyperlink ref="P7" r:id="rId1" tooltip="Editar la información del proyecto" display="javascript:mga.projects.GetProjects.redirectCreateNewPage(true);" xr:uid="{BDF5664B-A129-439E-99E5-96D79AC89D0F}"/>
  </hyperlinks>
  <pageMargins left="0.7" right="0.7" top="0.75" bottom="0.75" header="0.3" footer="0.3"/>
  <pageSetup paperSize="9" orientation="portrait" horizontalDpi="360" verticalDpi="36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JN-SEPT</vt:lpstr>
      <vt:lpstr>OCT-DIC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cp:lastPrinted>2020-10-13T22:21:08Z</cp:lastPrinted>
  <dcterms:created xsi:type="dcterms:W3CDTF">2020-09-02T16:40:00Z</dcterms:created>
  <dcterms:modified xsi:type="dcterms:W3CDTF">2021-01-25T14:01:56Z</dcterms:modified>
</cp:coreProperties>
</file>