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530"/>
  <workbookPr/>
  <mc:AlternateContent xmlns:mc="http://schemas.openxmlformats.org/markup-compatibility/2006">
    <mc:Choice Requires="x15">
      <x15ac:absPath xmlns:x15ac="http://schemas.microsoft.com/office/spreadsheetml/2010/11/ac" url="C:\Users\luzma\OneDrive\Documentos\SEGUIMIENTOS PLANES DE ACCION  A DICIE,BRE 30 DE 2020\"/>
    </mc:Choice>
  </mc:AlternateContent>
  <xr:revisionPtr revIDLastSave="0" documentId="8_{4E00F56F-205E-4C64-90D0-57438FAC03B3}" xr6:coauthVersionLast="46" xr6:coauthVersionMax="46" xr10:uidLastSave="{00000000-0000-0000-0000-000000000000}"/>
  <bookViews>
    <workbookView xWindow="-110" yWindow="-110" windowWidth="19420" windowHeight="10420" xr2:uid="{00000000-000D-0000-FFFF-FFFF00000000}"/>
  </bookViews>
  <sheets>
    <sheet name="PLAN DE ACCION" sheetId="1" r:id="rId1"/>
    <sheet name="Deserción" sheetId="4" r:id="rId2"/>
    <sheet name="Modernización" sheetId="2" r:id="rId3"/>
    <sheet name="Ficha tecnica INDICE_GLOBAL" sheetId="3" r:id="rId4"/>
  </sheets>
  <definedNames>
    <definedName name="_xlnm.Print_Titles" localSheetId="3">'Ficha tecnica INDICE_GLOBAL'!$7:$9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49" i="1" l="1"/>
  <c r="Q49" i="1"/>
  <c r="Q36" i="1"/>
  <c r="Q3" i="1"/>
  <c r="AA84" i="1" l="1"/>
  <c r="AO107" i="1" l="1"/>
  <c r="AN108" i="1" s="1"/>
  <c r="AN107" i="1"/>
  <c r="Q96" i="1"/>
  <c r="J96" i="1"/>
  <c r="P93" i="1"/>
  <c r="Q93" i="1"/>
  <c r="O63" i="1"/>
  <c r="O60" i="1"/>
  <c r="AP107" i="1" l="1"/>
  <c r="AI43" i="1"/>
  <c r="AA97" i="1"/>
  <c r="AB97" i="1" s="1"/>
  <c r="AA99" i="1"/>
  <c r="AB99" i="1" s="1"/>
  <c r="AA101" i="1"/>
  <c r="AA102" i="1"/>
  <c r="AA93" i="1"/>
  <c r="AB93" i="1" s="1"/>
  <c r="AA94" i="1"/>
  <c r="AB94" i="1" s="1"/>
  <c r="AA95" i="1"/>
  <c r="AB95" i="1" s="1"/>
  <c r="AA96" i="1"/>
  <c r="AB96" i="1" s="1"/>
  <c r="AA98" i="1"/>
  <c r="AB98" i="1" s="1"/>
  <c r="AA100" i="1"/>
  <c r="AB100" i="1" s="1"/>
  <c r="AA103" i="1"/>
  <c r="AB103" i="1" s="1"/>
  <c r="AA104" i="1"/>
  <c r="AB104" i="1" s="1"/>
  <c r="AA105" i="1"/>
  <c r="AB105" i="1" s="1"/>
  <c r="AA92" i="1"/>
  <c r="AB92" i="1" s="1"/>
  <c r="AA90" i="1"/>
  <c r="AB90" i="1" s="1"/>
  <c r="AA91" i="1"/>
  <c r="W91" i="1"/>
  <c r="W90" i="1"/>
  <c r="AA89" i="1"/>
  <c r="AB89" i="1" s="1"/>
  <c r="W88" i="1"/>
  <c r="AA88" i="1"/>
  <c r="AB88" i="1" s="1"/>
  <c r="AA85" i="1"/>
  <c r="AB85" i="1" s="1"/>
  <c r="AA86" i="1"/>
  <c r="AB86" i="1" s="1"/>
  <c r="AA87" i="1"/>
  <c r="AB87" i="1" s="1"/>
  <c r="AA83" i="1"/>
  <c r="AB83" i="1" s="1"/>
  <c r="AB84" i="1"/>
  <c r="AA80" i="1"/>
  <c r="AB80" i="1" s="1"/>
  <c r="AA81" i="1"/>
  <c r="AB81" i="1" s="1"/>
  <c r="AA82" i="1"/>
  <c r="AB82" i="1" s="1"/>
  <c r="AA78" i="1"/>
  <c r="AA79" i="1"/>
  <c r="AB79" i="1" s="1"/>
  <c r="AA77" i="1"/>
  <c r="AB77" i="1" s="1"/>
  <c r="AA76" i="1"/>
  <c r="AB76" i="1" s="1"/>
  <c r="AA75" i="1"/>
  <c r="AB75" i="1" s="1"/>
  <c r="AA74" i="1"/>
  <c r="AB74" i="1" s="1"/>
  <c r="AA73" i="1"/>
  <c r="AA72" i="1"/>
  <c r="AA70" i="1"/>
  <c r="AA71" i="1"/>
  <c r="AB71" i="1" s="1"/>
  <c r="AA68" i="1"/>
  <c r="AA69" i="1"/>
  <c r="AA67" i="1"/>
  <c r="AB67" i="1" s="1"/>
  <c r="AA66" i="1"/>
  <c r="AB66" i="1" s="1"/>
  <c r="AA65" i="1"/>
  <c r="AB65" i="1" s="1"/>
  <c r="AA64" i="1"/>
  <c r="AA63" i="1"/>
  <c r="AA61" i="1"/>
  <c r="AB61" i="1" s="1"/>
  <c r="AA62" i="1"/>
  <c r="AB62" i="1" s="1"/>
  <c r="AA60" i="1"/>
  <c r="AB60" i="1" s="1"/>
  <c r="AA59" i="1"/>
  <c r="AB59" i="1" s="1"/>
  <c r="AA58" i="1"/>
  <c r="AB58" i="1" s="1"/>
  <c r="AA57" i="1"/>
  <c r="AB57" i="1" s="1"/>
  <c r="AA56" i="1"/>
  <c r="AB56" i="1" s="1"/>
  <c r="AA53" i="1"/>
  <c r="AB53" i="1" s="1"/>
  <c r="AA54" i="1"/>
  <c r="AB54" i="1" s="1"/>
  <c r="AA55" i="1"/>
  <c r="AB55" i="1" s="1"/>
  <c r="AA51" i="1"/>
  <c r="AB51" i="1" s="1"/>
  <c r="AA52" i="1"/>
  <c r="AB52" i="1" s="1"/>
  <c r="AA50" i="1"/>
  <c r="AB50" i="1" s="1"/>
  <c r="AA49" i="1"/>
  <c r="AB49" i="1" s="1"/>
  <c r="AA48" i="1"/>
  <c r="AB48" i="1" s="1"/>
  <c r="AA47" i="1"/>
  <c r="AB47" i="1" s="1"/>
  <c r="AA45" i="1"/>
  <c r="AB45" i="1" s="1"/>
  <c r="AA46" i="1"/>
  <c r="AB46" i="1" s="1"/>
  <c r="AA44" i="1"/>
  <c r="AB44" i="1" s="1"/>
  <c r="AA43" i="1"/>
  <c r="AB43" i="1" s="1"/>
  <c r="AA42" i="1"/>
  <c r="AB42" i="1" s="1"/>
  <c r="AA40" i="1"/>
  <c r="AA39" i="1"/>
  <c r="AB39" i="1" s="1"/>
  <c r="AA37" i="1"/>
  <c r="AB37" i="1" s="1"/>
  <c r="AA38" i="1"/>
  <c r="AB38" i="1" s="1"/>
  <c r="AA36" i="1"/>
  <c r="AB36" i="1" s="1"/>
  <c r="AA35" i="1"/>
  <c r="AB35" i="1" s="1"/>
  <c r="AA34" i="1"/>
  <c r="AB34" i="1" s="1"/>
  <c r="AA33" i="1"/>
  <c r="AB33" i="1" s="1"/>
  <c r="AA31" i="1"/>
  <c r="AB31" i="1" s="1"/>
  <c r="AA32" i="1"/>
  <c r="AB32" i="1" s="1"/>
  <c r="AA29" i="1"/>
  <c r="AB29" i="1" s="1"/>
  <c r="AA30" i="1"/>
  <c r="AB30" i="1" s="1"/>
  <c r="AA28" i="1"/>
  <c r="AB28" i="1" s="1"/>
  <c r="AA26" i="1"/>
  <c r="AB26" i="1" s="1"/>
  <c r="AA27" i="1"/>
  <c r="AB27" i="1" s="1"/>
  <c r="AA25" i="1"/>
  <c r="AB25" i="1" s="1"/>
  <c r="AA16" i="1"/>
  <c r="AB16" i="1" s="1"/>
  <c r="AA14" i="1"/>
  <c r="AB14" i="1" s="1"/>
  <c r="AA12" i="1"/>
  <c r="AA11" i="1"/>
  <c r="AB11" i="1" s="1"/>
  <c r="AA7" i="1"/>
  <c r="AB7" i="1" s="1"/>
  <c r="AA8" i="1"/>
  <c r="AB8" i="1" s="1"/>
  <c r="AA9" i="1"/>
  <c r="AB9" i="1" s="1"/>
  <c r="AA10" i="1"/>
  <c r="AB10" i="1" s="1"/>
  <c r="AA6" i="1"/>
  <c r="AB6" i="1" s="1"/>
  <c r="AA4" i="1"/>
  <c r="AB4" i="1" s="1"/>
  <c r="AA5" i="1"/>
  <c r="AB5" i="1" s="1"/>
  <c r="AA3" i="1"/>
  <c r="AB3" i="1" s="1"/>
  <c r="AB107" i="1" l="1"/>
  <c r="O100" i="1"/>
  <c r="P100" i="1" s="1"/>
  <c r="O96" i="1"/>
  <c r="O95" i="1"/>
  <c r="Q95" i="1" s="1"/>
  <c r="O92" i="1"/>
  <c r="Q92" i="1" s="1"/>
  <c r="O91" i="1"/>
  <c r="Q91" i="1" s="1"/>
  <c r="Q90" i="1"/>
  <c r="O90" i="1"/>
  <c r="P90" i="1" s="1"/>
  <c r="O88" i="1"/>
  <c r="P88" i="1" s="1"/>
  <c r="O86" i="1"/>
  <c r="Q86" i="1" s="1"/>
  <c r="O77" i="1"/>
  <c r="P77" i="1" s="1"/>
  <c r="Q74" i="1"/>
  <c r="P74" i="1"/>
  <c r="O74" i="1"/>
  <c r="O72" i="1"/>
  <c r="Q72" i="1" s="1"/>
  <c r="O71" i="1"/>
  <c r="Q71" i="1" s="1"/>
  <c r="Q68" i="1"/>
  <c r="Q67" i="1"/>
  <c r="P67" i="1"/>
  <c r="O67" i="1"/>
  <c r="O66" i="1"/>
  <c r="Q66" i="1" s="1"/>
  <c r="O65" i="1"/>
  <c r="P65" i="1" s="1"/>
  <c r="P60" i="1"/>
  <c r="Q60" i="1"/>
  <c r="Q63" i="1"/>
  <c r="P63" i="1"/>
  <c r="Q59" i="1"/>
  <c r="R56" i="1" s="1"/>
  <c r="P59" i="1"/>
  <c r="Q65" i="1" l="1"/>
  <c r="Q77" i="1"/>
  <c r="R77" i="1" s="1"/>
  <c r="Q100" i="1"/>
  <c r="R93" i="1" s="1"/>
  <c r="R65" i="1"/>
  <c r="R71" i="1"/>
  <c r="P95" i="1"/>
  <c r="P66" i="1"/>
  <c r="P71" i="1"/>
  <c r="Q88" i="1"/>
  <c r="R88" i="1" s="1"/>
  <c r="P92" i="1"/>
  <c r="O51" i="1" l="1"/>
  <c r="P51" i="1" s="1"/>
  <c r="Q51" i="1" s="1"/>
  <c r="R49" i="1" l="1"/>
  <c r="O48" i="1"/>
  <c r="P48" i="1" s="1"/>
  <c r="O47" i="1"/>
  <c r="Q47" i="1" s="1"/>
  <c r="Q44" i="1"/>
  <c r="O44" i="1"/>
  <c r="P44" i="1" s="1"/>
  <c r="O36" i="1"/>
  <c r="P47" i="1" l="1"/>
  <c r="Q48" i="1"/>
  <c r="O32" i="1" l="1"/>
  <c r="O28" i="1"/>
  <c r="Q28" i="1" s="1"/>
  <c r="R3" i="1" l="1"/>
  <c r="R107" i="1" s="1"/>
  <c r="Q107" i="1"/>
  <c r="P28" i="1"/>
  <c r="P107" i="1" s="1"/>
  <c r="AL18" i="1"/>
  <c r="L36" i="1" l="1"/>
  <c r="X91" i="1" l="1"/>
  <c r="L88" i="1"/>
  <c r="AL54" i="1" l="1"/>
  <c r="AL51" i="1"/>
  <c r="AL49" i="1"/>
  <c r="AL36" i="1"/>
  <c r="AM32" i="1"/>
  <c r="AL32" i="1"/>
  <c r="AM3" i="1"/>
  <c r="AL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VICKY</author>
    <author>Ángela Gomez</author>
    <author>ALHEPU9</author>
    <author>GUILLERMO  PEÑA</author>
    <author>LENOVO</author>
    <author>HP</author>
  </authors>
  <commentList>
    <comment ref="J2" authorId="0" shapeId="0" xr:uid="{00000000-0006-0000-0000-000001000000}">
      <text>
        <r>
          <rPr>
            <b/>
            <sz val="9"/>
            <color indexed="81"/>
            <rFont val="Tahoma"/>
            <family val="2"/>
          </rPr>
          <t>Usuario:</t>
        </r>
        <r>
          <rPr>
            <sz val="9"/>
            <color indexed="81"/>
            <rFont val="Tahoma"/>
            <family val="2"/>
          </rPr>
          <t xml:space="preserve">
AL CUATRIENIO</t>
        </r>
      </text>
    </comment>
    <comment ref="AC2" authorId="1" shapeId="0" xr:uid="{00000000-0006-0000-0000-000002000000}">
      <text>
        <r>
          <rPr>
            <b/>
            <sz val="9"/>
            <color indexed="81"/>
            <rFont val="Tahoma"/>
            <family val="2"/>
          </rPr>
          <t>VICKY:</t>
        </r>
        <r>
          <rPr>
            <sz val="9"/>
            <color indexed="81"/>
            <rFont val="Tahoma"/>
            <family val="2"/>
          </rPr>
          <t xml:space="preserve">
De la Actividad</t>
        </r>
      </text>
    </comment>
    <comment ref="AE2" authorId="0" shapeId="0" xr:uid="{00000000-0006-0000-0000-000003000000}">
      <text>
        <r>
          <rPr>
            <b/>
            <sz val="9"/>
            <color indexed="81"/>
            <rFont val="Tahoma"/>
            <family val="2"/>
          </rPr>
          <t>Usuario:</t>
        </r>
        <r>
          <rPr>
            <sz val="9"/>
            <color indexed="81"/>
            <rFont val="Tahoma"/>
            <family val="2"/>
          </rPr>
          <t xml:space="preserve">
Cada entidad de acuerdo a
su planeación definirá el periodo y grado de avance de la
actividad de acuerdo con la programación de reportes y
seguimiento para verificar este cumplimiento
Ligado con el plan Indicativo
</t>
        </r>
      </text>
    </comment>
    <comment ref="X38" authorId="2" shapeId="0" xr:uid="{00000000-0006-0000-0000-000004000000}">
      <text>
        <r>
          <rPr>
            <sz val="14"/>
            <color indexed="81"/>
            <rFont val="Tahoma"/>
            <family val="2"/>
          </rPr>
          <t>Niños en jornada única con corte a 31 de agosto SIMAT</t>
        </r>
      </text>
    </comment>
    <comment ref="Y38" authorId="3" shapeId="0" xr:uid="{00000000-0006-0000-0000-000005000000}">
      <text>
        <r>
          <rPr>
            <b/>
            <sz val="9"/>
            <color indexed="81"/>
            <rFont val="Tahoma"/>
            <family val="2"/>
          </rPr>
          <t>ALHEPU9:</t>
        </r>
        <r>
          <rPr>
            <sz val="9"/>
            <color indexed="81"/>
            <rFont val="Tahoma"/>
            <family val="2"/>
          </rPr>
          <t xml:space="preserve">
Corte 31 de octubre, los cortes son mensuales.</t>
        </r>
      </text>
    </comment>
    <comment ref="Z44" authorId="4" shapeId="0" xr:uid="{00000000-0006-0000-0000-000006000000}">
      <text>
        <r>
          <rPr>
            <b/>
            <sz val="9"/>
            <color indexed="81"/>
            <rFont val="Tahoma"/>
            <family val="2"/>
          </rPr>
          <t>GUILLERMO  PEÑA:</t>
        </r>
        <r>
          <rPr>
            <sz val="9"/>
            <color indexed="81"/>
            <rFont val="Tahoma"/>
            <family val="2"/>
          </rPr>
          <t xml:space="preserve">
CASD Manuela Beltran, Olga Gonzalez Arraut, Boquilla, Sede San Juan Bautista, I.E. Bayunca, Swede Principal, I.E. Josè Marìa Còrdoba de Pasacaballos, Sede Juvenil, I.E. Rafael Nuñez, Sede Simòn J. Vèlez</t>
        </r>
      </text>
    </comment>
    <comment ref="Z45" authorId="4" shapeId="0" xr:uid="{00000000-0006-0000-0000-000007000000}">
      <text>
        <r>
          <rPr>
            <b/>
            <sz val="9"/>
            <color indexed="81"/>
            <rFont val="Tahoma"/>
            <family val="2"/>
          </rPr>
          <t>GUILLERMO  PEÑA:</t>
        </r>
        <r>
          <rPr>
            <sz val="9"/>
            <color indexed="81"/>
            <rFont val="Tahoma"/>
            <family val="2"/>
          </rPr>
          <t xml:space="preserve">
Acompañamiento a las I.E. DE Tierra Bomba, Bertha Gedeòn, Sede Vista Hermosa, , I.E. Jose Marìa Cordoba de Pasacaballos, Sede Principal, , I.E. Josè Manuel Rodriguez Torices, San Francisco de Asìs, Sede Membrillal. San Juan de Damasco, Repùblica del Lìbano. Corazòn de Marìa, Ternera, Hijos de Marìa.</t>
        </r>
      </text>
    </comment>
    <comment ref="AQ73" authorId="5" shapeId="0" xr:uid="{00000000-0006-0000-0000-000008000000}">
      <text>
        <r>
          <rPr>
            <b/>
            <sz val="9"/>
            <color indexed="81"/>
            <rFont val="Tahoma"/>
            <family val="2"/>
          </rPr>
          <t xml:space="preserve">CONMEMORACION VIRTUAL DEL 20 DE JULIO: TIEMPO DE NOTAS INSTITUCIONES EDUCATIVAS OFICIALES EN EL PROYECTO
1 Institución Educativa Corazón de María
2 Institución educativa Madre Laura
3 Institución Educativa de Pontezuela
4 Institución Educativa Pedro de Heredia
5 Institución Educativa Fe y Alegría Las Américas
6 Escuela Normal Superior Cartagena de Indias
7 Institución Educativa de Ternera
8 Institución Educativa Manuela Vergara de Curi
9 Institución Educativa José de la Vega
10 Institución Educativa Soledad Acosta de Samper
11 Institución Educativa Soledad Román de Núñez
12 Institución Educativa Fulgencio Lequerica Vélez
13 Institución Educativa Luis Carlos Galán Sarmiento
14 Institución Educativa Jhon F. Kennedy
15 Institución Educativa Nuestra Señora del Carmen
16 Institución Educativa de Bayunca
17 Institución Educativa Madre Gabriela de San Martin
18 Institución Educativa Omaira Sánchez Garzón
19 Institución Educativa Luis Carlos López
20 Institución Educativa de la Boquilla
21 institución Educativa Berta Gedeón de Baladí
22 Institución Educativa Liceo de Bolívar
23 Institución Educativa Santa María
24 Institución Educativa Ciudad de Tunja
25 Institución Educativa Mercedes Abrego
26 Institución Educativa de Pasacaballos
- </t>
        </r>
      </text>
    </comment>
    <comment ref="AP74" authorId="5" shapeId="0" xr:uid="{00000000-0006-0000-0000-000009000000}">
      <text>
        <r>
          <rPr>
            <sz val="9"/>
            <color indexed="81"/>
            <rFont val="Tahoma"/>
            <family val="2"/>
          </rPr>
          <t xml:space="preserve">FORO EXPERIENCIAS SIGNIFICATIVAS: 
EXPERIENCIAS EDUCATIVAS SIGNIFICATIVAS URBANAS: 
1. Experiencia Institución Educativa - JORGE ARTEL (Urbana), Educación con amor. Un acto de valor. 
2. Experiencia Institución Educativa - OLGA GONZALEZ ARRAUT (Urbana), con su experiencia, Escuela Biblioteca Un lugar para la Inclusión y la Construcción de la Paz.  
3. Institución Educativa – ANTONIA SANTOS (Urbana): la narrativa transmedia como herramienta para el fortalecimiento de competencias comunicativas en estudiantes de secundaria de la Institución Etnoeducativa Antonia Santos
EXPERIENCIAS EDUCATIVAS SIGNIFICATIVAS RURALES ETNOEDUCATIVAS: 
1. Experiencia Institución Educativa – PUERTO REY (Rural), La cultura como eje de desarrollo sostenible de la vereda de Puerto Rey-Cartagena. 
2.  Experiencia Institución educativa – DE LA BOQUILLA (Rural), Orquesta Musical INETEB
3. Institución Educativa – PEDRO ROMERO (Urbana): con su experiencia, Cartagena somos todos.
BUENAS PRACTICAS EDUCATIVAS A NIVEL DISTRITAL EN PANDEMIA
Una Buena Práctica EL ABC CULINARIO – EL ABC Culinario Interinstitucional. 
PRESENTADA POR LA ESCUELA NORMAL SUPERIOR, CARTAGENA DE INDIAS 
Una experiencia que articula 11 escuelas, con una apuesta para reinventar la educación y la integración de saberes: 
Las 11 IEO son, 
Escuela Normal Superior Cartagena de Indias. 
Hijos de María 
De Fredonia
Liceo de Bolívar 
Omaira Sánchez Garzón 
República del Líbano 
Las Gaviotas 
Fundación Pies Descalzos
Manzanillo del Mar
Clemente Manuel Zabala 
Villa Estrella 
</t>
        </r>
      </text>
    </comment>
    <comment ref="AP75" authorId="5" shapeId="0" xr:uid="{00000000-0006-0000-0000-00000A000000}">
      <text>
        <r>
          <rPr>
            <sz val="9"/>
            <color indexed="81"/>
            <rFont val="Tahoma"/>
            <family val="2"/>
          </rPr>
          <t xml:space="preserve">EN CONSTRUCCION: 
LINEAMIENTOS DEL GRAN FORO Y ORGANIZACIÓN DE PRE-FOROS POR LOCALIDADES
</t>
        </r>
      </text>
    </comment>
    <comment ref="AI88" authorId="0" shapeId="0" xr:uid="{26AE11B0-1033-4546-876A-0B676C7DEF4C}">
      <text>
        <r>
          <rPr>
            <b/>
            <sz val="9"/>
            <color indexed="81"/>
            <rFont val="Tahoma"/>
            <family val="2"/>
          </rPr>
          <t>Usuario:</t>
        </r>
        <r>
          <rPr>
            <sz val="9"/>
            <color indexed="81"/>
            <rFont val="Tahoma"/>
            <family val="2"/>
          </rPr>
          <t xml:space="preserve">
Prestación de servicios para archivo 1 profesional 3.5 y un técnico 2.2 x 4 meses
CDP de marzo sin usar x 20.400 </t>
        </r>
      </text>
    </comment>
    <comment ref="N93" authorId="6" shapeId="0" xr:uid="{00000000-0006-0000-0000-00000B000000}">
      <text>
        <r>
          <rPr>
            <b/>
            <sz val="9"/>
            <color indexed="81"/>
            <rFont val="Tahoma"/>
            <family val="2"/>
          </rPr>
          <t>HP:</t>
        </r>
        <r>
          <rPr>
            <sz val="9"/>
            <color indexed="81"/>
            <rFont val="Tahoma"/>
            <family val="2"/>
          </rPr>
          <t xml:space="preserve">
Calificación del MEN  para vigencia 2019 Aceptable =4</t>
        </r>
      </text>
    </comment>
    <comment ref="W93" authorId="0" shapeId="0" xr:uid="{00000000-0006-0000-0000-00000C000000}">
      <text>
        <r>
          <rPr>
            <b/>
            <sz val="9"/>
            <color indexed="81"/>
            <rFont val="Tahoma"/>
            <family val="2"/>
          </rPr>
          <t>Usuario:</t>
        </r>
        <r>
          <rPr>
            <sz val="9"/>
            <color indexed="81"/>
            <rFont val="Tahoma"/>
            <family val="2"/>
          </rPr>
          <t xml:space="preserve">
Diseño del plan de intervención</t>
        </r>
      </text>
    </comment>
    <comment ref="AI93" authorId="0" shapeId="0" xr:uid="{0A4704E6-E424-4669-86C3-AFC6010980A4}">
      <text>
        <r>
          <rPr>
            <b/>
            <sz val="9"/>
            <color indexed="81"/>
            <rFont val="Tahoma"/>
            <family val="2"/>
          </rPr>
          <t>Usuario:</t>
        </r>
        <r>
          <rPr>
            <sz val="9"/>
            <color indexed="81"/>
            <rFont val="Tahoma"/>
            <family val="2"/>
          </rPr>
          <t xml:space="preserve">
1.Madre Gabriela de San Martin
2.Pasacaballos
3,San Francisco de Asís
4.20 de Julio
5.SED</t>
        </r>
      </text>
    </comment>
    <comment ref="W96" authorId="0" shapeId="0" xr:uid="{00000000-0006-0000-0000-00000E000000}">
      <text>
        <r>
          <rPr>
            <b/>
            <sz val="9"/>
            <color indexed="81"/>
            <rFont val="Tahoma"/>
            <family val="2"/>
          </rPr>
          <t>Usuario:</t>
        </r>
        <r>
          <rPr>
            <sz val="9"/>
            <color indexed="81"/>
            <rFont val="Tahoma"/>
            <family val="2"/>
          </rPr>
          <t xml:space="preserve">
Informe general del diagóstico de las IEO nuevas y las de Estandarización de procesos (2016-2019)</t>
        </r>
      </text>
    </comment>
    <comment ref="W97" authorId="0" shapeId="0" xr:uid="{00000000-0006-0000-0000-00000F000000}">
      <text>
        <r>
          <rPr>
            <b/>
            <sz val="9"/>
            <color indexed="81"/>
            <rFont val="Tahoma"/>
            <family val="2"/>
          </rPr>
          <t>Usuario:</t>
        </r>
        <r>
          <rPr>
            <sz val="9"/>
            <color indexed="81"/>
            <rFont val="Tahoma"/>
            <family val="2"/>
          </rPr>
          <t xml:space="preserve">
una de ISO  y otra de CARACTERIZACIONES DE PROCESO</t>
        </r>
      </text>
    </comment>
    <comment ref="W98" authorId="0" shapeId="0" xr:uid="{00000000-0006-0000-0000-000010000000}">
      <text>
        <r>
          <rPr>
            <b/>
            <sz val="9"/>
            <color indexed="81"/>
            <rFont val="Tahoma"/>
            <family val="2"/>
          </rPr>
          <t>Usuario:</t>
        </r>
        <r>
          <rPr>
            <sz val="9"/>
            <color indexed="81"/>
            <rFont val="Tahoma"/>
            <family val="2"/>
          </rPr>
          <t xml:space="preserve">
IEO acompañadas: 
1.Madre Gabriela de San Martin
2.Pasacaballos
3,San Francisco de Asís
4.Olga González Arraut
5.20 de Julio
6.SED</t>
        </r>
      </text>
    </comment>
    <comment ref="W99" authorId="0" shapeId="0" xr:uid="{00000000-0006-0000-0000-000011000000}">
      <text>
        <r>
          <rPr>
            <b/>
            <sz val="9"/>
            <color indexed="81"/>
            <rFont val="Tahoma"/>
            <family val="2"/>
          </rPr>
          <t>Usuario:</t>
        </r>
        <r>
          <rPr>
            <sz val="9"/>
            <color indexed="81"/>
            <rFont val="Tahoma"/>
            <family val="2"/>
          </rPr>
          <t xml:space="preserve">
1.Madre Gabriela de San Martin
2.Pasacaballos
3,San Francisco de Asís
4.20 de Julio
5.SED</t>
        </r>
      </text>
    </comment>
  </commentList>
</comments>
</file>

<file path=xl/sharedStrings.xml><?xml version="1.0" encoding="utf-8"?>
<sst xmlns="http://schemas.openxmlformats.org/spreadsheetml/2006/main" count="969" uniqueCount="764">
  <si>
    <t>PILAR</t>
  </si>
  <si>
    <t>LINEA ESTRATEGICA</t>
  </si>
  <si>
    <t>Indicador de Bienestar</t>
  </si>
  <si>
    <t>Línea Base 2019</t>
  </si>
  <si>
    <t>Meta de Bienestar 2020-2023</t>
  </si>
  <si>
    <t xml:space="preserve">PROGRAMA </t>
  </si>
  <si>
    <t>Indicador de Producto</t>
  </si>
  <si>
    <t>Descripción de la Meta Producto 2020-2023</t>
  </si>
  <si>
    <t>Valor Absoluto de la Meta Producto 2020-2023</t>
  </si>
  <si>
    <t>PROGRAMACIÓN META A 2020</t>
  </si>
  <si>
    <t>PROYECTO</t>
  </si>
  <si>
    <t>Objetivo del Proyecto</t>
  </si>
  <si>
    <t>Actividades de Proyecto</t>
  </si>
  <si>
    <t xml:space="preserve">Fecha de inicio </t>
  </si>
  <si>
    <t xml:space="preserve">Fecha de Terminación </t>
  </si>
  <si>
    <t>Porcentaje de avance</t>
  </si>
  <si>
    <t xml:space="preserve">Dependencia Responsable </t>
  </si>
  <si>
    <t>Nombre del Responable</t>
  </si>
  <si>
    <t>Fuente de Financiación</t>
  </si>
  <si>
    <t>Apropiación Definitiva
(en pesos)</t>
  </si>
  <si>
    <t>Rubro Presupuestal</t>
  </si>
  <si>
    <t>Código Presupuestal</t>
  </si>
  <si>
    <t>Observación</t>
  </si>
  <si>
    <t>N.D</t>
  </si>
  <si>
    <t>Tasa de cobertura neta sin extraedad global (Transición, Primaria, Secundaria y Media)</t>
  </si>
  <si>
    <t xml:space="preserve">Incrementar la tasa de cobertura neta sin extraedad global al 91,25% (Transición, Primaria, Secundaria y Meta) </t>
  </si>
  <si>
    <t>Programa: Acogida “atención a poblaciones y estrategias de acceso y permanencia”</t>
  </si>
  <si>
    <t>Tasa de deserción en la educación preescolar, básica y media de Instituciones Educativas Oficiales.</t>
  </si>
  <si>
    <t>4,02%
Fuente: Planeación Educativa-2019</t>
  </si>
  <si>
    <t>Disminuir la tasa de deserción en la educación preescolar, básica y media de Instituciones Educativas Oficiales a 3,02%</t>
  </si>
  <si>
    <t>No.  de personas atendidas con modelos de alfabetización</t>
  </si>
  <si>
    <t>127
Fuente: SIMAT. Número total jóvenes y adultos atendidos con modelos de alfabetización en Ciclos Lectivos Especiales Integrados CLEI 1 durante el año 2019.</t>
  </si>
  <si>
    <t xml:space="preserve">No. de Instituciones Educativas Oficiales con estrategia para la caracterización, atención y acompañamiento a población diversa </t>
  </si>
  <si>
    <t>Diseñar e implementar una estrategia para la caracterización, atención y acompañamiento a población diversa en 45 Instituciones Educativas Oficiales.</t>
  </si>
  <si>
    <t xml:space="preserve">No. de estudiantes de Instituciones Educativas Oficiales focalizados con estrategias para el acceso y la permanencia </t>
  </si>
  <si>
    <t>Atender anualmente a 100.000 estudiantes de Instituciones Educativas Oficiales focalizados con estrategias para el acceso y la permanencia.</t>
  </si>
  <si>
    <t>No. de sedes de Instituciones Educativas Oficiales adecuadas y dotadas de acuerdo con normatividad vigente</t>
  </si>
  <si>
    <t>152 sedes 
Fuente: Infraestructura Educativa-2020</t>
  </si>
  <si>
    <t>Adecuar y dotar 40 sedes de Instituciones Educativas Oficiales de acuerdo con la normatividad</t>
  </si>
  <si>
    <t xml:space="preserve">No. de sedes de Instituciones Educativas Oficiales con situación jurídica resuelta </t>
  </si>
  <si>
    <t>86
Fuente: Infraestructura Educativa-2020</t>
  </si>
  <si>
    <t>Resolver la situación jurídica a 40 sedes de  Instituciones Educativas Oficiales</t>
  </si>
  <si>
    <t>Programa: Sabiduría de la primera infancia “grandes banderas, gesto e ideas para cambiar el planeta”</t>
  </si>
  <si>
    <t>Tasa de cobertura neta sin extraedad global en educación para el grado transición</t>
  </si>
  <si>
    <t>Incrementar la tasa de cobertura neta sin extraedad global en educación para el grado transición al 78,76%.</t>
  </si>
  <si>
    <t>No de Instituciones Educativas con Estrategia para la caracterización, atención y acompañamiento a la primera infancia diseñada e implementada.</t>
  </si>
  <si>
    <t xml:space="preserve">Diseñar e implementar una estrategia para la caracterización, atención y acompañamiento a primera infancia </t>
  </si>
  <si>
    <t>No. de Instituciones Educativas Oficiales con estrategia para la caracterización, atención y acompañamiento a la primera infancia</t>
  </si>
  <si>
    <t xml:space="preserve">80 instituciones Educativas Oficiales con atención y acompañamiento a la primera infancia </t>
  </si>
  <si>
    <t>Porcentaje de niñas y niños en preescolar de matrícula oficial con educación inicial en el marco de la atención integral</t>
  </si>
  <si>
    <t>Garantizar la educación inicial en el marco de la atención integral al    80% de niñas y niños en preescolar de matrícula oficial (proyección matrícula)</t>
  </si>
  <si>
    <t>Número de Instituciones Educativas Oficiales en Clasificación A+, A y B en las Pruebas SABER 11.</t>
  </si>
  <si>
    <t>22
Fuente:              Icfes, 2019.</t>
  </si>
  <si>
    <t>Aumentar el número de Instituciones Educativas Oficiales a 27 en clasificación A+, A y B en pruebas saber 11.</t>
  </si>
  <si>
    <t>Programa: Formando con amor “Genio Singular”</t>
  </si>
  <si>
    <t>Número de Instituciones Educativas Oficiales que mejoran su índice total de clasificación de planteles educativos en Pruebas SABER 11.</t>
  </si>
  <si>
    <t>15 nuevas Instituciones Educativas Oficiales que mejoran su índice total de clasificación de planteles educativos en Pruebas SABER 11.</t>
  </si>
  <si>
    <t>No. de Instituciones Educativas Oficiales con experiencias en innovación, ciencia y tecnología que contribuyan al aprendizaje de los estudiantes.</t>
  </si>
  <si>
    <t>47 instituciones Educativas Oficiales</t>
  </si>
  <si>
    <t xml:space="preserve">60 Instituciones Educativas Oficiales con experiencias en innovación, ciencia y tecnología </t>
  </si>
  <si>
    <t>No de Instituciones Etnoeducativas oficiales con Proyectos Etnoeducativos Comunitarios PEC- revisados, ajustados e implementados</t>
  </si>
  <si>
    <t>4 instituciones Etnoeducativas Oficiales
Fuente: Calidad Educativa 2019</t>
  </si>
  <si>
    <t xml:space="preserve">Revisar, ajustar e implementar los Proyectos Etnoeducativos Comunitarios PEC de 22 Instituciones Etnoeducativa </t>
  </si>
  <si>
    <t>Número de Instituciones Educativas Oficiales con cátedra de estudios afrocolombianos Implementada.</t>
  </si>
  <si>
    <t xml:space="preserve">24 I.E.O.
Fuente: Calidad Educativa 2020 </t>
  </si>
  <si>
    <t>Implementar cátedra de estudios afrocolombianos en 6 Instituciones Educativas Oficiales nuevas.</t>
  </si>
  <si>
    <t>Programa Desarrollo de potencialidades</t>
  </si>
  <si>
    <t>No. de docentes formados en apropiación de ambientes de aprendizaje mediados por TIC.</t>
  </si>
  <si>
    <t>400 Docentes
Fuente: Calidad Educativa 2020</t>
  </si>
  <si>
    <t>Formar 1000 docentes en apropiación ambientes de aprendizaje mediados por tecnología.</t>
  </si>
  <si>
    <t xml:space="preserve">No. de Instituciones Educativas Oficiales beneficiadas con estrategia TIC para la formación bilingüe  </t>
  </si>
  <si>
    <t xml:space="preserve">15 Instituciones Educativas Oficiales beneficiadas con estrategia TIC para la formación bilingüe  </t>
  </si>
  <si>
    <t>Porcentaje de docentes de Instituciones Educativas Oficiales formados en su saber disciplinar, pedagógico y reflexivo</t>
  </si>
  <si>
    <t>ND</t>
  </si>
  <si>
    <t>Formar el 30% de los docentes de las Instituciones Educativas Oficiales en su saber disciplinar, pedagógico y reflexivo</t>
  </si>
  <si>
    <t>No. de Instituciones Educativas Oficiales con herramientas de gestión escolar revisadas, ajustadas y resemantizadas.</t>
  </si>
  <si>
    <t>60 I.E.O
Fuente: Calidad Educativa 2020</t>
  </si>
  <si>
    <t>Revisar, ajustar y resemantizar las herramientas de gestión escolar de 105  Instituciones Educativas Oficiales.</t>
  </si>
  <si>
    <t>Programa Participación, democracia y autonomía</t>
  </si>
  <si>
    <t>No. de Instituciones Educativas Oficiales con órganos de Gobierno y Convivencia Escolar Fortalecidos.</t>
  </si>
  <si>
    <t>5  I.E.O. 
Fuente: Calidad Educativa 2020</t>
  </si>
  <si>
    <t>Fortalecer los órganos de Gobierno y Convivencia Escolar de 100 Instituciones Educativas Oficiales.</t>
  </si>
  <si>
    <t>NO. De Foros Distritales de Educación realizados</t>
  </si>
  <si>
    <t xml:space="preserve">Realizar 4 Foros Distritales de Educación </t>
  </si>
  <si>
    <t>No de Instituciones Educativas Oficiales con programa de promoción, formación, prevención y protección de los derechos humanos de las mujeres, para vivir una vida libre de violencias dirigido a niñas, niños y jóvenes</t>
  </si>
  <si>
    <t>4  I.E.O. 
Fuente: Calidad Educativa 2020</t>
  </si>
  <si>
    <t>105 Instituciones Educativas Oficiales con programa de promoción, formación, prevención y protección de los derechos humanos de las mujeres, para vivir una vida libre de violencias dirigido a niñas, niños y jóvenes</t>
  </si>
  <si>
    <t>No. de Instituciones Educativas Oficiales con revisión, ajuste y fortalecimiento de Proyectos Pedagógicos Transversales.</t>
  </si>
  <si>
    <t xml:space="preserve">48 I.E.O. </t>
  </si>
  <si>
    <t>Revisar, ajustar y fortalecer los proyectos pedagógicos transversales de 105 Instituciones Educativas Oficiales.</t>
  </si>
  <si>
    <t>Programa de Educación mediada a través de tecnologías de la información y las comunicaciones-Tic´s</t>
  </si>
  <si>
    <t>105 instituciones Educativas Oficiales del Distrito de Cartagena, implementan una estrategia pedagógica mediada a través de las TIC</t>
  </si>
  <si>
    <t>No. De Aulas de Instituciones Educativas Oficiales dotadas de herramientas tecnológicas para la mediación educativa.</t>
  </si>
  <si>
    <t xml:space="preserve">20 sedes educativas oficiales. dotadas </t>
  </si>
  <si>
    <t>50 aulas de instituciones educativas oficiales dotadas de herramientas tecnológica</t>
  </si>
  <si>
    <t>No de Docentes que emplean, computadores, dispositivos móviles, programas informáticos y redes con fines de enseñanza, aprendizaje y gestión escolar.</t>
  </si>
  <si>
    <t>644 
Fuente: Fundación Telefónica "Profuturo"</t>
  </si>
  <si>
    <t>856 docentes que emplean computadores  y dispositivos tecnológicos con fines de enseñanza, aprendizaje y gestión escolar.</t>
  </si>
  <si>
    <t>No de Estudiantes que usan, computadores, dispositivos móviles, programas informáticos y redes con fines de aprendizaje.</t>
  </si>
  <si>
    <t>18.853 Estudiantes
Fuente: Colombia Evaluadora</t>
  </si>
  <si>
    <t>27.144 estudiantes haciendo uso de las herramientas tecnológicas  en los procesos de enseñanza y aprendizaje.</t>
  </si>
  <si>
    <t>% de Egresados oficiales beneficiados con becas para educación superior anualmente.</t>
  </si>
  <si>
    <t>8.8%
Fuente: Oficina Asesora de Educación Superior SED, 2019.</t>
  </si>
  <si>
    <t>Incrementar a 13% los Egresados oficiales beneficiados con becas para educación superior</t>
  </si>
  <si>
    <t>Programa: Educación para transformar “educación media técnica y superior”</t>
  </si>
  <si>
    <t>No de becas para Educación Superior entregadas a Egresados Oficiales del Distrito de Cartagena </t>
  </si>
  <si>
    <t>12. 589 becas entregadas a dic 2019
Fuente: *Secretaría de Educación - Oficina de Educación superior 2019.</t>
  </si>
  <si>
    <t>Entregar 4.141 becas para Educación Superior a Egresados Oficiales del Distrito de Cartagena.</t>
  </si>
  <si>
    <t>No de egresados oficiales beneficiados con becas en Instituciones de Formación para el Trabajo y el Desarrollo Humano - IFTDH</t>
  </si>
  <si>
    <t>Beneficiar a 1300 egresados oficiales beneficiados con becas para IFTDH</t>
  </si>
  <si>
    <t>No de egresados oficiales de Instituciones Educativas Oficiales Rurales, de otras etnias y en condición de discapacidad becados</t>
  </si>
  <si>
    <t xml:space="preserve">ND   </t>
  </si>
  <si>
    <t>Beneficiar a 228 egresados oficiales de Instituciones Educativas Oficiales Rurales, de otras etnias y en condición de discapacidad</t>
  </si>
  <si>
    <t>Estudiantes egresados de Educativas Oficiales en doble titulación</t>
  </si>
  <si>
    <t xml:space="preserve">Graduar 9000 jóvenes de Establecimientos Educativos Oficiales en doble titulación </t>
  </si>
  <si>
    <t>Índice de cumplimiento de los programas de la SED en el marco del Plan de desarrollo 2020 - 2023.</t>
  </si>
  <si>
    <t>Garantizar el índice de cumplimiento de los programas de la SED en el marco del Plan de desarrollo 2020 - 2023 en un 0.8</t>
  </si>
  <si>
    <t>Programa: Movilización educativa “Por una gestión educativa transparente, participativa y eficiente”</t>
  </si>
  <si>
    <t>Índice global de desempeño de la Entidad Territorial Certificada – E.T.C.- evaluado por el Ministerio de Educación Nacional</t>
  </si>
  <si>
    <t>Lograr y mantener en la categoría "Aceptable" el índice global de desempeño  de la Entidad Territorial Certificada – E.T.C.-  evaluado por el Ministerio de Educación Nacional.</t>
  </si>
  <si>
    <t>Nueva arquitectura organizacional de la SED, UNALDES y Establecimientos Educativos consolidada.</t>
  </si>
  <si>
    <t>Consolidar una nueva estructura organizacional para la Secretaría de Educación, UNALDES y Establecimientos Educativos.</t>
  </si>
  <si>
    <t>No. de sistemas de gestión de calidad de la  Secretaría de Educación Distrital e Instituciones Educativas Oficiales implementados y sostenidos.</t>
  </si>
  <si>
    <t>Aumentar a 42 los sistemas de gestión de la calidad de la Secretaría de Educación Distrital e Instituciones Educativas Oficiales.</t>
  </si>
  <si>
    <t>Implementación de un plan de bienestar y protección de los funcionarios del sector educativo del Distrito de Cartagena en las instituciones educativas oficiales</t>
  </si>
  <si>
    <t>Diseñar e implementar un plan de bienestar y protección para los funcionarios del sector educativo del Distrito de Cartagena</t>
  </si>
  <si>
    <t>Diseñar la Política Pública Educativa para el Distrito de Cartagena.</t>
  </si>
  <si>
    <t>Formular y presentar para adoptación por parte del Concejo Distrital, la  Política Pública Educativa diseñada.</t>
  </si>
  <si>
    <t>FORMATO PLAN DE ACCIÓN
DEPENDENCIA: SECRETARIA DE EDUCACION DISTRITAL
VIGENCIA 2020</t>
  </si>
  <si>
    <t>INCLUYENTE</t>
  </si>
  <si>
    <t>CULTURA DE LA FORMACION</t>
  </si>
  <si>
    <t>Código de proyecto BPIN</t>
  </si>
  <si>
    <t>Fortalecimiento de las Prácticas Etnoeducativas en Instituciones Educativas Oficiales del Distrito de Cartagena</t>
  </si>
  <si>
    <t>Acompañar la implementación de la cátedra de estudios afrocolombianos en las Instituciones Educativas oficiales del distrito de Cartagena.</t>
  </si>
  <si>
    <t>ICLD</t>
  </si>
  <si>
    <t>CALIDAD EDUCATIVA</t>
  </si>
  <si>
    <t>Desarrollar seminarios, encuentros, talleres sobre prácticas etnopedagogicas</t>
  </si>
  <si>
    <t>Desarrollar Talleres etnolingüístico para fortalecimiento de la Escuela de lengua criolla palenquera “Minino a chitia ku ma kombilesa suto”</t>
  </si>
  <si>
    <t>Desarrollar actividades etnopedagogicas decenio afro desde la escuela, en fechas conmemorativas de importancia afrodescendiente</t>
  </si>
  <si>
    <t>Optimización De La Operación De Las Instituciones Educativas Oficiales De Cartagena De Indias.</t>
  </si>
  <si>
    <t>Administracion del Talento Hunano del Servicio Educativo Oficial. Docentes, Directivos Docentes y AdministrativoDel Distrito de Csrtagena</t>
  </si>
  <si>
    <t>Garantizar la  operación   de   las condiciones básicas  para la   adecuada y óptima  prestación del  servicio educativo en  las instituciones educativas oficiales del Distrito de Cartagena.</t>
  </si>
  <si>
    <t>Garantizar la motivación de los Administrativos, docentes y directivos docentes oficiales, mediante el pago oportunamente con todas las garantías y derechos laborales que les brinda la legislación vigente en el sector educativo.</t>
  </si>
  <si>
    <t>COBERTURA</t>
  </si>
  <si>
    <t>Valor Absoluto de la Actividad del  Proyecto 2020</t>
  </si>
  <si>
    <t>Motivar a los funcionarios de la Secretaria de Educación Distrital y  aumentar su sentido de pertenencia institucional en un marco de autocuidado laboral</t>
  </si>
  <si>
    <t>Actividades Deportivas, Recreativas , Culturales y Educativas</t>
  </si>
  <si>
    <t>Entrega de Incentivos, Estimulos, Auxilios y/o Bonos a Funcionarios Administrativos y sus familias}</t>
  </si>
  <si>
    <t xml:space="preserve">Capacitacion para mejoramiento de competencias  laborales y  comportamentales </t>
  </si>
  <si>
    <t xml:space="preserve">Implementacion de programa de SST para la SED apartir de la linea base diagnostica existente </t>
  </si>
  <si>
    <t xml:space="preserve">Generar espacios de participacion en la SED en cumplimeinto de la normativa del Sistema de Gestion de SST </t>
  </si>
  <si>
    <t>TALENTO HUMANO</t>
  </si>
  <si>
    <t>Desarrollar procesos institucionales que contribuyan al mejoramiento de resultados de las Pruebas Saber 11 en las Instituciones Educativas Oficiales del Distrito de Cartagena</t>
  </si>
  <si>
    <t>Fortalecer las prácticas etnoeducativas de las instituciones educativas oficiales del Distrito de Cartagena.</t>
  </si>
  <si>
    <t>NO</t>
  </si>
  <si>
    <t>NP</t>
  </si>
  <si>
    <t>31/10/250</t>
  </si>
  <si>
    <t>31/09/20</t>
  </si>
  <si>
    <t>30% de docentes
(1500 aprox.)</t>
  </si>
  <si>
    <t>7,5% 
(375 docentes aprox)</t>
  </si>
  <si>
    <t>Fortalecimiento de los procesos formativos en las Instituciones Educativas Oficiales del Distrito de Cartagena: Desarrollo de Potencialidades”</t>
  </si>
  <si>
    <t>Fortalecer las estrategias de formación afines a los saberes de los maestros y a la incorporación de las TIC en los procesos de enseñanza y aprendizaje en las Instituciones Educativas Oficiales.</t>
  </si>
  <si>
    <t>Formar docentes en saberes pedagógicos, disciplinares y reflexivos.</t>
  </si>
  <si>
    <t>Diseñar e implementar un programa de formación bilingüe mediante la utilización de las TIC dirigido a estudiantes</t>
  </si>
  <si>
    <t>SGP</t>
  </si>
  <si>
    <t>Fortalecimiento de la gestión escolar para el mejoramiento de la calidad educativa</t>
  </si>
  <si>
    <t>Acompañar las propuestas de mejoramiento de las Instituciones Educativas Oficiales</t>
  </si>
  <si>
    <t>Asistir técnicamente la revisión, ajuste y resemantización de los Proyectos Educativos Institucionales- PEI.</t>
  </si>
  <si>
    <t>Asistir técnicamente la revisión, ajuste e implementación de las herramientas de gestión escolar: currículo, PMI, Autoevaluación, SIEE</t>
  </si>
  <si>
    <t>02-071-06-20-02-02-05-02</t>
  </si>
  <si>
    <t>Fortalecimiento de la educación integral desde la participación, democracia y autonomía  en las Instituciones Educativas Oficiales del Distrito de Cartagena.</t>
  </si>
  <si>
    <t>N.P.</t>
  </si>
  <si>
    <t>Formación, prevención y protección de los derechos humanos de las mujeres para vivir una vida libre de violencias, dirigido a niñas, niños y jóvenes de las instituciones
educativas oficiales del distrito de Cartagena</t>
  </si>
  <si>
    <t>Desarrollar un proyecto de formación que contribuya a la prevención de las violencias contra las mujeres y las niñas en las I.E.O del distrito de Cartagena.</t>
  </si>
  <si>
    <t>Encuentro de experiencias significativas y buenas prácticas para el intercambio del saber pedagógico</t>
  </si>
  <si>
    <t>Evento central -reconocimiento,ponencias, talleres,conferencias y conversatorios</t>
  </si>
  <si>
    <t>02-001-06-20-02-02-07-07</t>
  </si>
  <si>
    <t xml:space="preserve">Pago de Salarios
(Pago oportuno de nomina) </t>
  </si>
  <si>
    <t>Ascensos en Escalafon de docentes
(Docentes Escalafonados)</t>
  </si>
  <si>
    <t>Dotación Docentes y Administrativos
(Dotacion Entregada)</t>
  </si>
  <si>
    <t>GESTION ORGANIZACIONAL</t>
  </si>
  <si>
    <t>Optimizar la gestión integral de la SED, para mejorar e impactar en los resultados del sector educativo del Distrito de Cartagena</t>
  </si>
  <si>
    <t xml:space="preserve">ICLD 
</t>
  </si>
  <si>
    <t>Fortalecimiento de los Ambientes de Aprendizaje de las Sedes Educativas del Distrito de Cartagena</t>
  </si>
  <si>
    <t>Mejorar el estado y disponibilidad de ambientes de aprendizaje para garantizar la prestación del servicio educativo en  Distrito de Cartagena}</t>
  </si>
  <si>
    <t>ALEXANDRA HERRERA
GUILLERMO PEÑA</t>
  </si>
  <si>
    <t>Mantenimiento de las sedes de instituciones educativas oficiales del Distrito de Cartagena</t>
  </si>
  <si>
    <t>Dotación de ambientes de aprendizaje</t>
  </si>
  <si>
    <t>Desarrollo de un proceso sistemático de legalización de predios a favor del Distrito a fin de garantizar una mayor y mejor oferta educativa.</t>
  </si>
  <si>
    <t>Transformacion del Aprendizaje Inspirando, Creando y Diseñando con las Tecnologias de informacion y las Comunicaciones</t>
  </si>
  <si>
    <t>SERVICIOS INFORMATICOS</t>
  </si>
  <si>
    <t>NA</t>
  </si>
  <si>
    <t>Realizar Convenio y/o alianzas para la Formación de Docentes en Uso y Apropiación de las Tic</t>
  </si>
  <si>
    <t>Contratar el Servicio de Acompañamiento, Administración Especializada y Soporte del Sistema de Información "Colombia Evaluadora", para las Instituciones Educativas del Distrito de Cartagena.</t>
  </si>
  <si>
    <t>Realizar auditorías externas</t>
  </si>
  <si>
    <t>Aumentar el ingreso y permanencia a la educación superior de los egresados del sistema educativo oficial de Cartagena</t>
  </si>
  <si>
    <t>Aumentar el nivel de calidad y articulación de la educación Media Técnica oficial en el Distrito de Cartagena</t>
  </si>
  <si>
    <t>Graduar estudiantes con doble titulacion</t>
  </si>
  <si>
    <t>Articular los Curriculos de las especialidades de la Media Tecnica Oficial con las Instituciones de Educaion Superior del Distrito</t>
  </si>
  <si>
    <t>EDUCACION SUPERIOR</t>
  </si>
  <si>
    <t>DANIEL AMEZQUITA</t>
  </si>
  <si>
    <t>Implementación de la Estrategia Escuela Dinámica: “Llego y me quedo en la Escuela" en el distrito de Cartagena de Indias.</t>
  </si>
  <si>
    <t>Fortalecer la oferta del ente territorial para la prestación del servicio educativo.</t>
  </si>
  <si>
    <t>Contratar cupos educativos con canastas (infraestructura, planta docente, otros) para la educación preescolar, básica y media.</t>
  </si>
  <si>
    <t>Garantizar la póliza de seguro para estudiantes de matrícula oficial.</t>
  </si>
  <si>
    <t>Agosto/2020</t>
  </si>
  <si>
    <t>Noviembre/2020</t>
  </si>
  <si>
    <t>Enero/2020</t>
  </si>
  <si>
    <t>Diciembre/2020</t>
  </si>
  <si>
    <t>Septiembre/2020</t>
  </si>
  <si>
    <t xml:space="preserve">ACOGIDA - LLEGO Y ME QUEDO EN LA ESCUELA </t>
  </si>
  <si>
    <t>02-001-06-20-02-02-01-02</t>
  </si>
  <si>
    <t>SGP Educación</t>
  </si>
  <si>
    <t>ACOGIDA - LLEGO Y ME QUEDO EN LA ESCUELA</t>
  </si>
  <si>
    <t>02-071-06-20-02-02-01-12</t>
  </si>
  <si>
    <t>Implementación de la Estrategia Escuela Dinámica: "Yo también llego", Atención a población con extraedad en el distrito de  Cartagena de Indias.</t>
  </si>
  <si>
    <t>Disminuir el índice de extraedad de niñas, niños, adolescentes y jóvenes  en el distrito de Cartagena.</t>
  </si>
  <si>
    <t xml:space="preserve"> Caracterizar la oferta educativa del Distrito para la atención de la población en edad escolar con extraedad.</t>
  </si>
  <si>
    <t>Reorganizar la oferta educativa de modelos educativos flexibles.</t>
  </si>
  <si>
    <t>Diseñar orientaciones para la implementación de estrategias que incidan en la mitigación del riesgo de abandono escolar.</t>
  </si>
  <si>
    <t>Realizar un estudio sobre el aprovechamiento de plataformas para el seguimiento y monitoreo del riesgo de abandono escolar (SIMPADE o la que esté en vigencia).</t>
  </si>
  <si>
    <t>Diseñar un plan para el fortalecimiento y/o desarrollo de capacidades en este tipo de plataformas que lleve a la toma de decisiones oportunas.</t>
  </si>
  <si>
    <t>Octubre/2020</t>
  </si>
  <si>
    <t>ALEXANDRA HERRERA
ELSA STEVENSON</t>
  </si>
  <si>
    <t xml:space="preserve">ACOGIDA – ATENCIÓN A POBLACIÓN CON EXTRAEDAD </t>
  </si>
  <si>
    <t>02-001-06-20-02-02-01-09</t>
  </si>
  <si>
    <t>Implementación de la estrategia Únicos e Inagotables: “Acogida – Atención a Jóvenes y Adultos” en el distrito de Cartagena de Indias.</t>
  </si>
  <si>
    <t>Aumentar la oferta educativa para jóvenes y adultos que no han culminado su ciclo educativo en el distrito de Cartagena.</t>
  </si>
  <si>
    <t>02-001-06-20-02-02-01-07</t>
  </si>
  <si>
    <t>Implementación de la estrategia Únicos e Inagotables para la atención a población diversa: “Una Escuela de y para todas y todos” en el distrito de Cartagena.</t>
  </si>
  <si>
    <t>Mejorar la capacidad de respuesta de la entidad territorial para la inclusión de la población diversa.</t>
  </si>
  <si>
    <t xml:space="preserve">02-001-06-20-02-02-01-06 </t>
  </si>
  <si>
    <t>ALEXANDRA HERRERA
ALBA PAVA</t>
  </si>
  <si>
    <t>Implementación de la estrategia Permanecer: "Mi escuela, Mi lugar favorito" en el distrito de Cartagena.</t>
  </si>
  <si>
    <t>Implementar estrategias de permanencia que mitiguen el riesgo de abandono de niñas, niños, adolescentes y jóvenes de Establecimientos Educativos con matrícula oficial del Distrito.</t>
  </si>
  <si>
    <t>ALEXANDRA HERRERA
MARCELA CHICA</t>
  </si>
  <si>
    <t>Implementación de la Estrategia Permanecer: "Me alimento y aprendo" en el distrito de Cartagena.</t>
  </si>
  <si>
    <t>Mitigar el riesgo de abandono de niñas, niños, adolescentes y jóvenes de Establecimientos Educativos con matrícula oficial del Distrito a través de la implementación de estrategias de alimentación escolar.</t>
  </si>
  <si>
    <t>ALEXANDRA HERRERA
JESSICA DIAZ</t>
  </si>
  <si>
    <t xml:space="preserve">02-001-06-20-02-02-01-03 </t>
  </si>
  <si>
    <t>Implementación de la Estrategia Sendero de la Creatividad: "Tránsito armónico de educación inicial a preescolar" en el distrito de Cartagena.</t>
  </si>
  <si>
    <t>Garantizar el tránsito armónico de educación inicial a prescolar en el sistema educativo oficial de Cartagena</t>
  </si>
  <si>
    <t>ALEXANDRA HERRERA
CIELO MONTERO</t>
  </si>
  <si>
    <t>02-001-06-20-02-02-02-01</t>
  </si>
  <si>
    <t>Implementación de la Estrategia Descubriendo al mundo: "Una escuela que acoge a la Primera Infancia" en el distrito de Cartagena.</t>
  </si>
  <si>
    <t>Fortalecer la oferta de servicios de  Educación preescolar en el Sistema educativo oficial del distrito de Cartagena.</t>
  </si>
  <si>
    <t>Implementación de la Estrategia Descubriendo al mundo "Un gobierno que cree en los niños" en el distrito de Cartagena.</t>
  </si>
  <si>
    <t>Mejorar la articulación entre sectores e instituciones responsables de la atención integral de la primera infancia, en los contextos de educación inicial y preescolar en el distrito de Cartagena.</t>
  </si>
  <si>
    <t>Caracterizar la oferta de atención integral a la primera infancia en el componente de educación inicial.</t>
  </si>
  <si>
    <t>Implementar acciones afirmativas formativas para el tránsito armónico.</t>
  </si>
  <si>
    <t>Caracterizar la oferta de Educación preescolar en el distrito de Cartagena y reorganizar la oferta.</t>
  </si>
  <si>
    <t>Realizar el diseño participativo de orientaciones para la caracterización e implementación de estrategias de  acceso y permanencia de la primera infancia en Educación preescolar.</t>
  </si>
  <si>
    <t xml:space="preserve"> Diseñar orientaciones para la adecuación y dotación de ambientes propicios para la Educación preescolar.</t>
  </si>
  <si>
    <t xml:space="preserve"> Diseñar una ruta metodológica para la construcción de escenarios de participación para la primera infancia.</t>
  </si>
  <si>
    <t xml:space="preserve">Diseñar un protocolo de activación de la ruta integral  de atenciones a la primera infancia en contextos de educación inicial y preescolar. </t>
  </si>
  <si>
    <t>Dotar con canastas educativas el proceso de formación de jóvenes y adultos de acuerdo con los modelos flexibles a implementar. (CLEI 1)</t>
  </si>
  <si>
    <t>Realizar la actualización de la caracterización de jóvenes y adultos que no han iniciado ni culminado su ciclo educativo.</t>
  </si>
  <si>
    <t>Dotar de canastas educativas a establecimientos educativos del distrito de Cartagena que atienden población de jóvenes y adultos. (CLEI 2 al 6)</t>
  </si>
  <si>
    <t>Realizar un estudio de la oferta educativa del Distrito para la atención a población diversa, incluyendo la reorganización de la oferta educativa para la caracterización, atención y acompañamiento a población diversa que se constituya en una herramienta técnica.</t>
  </si>
  <si>
    <t>Crear unidades de atención móviles para la inclusión de la población diversa favoreciendo su formación integral y fomentando la permanencia.</t>
  </si>
  <si>
    <t>Dotar con herramientas técnicas, tecnológicas y didácticas los establecimientos educativos focalizados para la implementación de la estrategia.</t>
  </si>
  <si>
    <t xml:space="preserve"> Implementar la estrategia de transporte escolar para estudiantes de establecimientos educativos oficiales.</t>
  </si>
  <si>
    <t xml:space="preserve"> Implementar otras estrategias de acceso y permanencia que mitiguen la deserción, la extraedad y riesgo de abandono en el sistema educativo.</t>
  </si>
  <si>
    <t>Crear unidades de atención móviles para la implementación de estrategias acceso y permanencia.</t>
  </si>
  <si>
    <t>Implementar la estrategia de alimentación escolar para estudiantes de establecimientos educativos oficiales.</t>
  </si>
  <si>
    <t>Acompañar la formulación e implementación de la política pública de entornos escolares saludables.</t>
  </si>
  <si>
    <t>Conformar en las Instituciones Educativas Oficiales los equipos  de Educación mediada por las TIC</t>
  </si>
  <si>
    <t>Gestiónar la adquisición de herramientas tecnológicas para las Instituciones Educativas Oficiales</t>
  </si>
  <si>
    <t xml:space="preserve">Adquirir póliza de seguro para los equipos tecnológicos </t>
  </si>
  <si>
    <t xml:space="preserve">ICLD
</t>
  </si>
  <si>
    <t>Mejoramiento de la Calidad Educativa de las Instituciones Educativas del Distrito: Formando con Amor</t>
  </si>
  <si>
    <t xml:space="preserve"> Estudios y diseños para adecuaciones y construcciones nuevas.(Observaciones)</t>
  </si>
  <si>
    <t xml:space="preserve">COBERTURA </t>
  </si>
  <si>
    <t>ACOGIDA - FORTALECIMIENTO DE LOS AMBIENTES DE APRENDIZAJE DE LAS SEDES EDUCATIVAS - INGRESOS CORRIENTES DE LIBRE DESTINACION</t>
  </si>
  <si>
    <t>02-001-06-20-02-02-01-08</t>
  </si>
  <si>
    <t>02-001-06-20-02-02-01-13
02-001-06-20-02-02-01-14
02-001-06-20-02-02-01-15</t>
  </si>
  <si>
    <t>EDUCACION MEDIADA A TRAVES DE TECNOLOGIAS DE LA INFORMACION Y LAS COMUNICACIONES-TIC - INGRESOS CORRIENTES DE LIBRE DESTINACION</t>
  </si>
  <si>
    <t xml:space="preserve">02-001-06-20-02-02-06-01
</t>
  </si>
  <si>
    <t>MOVILIZACION EDUCATIVA  -FORTALECIMIENTO DE LA GESTION EDUCATIVA DEL DISTRITO - INGRESOS CORRIENTES DE LIBRE DESTINACION</t>
  </si>
  <si>
    <t>02-001-06-20-02-02-08-02</t>
  </si>
  <si>
    <t>MOVILIZACION EDUCATIVA - MEJORAMIENTO DEL BIENESTAR Y PORTECCION LOS FUNCIONARIOS DEL SECTOR EDUCATIVO - INGRESOS CORRIENTES DE LIBRE DESTINACION</t>
  </si>
  <si>
    <t xml:space="preserve">
EJECUTAR LOS PROCESOS ESTABLECIDOS EN EL PLAN DE INTERVENCIÓN PARA MEJORA DEL INDICADOR
</t>
  </si>
  <si>
    <t xml:space="preserve">
EJECUTAR LOS PROCESOS PARA ORGANIZAR EL SISTEMA DE  ARCHIVO DE LA SED DE ACUERDO A LOS PARAMETROS DE MIPG </t>
  </si>
  <si>
    <t xml:space="preserve">IMPLEMENTAR LOS PROCESOS PARA EJECUTAR LA PRIMERA FASE  DEL DISEÑO DE LA NUEVA ARQUITECTURA ORGANIZACIONAL DE LA SED 
</t>
  </si>
  <si>
    <t xml:space="preserve">Realizar la Formación y capacitación de los equipos de I.E.O en sistemas de gestión de calidad </t>
  </si>
  <si>
    <t>02-071-06-20-02-02-07-01</t>
  </si>
  <si>
    <t xml:space="preserve">ICLD  </t>
  </si>
  <si>
    <t>ICAT 3%</t>
  </si>
  <si>
    <t>02-056-06-20-02-02-07-01</t>
  </si>
  <si>
    <t>02-136-06-20-02-02-07-01</t>
  </si>
  <si>
    <t xml:space="preserve">ICLD </t>
  </si>
  <si>
    <t>RENDIMIENTOS FINANCIEROS FONDO EDUCATIVO BICENTENARIO</t>
  </si>
  <si>
    <t>88,92%*
Fuente: Planeación educativa 2019 a partir de Proyección del Censo Poblacional 2018</t>
  </si>
  <si>
    <r>
      <t xml:space="preserve">Atender con modelos de alfabetización (CLEI 1) a </t>
    </r>
    <r>
      <rPr>
        <b/>
        <sz val="16"/>
        <color theme="1"/>
        <rFont val="Arial"/>
        <family val="2"/>
      </rPr>
      <t>1.200</t>
    </r>
    <r>
      <rPr>
        <sz val="16"/>
        <color theme="1"/>
        <rFont val="Arial"/>
        <family val="2"/>
      </rPr>
      <t xml:space="preserve"> jóvenes y adultos a 2023 </t>
    </r>
  </si>
  <si>
    <r>
      <t xml:space="preserve">    </t>
    </r>
    <r>
      <rPr>
        <b/>
        <sz val="16"/>
        <color theme="1"/>
        <rFont val="Arial"/>
        <family val="2"/>
      </rPr>
      <t>ND*</t>
    </r>
  </si>
  <si>
    <r>
      <t xml:space="preserve">No. de sedes </t>
    </r>
    <r>
      <rPr>
        <sz val="16"/>
        <color theme="1"/>
        <rFont val="Arial"/>
        <family val="2"/>
      </rPr>
      <t xml:space="preserve">nuevas </t>
    </r>
    <r>
      <rPr>
        <sz val="16"/>
        <color rgb="FF000000"/>
        <rFont val="Arial"/>
        <family val="2"/>
      </rPr>
      <t xml:space="preserve">de </t>
    </r>
    <r>
      <rPr>
        <sz val="16"/>
        <color theme="1"/>
        <rFont val="Arial"/>
        <family val="2"/>
      </rPr>
      <t>Instituciones Educativas Oficiales</t>
    </r>
    <r>
      <rPr>
        <sz val="16"/>
        <color rgb="FF000000"/>
        <rFont val="Arial"/>
        <family val="2"/>
      </rPr>
      <t xml:space="preserve"> construidas </t>
    </r>
  </si>
  <si>
    <r>
      <t>Construir 3 nuevas</t>
    </r>
    <r>
      <rPr>
        <sz val="16"/>
        <color theme="1"/>
        <rFont val="Arial"/>
        <family val="2"/>
      </rPr>
      <t xml:space="preserve"> sedes de</t>
    </r>
    <r>
      <rPr>
        <sz val="16"/>
        <color rgb="FF000000"/>
        <rFont val="Arial"/>
        <family val="2"/>
      </rPr>
      <t xml:space="preserve"> </t>
    </r>
    <r>
      <rPr>
        <sz val="16"/>
        <color theme="1"/>
        <rFont val="Arial"/>
        <family val="2"/>
      </rPr>
      <t>Instituciones Educativas Oficiales</t>
    </r>
  </si>
  <si>
    <r>
      <t>9</t>
    </r>
    <r>
      <rPr>
        <b/>
        <sz val="16"/>
        <color theme="1"/>
        <rFont val="Arial"/>
        <family val="2"/>
      </rPr>
      <t xml:space="preserve"> </t>
    </r>
    <r>
      <rPr>
        <sz val="16"/>
        <color theme="1"/>
        <rFont val="Arial"/>
        <family val="2"/>
      </rPr>
      <t>Instituciones Educativas Oficiales</t>
    </r>
  </si>
  <si>
    <r>
      <t xml:space="preserve">% de programas curriculares de Media Técnica de  </t>
    </r>
    <r>
      <rPr>
        <sz val="16"/>
        <color theme="1"/>
        <rFont val="Arial"/>
        <family val="2"/>
      </rPr>
      <t>Instituciones Educativas Oficiales</t>
    </r>
    <r>
      <rPr>
        <sz val="16"/>
        <color rgb="FF000000"/>
        <rFont val="Arial"/>
        <family val="2"/>
      </rPr>
      <t xml:space="preserve"> articulados con los programas Técnicos Profesionales, Tecnológicos y/o de Pregrado de las Universidades aliadas al Fondo Educativo Bicentenario de Cartagena. </t>
    </r>
  </si>
  <si>
    <r>
      <t xml:space="preserve">Articular el 80% de los </t>
    </r>
    <r>
      <rPr>
        <sz val="16"/>
        <color theme="1"/>
        <rFont val="Arial"/>
        <family val="2"/>
      </rPr>
      <t>programas curriculares de Media Técnica de  Instituciones Educativas Oficiales articulados con los programas Técnicos Profesionales, Tecnológicos y/o de Pregrado de las Universidades aliadas al Fondo Educativo Bicentenario de Cartagena</t>
    </r>
  </si>
  <si>
    <t xml:space="preserve">Contratar  la  prestación del servicio de conectividad para las I.E.O </t>
  </si>
  <si>
    <t xml:space="preserve">ENTREGAR PROYECTO FORMULADO DE FORMACIÓN PREVENCIÓN Y PROTECCION DE LOS DD. HH. DE LAS MUJERES </t>
  </si>
  <si>
    <t>Elaborar, ejecutar y evaluar los planes de trabajo de los órganos del Gobierno escolar y Comités de Convivencia Escolar de 10 I.E.O.</t>
  </si>
  <si>
    <t>Realizar Talleres de apropiación y uso de la Plataforma de Gestión academia con la comunidad educativa</t>
  </si>
  <si>
    <t>Diseñar Estrategia de Mediación Tecnologíca de las Instituciones Educativas Oficiales.</t>
  </si>
  <si>
    <t>Compra de equipos tecnológicos para la SED y adecuación del centro de computo</t>
  </si>
  <si>
    <t xml:space="preserve">02-071-06-20-02-02-06-01
</t>
  </si>
  <si>
    <t>EDUCACION MEDIADA A TRAVES DE TECNOLOGIAS DE LA INFORMACION Y LAS COMUNICACIONES-TIC - SGP EDUCACION</t>
  </si>
  <si>
    <t>SGP EDUCACIÓN</t>
  </si>
  <si>
    <t xml:space="preserve">
02-001-06-20-02-02-03-02
</t>
  </si>
  <si>
    <t>Elaborar e Implementar convenio para ejecución del Plan Territorial de Formación Docente, para la formación de docentes en ambientes de aprendizajes mediados por TIC</t>
  </si>
  <si>
    <t>Realizar estudio de insuficiencia y limitaciones de acuerdo con la metodología sugerida por el MEN.</t>
  </si>
  <si>
    <t>Entregar informes de asistencia técnica, apoyo a la supervisión y/o interventoría realizadas.</t>
  </si>
  <si>
    <t>Implementar procesos de formación por ciclos lectivos especiales integrados para alfabetización de 1200 jóvenes y adultos durante el cuatrienio.Caracterización de la población analfabeta y reorganización de la oferta.</t>
  </si>
  <si>
    <t>Entregar informes de asistencia técnica y supervisión realizadas para la definición e implementación de la estrategia de atención y caracterización a la población diversa en el distrito de Cartagena.</t>
  </si>
  <si>
    <t>Entregar informes de asistencia técnica y apoyo realizados a la supervisión y/o interventoría para las estrategias de acceso y permanencia.</t>
  </si>
  <si>
    <t>Entregar documento de alistamiento para la formulación de la política pública</t>
  </si>
  <si>
    <t>2020130010136</t>
  </si>
  <si>
    <t>REPORTE META PRODUCTO JULIO A SEPT 2020</t>
  </si>
  <si>
    <t>REPORTE ACTIVIDADES DE PROYECTO JULIO A SEPT.2020</t>
  </si>
  <si>
    <t>REPORTE ASIGNACION PRESUPUESTAL</t>
  </si>
  <si>
    <t>REPORTE EJECUCIÓN PRESUPUESTAL</t>
  </si>
  <si>
    <t>Realizacion de Jornada de rumba virtual en alianza con la caja de compensacion familiar Comfamiliar (31 de Julio) , Dia del Servidor Publico con el Apoyo de la Caja de Compensacion Familiar Comfenalco (21 de Agosto) y Salud Financiera en elianza con Consufin (9 de Septiembre)</t>
  </si>
  <si>
    <t xml:space="preserve">Los diferentes actos administrativos de auxilios y es/o estimulo  se encuentran en tramite de proyecccion firma y numeracion. </t>
  </si>
  <si>
    <t>Tecnologias en Tiempos de Pandemia (Parte 1)  (Virtual) (2, 7, 10 de Julio ), Manejo  delSistema de Atencion al Ciudadano - SAC (Virtual) (25 de Julio), Teconologias en Tiempos de Pandemia (Parte 2) Manejo de Herramientas para la Comunicación Institucional (Virtual) (31 de Agosto)</t>
  </si>
  <si>
    <t>Para la implementacion del SGSST de la SED CARTAGENA, Se logro avanzar en el proceso de caracterizacion de la poblacion  adminstrativa de la SED, desde sus condiciones de vulenrabilidad para el caso entre otros de la pandemia  en un  72 % evidenciando tambien su consicion de salud general , apartir de la aplicación de una encuesta en cordinacion y desde la plataforma de la ARL SURA.Asi mismo se  trabajara en la caracterizacion de  la poblacion desde el riesgo osteomuscilar para su  intervencion institucional en cordinacion con la ARL SURA. Se actualizo la matriz de riesgo de la SED PLANTA CENTRAL, Atraves de la inspeccion por un profesional en el tema en apoyo con la ARL SURA (Informe que reposa en TH ALCALDIA) S e avanzo en la Elaboracion de protocolo de bioseguridad, Actualizacion de la Señalizacion (PROTOCOLO DE BIOSEGURIDAD)se generaron espacios de socializacion del protoclo de bioseguridad entre personal adminsitrativo y alta direccion (Financiera- Delegado de direccion adminsitrativa)  La SED Avnaza en la compra y entrega psoterior de EPP al personal, S elaboro propuesta de plan retorno laboral apartir de la identificacion de las condicones de vulnerabilidades del personal .</t>
  </si>
  <si>
    <t xml:space="preserve">Durante la pandemia se gestionaron con la ARL SURA, Aliados  como EPS, Aserguradora para llegar a 550 adm aproximadamente atravez de los cdanales virtuales con actividadades de prevencion  del riesgos con actividades de proemocion y prevencion en el IRESGO PSICOLABORAL , OSTEOMUSCULAR Y MEJORAMIENTO  DE LA SALUD MENTAL  DE FORMA INTEGRAL. desarrollando  ciclos de capacitacion semana a semana. </t>
  </si>
  <si>
    <t>S e hizo uso al 100% derante el periodo comprendido de marazo a 30 de septiembre inclusive de todos los espacios existentes para sensibilizar al personal administrativo docente y directivos docentes de la importancia de su participacion y se fortalecio bien sea de paso el usoi de kas hgerremientas tecnologicas que acercan el conociumeinto y fortalecen el dempeño laboral</t>
  </si>
  <si>
    <t xml:space="preserve">$ 828.686.511.00 </t>
  </si>
  <si>
    <t xml:space="preserve">Se anexan, relacion de contratos, documentos de pagos predis , contrtatos entre otros </t>
  </si>
  <si>
    <t xml:space="preserve">PENDIENTE SOLICITUD DE CONSULTOR PARA ACOMPAÑAR TECNICAMENTE A LOS EE FOCALIZADOS </t>
  </si>
  <si>
    <r>
      <t xml:space="preserve">PREPARANDO AGENDA ARTICULADA SUDEB/CEID &amp; SEDCARTAGENA DEL </t>
    </r>
    <r>
      <rPr>
        <b/>
        <sz val="16"/>
        <color theme="1"/>
        <rFont val="Calibri"/>
        <family val="2"/>
        <scheme val="minor"/>
      </rPr>
      <t xml:space="preserve">FORO EDUCATIVO DISTRITAL, </t>
    </r>
    <r>
      <rPr>
        <sz val="16"/>
        <color theme="1"/>
        <rFont val="Calibri"/>
        <family val="2"/>
        <scheme val="minor"/>
      </rPr>
      <t xml:space="preserve">CON LOS EJES: PEDAGOGICO, CALIDAD, COBERTURA Y FINANCIACION.  </t>
    </r>
  </si>
  <si>
    <t xml:space="preserve">Consolidación de becas universitarias para egresados de las instituciones educativas oficiales  de Cartagena - PIONEROS DE TRAYECTORIA </t>
  </si>
  <si>
    <t>Apoyo al mejoramiento de las competencias laborales de los egresados de las instituciones educativas  oficiales  de Cartagena</t>
  </si>
  <si>
    <t xml:space="preserve">Mejoramiento de la Educaion Media Tecnica para desarrollar las potencialidades productivas en las Instituciones Educativas Oficiales de Cartagena de India </t>
  </si>
  <si>
    <t>Modernización y Fortalecimiento de la Gestión Educativa del Distrito de   Cartagena de Indias</t>
  </si>
  <si>
    <t>Mejoramiento del Bienestar y Protección de los funcionarios de la SED para contribuir a una mejor calidad de vida en el distrito de Cartagena de Indias</t>
  </si>
  <si>
    <t>En todas las Instituciones Educativas, se viene adelantando el diseño  e implementacion de estrategia de mediacion tecnologica</t>
  </si>
  <si>
    <t>En proceso de evidenciar la conformacion de los equipos</t>
  </si>
  <si>
    <t>Se realizó la cotizacion y presupuesto, y se solicitó Tramite de CDP para la adquisición de equipos tecnologicos para la SED</t>
  </si>
  <si>
    <t>Se suscribio contrato para la adquisicion de poliza de seguro para los equipos tecnologicos entregados en la vigencia 2020</t>
  </si>
  <si>
    <t>No se ha adelantado  aun la contratación, pero si se cuenta con el CDP.</t>
  </si>
  <si>
    <t>No sera implementada en la presente vigencia</t>
  </si>
  <si>
    <t>Solicitud de Tramite de disponibilidad presupuestal y Simulador de precios de  la Tienda Virtual del Estado Colombiano</t>
  </si>
  <si>
    <t>Contrato Interadministrativo No.019-2020, por valor de $ 1,510,204,435,20, se beneficiaron 101 instituciones ya que otras ya  contaban  con este beneficio brindado por otra entidad</t>
  </si>
  <si>
    <t>Contrato No.202020, suscrito con Liberty Seguros SA</t>
  </si>
  <si>
    <t>CDP No,143</t>
  </si>
  <si>
    <t>Se trasladó a la Oficina de Contratación de la SED, (CDP No 145, Simulador de precios de la Tienda Virtual) para la apertura del proceso de compra</t>
  </si>
  <si>
    <t xml:space="preserve">Fue contratado hasta finalizar la presente vigencia, mediante contrato No. 7-057-057-2020-SED </t>
  </si>
  <si>
    <t xml:space="preserve">Contrato No. 7-057-057-2020-SED </t>
  </si>
  <si>
    <t>SE ANEXA FICHA TECNICA DEL INDICADOR DEL MEN CON LA ESCALA DE VALORES DE LOS RANGOS CONCERNIENTES A LAS CALIFICACIONES</t>
  </si>
  <si>
    <t>Contratación profesional y técnicos para la ejecución del proceso de organización de archivos de la  secretaria</t>
  </si>
  <si>
    <t>Esta meta la ejecutan los profesionales de la secretaria de educacíon</t>
  </si>
  <si>
    <t>SE MANTENDRAN LOS SISTEMAS DE GESTIÓN IMPLEMENTADOS EN LAS I.E.O Y EN LA PLANTA CENTRAL S.E.D</t>
  </si>
  <si>
    <t>ESTAS METAS LA EJECUTAN LOS PROFESIONALES DE LA S.E.D.</t>
  </si>
  <si>
    <t>En proceso de recopilación y actualización de la información</t>
  </si>
  <si>
    <t>Programadas para octubre y noviembre luego de la socialización</t>
  </si>
  <si>
    <t>MARLENE 
SIERRA</t>
  </si>
  <si>
    <t>Se recibió Asistencia Técnica del MEN, con la información de los indicadores que se tendrán en cuenta en el plan de intervención ( Se identificaron  los procesos de Financiera, Cobertura, Calidad y Talento Humano con el peso que tiene la evaluación en cada uno y criterios a intervenr en el plan)</t>
  </si>
  <si>
    <t>En trámite de contratación</t>
  </si>
  <si>
    <t>N/A
Su medición es anual</t>
  </si>
  <si>
    <t>Aun no ha salido el CDP solicitado para la contratación de las personas que apoyarán la elaboración del documento final.
Sin embargo, el equipo de acceso ha adelantado acciones para avanzar en el cumplimiento de esta actividad en tiempos previstos, dentro de las que se señala la proyección y envío de una circular solicitando los insumos a las dependencias involucradas y la compilación de datos que se administran desde Cobertura.</t>
  </si>
  <si>
    <t>Adicional a la contratación reportada en el mes de junio, se contrataron los estudiantes del centro educativo El Rodeo por orden judicial. Se cuenta con el contrato suscrito y la relación de estudiantes.</t>
  </si>
  <si>
    <t>Se cuenta con una póliza de seguros suscrita vigente para la atención de 172.000 estudiantes.</t>
  </si>
  <si>
    <t>El primer informe se tiene previsto finalizarlo en el mes de octubre. Se encuentra en un 90% de su elaboración con sus respectivas evidencias. Está en edición final.</t>
  </si>
  <si>
    <t>Se encuentra en proceso de contratación los profesionales requeridos para avanzar en el desarrollo de las actividades.  Sin embargo, desde el equipo de Atención a Poblaciones se ha adelantado mesa de trabajo con la fundación Pies Descalzos, quienes acompañarán a la Secretaría de Educación mediante acciones como la búsqueda activa y la atención a la población con Extraedad. Así mismo se ha adelantando la compilación de una base única de solicitudes de cupo y datos de la oferta actual para el proceso de reorganización.</t>
  </si>
  <si>
    <t>El profesional a cargo se encuentra realizando el proceso de consolidación de la información de cupos nuevos. Es importante anotar, que en el sistema educativo se están atendiendo 7.257 estudiantes. 
Se cuenta con un Informe de Análisis de la Organización de Educación Formal para Adultos.</t>
  </si>
  <si>
    <t>Se encuentra en trámite la disponibilidad presupuestal para la dotación con herramientas tecnológicas para el fortalecimiento de la oferta.</t>
  </si>
  <si>
    <t xml:space="preserve">Se encuentra en trámite la contratación del equipo que realizará el acompañamiento para la actualización de la caracterización de jóvenes y adultos y reorganización de la oferta.
Ya se cuenta con la Solicitud de disponibilidad para la contratación de los profesionales.  </t>
  </si>
  <si>
    <t>Se realizó la focalización de los ocho (8) establecimientos educativos que recibirán la dotación para el fortalecimiento de la jornada Nocturna.  Para ello, se llevó a cabo mesa de trabajo con los rectores.
Se encuentra en trámite la solicitud de disponibilidad presupuestal.</t>
  </si>
  <si>
    <t>Se encuentra en trámite la contratación del equipo de trabajo que realizará el acompañamiento para la actualización de la caracterización y reorganización de la oferta.
Ya se cuenta con la disponibilidad presupuestal y la solicitud de contratación.</t>
  </si>
  <si>
    <t>La unidad móvil está conformada por profesionales con experiencia en la atención a la población diversa en los E.E.O. focalizados.  A la fecha se han contratado 9 modelos lingüísticos (personas sordas) e intérpretes en lengua de señas Colombiana, quienes apoyan la atención de los estudiantes con discapacidad auditiva en las I.E. Antonia Santos y Soledad Román de Núñez. Adicionalmente, el MEN aprobó la adopción de 13 plazas para la planta temporal de Docentes de apoyo pedagógico, las cuales fueron provistas en 12 E.E.O.  
Igualmente, se adelanta la contratación de 14 profesionales, quienes apoyarán la asistencia y supervisión de la estrategia en los E.E.O focalizados. 
Se cuenta con las actas de Nombramiento planta temporal, contratos de prestación de servicios.</t>
  </si>
  <si>
    <t>Se adelantó la solicitud de disponibilidad presupuestal para la dotación de herramientas técnicas, tecnológicas, didácticas.
Se adjunta solicitud de disponibilidad dotación. Se está a la espera del CDP para proceder con la compra de la dotación.</t>
  </si>
  <si>
    <t>Se ha realizado asistencia a los establecimientos educativos oficiales Clemente Manuel Zabala y Tierra Baja.
Se cuenta con la lista de participantes en las Asistencias realizadas.</t>
  </si>
  <si>
    <t>Ya se cuenta con la disponibilidad presupuestal para la contratación de profesionales que apoyarán el proceso de construcción de la ruta metodológica para la consolidación del Plan.
Se encuentra en trámite de contratación.</t>
  </si>
  <si>
    <t>No aplica.</t>
  </si>
  <si>
    <t>Esta población corresponde a la atendida en jornada única con corte a 31 de agosto de acuerdo con el reporte del SIMAT.</t>
  </si>
  <si>
    <t>Ya se cuenta con la disponibilidad presupuestal para la contratación de profesionales que apoyarán el proceso de búsqueda activa.</t>
  </si>
  <si>
    <t>El Programa de Alimentación Escolar se está ejecutando en el marco de la Resolución 006 y 007 de 2020, en la cual se modifican transitoriamente la modalidad de entrega a Ración de Preparación en Casa.  En esta oportunidad son las madres, padres, acudientes de los estudiantes focalizados quienes acuden a las sedes educativas en búsqueda del paquete de preparación en casa. 
Teniendo en cuenta que nos encontramos en medio de una Pandemia ocasionada por el COVID -19, para el proceso de registro de datos de las madres, padres y/o acudientes que reclaman el paquete se está implementando la aplicación KoBoCollect. Esta es una app que nos permite luego de registrar la información, poder validar los datos haciendo un cruce de la información con el sistema de matrícula oficial SIMAT. El equipo técnico de apoyo a la supervisión del Proyecto Me Alimento y Aprendo, se encuentra actualmente realizando el proceso de validación de las raciones efectivamente entregadas, por tanto el dato suministrado puede variar de acuerdo con las raciones que se validen posteriormente a este reporte. 
A la fecha se han realizado 4 rondas de entrega que equivale a 80 días de calendario escolar de consumo para las niñas y niños focalizados.
Se cuenta con los informes de avance en la ejecución y todos los soportes requeridos.</t>
  </si>
  <si>
    <t>De acuerdo al proceso de la gestión de la cobertura se realizó la proyección de cupos  para la vigencia 2021 donde se identificaron 11.774 cupos disponibles para realizar el tránsito a la educación preescolar, hasta la fecha han matriculado 2.320.  Se anexan  los registros GEDCO01-F004 Número de cupos y grupos en continuidad aprobados - consolidado de la I.E. Ana María Vélez como evidencia de la proyección de cupos en los diferentes establecimientos educativo como base para la caracterización.</t>
  </si>
  <si>
    <t>A septiembre 30 se está concluyendo la formulación del proyecto Implementación de la Estrategia Descubriendo al mundo: "Una escuela que acoge la Primera Infancia".</t>
  </si>
  <si>
    <t>El proyecto Implementación de la Estrategia Descubriendo al mundo "Un gobierno que cree en las niñas y los niños" se encuentra en formulación.</t>
  </si>
  <si>
    <t>Fortalecer la implementación de  procesos formación y evaluación por competencias con docentes.</t>
  </si>
  <si>
    <t>Fortalecer las prácticas de ciencia, innovación y tecnología en las Instituciones educativas oficiales</t>
  </si>
  <si>
    <t>N.P</t>
  </si>
  <si>
    <t>En la actualidad no se cuenta con recrusos de ICLD para la ejecución de la actividad.</t>
  </si>
  <si>
    <t>Se está desarrollando el proceso de convenio para ejecución del Plan Territorial de Formación Docente, que podrá contener la línea de formación enunciada en la actividad.</t>
  </si>
  <si>
    <t>Actividad en etapa de alistamiento</t>
  </si>
  <si>
    <t>Se prevé realizar dotación a instituciones educativas oficiales para fortalecer las experiencias de ciencia, innovación y tecnología.</t>
  </si>
  <si>
    <t xml:space="preserve">Se desarrollaron procesos de acompañamiento y asistencia técnica con las siquientes instituciones educativas oficiales: 
IE-Tierra Baja
IE-Arroyo de Piedra
IE- Puerto Rey
IE – Santa Ana
IE- Antonia Santos
Adicionalmente, se desarrolló el Foro de experiencias etnoeducativas el 24 de Septiembre para dar a conocer y debatir las experiencias etnopedagógicas de las instituciones educativas oficiales. Este foro se desarrolló a manera de conversatorio, el cual tuvo como temática central  Etnoeducación y Cátedra de Estudios Afrocolombianos, desde una perspectiva intercultural y diversidad lingüística, en el marco  del Foro “EL RETO DE EDUCAR EN PANDEMIA”. Se  contó con los siguientes invitados: 
 - Elizabeth Castillo Guzmán: Psicóloga, magister en Psicología social comunitaria, investigadora, directora del centro de memorias étnicas de la Universidad del Cauca, consultora de educación intercultural y de la cátedra de estudios afrocolombianos.
- -NICOLÁS CONTRERAS HERNÁNDEZ: Comunicador social, afroeducador, experto en currículos etnoeducativos,  investigador sobre diáspora, africana, música afrocaribeña, estudios culturales, en temas de racismo y discriminación étnico racial
-RUTSELY SIMARRA OBESO: Lingüista, maestría en lingüística, especialización en didáctica del lenguaje y literatura, etnoeducadora, investigadora sobre lengua criolla palenquera. 
-EMERSON DE ARCO AGUILAR: Licenciado en ciencias sociales, dirigente afro, miembro del proceso nacional de comunidades negras, consultor sobre temas de etnoeducación y de cátedra de estudios afrocolombianos, coordinador Etnoeducación Sindicato Único de Educadores de Bolívar SUDEB
Así mismo, se presentaron las experiencias etnoeducativas de las siguientes instituciones educativas oficiales: 
- Institución Educativa – ANTONIA SANTOS (Urbana): la narrativa transmedia como herramienta para el fortalecimiento de competencias comunicativas en estudiantes de secundaria de la Institución Etnoeducativa Antonia Santos
- Experiencia Institución Educativa – PUERTO REY (Rural), La cultura como eje de desarrollo sostenible de la vereda de Puerto Rey-Cartagena. 
- Experiencia Institución educativa – DE LA BOQUILLA (Rural), Orquesta Musical INETEB
- Institución Educativa – PEDRO ROMERO (Urbana): con su experiencia, Cartagena somos todos.
</t>
  </si>
  <si>
    <t>Se desarrollaron procesos de acompañamiento y asistencia técnica con las siquientes instituciones educativas oficiales: 
IE- Santa María
IE-Pedro de Heredia
IE-Mercedes Abrego
IE – José de la Vega
IE- Santa Cruz del islotes</t>
  </si>
  <si>
    <t xml:space="preserve">Se está desarrollando el proceso de convenio para ejecución del Plan Territorial de Formación Docente, que podrá contener la línea de formación enunciada en la actividad.
Se está avanzando con el Programa El Líder en Mi de la Fundación Terpel: PROGRAMA EL LÍDER EN MÍ.
El cual tiene como objetivo formar a un equipo de directivos docentes y docentes de instituciones
educativas oficiales en los 7 hábitos de Covey e implementarlos de manera transversal en los currículos de las Instituciones Educativas, lo cual se complementa con el uso y apropiación de las TIC. Se han acompañado 52 docentes y directivos docentes de las siguientes instituciones educativas oficiales: Manuela Beltrán, Nuevo Bosque, Fredonia
, Fe y Alegría Las Américas, República del Líbano, Repúbliica de Argentina, San Lucas, Arroyo de Piedra, Santa Ana, Técnica de Pasacaballos
. </t>
  </si>
  <si>
    <t>Se está desarrollando proceso de alistamiento para el diseño e implementación del programa.</t>
  </si>
  <si>
    <t>El plazo de ejecución de este proyecto es del 2021 a 2023. El año 2020 será de alistamiento según lo indicado por la encargada del proyecto.</t>
  </si>
  <si>
    <t>Se programó la ejecución del proyecto años: 2021-2023
Sin embargo, este año se desarrollará un proceso de concertación y socialización con las instituciones educativas oficiales con apoyo de las UNALDE.</t>
  </si>
  <si>
    <t>Se aprobaron 4 actualizaciones de docentes que vienen de otros entes territoriales CARAZO ANGULO LUIS ENRIQUE y termina con POLO DE LA HOZ MARTHA CELIA y Otros el 22/07/2020. En comité de Septiembre 8/2020 se aprobaron: 3 Inscripciones que inician con CASTELLON BARRIOS DILSON JAVIER y termina con LLORENTE MORENO ANA MILENA, 37 mejoramientos que inician con AHUMADA MARTINEZ YOMAIRA y terminan con ZARATE MENDOZA JOSE DOMINGO del 1278 y 3 ascensos oficiales del 2277 que inician FERRER FORTICH EDGAR ENRIQUE y terminan con ROMERO PEÑA JUSTO MANUEL.</t>
  </si>
  <si>
    <t>Proyecto de Inversion formulado en etapa de inscripción</t>
  </si>
  <si>
    <t>Proyecto en etapa de formulación</t>
  </si>
  <si>
    <t>Proyecto sin recursos comprometidos para la vigencia 2020</t>
  </si>
  <si>
    <t>Las  Becas Inclusivas se encuentran en proceso de reglamentación y suscripcion de Convenio interadministrativo con el Icetex, para garantizar la  financiacion integral de la Cohorte de los estudiantes ganadores de la misma. Asi mismo se iniciará la convocatoria a las IES de Cartagena, para que hagan parte de la Alianza  y se logre garantizar una alta oferta  de programas universitarios en el programa.</t>
  </si>
  <si>
    <t>Se encuentra en proceso de construccion los terminos de referencia para la contratacion de una entidad consultora que nos suministre de manera integral el proceso de rediseños curriculares de las Especialidades de la Media tecnica</t>
  </si>
  <si>
    <r>
      <t xml:space="preserve">Se han atendido durante esta vigencia a 505 beneficiarios asi: 357 becarios FEBIC,  30 becarios Excelencia Académica y 118 becarios de CERES.  Se está a la espera de la suscripcion de los convenios interadministrativos donde se atenderan aproximadamente </t>
    </r>
    <r>
      <rPr>
        <b/>
        <sz val="18"/>
        <rFont val="Calibri"/>
        <family val="2"/>
        <scheme val="minor"/>
      </rPr>
      <t>400</t>
    </r>
    <r>
      <rPr>
        <sz val="18"/>
        <rFont val="Calibri"/>
        <family val="2"/>
        <scheme val="minor"/>
      </rPr>
      <t xml:space="preserve"> estudiantes y además de la incorporacion de recursos de Vigencias Anteriores  del Fondo Bicentenario donde se espera atender aproximadamente a 437 personas (220 FEBIC, 130 CERES, 30 Excelencia Academica y 57 Becas Inclusivas)</t>
    </r>
  </si>
  <si>
    <t xml:space="preserve">Recursos destinados al pago de sentencia y conciliaciones al momento que se generen los actos administrativos </t>
  </si>
  <si>
    <t>Se destinaran para transferencia a las instituciones educativas por concepto de gratuidad</t>
  </si>
  <si>
    <t>Pagos de vigencias expiradas  de contratos vigencias anteriores a la vigencia de 2020</t>
  </si>
  <si>
    <t>No registra ejecucion teniendo en cuenta que el rubro es para pagos de conciliaciones y sentencia, para los cuales se requieren que se emitan los fallos y/ actos administrativos</t>
  </si>
  <si>
    <t>Se destinaron para la prestacion  de servicios de aseo, vigilancia  y  servicios publicos</t>
  </si>
  <si>
    <t xml:space="preserve">Se anexan, relacion de contratos, documentos de pagos predis , contratos entre otros </t>
  </si>
  <si>
    <t>Se destinaron para la contratacion de arriendos, pagos de servicios publicos y transferencias</t>
  </si>
  <si>
    <t>Se destinaron para pagos de servicios publicos y transferencias</t>
  </si>
  <si>
    <t>No registra ejecucion debido a que El Departamento Nacional de Planeación a través del documento distribución N°44 del 28 de febrero de 2020 asignó parcialmente la suma $9.189.662.018,00 en concordancia al Anexo N°03; posteriormente, expidió el documento de distribución N°46 de 2020 estipulando la suma de $2.960.133.720,00, consagrada en el anexo N°01, ambos por concepto de Distribución Parcial de las doce doceavas de la participación para educación asignación Calidad - Gratuidad Educativa, otorgando un mayor valor a lo presupuestado en la actual vigencia en la unidad ejecutora 07 Educación, que a la fecha la Secretaria de Educación Distrital de Cartagena no ha ejecutado esa partida debido a que se encuentra en trámite un proyecto de acuerdo de incorporación ante el Concejo Distrital de Cartagena de Indias. Una vez surtido el trámite ante la corporación distrital, e ingresado en el presupuesto de la unidad ejecutora,  procederemos a su ejecución.</t>
  </si>
  <si>
    <t xml:space="preserve">Se anexan, relación de contratos, documentos de pagos predis , contratos entre otros </t>
  </si>
  <si>
    <t>$463.320.198
Rubro incorporado:
$1.571.500.000</t>
  </si>
  <si>
    <t>$0</t>
  </si>
  <si>
    <t>$40.000.000</t>
  </si>
  <si>
    <t>$1.578.342.586
Recurso incorporado:
1.578.342.585</t>
  </si>
  <si>
    <t>Estas lineas de formación se incorporaron y se ejecutarán en el marco del Plan Territorial de Formación Docente.
Se incorporaron unos rubros de vigencias anteirores. En este momento se necuentra en etapa de alistamiento la ejecución de los mismos</t>
  </si>
  <si>
    <t>$0
Recurso incorporado SGP: 
751.574.418</t>
  </si>
  <si>
    <t>Se incorporaron unos rubros de vigencias anteirores. En este momento se necuentra en etapa de alistamiento la ejecución de los mismos</t>
  </si>
  <si>
    <t>$0
Recurso incorporado SGP: 
44.810.846</t>
  </si>
  <si>
    <t>REPORTE META PRODUCTO OCTUBRE A NOV.15 2020</t>
  </si>
  <si>
    <t>REPORTE ACTIVIDADES DE PROYECTO OCTUBRE A NOV 15.2020</t>
  </si>
  <si>
    <t>N/A
para 2020</t>
  </si>
  <si>
    <t>De acuerdo con la meta establecida, el estudio de insuficiencia fue enviado al Ministerio de Educación Nacional el 31 de octubre para su aprobación.
Se adjunta documento de Estudio de insuficiencias y limitaciones de la prestación del servicio educativo 2020 - 2021 elaborado y oficio de remisión al MEN.</t>
  </si>
  <si>
    <t>Se mantiene la contratación reportada en septiembre.
Se adjunta Documento con la relación de contratos y cupos contratados.</t>
  </si>
  <si>
    <t>La póliza estudiantil está vigente hasta septiembre 2 de 2021.
Se adjuna la Póliza.</t>
  </si>
  <si>
    <t>Se cuenta con el informe consolidado de la primera auditoría de matrícula contratada que contiene los cuatro (4) componentes auditados: permanencia, calidad, financiera e infraestructura.
Se adjunta documento con  informe elaborado.</t>
  </si>
  <si>
    <t>Ya se cuenta con el equipo contratado y se está adelantando todo el proceso de construcción de documentos soportes del proyecto.
Se cuenta con el Certificado de disponibilidad presupuestal N°188 y se radicó la solicitud de contratación para dotar los establecimientos educativos con herramientas didácticas y/o materiales requeridos para la implementación de modelos flexibles.
Se adjunta CDP N°188 y Solicitud de contratación radicada. Esta dotación se proyectó en el marco del proceso de planeación de la prestación del servicio educativo en clave de Plan de regreso a clases 2021.
Se continúa con la alianza de Fundación Pies Descalzos con el proyecto Todos al Cole.</t>
  </si>
  <si>
    <t>Ya se cuenta con el equipo contratado que realizará el acompañamiento para la actualización de la caracterización de jóvenes y adultos y reorganización de la oferta. Tomando como referencia los avances adelantados por el líder de proyecto se espera con esta persona poder construir los documentos que soportan la ejecución de cara a la planeación de la oferta educativa a 2021.</t>
  </si>
  <si>
    <t>Esta meta no podrá cumplirse dado los tiempos con que se contó a partir de la aprobación del Plan de desarrollo en el mes de junio, el diseño de proyectos de inversión y su aprobación y los traslados de recursos requeridos. Se espera en 2021 poder superar el avance proyectado para poner al día las metas de Plan de Desarrollo a 2023.</t>
  </si>
  <si>
    <t>Se cuenta con el Certificado de disponibilidad presupuestal N°196 y se radicó la solicitud de contratación para dotar los establecimientos educativos con herramientas didácticas y/o materiales requeridos para la implementación de modelos flexibles.
Se adjunta CDP N°196 y Solicitud de contratación radicada. Esta dotación se proyectó en el marco del proceso de planeación de la prestación del servicio educativo en clave de Plan de regreso a clases 2021.</t>
  </si>
  <si>
    <t xml:space="preserve">Ya se cuenta con el equipo contratado para el acompañamiento,  quienes están avanzando en la caracterización y reorganización de la oferta educativa para la atención a población diversa. </t>
  </si>
  <si>
    <t>Ya se cuenta con el equipo de la Unidad móvil contratado quienes están avanzando con los procesos de acompañamiento para la inclusión de la población diversa en el Sistema educativo.
Se adjuntan los contratos y registros presupuestales.
Se solicita al MEN la viabilización de la planta temporal de docentes de apoyo pedagógico para la vigencia 2021.
Se dio cumplimiento 100% en el mes de septiembre. Entre octubre y 15 de noviembre se vincularon otros profesionales para reforzar los procesos y dar cumplimiento a las metas establecidas para la vigencia.</t>
  </si>
  <si>
    <t>Aún se encuentra en trámite la solicitud de disponibilidad presupuestal.</t>
  </si>
  <si>
    <t>La adopción de la planta temporal ha permitido avanzar en los procesos de inclusión, en la actualidad se ha realizado seguimiento a la atención educativa en los 12 establecimientos educativos oficiales.  Para ello se han solicitado informes de atención. 
Se adjunta informe de avance.</t>
  </si>
  <si>
    <t>Se cuenta con el equipo que realizará el acompañamiento a establecimientos educativos para la implementación de estrategias de acceso y permanencia conformado por la SED y profesionales de la alianza con Fundación Pies Descalzos en el marco del proyecto Todos al Cole.</t>
  </si>
  <si>
    <t>No aplica, se ejecutó en primer semestre 100% sobre el plan de desarrollo anterior.</t>
  </si>
  <si>
    <t>El valor reportado corresponde a las niñas y niños atendidos en jornada única con corte a 31 de octubre de acuerdo con el reporte del SIMAT que se hace mensual.</t>
  </si>
  <si>
    <t>83.175 raciones para preparar en casa debidamente validadas, que corresponden a la quinta entrega llevada a cabo del 1 al 15 de octubre. Esta entrega corresponde al ciclo 5 que representan 100 días de consumo de calendario escolar cubiertos.
Las entregas se realizan cumpliendo los protocolos exigidos y garantizando la calidad e inocuidad de los alimentos que componen la Modalidad "Ración para preparar en casa", definida como una canasta básica de alimentos de los grupos de cereales y harinas fortificadas, leche y productos lácteos, alimento proteico, grasas y azúcares, para que se lleve a cabo la preparación y consumo en el hogar.
Se adjunta informe de balance a la fecha.</t>
  </si>
  <si>
    <t>Se continúa avanzando en articulación con el PES, en el marco de las mesas técnicas definidas para la construcción de la política.
Los documentos soportes fueron entregados en el corte de septiembre dando cumplimiento al 100%. Aun así el proceso es dinámico y se continua documentando.</t>
  </si>
  <si>
    <t>Se ha avanzado con los procesos de acompañamiento a la implementación de la estrategia y se cuenta con informes de seguimiento y cumplimiento.
Se adjunta informa de balance a la fecha.</t>
  </si>
  <si>
    <t>Ya se encuentra diseñada la estructura  de los documentos técnicos para primera infancia en lo relacionado a la caracterización.</t>
  </si>
  <si>
    <t>Ya se encuentra diseñada la estructura  de los documentos técnicos para primera infancia en lo relacionado con los lineamientos.
Ya se encuentra diseñada la estrategia de comunicación para búsqueda activa.</t>
  </si>
  <si>
    <t>Ya se encuentra diseñada la estructura  de los documentos técnicos para primera infancia en lo relacionado a la caracterización y los lineamientos.</t>
  </si>
  <si>
    <t>Se está desarrollando el proceso de convenio para ejecución del Plan Territorial de Formación Docente, que podrá contener la línea de formación enunciada en la actividad</t>
  </si>
  <si>
    <t xml:space="preserve">
Acompañamiento virtual  a la Institución Educativa Pedro de Heredia - Pedro de Heredia: (10) Interacciones  con equipo de etnoeducación y comunidad educativa para el acompañamiento en los ajustes y resignificación, plan curricular del proyecto etnoeducativo  comunitario en contexto urbano
Acompañamiento virtual  a la Institución Educativa Mercedes Abrego: (4) Interacciones  con equipo de etnoeducación y comunidad educativa para el acompañamiento en los ajustes y resignificación, plan curricular del proyecto etnoeducativo  comunitario en contexto urbano
Acompañamiento virtual a la Institución Islotes de Santa Cruz: (2) Interacciones con equipo de etnoeducación en el proceso de definición de una ruta  para el acompañamiento en los ajustes y resignificación del proyecto educativo institucional  a proyecto etnoeducativo  comunitario en rural
Acompañamiento virtual a la Institución  Manuela Vergara de Curí: (1) Interacciones con equipo de etnoeducación en el proceso de definición de una ruta  para el acompañamiento en los ajustes y resignificación del proyecto educativo institucional  a proyecto etnoeducativo  comunitario en contexto urbano
Acompañamiento virtual a la Institución Educativa Santa María: (2) Interacciones  etnopedagógicas con docentes para orientaciones y estrategias curriculares para la implementación transversal de la cátedra de estudios afrocolombianos</t>
  </si>
  <si>
    <t>Decenio afro desde la escuela, actividades etnopedagógicas en fechas emblemáticas de importancia afrodescendiente: Agosto 27: Aniversario de la Ley 70 de 1993 (Ley de negritudes)
Septiembre 9: Día de los Derechos Humanos (Colombia): Aniversario de San Pedro Claver, protector de los  esclavizados 
Octubre 12: Día de la diversidad étnica y cultural en América Latina
Instituciones educativas oficiales en acompañamiento técnico para cátedra afrocolombiana y proyecto etnoeducativo afrocolombiano: (6) Escenarios etnopedagógicos de  Articulación con Ministerio de Educación</t>
  </si>
  <si>
    <t>Se está desarrollando el proceso de convenio para ejecución del Plan Territorial de Formación Docente, que podrá contener la línea de formación enunciada en la actividad.
Se está avanzando con el Programa El Líder en Mi de la Fundación Terpel: PROGRAMA EL LÍDER EN MÍ.
El cual tiene como objetivo formar a un equipo de directivos docentes y docentes de instituciones
educativas oficiales en los 7 hábitos de Covey e implementarlos de manera transversal en los currículos de las Instituciones Educativas, lo cual se complementa con el uso y apropiación de las TIC. Se han acompañado 52 docentes y directivos docentes de las siguientes instituciones educativas oficiales: Manuela Beltrán, Nuevo Bosque, Fredonia,  Fe y Alegría Las Américas, República del Líbano, Repúbliica de Argentina, San Lucas, Arroyo de Piedra, Santa Ana, Técnica de Pasacaballos.</t>
  </si>
  <si>
    <t>Se está desarrollando proceso de alistamiento para el diseño e implementación del programa</t>
  </si>
  <si>
    <t>Recursos no disponibles. Etapa de alistamiento y gestión de los recursos. Sin embargo, para el fortalecimiento de los estamentos que conforman el gobierno escolar a traves de las escuelas para padres se han incluido tematicas que favorezcan la participación con el acompñamiento de  19 Proyectos de escuela para padres  de las instituciones educativas.</t>
  </si>
  <si>
    <t>Asistencia técnica a los siguientes establecimientos educativos:
IE CIUDAD DE TUNJA 
IE NUEVO BOSQUE   
IE LUIS CARLOS LOPEZ
IE MARIA AUXILIADORA 
IE NUESTRA SEÑORA DEL CARMEN      
IE LA MILAGROSA      
IE SAN FELIPE NERI 
IE MADRE GABRIELA DE SAN MARTIN 
IE SAN JOSE CAÑO DEL ORO 
IE Ambientalista Cartagena de Indias. 
IE Jhon F. Kennedy 
IE Mercedes Abrego 
IE Madre Laura 
IE Olga González Arraut</t>
  </si>
  <si>
    <t xml:space="preserve"> Transferencia Directa a los EE para fortalecimiento del proyecto orquestal y otros:
IE CIUDAD DE TUNJA - $5M.M. - FUERA DE CONCURSO (pend)
IE SAN LUCAS - $15. M.M. Proyecto Orquestal 
IE JOSE DE LA VEGA - BP $15.M.M.
IE FE Y ALEGRIA LAS AMERICAS - BP $15 M.M.
IE LA LIBERTAD - BP $15 M.M.
IE MADRE LAURA  - BP $15 M.M.
IE NUESTRA SEÑORA DEL CARMEN  - BP $15 M.M.
IE NORMAL SUPERIOR CARTAGENA DE INDIAS  - BP $15 M.M.
IE LUIS CARLOS LOPEZ  - BP $15 M.M.
IE AMBIENTALISTA CARTAGENA DE INDIAS  - BP $15 M.M.
IE JOHN F. KENNEDY  - BP $15 M.M.
IE SOLEDAD ACOSTA DE SAMPER  - BP $15 M.M.
IE CORAZON DE MARIA  - BP $15 M.M.
IE DE TERNERA  - BP $15 M.M.</t>
  </si>
  <si>
    <t>Se programó la ejecución del proyecto años: 2021-2023
Sin embargo, este año se desarrollará un proceso de concertación y socialización con las instituciones educativas oficiales con apoyo de las UNALDE</t>
  </si>
  <si>
    <t>Persiste la situación  presentada en el reporte anterior,   No registra ejecucion debido a que El Departamento Nacional de Planeación a través del documento distribución N°44 del 28 de febrero de 2020 asignó parcialmente la suma $9.189.662.018,00 en concordancia al Anexo N°03; posteriormente, expidió el documento de distribución N°46 de 2020 estipulando la suma de $2.960.133.720,00, consagrada en el anexo N°01, ambos por concepto de Distribución Parcial de las doce doceavas de la participación para educación asignación Calidad - Gratuidad Educativa, otorgando un mayor valor a lo presupuestado en la actual vigencia en la unidad ejecutora 07 Educación, que a la fecha la Secretaria de Educación Distrital de Cartagena no ha ejecutado esa partida debido a que se encuentra en trámite un proyecto de acuerdo de incorporación ante el Concejo Distrital de Cartagena de Indias. Una vez surtido el trámite ante la corporación distrital, e ingresado en el presupuesto de la unidad ejecutora,  procederemos a su ejecución.</t>
  </si>
  <si>
    <t>Se realizò mantenimiento en las sedes: Olga Gonzàlez Arraut, Sede Juvenil de la IE Josè Marìa Cordoba de Pasacaballos e instituciòn educativa de Bayunca.</t>
  </si>
  <si>
    <t>En el marco de esta actividad, el equipo de infraestructura educativa realizò todas las gestiones necesarias para garantizar el retorno a clases el pròximo año, en el marco del plan retorno de la SED. Adecuaciòn de los puntos de lavados de mano y mejoramiento de baterìas sanitarias en todas las sedes escolares.</t>
  </si>
  <si>
    <t xml:space="preserve">En ocasiòn a la situaciòn pandemia y el aislamiento preventivo, la dotaciòn de la vigencia se orientò a los puntos de lavados de mano, con el concurso y apoyo del MEN </t>
  </si>
  <si>
    <t>Se iniciaron las gestiones necesarias para adelantar el proceso de legalizaciòn de 10 sedes escolares. Este es un proceso que requiere un tiempo prudente para su materializaciòn. De igual manera, se gestiona con el Fondo de Financiamniento de la Infraestructura Educativa el proceso de legalizaciòn de sedes rurales.</t>
  </si>
  <si>
    <t xml:space="preserve">Convocatoria reprogramada para nov 19 </t>
  </si>
  <si>
    <t>En trámite de firmas los contratos del equipo de archivo - CDP  153 del 21/09/2020</t>
  </si>
  <si>
    <t>Borrardor diagnóstico estructura SED</t>
  </si>
  <si>
    <t>Realizada noviembre 10 y 11</t>
  </si>
  <si>
    <t>Auditorías por realizar Madre Gabriela de San Martín y SED 30 de no y segunda semana de diciembre 2020</t>
  </si>
  <si>
    <t>Tarde de Cocina actividadrealizada atraves de gestion  con la Caja de Compensacion Familiar Comfamiliar el 16 de Octubre de 2020</t>
  </si>
  <si>
    <t>A la fecha se ha realizado tramite para el reconocimiento y pago  de 24 solicitudes de Auxilio Funerario, 3 de Nacimiento y 30 Auxilios Educativos a funcionarios administrativos .  La subdireccion de Gestion Adminitrativa se encuentra realizando el proceso de contratacion para la Adquisision de 119 bonos Escolares y 356 Bonos Navideños para los hijos de funcioanrios administrativos  de la SED.</t>
  </si>
  <si>
    <r>
      <t xml:space="preserve">En alianza con la Caja de Compensacion Familiar Comfamiliar se llevo a cabo el 19 de Octubre/2020  el taller para fortalecer las competencias comportamentales en </t>
    </r>
    <r>
      <rPr>
        <b/>
        <sz val="16"/>
        <color theme="1"/>
        <rFont val="Calibri"/>
        <family val="2"/>
        <scheme val="minor"/>
      </rPr>
      <t xml:space="preserve"> Trabajo en Equipo.</t>
    </r>
  </si>
  <si>
    <t xml:space="preserve">Continuamos aplicando la encuesta de riesgo individual ARL SURA a los funcionarios administrativos de la Secretaría de Educación Distrital, teniendo en cuenta a los nuevos funcionarios que han ingresado. Estamos en coordinación con María Elvira del Valle, especialista de ARL SURA para realizar inspecciones de puestos de trabajo osteomuscular en trabajo remoto para identificar los riesgos osteomusculares de los funcionarios y tomar las acciones correctivas pertinentes. Se tiene programada con la ARL SURA una jornada taller de investigación de accidentes de trabajo, donde he solicitado involucrar y capacitar a los miembros del Copasst para accionar su participación en los equipos de trabajo que se conformen ante estos eventos.Se socializó el Protocolo de Bioseguridad con los funcionarios que ingresaron en los meses de octrubre y noviembre, en acompañamiento de la ARL SURA. Nos encontramos trabajando nuevas estrategias para el trabajo presencial con alternancia de los funcionarios del edificio planta central.
</t>
  </si>
  <si>
    <t xml:space="preserve">El día 13 de noviembre de 2020, se realizó una jornada de toma de muestras PCR al personal que se encuentra asistiendo atendiendo la alternancia a las instalaciones de la Secretaria de Educacion Distrital para ejercer control y prevencion atendiendo el coronavirus covid 19 y el plan de acción en cumplimiento de los protocolos.Continuamos en la realización de exámenes de ingreso y egreso a docentes, enviando a cada uno la comunicación de los resultados y la reiteración de los compromisos que tienen con su salud y con el cumplimiento de las recomendaciones generales realizadas por los médicos especialistas en salud ocupacional, así como las recomendaciones a las restricciones laborales que se establecen por los mismos. Se realizan APT a docentes, se solicitan las valoraciones médicas que se requieren y se gestionan los trámites pertinentes para PCL.Hemos establecido contactos con el DADIS, solicitando apoyo en la promoción y prevención del riesgo de contagio del covid19 para fomentar el autocuidado de nuestros funcionarios.
</t>
  </si>
  <si>
    <t>BERTHA BOLAÑOS
LIVIS BARRIOS</t>
  </si>
  <si>
    <t>BERTHA BOLAÑOS
OLGA MALDONADO</t>
  </si>
  <si>
    <t>BERTHA BOLAÑOS
JOSEFA HERNANDEZ</t>
  </si>
  <si>
    <t>BERTHA BOLAÑOS
MIGUEL OBESO</t>
  </si>
  <si>
    <t>BERTHA BOLAÑOS
EILYN MEDINA</t>
  </si>
  <si>
    <t>BERTHA BOLAÑOS
ANA ARNEDO</t>
  </si>
  <si>
    <t>BERTHA BOLAÑOS
RUBIELA VALDERRAMA</t>
  </si>
  <si>
    <t>En Trámite de Disponibilidades para el otorgamiento de Becas en el Primer Semestre de 2021</t>
  </si>
  <si>
    <t>Se cumplio con el proceso de liqudiacion y pago de la nomina del periodo de octubre de 2020,  quedando pendiente en tramite de liquidacion la nomina de noviembre  y diciembre 2020, prima de navidad y prima de vacaciones de administrativos, docentes y directivos docentes. Se cumplio con el indicador "entrega oportuna de la nomina"</t>
  </si>
  <si>
    <t>Se aprobaron 37 actuaciones: 13 inscripciones de docentes oficiales del decreto 1278 de 2002; asimismo se efectuaron   2 inscripciones de docentes del sector privado del decreto 2277 de 1979; por ultimo, se efectuaron  22 mejoramiento salarial  de docentes del decreto 1278 de 2002.</t>
  </si>
  <si>
    <t>El pasado 28 de octubre de 2020 se radico  ante la subdireccion tecnica de gestion administrativa de la SED, solicitud de contratacion para la Adquisición de vestido y calzado de labor para el personal docentes y administrativo de las Instituciones Educativas Oficiales financiados con recursos del Sistema General de Participaciones para la vigencia fiscal 2020.</t>
  </si>
  <si>
    <t>REPORTE META PRODUCTO A DIC.31 2020</t>
  </si>
  <si>
    <t>REPORTE ACTIVIDADES DE PROYECTO A DIC 31.2020</t>
  </si>
  <si>
    <t xml:space="preserve">CARLOS CARRASQUILLA
</t>
  </si>
  <si>
    <t>CARLOS CARRASQUILLA
KATHERINE GONZALEZ</t>
  </si>
  <si>
    <t>BERTHA BOLAÑOS
MIGUEL ANGEL BARCASNEGRAS</t>
  </si>
  <si>
    <t xml:space="preserve">BERTHA BOLAÑOS
LIVIS BARRIOS
</t>
  </si>
  <si>
    <t xml:space="preserve">LILLA SILVA
EDINSON ARRIETA
</t>
  </si>
  <si>
    <t xml:space="preserve">ALEXANDRA HERRERA
</t>
  </si>
  <si>
    <t>N/A
Su medición es anual
Reporte parcial: 3.904 estudiantes se retiraron del SIMAT durante la vigencia 2020 a corte de 11 de diciembre, lo que equivale aproximadamente a 2,49%. De mantenerse así al cerrar el cálculo se asume cumplida la meta. Tener en cuenta que retiro no es sinonimo de deserción puesto que pudieron trasladarse a otra ciudad, fallecer, otros.</t>
  </si>
  <si>
    <t>OBSERVACIONES
RELACION DE EVIDENCIAS
A SEP- 2020</t>
  </si>
  <si>
    <t>OBSERVACIONES
RELACION DE EVIDENCIAS
A NOV. 2020</t>
  </si>
  <si>
    <t>OBSERVACIONES
RELACION DE EVIDENCIAS
A DIC. 2020</t>
  </si>
  <si>
    <t>Esta meta fue cumplida al 100% en el reporte anterior y el soporte fue remitido a Planeación educativa.</t>
  </si>
  <si>
    <t>Al cierre del calendario académico 2020 se mantiene la cobertura reportada en el corte anterior y el soporte fue remitido a Planeación educativa. Tomando en cuenta que el porcentaje de cumplimiento esperado era del 93% frente a la meta establecida, se da un cumplimiento del 100%.</t>
  </si>
  <si>
    <t>Se cuenta con el informe final consolidado de auditoría de matrícula contratada. Se adjunta documento elaborado.</t>
  </si>
  <si>
    <t>Se construyó el documento de caracterización de población con extraedad atendida en el Sistema educativo dando cumplimiento. Se adjunta documento elaborado.</t>
  </si>
  <si>
    <t>Se construyó el documento con la reorganización de la oferta dando cumplimiento. Se adjunta documento elaborado.
No fue posible contar con la dotación dado que el tiempo requerido para el proceso de contratación de bienes y servicios tardó más de lo proyectado superaba la vigencia.</t>
  </si>
  <si>
    <t>Se construyó el documento con orientaciones dando cumplimiento. Se adjunta documento elaborado.</t>
  </si>
  <si>
    <t>Se construyó el documento con el estudio de platafaromas dando cumplimiento. Se adjunta documento elaborado.</t>
  </si>
  <si>
    <t>Se construyó el documento con el plan para el fortalecimiento del uso de las platafaromas dando cumplimiento. Se adjunta documento elaborado.</t>
  </si>
  <si>
    <t>Se construyó el documento de estudio de la oferta para la atención a población diversa dando cumplimiento. Se adjunta documento elaborado.</t>
  </si>
  <si>
    <t>No fue posible contar con la dotación dado que el tiempo requerido para el proceso de contratación de bienes y servicios tardó más de lo proyectado superaba la vigencia.</t>
  </si>
  <si>
    <t>Se adelantaron procesos de asistencia técnica y acompañamiento a Establecimientos educativos para el fortalecimiento de la oferta para la atención a población diversa. Tal como se informó en el periodo anterior, 12 establecimientos eductivos fueron acompañamos en el proceso de atención a población con discapacidad y 5 iniciaron la ruta de acompañamiento para el fortalecimiento de la oferta educativa con enfoque diverso y de inclusión. Se adjunta documento  que contiene el segundo informe elaborado.</t>
  </si>
  <si>
    <t>Se construyó el documento de caracterización  de jóevenes que no han culminado su formación básica y media. Se adjunta documento elaborado.</t>
  </si>
  <si>
    <t>Se construyó el documento de caracterización de población analfabeta y reorganización de oferta dando cumplimiento. Se adjunta documento elaborado.
El porcentaje de cumplimiento se supera en tanto la meta estaba proyectada en un avance del 40% y hoy se cuenta con la caracterización de los 300 jóvenes y adultos potenciales para la formación al 100%.</t>
  </si>
  <si>
    <t>Con el apoyo del Ministerio de educación se inició el proceso de construcción del Plan Teritorial de Permanencia, contando con un primer documento de avance del proceso. Así mismo se cuenta con un documento con orientaciones metodológicas para la construcción del Plan. Se adjunta documento elaborado.</t>
  </si>
  <si>
    <t>No aplica, se ejecutó en primer semestre 100% sobre el plan de desarrollo anterior.
Aun así se reporta el total de estudiantes atendidos como parte de la gestión 2020 a través de la estrategia de transporte escolar previo a la declaratoria de emergencia ocasionada por COVID-19.</t>
  </si>
  <si>
    <t>El valor reportado corresponde a las niñas y niños atendidos en jornada única con corte a 31 de octubre de acuerdo con el reporte del SIMAT. Manteniendo el reporte anterior presentado.</t>
  </si>
  <si>
    <t>Al corte de diciembre de 2020 presentado se cuenta con un reporte de 99.146 estudiantes que recibieron al menos 1 paquete de ración para preparar en casa durante la vigencia del programa. En total se entregaron 518.657 Paquetes de Ración Para preparar en Casa validadas a la fecha que equivalen a 10.373.140 Raciones aproximadamente. Fueron en total 6 ciclos que equivalen a 120 días de calendario académico y una séptima entrega por 20 días más con paquetes que no habían sido reclamados en ciclos anteriores. Se anexan informes por ciclo entregados.</t>
  </si>
  <si>
    <t>El proceso continúa bajo el liderazgo del PES y ya se cuenta con documentos compilados con los avances del proceso, los cuales se anexan para fines pertinentes.</t>
  </si>
  <si>
    <t>Se adjuntan los siete informes de supervisión correspondientes a los siete ciclos de entrega de alimentos adelantados durante la vigencia 2020.</t>
  </si>
  <si>
    <t>Se construyó el documento con los avances de la caracterización dando cumplimiento. Se adjunta documento de caracterización y acciones formativas  elaborado.</t>
  </si>
  <si>
    <t>Se construyó el documento con el diseño de la estrategia de acciones afirmativas formativas dando cumplimiento. Se adjunta documento de caracterización y acciones formativas  elaborado.</t>
  </si>
  <si>
    <t>Se construyó el documento con los avances de la caracterización y reorganización de la oferta dando cumplimiento. Se adjunta documento de caracterización, reorganización y diseño metodológico elaborado.</t>
  </si>
  <si>
    <t>Se construyó el documento con el diseño metodológico para la construcción de orientaciones para la caracterización dando cumplimiento. Se adjunta documento de caracterización, reorganización y diseño metodológico elaborado.</t>
  </si>
  <si>
    <t>Se construyó el documento con el diseño metodológico para la construcción de orientaciones para la adecuación de ambientes dando cumplimiento. Se adjunta documento de caracterización, reorganización y diseño metodológico elaborado.</t>
  </si>
  <si>
    <t>Se construyó el documento con la ruta metodológica para la construcción de escenarios de participación dando cumplimiento. Se adjunta documento elaborado.</t>
  </si>
  <si>
    <t>Se construyó el documento con las orientaciones para la actuvación de la ruta integral de atenciones dando cumplimiento. Se adjunta documento elaborado.</t>
  </si>
  <si>
    <t>Fortalecimiento de la Gestión escolar para el mejoramiento de la calidad educativa</t>
  </si>
  <si>
    <r>
      <t>Instituciones Educativas Oficiales del distrito de Cartagena de Indias</t>
    </r>
    <r>
      <rPr>
        <sz val="16"/>
        <color theme="1"/>
        <rFont val="Calibri"/>
        <family val="2"/>
        <scheme val="minor"/>
      </rPr>
      <t xml:space="preserve"> con e</t>
    </r>
    <r>
      <rPr>
        <sz val="16"/>
        <color theme="1"/>
        <rFont val="Arial"/>
        <family val="2"/>
      </rPr>
      <t xml:space="preserve">strategias pedagógicas EMETIC diseñada e implementada </t>
    </r>
  </si>
  <si>
    <t xml:space="preserve">Se han atendido durante esta vigencia a 908 beneficiarios asi: 357 becarios FEBIC,  30 becarios Excelencia Académica y 118 becarios de CERES.  Asi mismo por intermedio de los convenios interadministrativos se atendieron 35 estudiantes con la Universidad de CArtagena,  170 estudiantes con la UNAD  y 198 estudiantes con el Colegio Mayor de Bolivar. </t>
  </si>
  <si>
    <t>Convenio suscrito y formalizado con el Icetex para la administracion del recurso</t>
  </si>
  <si>
    <t>Proyecto formulado e inscrito en  MGA Web</t>
  </si>
  <si>
    <t>Se realizò mantenimiento a las Instituciones Educativas: CASD Manuela Beltran, Olga Gonzalez Arraut, Boquilla, Sede San Juan Bautista, I.E. Bayunca, Sede Principal, I.E. Josè Marìa Còrdoba de Pasacaballos, Sede Juvenil, I.E. Rafael Nuñez, Sede Simòn J. Vèlez.</t>
  </si>
  <si>
    <t>Acompañamiento a las I.E. DE Tierra Bomba, Bertha Gedeòn, Sede Vista Hermosa, , I.E. Jose Marìa Cordoba de Pasacaballos, Sede Principal, , I.E. Josè Manuel Rodriguez Torices, San Francisco de Asìs, Sede Membrillal. San Juan de Damasco, Repùblica del Lìbano. Corazòn de Marìa, Ternera e Hijos de Marìa.</t>
  </si>
  <si>
    <t>La Alcaldìa Mayor de Cartagena adelantò gestiòn ante Prosperity Fund, ONG del Reino Unido para el desarrollo de proyectos estratègicos de la ETC, entre los cuales finalmente no fue acogida por parte del Embajador del Reino Unido la iniciativa presentada por la Secretarìa de Educaciòn Distrital a la Oficina de Cooperaciòn Internacional, razòn por la cual los estudios y diseños previstros se deben realizar con recursos propios en la vigencia 2021.  En lo que tiene que ver con la construcciònn de las tres nuevas sedes educativas, se avanza a travès del FFIE en el Politècnico de El Pozòn, en la soluciòn del tema jurìdico de Villas de Aranjuez y se gestiona con recursos de regalìa el cierre financiero de la nueva sede de la IE de Tierra Baja.</t>
  </si>
  <si>
    <t>Se cumplio con el proceso de liqudiacion y pago de la nomina de los periodos de noviembre y diciembre de 2020,  cancelandose en el mes de novimebre la prima de navidad y prima de vacaciones de administrativos, docentes y directivos docentes de las Instituciones Educativas Oficiales y en diciembre 2020 la planta central. Se cumplio con el indicador "entrega oportuna de la nomina" Se realizo el pago de l incentivo de alto riesgo a traves de la resolucion  5415 y 5416 del 03 de diciembre de 2020 dirigido a funcionarios amdinistrativos ubicados en el sector de mamonal en cumpliminento de los acuerdos sindicales 2017-2018</t>
  </si>
  <si>
    <t>En el Trimestre de octubre a diciembre de 2020 se generaron ascensos del decreto 2277 de 1979 dos (02). Inscripciones del decreto 1278 de 2002 se generaron veinte(20). Mejoramientos salariales del 1278 de 2002 cicnuenta y cuatro (54). Inscripciones de docentes Sector privado cuatro (04) y ascensos de docentes privados dos (2)</t>
  </si>
  <si>
    <t>Para la Adquisición de vestido y calzado de labor para el personal docentes y administrativo de las Instituciones Educativas Oficiales financiados con recursos del Sistema General de Participaciones para la vigencia fiscal 2020, no se pudo llevar a cabo el proceso de seleccion de contratista finalziada la vigencia, razon por el cual se debera a proceder a efectuar en la vigecia 2021 a la consecucion de recursos para atender la obligacion de orden laboral con los servidores publicos.</t>
  </si>
  <si>
    <t>Se realizo los actos administrativos de bonos navideños para 356 hijos de los funcionarios administrativos,  asimismo bonos escolares para 119 hijos de funcionarios administrativos. En total se concedieron 40 auxilios educativos, 03 de nacimiento, 30 auxilios funerarios tramitados por la Subdireccion Tecnica de Talento Humano de la SED</t>
  </si>
  <si>
    <t>30 de noviembre de 2020 se inicio la ejecucion  para la participacion de curso de aprendizaje de manejo de de Excel  basico para los funcionarios administrativos de la entidad. Asi mismo el 14 de diciciembre del 2020 se efectuo curso de excel intermedio para los funcionarios administrativos</t>
  </si>
  <si>
    <t>Evidencia No1</t>
  </si>
  <si>
    <t>Evidencia No.2</t>
  </si>
  <si>
    <t>Diagnóstico elaborado para presentación y aprobación de comité directivo</t>
  </si>
  <si>
    <t>Evidencia No.4</t>
  </si>
  <si>
    <t xml:space="preserve">Diagnóstico sistema de gestión de calidad IEO 2020.
</t>
  </si>
  <si>
    <t>Evidencia No4</t>
  </si>
  <si>
    <t>Durante el mes de diciembre se recolectó la información para el diagnóstico y propuesta de plan de trabajo para la vigencia 2021</t>
  </si>
  <si>
    <t>Evidencia No5</t>
  </si>
  <si>
    <t>Acompañamiento  en el último trimestre del año para las actividades de preparación de las auditorías internas y externas en las IEO y SED</t>
  </si>
  <si>
    <t>Evidencia No6</t>
  </si>
  <si>
    <t>Auditorías de seguimiento realizadas a la IE Madre Gabrieala de San Martín (30/11/2020) y la Secretaría de Educación (28/12/2020 )</t>
  </si>
  <si>
    <t xml:space="preserve"> -- En todas las Instituciones Educativas, se viene adelantando el diseño  e implementacion de estrategia de mediacion tecnologica
-- Se hizo el primer encuentro de las equipos EMETIC.</t>
  </si>
  <si>
    <t xml:space="preserve">98 actas EMETIC reportadas </t>
  </si>
  <si>
    <t>No se ejecutó la actividad en esta vigencia debido a que se estaba trabajando en proceso de formulación del Plan Territorial de Formación Docente</t>
  </si>
  <si>
    <t>No fue posible ejecutar la actividad durante esta vigencia</t>
  </si>
  <si>
    <t>Debido a que en esta vigencia el Plan Territorial de Formación Docente estuvo en proceso de formulación, no se ejecutaron las actividades previstas. Se suscribió convenio con ICETEX para el desarrollo de procesos de formación que incluya esta línea de formación. Mediante adhesión no.1 y modificación no. 4 del contrato interadministrativo número 261 suscrito entre el MEN y el ICETEX se implementará proceso de formación en posgrado (especializaciones y maestrías) de docentes de Instituciones Educativas Oficiales.
De la mano de la gestión del Programa El Líder en Mí de la Fundación Terpel, se logró formar 52 docentes de instituciones oficiales en uso y apropiación de TIC. Éste programa tiene como objetivo formar a un equipo de directivos docentes y docentes de instituciones
educativas oficiales en los 7 hábitos de Covey e implementarlos de manera transversal en los currículos de las Instituciones Educativas, lo cual se complementa con el uso y apropiación de las TIC. Se han acompañado 52 docentes y directivos docentes de las siguientes instituciones educativas oficiales: Manuela Beltrán, Nuevo Bosque, Fredonia,  Fe y Alegría Las Américas, República del Líbano, Repúbliica de Argentina, San Lucas, Arroyo de Piedra, Santa Ana, Técnica de Pasacaballos.</t>
  </si>
  <si>
    <t xml:space="preserve"> No se logró ejecutar la actividad prevista para el cumplimiento de esta meta.</t>
  </si>
  <si>
    <t>Debido a que en esta vigencia el Plan Territorial de Formación Docente estuvo en proceso de formulación, no se ejecutaron las actividades previstas. Se suscribió convenio con ICETEX para el desarrollo de procesos de formación que incluya esta línea de formación. Mediante adhesión no.1 y modificación no. 4 del contrato interadministrativo número 261 suscrito entre el MEN y el ICETEX se implementará proceso de formación en posgrado (especializaciones y maestrías) de docentes de Instituciones Educativas Oficiales.
Se logró trabajar de la mano de aliados para realizar profesos de formación y cualificación con docentes en distintas áreas del saber. Se relacionan a continuación:
- Programa Diseña El Cambio: 27 docentes
- Plan Nacional de Lectura y Escritura Proyecto: Vive tu Biblioteca Escolar: 750 Directivos docentes, docentes y bibliotecarios escolares.
- Programa Maletines Viajeros: 25 docentes</t>
  </si>
  <si>
    <t xml:space="preserve">Se desarrolló Foro Educativo “EL RETO DE EDUCAR EN PANDEMIA”, en el cual se presentaron las siguientes experiencias significativas: 
EXPERIENCIAS EDUCATIVAS SIGNIFICATIVAS URBANAS: 
1.        Experiencia Institución Educativa - JORGE ARTEL (Urbana), Educación con amor. Un acto de valor. 
2.        Experiencia Institución Educativa - OLGA GONZALEZ ARRAUT (Urbana), con su experiencia, Escuela Biblioteca Un lugar para la Inclusión y la Construcción de la Paz.  
3.        Institución Educativa – ANTONIA SANTOS (Urbana): la narrativa transmedia como herramienta para el fortalecimiento de competencias comunicativas en estudiantes de secundaria de la Institución Etnoeducativa Antonia Santos
EXPERIENCIAS EDUCATIVAS SIGNIFICATIVAS RURALES ETNOEDUCATIVAS: 
1.        Experiencia Institución Educativa – PUERTO REY (Rural), La cultura como eje de desarrollo sostenible de la vereda de Puerto Rey-Cartagena. 
2.         Experiencia Institución educativa – DE LA BOQUILLA (Rural), Orquesta Musical INETEB
3.        Institución Educativa – PEDRO ROMERO (Urbana): con su experiencia, Cartagena somos todos.
Así mismo, como actividad de evento central  bajo la temática principal del foro "El reto de educar en pandemia" se contó con la participación de invitados, los cuales hicieron ponencias significativas. Los invitados fueron: 
- Invitada internacional Gemma Carbó Ribugent, PHD en Estudios Avanzados en Derecho de la Cultura del Instituto Interuniversitario para la Comunicación Cultural (UNED-Universidad Carlos III de Madrid), también licenciada en Filosofía y Letras y en Geografía e Historia por la Universidad Autónoma de Barcelona. 
- Doctor Francisco Flórez Bolívar, historiador e investigador social. Historiador de la Universidad de Cartagena, Magíster y PHD en Estudios Latinoamericanos e Historia de la Universidad de Pittsburg (EE.UU).
- Elizabeth Castillo Guzmán: Psicóloga, magister en Psicología social comunitaria, investigadora, directora del centro de memorias étnicas de la Universidad del Cauca, consultora de educación intercultural y de la cátedra de estudios afrocolombianos.
- -NICOLÁS CONTRERAS HERNÁNDEZ: Comunicador social, afroeducador, experto en currículos etnoeducativos,  investigador sobre diáspora, africana, música afrocaribeña, estudios culturales, en temas de racismo y discriminación étnico racial
-RUTSELY SIMARRA OBESO: Lingüista, maestría en lingüística, especialización en didáctica del lenguaje y literatura, etnoeducadora, investigadora sobre lengua criolla palenquera. 
-EMERSON DE ARCO AGUILAR: Licenciado en ciencias sociales, dirigente afro, miembro del proceso nacional de comunidades negras, consultor sobre temas de etnoeducación y de cátedra de estudios afrocolombianos, coordinador Etnoeducación Sindicato Único de Educadores de Bolívar SUDEB
</t>
  </si>
  <si>
    <t>Se destinaron para la prestacion  de servicios de aseo, vigilancia  ,  servicios publicos, transferencias a IEO</t>
  </si>
  <si>
    <t xml:space="preserve">Se destinaron  pagos de servicios publicos </t>
  </si>
  <si>
    <t>Se destinaron giro  de  transferencia a las instituciones educativas por concepto de gratuidad</t>
  </si>
  <si>
    <t xml:space="preserve">Se destinaron para el pagos de servicios publicos </t>
  </si>
  <si>
    <t>Se giraron recursos correspondientes a FOSES al 100% de las IEO, Por concepto de Calidad Gratuidad a 81 IEO por valor de $ 12.159.795.738
Sin apropiacion definitiva ni ejecucion</t>
  </si>
  <si>
    <t>No  se dieron movimientos por ejecucion presupuestal en dicho periodo</t>
  </si>
  <si>
    <t>se adjunta ejecucion del Predis</t>
  </si>
  <si>
    <t>adjunto ejecucion</t>
  </si>
  <si>
    <t xml:space="preserve">Se anexan, documentos de pagos predis  otros </t>
  </si>
  <si>
    <t>Construir el Plan Territorial de Permanencia de los estudiantes en el sistema educativo oficial, incluyendo la reorganización de la oferta de estrategias de permanencia.</t>
  </si>
  <si>
    <t xml:space="preserve">5
</t>
  </si>
  <si>
    <t xml:space="preserve"> 72,54%. </t>
  </si>
  <si>
    <t>Transferencias a Colegios (FOSES)
  con Transferencia FOSES realizadas</t>
  </si>
  <si>
    <t xml:space="preserve">Se giraron recursos correspondientes a FOSES al 100% de las , Por concepto de Calidad Gratuidad a 35   </t>
  </si>
  <si>
    <t>Pago Servicios Públicos (Energía y Acueducto)
 con Servicios de Energía y Acueductos pagados</t>
  </si>
  <si>
    <t xml:space="preserve">Otros Gastos (Servicio Aseo, Vigilancia y Arrendamientos)
 con Servicios contratado de aseo y vigilancia </t>
  </si>
  <si>
    <t>Programa de mantenimiento preventivo y desarrollo de ambientes de aprendizaje en las .(Tachada)</t>
  </si>
  <si>
    <t>Se gestiona convenio con la cooperaciòn internacional para garantizar el desarrollo de los estudios integrales que permitan la adecuaciòn de 50 sedes oficiales a la norma, de igual manera se realizaron las diferentes gestiones presupuestales para garantizar el cierre financiero de la terminaciòn de la  San Felipe Neri. De igual manera apuntandole al logro de las metas gruesas de producto del plan de desarrollo, en coordinaciòn con el FFIE se avanza en la construcciòn de los colegios nuevos y se estrructurò proyecto de inversiòn para la planta fìsica de la nueva instituciòn educativa de Tierra Baja con recursos del Sistema General de Regalìas.</t>
  </si>
  <si>
    <t xml:space="preserve">En la actualidad no se cuenta con recrusos de ICLD para la ejecución de la actividad.
Programa Aventura de Letras de la Fundación Terpel: Beneficia a 6 en el fortalecimiento a los proyectos de lectura y escritura.
Plan Nacional de Lectura y Escritura Proyecto:
Vive tu Biblioteca Escolar, 69 sedes Educativas se encuentran acompañadas para el fortalecimiento de la lectura, la escritura, la oralidad y la Biblioteca Escolar; beneficiando 750 personas entre directivos docentes, docentes y bibliotecarios escolares; el 65.71%  se encuentra en oportunidad de mejora de la Biblioteca Escolar y recibirán material Bibliográfico en el anualidad. 2020. Se está alistando los trámites de contratación para realizar la dotación a las instituciones educativas oficiales.
</t>
  </si>
  <si>
    <t>Implementar un sistema de información para monitorear el comportamiento del índice de clasificación total en las .</t>
  </si>
  <si>
    <t>Plan Nacional de Lectura y Escritura Proyecto:
Vive tu Biblioteca Escolar, 69 sedes Educativas se encuentran acompañadas para el fortalecimiento de la lectura, la escritura, la oralidad y la Biblioteca Escolar; beneficiando 750 personas entre directivos docentes, docentes y bibliotecarios escolares; el 65.71%  se encuentra en oportunidad de mejora de la Biblioteca Escolar y recibirán material Bibliográfico en el anualidad. 2020. Se está alistando los trámites de contratación para realizar la dotación a las instituciones educativas oficiales.
Programa Maletines Viajeros, Corporación Luis Eduardo Nieto Arteta-Biblioteca Piloto del Caribe-Barranquilla; participan 25  y 25 Docentes.
.
Red de Radio Escolar-SED (Programa: CONECTARTE TE EDUCA”); Aliados: Colectiva Radio 101.6 FM; Programa Radio Nacional de Colombia –versión Caribe frecuencia en Cartagena: 91.1 FM, “PROFE EN TU CASA”; donde participan 36 Instituciones Educativas Oficiales y 100 Docentes.
PROGRAMA: DISEÑA EL CAMBIO: 21 I.E.O; Docentes en Formación: 27; estudiantes: 216; Proyección de Impacto: Estudiantes: 1.026; Docentes: 30; Directivos Docentes: 21; Familias: 216.</t>
  </si>
  <si>
    <t>Plan Nacional de Lectura y Escritura Proyecto:
Vive tu Biblioteca Escolar, 69 sedes Educativas se encuentran acompañadas para el fortalecimiento de la lectura, la escritura, la oralidad y la Biblioteca Escolar; beneficiando 750 personas entre directivos docentes, docentes y bibliotecarios escolares; el 65.71%  se encuentra en oportunidad de mejora de la Biblioteca Escolar y recibirán material Bibliográfico en el anualidad. 2020. Se está alistando los trámites de contratación para realizar la dotación a las instituciones educativas oficiales.
Programa Maletines Viajeros, Corporación Luis Eduardo Nieto Arteta-Biblioteca Piloto del Caribe-Barranquilla; participan 25  y 25 Docentes.
.
Red de Radio Escolar-SED (Programa: CONECTARTE TE EDUCA”); Aliados: Colectiva Radio 101.6 FM; Programa Radio Nacional de Colombia –versión Caribe frecuencia en Cartagena: 91.1 FM, “PROFE EN TU CASA”; donde participan 36 Instituciones Educativas Oficiales y 100 Docentes.
PROGRAMA: DISEÑA EL CAMBIO: 21 I.E.O; Docentes en Formación: 27; estudiantes: 216; Proyección de Impacto: Estudiantes: 1.026; Docentes: 30; Directivos Docentes: 21; Familias: 216.
Programa Todos a Aprender 91  con experiencias innovadoras(  I Feria Virtual de Experiencias Significativas y Buenas Prácticas 2020)</t>
  </si>
  <si>
    <t>Asistir técnicamente la revisión, ajustes y resemantización de PEC en  etnoeducativas</t>
  </si>
  <si>
    <t>Asistir técnicamente el desarrollo de la cátedra de estudios afrocolombianos en , con estrategias sobre lineamientos y orientaciones curriculares para CEA.</t>
  </si>
  <si>
    <t xml:space="preserve">Programa EsTuDia En Alianza con Lamitech, Corpoeducación, ISA, United Way Colombia   fortalecer las competencias de éstas áreas de lenguaje , matematicas y ciencias , a través de actividades innovadoras que promueven el trabajo colaborativo, la comunicación, las habilidades socio-emocionales y la resolución de problemas en la básica primaria en las instituciones focalizadas:IE de Ararca, Bernardo Foergen, IE Bertha Suttner,IE Ciudad de Tunja,IE El Salvador, IE Fernando de la Vega, IE Fulgencio Lequerica Vélez, IE Nuestra Señora del Carmen, IE Omaira Sánchez,IE Pedro de Heredia,IE Puerto Rey, IE Rafael Núñez,IE República del Líbano, IE Rosedal,IE San Felipe Neri,IE de Santa Ana, IE de Ternera.
Talleres del programa.
 Programa El  Lider en Mi en alianza con la Fundación Terpel:fortalecimiento de los saberes que habitan el aula, el análisis de las prácticas de enseñanza y la participación crítica en la construcción conjunta de metodologías y prácticas pedagógicas, está pensado como una oportunidad para que los maestros y maestras que hacen parte del equipo faro, intercambien experiencias acerca de sus prácticas pedagógicas y cómo ellas pueden re-contextualizarse de acuerdo con nuevas situaciones y problemáticas de escuela: Fe y Alegría Las Américas,República de Argentina,Fredonia,República del Líbano,Arroyo de Piedra,Técnicse  a de Pasacaballos,Manuela Beltrán,Nuevo Bosque,Santa Ana.
Programa: Tejiendo entornos de calidad: fortalecimiento a la gestión escolar  de Instituciones Educativas Oficiales. Se beneficiaron  94  con MEN
</t>
  </si>
  <si>
    <t>Taller Formación de docentes Fortalecimiento de la practica docente, evaluación  y estrategias  para la gestión de aula hibrida con los 19 colegios del programa EsTuDia octubre 20 de 2020.
Programa EsTuDia En Alianza con Lamitech, Corpoeducación, ISA, United Way Colombia   fortalecer las competencias de éstas áreas de lenguaje , matematicas y ciencias , a través de actividades innovadoras que promueven el trabajo colaborativo, la comunicación, las habilidades socio-emocionales y la resolución de problemas en la básica primaria en las instituciones focalizadas:IE de Ararca, Bernardo Foergen, IE Bertha Suttner,IE Ciudad de Tunja,IE El Salvador, IE Fernando de la Vega, IE Fulgencio Lequerica Vélez, IE Nuestra Señora del Carmen, IE Omaira Sánchez,IE Pedro de Heredia,IE Puerto Rey, IE Rafael Núñez,IE República del Líbano, IE Rosedal,IE San Felipe Neri,IE de Santa Ana, IE de Ternera.
Talleres del programa.
 Programa El  Lider en Mi en alianza con la Fundación Terpel:fortalecimiento de los saberes que habitan el aula, el análisis de las prácticas de enseñanza y la participación crítica en la construcción conjunta de metodologías y prácticas pedagógicas, está pensado como una oportunidad para que los maestros y maestras que hacen parte del equipo faro, intercambien experiencias acerca de sus prácticas pedagógicas y cómo ellas pueden re-contextualizarse de acuerdo con nuevas situaciones y problemáticas de escuela: Fe y Alegría Las Américas,República de Argentina,Fredonia,República del Líbano,Arroyo de Piedra,Técnicse  a de Pasacaballos,Manuela Beltrán,Nuevo Bosque,Santa Ana.
Programa: Tejiendo entornos de calidad: fortalecimiento a la gestión escolar  de Instituciones Educativas Oficiales. Se beneficiaron  94  con MEN</t>
  </si>
  <si>
    <t>Desarrollar procesos de formación integral y participación en las  del Distrito de Cartagena</t>
  </si>
  <si>
    <t>Asistir técnicamente la revisión y ajuste de Proyectos Pedagógicos Transversales en las  del distrito de Cartagena</t>
  </si>
  <si>
    <t xml:space="preserve">Fortalecer los Proyectos Pedagógicos Transversales en las </t>
  </si>
  <si>
    <t xml:space="preserve">MEJORES DESEMPEÑOS DE LAS  DESDE SUS PPT. 
Eje de Cultura en la escuela 
INSTITUCIONES EDUCATIVAS GANADORAS EN EL PROYECTO
1	IE NUEVO BOSQUE
2	IE LUIS CARLOS LOPEZ
3	IE MARIA AUXILIADORA
4	IE SAN FELIPE NERI
5	IE SAN JOSE CAÑO DEL ORO
6	IE NUESTRA DEL CARMEN 
7	IE AMBIENTALISTA CARTAGENA DE INDIAS 
8	IE JOHN F. KENNEDY
9	IE MERCEDES ABREGO 
10 	IE OLGA GONZALEZ ARRAUT
11	IE MADRE LAURA 
12	IE LA MILAGROSA 
13	IE MADRE GABRIELA DE SAN MARTIN
14 	IE CIUDAD DE TUNJA 
</t>
  </si>
  <si>
    <t xml:space="preserve">Fortalecimiento a centros orquestales y bandas de paz – Aprovechamiento de tiempo libre.
PRODUCCION AUDIOVISUAL - TIEMPO DE NOTAS - 
ESTIMULOS A LOS MEJORES DESEMPEÑOS DE LAS  DESDE SUS PPT - Eje de Cultura en la escuela 
ENTREGA DE ESTIMULOS POR LOS MEJORES DESEMPEÑOS XIV FESTIVAL ESCOLAR DE MUSICA FOLKLORICA Y DANZA EN HOMENAJE A JORGE GARCIA USTA - FEJGU y XV DESFILE ESTUDIANTIL HEROES DE LA INDEPENDENCIA - TOTAL 14 EE QUE SUMAN  $85 mm para los EE, cumpliendo con los procedimientos establecidos en el concurso interescolar FEJGU y el Desfile Estudiantil. </t>
  </si>
  <si>
    <t xml:space="preserve">SE DESARROLLO FORO DE EXPERIENCIAS SIGNIFICATIVAS EN EL DISTRITO
“EL RETO DE EDUCAR EN PANDEMIA”, SEPT. 23, 24/2020 
Recibimos 47 ¡Experiencias Significativas documentadas y sistematizadas, seleccionadas 6 EXP. SIGN. 
 JORGE ARTEL - 
IE OLGA GONZALEZ ARRAUT -
IE PEDRO ROMERO - 
IE ANTONIA SANTOS - 
IE DE LA BOQUILLA - 
IE PUERTO REY - 
</t>
  </si>
  <si>
    <t>Articulación e integración de las Tecnologías de las Información y las Comunicaciones con los procesos de enseñanza aprendizaje de las  del distrito de Cartagena de Indias.</t>
  </si>
  <si>
    <t xml:space="preserve">En proceso de solicitud de dicha informción a las </t>
  </si>
  <si>
    <t>Se solicitó la contratación de equipos tecnológicos para las . Ya se cuenta con CDP</t>
  </si>
  <si>
    <t>Se contrató la prestación del servicio de conectividad para las instituciones educativas oficiales, a traves de contrato Interadministrativo No.019-2020, para estudiantes de todas las , hasta afinalizar calendario escolar</t>
  </si>
  <si>
    <t>Contratar el personal necesario para el apoyo, seguimiento y control de los proyectos tecnológicos implementados en las  y0 en la Secretaria de Educación Distrital.</t>
  </si>
  <si>
    <t>Instalar el Sistema único de gestión académica disponible en todas las , con nuevas herramientas virtuales disponibles</t>
  </si>
  <si>
    <t xml:space="preserve">Otorgar Becas para Educacion Superior a egresados de </t>
  </si>
  <si>
    <t>Brindar alternativas de formación para la empleabilidad de egresados de  Oficiales</t>
  </si>
  <si>
    <t xml:space="preserve">Otorgar Becas para Formación Tecnica laboral para egresados de </t>
  </si>
  <si>
    <t xml:space="preserve">Otorgar Becas Inclusivas para Educacion Superior a egresados de </t>
  </si>
  <si>
    <t>Se solicitó un CDP para adecuacion y Dotacion del Nodo Petroquimico Plástico, ubicado en la IE CASD Manuela Beltran por valor de $ 96.777.863, recursos que serán transferidos a la .
Se está a la espera de una incorporacion por valor de 960 millones de pesos, los cuales se destinaran $333.4 millones para dotacion de tecnologias y 627,4 millones para adecuacion y dotacion de insumos en las  con Media tecnica del Distrito</t>
  </si>
  <si>
    <t>En Tramite para dotacion Tecnologica y Dotacion de insuos en las  con Media tecnica del Distrito</t>
  </si>
  <si>
    <t xml:space="preserve">Diagnosticar  (14 nuevas  - y las participantes en proyecto de estandarización 27) </t>
  </si>
  <si>
    <t xml:space="preserve">Plan de socialización del proyecto para presentar a las  nuevas </t>
  </si>
  <si>
    <t>Socialización realizada a las  del Grupo I y II - En proceso aplicación de diagnóstico para elaboración de informe
Auditorías de calidad realizadas por el ente certificador a las  San Frnacisco de Asís y Técnica de Pasacaballos;  Madre Gabriela de San Martín y SED  para finales de noviembre</t>
  </si>
  <si>
    <t xml:space="preserve">Acompañar los equipos de calidad de las  y de la SED para sostenimiento de SGC  </t>
  </si>
  <si>
    <t>Se acompañan las : Madre Gabriela de San Martín, San Francisco de Asís, Olga González Arraut, Técnica de Pasacaballos, 20 de Julio y Ambientalista.
Igualmente se realizan los acompañamientos a los equipos de la SED</t>
  </si>
  <si>
    <t>En trámite las resoluciones de transferencia para los pagos de auditorías externas de las , programadas para el mes de noviembre, e igualmente para la SED, se tramitan las cotizaciones para el proceso de contratación</t>
  </si>
  <si>
    <t>META ACUMULADA A DICIEMBRE 2020</t>
  </si>
  <si>
    <t>AVANCE META PRODUCTO 2020
O/K</t>
  </si>
  <si>
    <t>AVANCE META AL CUATRIENIO
O/J</t>
  </si>
  <si>
    <t>AVANCE PROGRAMA AL CUATRIENIO</t>
  </si>
  <si>
    <t>ACTIVIDADES ACUMULADA  DICIEMBRE 2020</t>
  </si>
  <si>
    <t>AVANCE ACTIVIDAD
AA/W</t>
  </si>
  <si>
    <r>
      <t xml:space="preserve">Desde la Secretaría de educación la estrategia estuvo acompañada por una integrante del equipo con cargo de Profesional universitaria de atención a poblaciones que estuvo acompañada por un equipo de la Fundación Pies descalzos quienes adelantaron procesos de caracterización y análisis de la oferta, así como diseño de estrategias de búsqueda activa para refrozar los procesos de matricula en el primer trimestre de 2020. No fue posible contar con la contratación del equipo en su totalidad, dado que el tiempo requerido para el proceso de contratación de bienes y servicios tardó más de lo proyectado superaba la vigencia.
</t>
    </r>
    <r>
      <rPr>
        <sz val="16"/>
        <color rgb="FFFF0000"/>
        <rFont val="Calibri"/>
        <family val="2"/>
      </rPr>
      <t>En el mes de noviembre y diciembre se contó, como se anotó en las observaciones, con una persona de planta de la SED y el apoyo del equipo de Pies descalzos dispuestos para el proceso en el marco del acuerdo de voluntades firmado para la implementación del proyecto Todos al cole. Sin embargo, reportamos 0 en diciembre porque no se logó la contratación de las personas de la SED adicionales que se requerían. Tendríamos que evaluar si se da por cumplida con el equipo reportado a 15 de noviembre o se mantiene 0.</t>
    </r>
  </si>
  <si>
    <r>
      <t xml:space="preserve">A principios de año se le transfirieron recursos a 75 IEO para atender las necesidades de dotaciòn de mobilario escolar. </t>
    </r>
    <r>
      <rPr>
        <sz val="16"/>
        <color rgb="FFFF0000"/>
        <rFont val="Calibri"/>
        <family val="2"/>
        <scheme val="minor"/>
      </rPr>
      <t>No obstante la intencion de la administracion es dotar las IEO de manera mas completa, desde el punto de vista de ambientes e infraestructura, sin embargo esta actividad tuvo un avance de 0,8%</t>
    </r>
  </si>
  <si>
    <r>
      <t xml:space="preserve">En el marco de las gestiones iniciadas para adelantar el proceso de legalizaciòn de 2 sedes escolares se adelantaron los tràmites para los pagos de inscripciòn de las respectivas escrituras a favor del Distrito de Cartagena en la Oficina de Registro de Instrumentros Pùblicos, habiendose obtenido las liquidaciones ante SEC Hacienda y Oficina de Reistro de instrumentos pùblicos, datos con los cuales se elaboraron las resoluciones que ordenaron los pagos a las entidades con los visto buenos necesarios. Quedando pendiente el pago. </t>
    </r>
    <r>
      <rPr>
        <sz val="16"/>
        <color rgb="FFFF0000"/>
        <rFont val="Calibri"/>
        <family val="2"/>
        <scheme val="minor"/>
      </rPr>
      <t>En esta actividad se avanzo en un 80%, quedando el cumplimeito de la misma para terminar en la proxima vigencia</t>
    </r>
  </si>
  <si>
    <t>Durantre la vigencia, se desarrollo se avanzó en el proceso de acompañamiento y asistencia técnica a las instituciones relacionadas, sin embargo se está a la espera de culminar el proceso de resemantización, por lo cual la meta es reportada en 0.
Instituciones acompañadas:
Acompañamiento virtual  a la Institución Educativa Pedro de Heredia - Pedro de Heredia: (10) Interacciones  con equipo de etnoeducación y comunidad educativa para el acompañamiento en los ajustes y resignificación, plan curricular del proyecto etnoeducativo  comunitario en contexto urbano
Acompañamiento virtual  a la Institución Educativa Mercedes Abrego: (4) Interacciones  con equipo de etnoeducación y comunidad educativa para el acompañamiento en los ajustes y resignificación, plan curricular del proyecto etnoeducativo  comunitario en contexto urbano
Acompañamiento virtual a la Institución Islotes de Santa Cruz: (2) Interacciones con equipo de etnoeducación en el proceso de definición de una ruta  para el acompañamiento en los ajustes y resignificación del proyecto educativo institucional  a proyecto etnoeducativo  comunitario en rural
Acompañamiento virtual a la Institución  Manuela Vergara de Curí: (1) Interacciones con equipo de etnoeducación en el proceso de definición de una ruta  para el acompañamiento en los ajustes y resignificación del proyecto educativo institucional  a proyecto etnoeducativo  comunitario en contexto urbano
Acompañamiento virtual a la Institución Educativa Santa María: (2) Interacciones  etnopedagógicas con docentes para orientaciones y estrategias curriculares para la implementación transversal de la cátedra de estudios afrocolombianos</t>
  </si>
  <si>
    <t>Se desarrollaron procesos de acompañamiento y asistencia técnica con las siquientes instituciones educativas oficiales: 
IE-Tierra Baja
IE-Arroyo de Piedra
IE- Puerto Rey
IE – Santa Ana
IE- Antonia Santos
Se desarrollaron actividades:
Decenio afro desde la escuela, actividades etnopedagógicas en fechas emblemáticas de importancia afrodescendiente: Agosto 27: Aniversario de la Ley 70 de 1993 (Ley de negritudes)
Septiembre 9: Día de los Derechos Humanos (Colombia): Aniversario de San Pedro Claver, protector de los  esclavizados 
Octubre 12: Día de la diversidad étnica y cultural en América Latina
Instituciones educativas oficiales en acompañamiento técnico para cátedra afrocolombiana y proyecto etnoeducativo afrocolombiano: (6) Escenarios etnopedagógicos de  Articulación con Ministerio de Educación</t>
  </si>
  <si>
    <t>Taller Formación de docentes Fortalecimiento de la practica docente, evaluación  y estrategias  para la gestión de aula hibrida con los 17 colegios benefiiados con el Programa EsTuDia En Alianza con Lamitech, Corpoeducación, ISA, United Way Colombia   fortalecer las competencias de éstas áreas de lenguaje , matematicas y ciencias , a través de actividades innovadoras que promueven el trabajo colaborativo, la comunicación, las habilidades socio-emocionales y la resolución de problemas en la básica primaria en las instituciones focalizadas:
IE de Ararca, Bernardo Foergen, IE Bertha Suttner,IE Ciudad de Tunja,IE El Salvador, IE Fernando de la Vega, IE Fulgencio Lequerica Vélez, IE Nuestra Señora del Carmen, IE Omaira Sánchez,IE Pedro de Heredia,IE Puerto Rey, IE Rafael Núñez,IE República del Líbano, IE Rosedal,IE San Felipe Neri,IE de Santa Ana, IE de Ternera.
Talleres del programa.
Adicionalmente, el programa El  Lider en Mi en alianza con la Fundación Terpel:fortalecimiento de los saberes que habitan el aula, el análisis de las prácticas de enseñanza y la participación crítica en la construcción conjunta de metodologías y prácticas pedagógicas, está pensado como una oportunidad para que los maestros y maestras que hacen parte del equipo faro, intercambien experiencias acerca de sus prácticas pedagógicas y cómo ellas pueden re-contextualizarse de acuerdo con nuevas situaciones y problemáticas de escuela: Fe y Alegría Las Américas,República de Argentina,Fredonia,República del Líbano,Arroyo de Piedra,Técnicse  a de Pasacaballos,Manuela Beltrán,Nuevo Bosque,Santa Ana.
Programa: Tejiendo entornos de calidad: fortalecimiento a la gestión escolar  de Instituciones Educativas Oficiales. Se beneficiaron  94 IEO con MEN</t>
  </si>
  <si>
    <t>Contratación de equipo para la organización de archivos.
Se realizaron visitas, asistencias técnicas e intervención en los archivos de los diferentes procesos de la SED, así como también en las 5 UNALDES.
Se generó un informe diagnóstico y plan de intervención de archivo para 2021
Nota*: La compra de insumo se homologa a la disponibilidad de los insumos disponibles en el almacén de la SED, ya que por los tiempos no podría hacerse proceso de compras para el 2020. Los insumos nuevos se incluyeron en la propuesta de organización de archivos de la SED para la vigencia 2021.</t>
  </si>
  <si>
    <r>
      <rPr>
        <sz val="16"/>
        <color rgb="FFFF0000"/>
        <rFont val="Calibri"/>
        <family val="2"/>
        <scheme val="minor"/>
      </rPr>
      <t>El año 2020, se determinó establecer porcentajes por las actividades efectuadas, a partir de la vigencia 2021, se establecerán el número de actividades ejecutadas para una mejor estadística e indicador en el cumplimiento de la meta.</t>
    </r>
    <r>
      <rPr>
        <sz val="16"/>
        <color theme="1"/>
        <rFont val="Calibri"/>
        <family val="2"/>
        <scheme val="minor"/>
      </rPr>
      <t xml:space="preserve">
En las cuatro semanas de noviembre y diciembre se envía para aplicación encuesta de síntomas del covid 19 en aras de prevención del coronavirus, encuesta que debe ser respondida por los funcionarios de la entidad antes del inicio de las labores, esta actividad va dirigido a contratistas y servidores públicos del edificio mariscal que asisten esporádicamente a la sede. La participación varia de entre el rango de 10 a 20 encuestados.
El pasado 02 de diciembre de 2020 se realizó con el equipo de salud ocupacional con la participación de la Dra. María Angelica Angarita enfermera de la ARL sobre la capacitación y manejo de los casos de Covid 19 en el entorno laboral y familiar, este conto con un aforo de 24 registrado entre funcionarios administrativos y contratistas.
Estas dos actividades ascienden al 5% de las actividades enmarcadas contaron con aforos que permiten conocer y consolidar una base de diagnóstico existente.
</t>
    </r>
  </si>
  <si>
    <t xml:space="preserve">El 25 de noviembre se programó se realizó una jornada de toma de muestras PCR al personal que se encuentra asistiendo atendiendo la alternancia a las instalaciones de la Secretaria de Educación Distrital para ejercer control y prevención atendiendo el coronavirus covid 19 y el plan de acción en cumplimiento de los protocolos. Esta actividad se fue dirigida a funcionarios y contratistas aplicándose a un total de 51 participantes en cumplimento de la normatividad del sistema de gestión de Seguridad y Salud en el Trabajo en cuanto acciones de prevención y acción se refiere.
Continuamos en la realización de exámenes de ingreso y egreso a docentes que ascendieron a 15, enviando a cada uno la comunicación de los resultados y la reiteración de los compromisos que tienen con su salud y con el cumplimiento de las recomendaciones generales
Estas actividades fueron de gran de impacto y de participación de los funcionarios por eso las actividades ascienden al 5% que permiten la participación y cumplimiento de la normativa del sistema de gestión y SST
</t>
  </si>
  <si>
    <t>Se dispuso de la información pertinente para generar el proyecto en la vigencia 2021 - Propuesta de convenio con E x E</t>
  </si>
  <si>
    <t>Esta meta fue cumplida al 100% en el reporte anterior y el soporte fue remitido a Planeación educativa.
5EE focalizados y en ruta para la implementación de estrategias de inclusión a población diversa: 1.Clemente Manuel Zabala, 
2.Tierra Baja, 
3. Hijos de María, 
4.Tierra Bomba y 
5. Arroyo de Piedra.</t>
  </si>
  <si>
    <t>Actualmente se está a la espera de los resultados de las Pruebas SABER 11.   
Pese a que no se ejecutaron las actividades previstas en proyecto por razones administrativas, se desarrolló proceso de acompañamiento con  aliados y el Programa Todos a Aprender-PTA.
- Acompañamiento de tutores del Programa “Todos a Aprender” PTA en 91 I.E.O
- Programa aventura de letras fundación terpel con 6IEO en el fortalecimiento a los proyectos de lectura y escritura.
- Plan Nacional de Lectura y Escritura
- Proyecto: Vive tu Biblioteca Escolar, 69 sedes Educativas se encuentran acompañadas para el fortalecimiento de la lectura, la escritura, la oralidad y la Biblioteca Escolar; beneficiando 750 personas entre directivos docentes, docentes y bibliotecarios escolares; el 65.71% IEO se encuentra en oportunidad de mejora de la Biblioteca Escolar.
- Mediante traslado presupuestal se incorporó recurso ICLD para el pago de pruebas ICFES 2020: La resolución 4413 es la que estableció el convenio para pago a los estudiantes. Fue en un principio por $290.679.800 pero después se le adiciono $20.231.200 para cubrir unos estudiantes que habian quedado por fuera.
En total fue $310.911.000 lo pagado por la secretaria al icfes para que tuvieran sus pruebas gratuitas</t>
  </si>
  <si>
    <r>
      <t xml:space="preserve">Cabe aclarar que no se ejecutó presupuesto en esta actividad; sin embargo de la mano de la comunidad educativa y aliados, las 3 instituciones que desarrollaron y fortalecieron en la vigencia las prácticas de ciencia, innovación y tecnología fueron:
</t>
    </r>
    <r>
      <rPr>
        <b/>
        <sz val="16"/>
        <color rgb="FF000000"/>
        <rFont val="Arial"/>
        <family val="2"/>
      </rPr>
      <t>1. Institución Educativa - OLGA GONZALEZ ARRAUT</t>
    </r>
    <r>
      <rPr>
        <sz val="16"/>
        <color rgb="FF000000"/>
        <rFont val="Arial"/>
        <family val="2"/>
      </rPr>
      <t xml:space="preserve"> con su experiencia: Escuela Biblioteca Un lugar para la Inclusión y la Construcción de la Paz.
</t>
    </r>
    <r>
      <rPr>
        <b/>
        <sz val="16"/>
        <color rgb="FF000000"/>
        <rFont val="Arial"/>
        <family val="2"/>
      </rPr>
      <t>2. Institución Educativa – ANTONIA SANTOS</t>
    </r>
    <r>
      <rPr>
        <sz val="16"/>
        <color rgb="FF000000"/>
        <rFont val="Arial"/>
        <family val="2"/>
      </rPr>
      <t xml:space="preserve">: la narrativa transmedia como herramienta para el fortalecimiento de competencias comunicativas en estudiantes de secundaria.
</t>
    </r>
    <r>
      <rPr>
        <b/>
        <sz val="16"/>
        <color rgb="FF000000"/>
        <rFont val="Arial"/>
        <family val="2"/>
      </rPr>
      <t>3. Institución educativa – DE LA BOQUILLA</t>
    </r>
    <r>
      <rPr>
        <sz val="16"/>
        <color rgb="FF000000"/>
        <rFont val="Arial"/>
        <family val="2"/>
      </rPr>
      <t xml:space="preserve">: Orquesta Musical INETEB
Para fortalcer las prácticad de ciencia innovación y tecnología se trabajó de manera conjunta con los Aliados Externos para desarrollar acompañamiento a las Instituciones Educativas, estas actividades fueron:
- </t>
    </r>
    <r>
      <rPr>
        <b/>
        <sz val="16"/>
        <color rgb="FF000000"/>
        <rFont val="Arial"/>
        <family val="2"/>
      </rPr>
      <t>Plan Nacional de Lectura y Escritura Proyecto</t>
    </r>
    <r>
      <rPr>
        <sz val="16"/>
        <color rgb="FF000000"/>
        <rFont val="Arial"/>
        <family val="2"/>
      </rPr>
      <t xml:space="preserve">:
Vive tu Biblioteca Escolar, 69 sedes Educativas se encuentran acompañadas para el fortalecimiento de la lectura, la escritura, la oralidad y la Biblioteca Escolar; beneficiando 750 personas entre directivos docentes, docentes y bibliotecarios escolares; el 65.71% IEO se encuentra en oportunidad de mejora de la Biblioteca Escolar y recibirán material Bibliográfico en el anualidad. 2020. Se está alistando los trámites de contratación para realizar la dotación a las instituciones educativas oficiales.
- </t>
    </r>
    <r>
      <rPr>
        <b/>
        <sz val="16"/>
        <color rgb="FF000000"/>
        <rFont val="Arial"/>
        <family val="2"/>
      </rPr>
      <t>Programa Maletines Viajeros,</t>
    </r>
    <r>
      <rPr>
        <sz val="16"/>
        <color rgb="FF000000"/>
        <rFont val="Arial"/>
        <family val="2"/>
      </rPr>
      <t xml:space="preserve"> Corporación Luis Eduardo Nieto Arteta-Biblioteca Piloto del Caribe-Barranquilla; participan 25 IEO y 25 Docentes.
- </t>
    </r>
    <r>
      <rPr>
        <b/>
        <sz val="16"/>
        <color rgb="FF000000"/>
        <rFont val="Arial"/>
        <family val="2"/>
      </rPr>
      <t>Red de Radio Escolar-SED</t>
    </r>
    <r>
      <rPr>
        <sz val="16"/>
        <color rgb="FF000000"/>
        <rFont val="Arial"/>
        <family val="2"/>
      </rPr>
      <t xml:space="preserve"> (Programa: CONECTARTE TE EDUCA”); Aliados: Colectiva Radio 101.6 FM; Programa Radio Nacional de Colombia –versión Caribe frecuencia en Cartagena: 91.1 FM, “PROFE EN TU CASA”; donde participan 36 Instituciones Educativas Oficiales y 100 Docentes.
</t>
    </r>
    <r>
      <rPr>
        <b/>
        <sz val="16"/>
        <color rgb="FF000000"/>
        <rFont val="Arial"/>
        <family val="2"/>
      </rPr>
      <t>PROGRAMA: DISEÑA EL CAMBIO</t>
    </r>
    <r>
      <rPr>
        <sz val="16"/>
        <color rgb="FF000000"/>
        <rFont val="Arial"/>
        <family val="2"/>
      </rPr>
      <t xml:space="preserve">: 21 I.E.O; Docentes en Formación: 27; estudiantes: 216; Proyección de Impacto: Estudiantes: 1.026; Docentes: 30; Directivos Docentes: 21; Familias: 216.
</t>
    </r>
    <r>
      <rPr>
        <b/>
        <sz val="16"/>
        <color rgb="FF000000"/>
        <rFont val="Arial"/>
        <family val="2"/>
      </rPr>
      <t>Programa Todos a Aprender 91 IEO con experiencias innovadoras(  I Feria Virtual de Experiencias Significativas y Buenas Prácticas 2020)</t>
    </r>
  </si>
  <si>
    <t>Se han focalizado las instituciones educativas que se van a acompañar en el fortalecimiento de los Comites de convivencia, se ha iniciado una primera fase con la asistencia del MEN  a los rectores para la implementación del SIUCE,  para realizar la  fase de seguimiento de la ruta de atención integral, asistieron 5 IEO de las focalizadas las cuales son: Escuela Normal, Olga Gonzalez  Arraut, Fulgencio lequerica, Hijos de Maria e Islas del Rosario.</t>
  </si>
  <si>
    <t>Equipos EMETIC conformados con sus actas de constitucion emitidas por rectores de las 110 instituciones educativas planificadas.</t>
  </si>
  <si>
    <t>Se emite circular mediante la cual se dan las pautas para la conformacion de los equipos EMETIC, y se solicitan las actas a las IE de la meta de 110 actas ó equipos que se tenian presupuestado, se legalizaron 98 actas para un total de 89% de cumplimiento.</t>
  </si>
  <si>
    <t>No se adelanto proceso de contratacion por parte de la SED, por varios motivos que afectaron la ejecución de esta actividad como lo fue la emergia sanitaria vivida en esta vigencia 2020 y que produjo que no se contaran con los recursos necesarios para ejecución de esta actividad.</t>
  </si>
  <si>
    <t>Contrato No.202020, suscrito con Liberty Seguros SA por valor de $ 59,357,477, para el amparo de un total de 7.126 equipos conformados por portátiles, tabletas, y videobeam con el fin que este seguro proteja a los equipos para ser usado fuera de las instituciones educativas.</t>
  </si>
  <si>
    <t>A pesar q se contaba con el CDP No,143, debido a la emergencia sanitaria del 2020 y demás factores que hicieron que el tiempo fuera muy corto para la ejecución de este Item.</t>
  </si>
  <si>
    <t>Con el contrato No. 7-057-057-2020-SED suscrito entre la Alcaldía de Cartagena y la empresa SOLINCES S.A.S. se gestionaron todas las actividades referentes a los servicios de administración especializada, soporte y acompañamiento del sistema de información "Colombia Evaluadora", para las instituciones educativas del distrito de Cartagena.</t>
  </si>
  <si>
    <r>
      <t>Se recibió reporte de evaluación del índice de gestión de la vigencia 2019,  por parte del Ministerio de educación:</t>
    </r>
    <r>
      <rPr>
        <b/>
        <sz val="16"/>
        <color theme="1"/>
        <rFont val="Calibri"/>
        <family val="2"/>
        <scheme val="minor"/>
      </rPr>
      <t xml:space="preserve"> Calificación Aceptable =4.</t>
    </r>
    <r>
      <rPr>
        <sz val="16"/>
        <color theme="1"/>
        <rFont val="Calibri"/>
        <family val="2"/>
        <scheme val="minor"/>
      </rPr>
      <t xml:space="preserve">
Se socializa información para propuesta de plan de intervención</t>
    </r>
  </si>
  <si>
    <t>GASTOS ADMINISTRATIVOS PLANTA CENTRAL - ADMINISTRACION DEL TALENTO HUMANO DEL SECTOR EDUCATIVO OFICIAL DE CARTAGENA DE INDIAS  ICLD</t>
  </si>
  <si>
    <t xml:space="preserve"> GASTOS ADMINISTRATIVOS PLANTA CENTRAL - ADMINISTRACION DEL TALENTO HUMANO DEL SERVICIO EDUCATIVO OFICIAL DEL DISTRITO DE CARTAGENA - SGP - EDUCACION</t>
  </si>
  <si>
    <t xml:space="preserve"> APORTES PATRONALES - SED (SIN SITUACION DE FONDOS)  - ADMINISTRACION DEL TALENTO HUMANO DEL SERVICIO EDUCATIVO OFICIAL DEL DISTRITO DE CARTAGENA - SGP - EDUCACION
PROVISIONES CESANTIAS PERSONAL ADMINISTRATIVO - REGIMEN RETROACTIVO  - ADMINISTRACION DEL TALENTO HUMANO DEL SERVICIO EDUCATIVO OFICIAL DEL DISTRITO DE CARTAGENA - SGP - EDUCACION</t>
  </si>
  <si>
    <t>ACOGIDA – ATENCIÓN A JÓVENES Y ADULTOS INGRESOS CORRIENTES DE LIBRE DESTINACION</t>
  </si>
  <si>
    <t>ACOGIDA - ATENCION A POBLACION DIVERSA - INGRESOS CORRIENTES DE LIBRE DESTINACION</t>
  </si>
  <si>
    <t>ACOGIDA - ATENCION A POBLACION DIVERSA  - SGP - EDUCACION</t>
  </si>
  <si>
    <t>ACOGIDA - PERMANECER - TRANSPORTE  ESCOLAR  - INGRESOS CORRIENTES DE LIBRE DESTINACION</t>
  </si>
  <si>
    <t>ACOGIDA - PERMANECER  - OTRAS ESTRATEGIAS DE PERMANENCIA - INGRESOS CORRIENTES DE LIBRE DESTINACION</t>
  </si>
  <si>
    <t>ACOGIDA - PERMANECER - ALIMENTACION ESCOLAR  - INGRESOS CORRIENTES DE LIBRE DESTINACION</t>
  </si>
  <si>
    <t>ASIGNACION ESPECIAL MEN</t>
  </si>
  <si>
    <t>ACOGIDA - PERMANECER - ALIMENTACION ESCOLAR EN LAS IEO - ASIGNACION ESPECIAL MEN</t>
  </si>
  <si>
    <t>SGP - ALIMENTACION ESCOLAR</t>
  </si>
  <si>
    <t>ACOGIDA - PERMANECER - ALIMENTACION ESCOLAR  - SGP - ALIMENTACION ESCOLAR</t>
  </si>
  <si>
    <t>RENDIMIENTOS FINANCIEROS SGP ALIMENTACION ESCOLAR</t>
  </si>
  <si>
    <t>ACOGIDA - PERMANECER - ALIMENTACION ESCOLAR - RENDIMIENTOS FINANCIEROS SGP ALIMENTACION ESCOLAR</t>
  </si>
  <si>
    <t>ACOGIDA - FORTALECIMIENTO DE LOS AMBIENTES DE APRENDIZAJE DE LAS SEDES EDUCATIVAS - SGP - EDUCACION</t>
  </si>
  <si>
    <t>SABIDURIA DE LA PRIMERA INFANCIA - INGRESOS CORRIENTES DE LIBRE DESTINACION</t>
  </si>
  <si>
    <t>FORMANDO CON AMOR - MEJORAMIENTO DE LA CALIDAD DE LAS IEO - INGRESOS CORRIENTES DE LIBRE DESTINACION</t>
  </si>
  <si>
    <t>FORMANDO CON AMOR - MEJORAMIENTO DE LA CALIDAD DE LAS IEO  - SGP - EDUCACION</t>
  </si>
  <si>
    <t>FORMANDO CON AMOR -FORTALECIMIENTO DE LAS PRACTICAS ETNOEDUCATIVAS EN IEO DEL DISTRITO DE CARTAGENA - INGRESOS CORRIENTES DE LIBRE DESTINACION</t>
  </si>
  <si>
    <t>DESARROLLO DE POTENCIALIDADES - FORTALECIMIENTO DE LOS PROCESOS FORMATIVOS EN LAS IEO DEL DISTRITO DE CARTAGENA - SGP - EDUCACION</t>
  </si>
  <si>
    <t xml:space="preserve">
ICLD
SGP EDUCACION</t>
  </si>
  <si>
    <t>DESARROLLO DE POTENCIALIDADES - FORTALECIMIENTO DE LOS PROCESOS FORMATIVOS BILINGUES EN LAS IEO DEL DISTRITO DE CARTAGENA- INGRESOS CORRIENTES DE LIBRE DESTINACION</t>
  </si>
  <si>
    <t>FORTALECIMIENTO DE LA GESTION ESCOLAR PARA EL MEJORAMIENTO DE LA CALIDAD- SGP EDUCACION</t>
  </si>
  <si>
    <t>PARTICIPACION DEMOCRACIA Y AUTONOMIA -  FORTALECER PRAES EN LAS IEO - INGRESOS CORRIENTES DE LIBRE DESTINACION</t>
  </si>
  <si>
    <t>EDUCACION PARA TRANSFORMAR - CONSOLIDACION DE BECAS UNIVERSITARIAS PARA EGRESADOS DE LAS IEO DE CARTAGENA -FONDO EDUCATIVO BICENTENARIO</t>
  </si>
  <si>
    <t>EDUCACION PARA TRANSFORMAR - CONSOLIDACION DE BECAS UNIVERSITARIAS PARA EGRESADOS DE LAS IEO DE CARTAGENA - RENDIMIENTOS FINANCIEROS FONDO EDUCATIVO BICENTENARIO</t>
  </si>
  <si>
    <t xml:space="preserve">EDUCACION PARA TRANSFORMAR -  MEJORAMIENTO DEL PROCESO FORMATIVO DE LA EDUCACION MEDIA TECNICA OFICIAL EN LAS IEO DE CARTAGENA- SGP EDUCACIÓN </t>
  </si>
  <si>
    <t>EDUCACION PARA TRANSFORMAR -  MEJORAMIENTO DEL PROCESO FORMATIVO DE LA EDUCACION MEDIA TECNICA OFICIAL EN LAS IEO DE CARTAGENA-INGRESOS CORRIENTES DE LIBRE DESTINACIÓN</t>
  </si>
  <si>
    <t>02-071-06-20-02-02-01-01
02-071-06-20-02-02-01-02
02-071-06-20-02-02-01-03</t>
  </si>
  <si>
    <t>02-071-06-20-02-02-01-04
02-071-06-20-02-02-01-05
02-071-06-20-02-02-01-07
02-071-06-20-02-02-01-09
02-071-06-20-02-02-01-10
02-071-06-20-02-02-01-11</t>
  </si>
  <si>
    <t>02-071-06-20-02-02-01-06</t>
  </si>
  <si>
    <t xml:space="preserve">02-001-06-20-02-02-01-04
</t>
  </si>
  <si>
    <t>02-001-06-20-02-02-01-05</t>
  </si>
  <si>
    <t>02-028-06-20-02-02-01-01</t>
  </si>
  <si>
    <t>02-072-06-20-02-02-01-01</t>
  </si>
  <si>
    <t>02-078-06-20-02-02-01-01</t>
  </si>
  <si>
    <t>02-071-06-20-02-02-01-08</t>
  </si>
  <si>
    <t>02-001-06-20-02-02-03-01</t>
  </si>
  <si>
    <t xml:space="preserve">02-071-06-20-02-02-03-01
</t>
  </si>
  <si>
    <t>02-001-06-20-02-02-07-03</t>
  </si>
  <si>
    <t>02-001-06-20-02-02-07-02
02-001-06-20-02-02-07-08</t>
  </si>
  <si>
    <t>02-001-06-20-02-02-08-01
02-001-06-20-02-02-08-03</t>
  </si>
  <si>
    <t>3=Crítico bajo 
Fuente: MEN</t>
  </si>
  <si>
    <t>MINISTERIO DE EDUCACIÓN NACIONAL</t>
  </si>
  <si>
    <t>VICEMINISTERIO DE EDUCACIÓN PREESCOLAR, BÁSICA Y MEDIA</t>
  </si>
  <si>
    <t>DIRECCIÓN DE FORTALECIMIENTO A LA GESTIÓN TERRITORIAL</t>
  </si>
  <si>
    <t>INFORME ANUAL DE MONITOREO DEL SECTOR EDUCACIÓN VIGENCIA 2019</t>
  </si>
  <si>
    <t>FICHA TÉCNICA INDICE GLOBAL DE GESTIÓN DE LA EDUCACIÓN</t>
  </si>
  <si>
    <t>Indicador Padre</t>
  </si>
  <si>
    <t>INDICADOR GLOBAL DE GESTIÓN DE LA EDUCACIÓN- GGLOBAL</t>
  </si>
  <si>
    <t>Objetivo</t>
  </si>
  <si>
    <t>Medir los resultados de la gestión del sector educativo respecto a cobertura, calidad, gestión presupuestal y eficiencia en la gestión de plantas docentes, para la prestación del servicio educativo.</t>
  </si>
  <si>
    <t>Fórmula para su cálculo</t>
  </si>
  <si>
    <t>∑ ((Indicador de contratación y cobertura*7,5%) + (Indicador de calidad*10%) + (Indicador de Eficiencia en la Gestión del Personal Docente y Directivo*7,5%) + (Indicador global de Gestión financiera* 75%))</t>
  </si>
  <si>
    <t>Unidad de medida</t>
  </si>
  <si>
    <t>Numérico</t>
  </si>
  <si>
    <t>Periodicidad de producción</t>
  </si>
  <si>
    <t>Anual</t>
  </si>
  <si>
    <t>Cubrimiento geográfico</t>
  </si>
  <si>
    <t>Noventa y cinco (95) entidades territoriales certificadas</t>
  </si>
  <si>
    <t>Definición de variables</t>
  </si>
  <si>
    <t>Indicador de cobertura</t>
  </si>
  <si>
    <r>
      <t xml:space="preserve">Ponderación consolidada de contratación del servicio educativo y tasa de cobertura neta de la educación, de la entidad territorial. 
</t>
    </r>
    <r>
      <rPr>
        <i/>
        <u/>
        <sz val="8"/>
        <rFont val="Arial"/>
        <family val="2"/>
      </rPr>
      <t xml:space="preserve">Cálculo: </t>
    </r>
    <r>
      <rPr>
        <sz val="8"/>
        <rFont val="Arial"/>
        <family val="2"/>
      </rPr>
      <t xml:space="preserve">
</t>
    </r>
    <r>
      <rPr>
        <i/>
        <sz val="8"/>
        <rFont val="Arial"/>
        <family val="2"/>
      </rPr>
      <t xml:space="preserve">Crítico alto (1): 0% ≤ X ≤ 75% 
Crítico medio (2): 75% &lt; X ≤ 80% 
Crítico bajo (3) : 80% &lt; X ≤ 85% 
Aceptable (4): X &gt; 85%
</t>
    </r>
  </si>
  <si>
    <t>Indicador de calidad</t>
  </si>
  <si>
    <r>
      <t>Eficiencia porcentual del ISCE 2015 respecto de la MMA 2025 de la entidad territorial</t>
    </r>
    <r>
      <rPr>
        <i/>
        <sz val="8"/>
        <rFont val="Arial"/>
        <family val="2"/>
      </rPr>
      <t xml:space="preserve">
</t>
    </r>
    <r>
      <rPr>
        <i/>
        <u/>
        <sz val="8"/>
        <rFont val="Arial"/>
        <family val="2"/>
      </rPr>
      <t>Cálculo:</t>
    </r>
    <r>
      <rPr>
        <i/>
        <sz val="8"/>
        <rFont val="Arial"/>
        <family val="2"/>
      </rPr>
      <t xml:space="preserve">
Crítico alto (1): X&lt;0  
Crítico medio (2): 0≤X&lt;0.2  
Crítico bajo (3): 0.2≤X&lt;0.4  
Aceptable (4): X≥0.4
</t>
    </r>
  </si>
  <si>
    <t>Indicador de Eficiencia en la Gestión del Personal Docente y DIrectivo</t>
  </si>
  <si>
    <r>
      <t xml:space="preserve">Ponderación del nivel de gestión de personal docente y directivo 
</t>
    </r>
    <r>
      <rPr>
        <i/>
        <u/>
        <sz val="8"/>
        <rFont val="Arial"/>
        <family val="2"/>
      </rPr>
      <t>Cálculo:</t>
    </r>
    <r>
      <rPr>
        <sz val="8"/>
        <rFont val="Arial"/>
        <family val="2"/>
      </rPr>
      <t xml:space="preserve">
Crítico alto (1): 0&lt;X&lt;3 
Crítico medio (2): 4&lt;X&lt;5 
Crítico bajo (3): 6&lt;X&lt;7 
Aceptable (4): 8&lt;X&lt;9
</t>
    </r>
  </si>
  <si>
    <t>Indicador Global de  de Gestión Financiera</t>
  </si>
  <si>
    <r>
      <t xml:space="preserve">Ponderación de los niveles de gestión global de información financiera
</t>
    </r>
    <r>
      <rPr>
        <i/>
        <u/>
        <sz val="8"/>
        <rFont val="Arial"/>
        <family val="2"/>
      </rPr>
      <t xml:space="preserve">Cálculo: </t>
    </r>
    <r>
      <rPr>
        <sz val="8"/>
        <rFont val="Arial"/>
        <family val="2"/>
      </rPr>
      <t xml:space="preserve">
</t>
    </r>
    <r>
      <rPr>
        <i/>
        <sz val="8"/>
        <rFont val="Arial"/>
        <family val="2"/>
      </rPr>
      <t xml:space="preserve">Crítico Alto (1) = 
Crítico Medio (2) = 
Crítico Bajo (3) = 
Aceptable (4) =  </t>
    </r>
  </si>
  <si>
    <t>Aspectos metodológicos</t>
  </si>
  <si>
    <t>El indicador se obtiene como resultado de la sumatoria de las variables ponderadas por los pesos asignados en la fórmula general.</t>
  </si>
  <si>
    <t>Rangos de valores</t>
  </si>
  <si>
    <t>Rango</t>
  </si>
  <si>
    <t>Valoración</t>
  </si>
  <si>
    <t>Calificación</t>
  </si>
  <si>
    <t>CRITICO ALTO</t>
  </si>
  <si>
    <t>CRITICO MEDIO</t>
  </si>
  <si>
    <t>CRITICO BAJO</t>
  </si>
  <si>
    <t>ACEPTABLE</t>
  </si>
  <si>
    <t>RESPUESTA A OBSERVACIONES</t>
  </si>
  <si>
    <t>MODERNIZACION</t>
  </si>
  <si>
    <t>1- Procesar de manera más clara la columna de observaciones, indicando los alcances dado en el dato numérico, con las acciones y actividades realizadas.  Por ejemplo si se alcanzó una calificación de 4, indicar en qué consistió.  Igualmente, en las actividades, si son 3 procesos programados y se obtuvieron 2, indicar en qué consiste.</t>
  </si>
  <si>
    <t>2- Favor reportar todo lo pertinente con la meta "Formular y presentar para adoptación por parte del Concejo Distrital, la Política Pública Educativa diseñada" no presenta ningún dato.</t>
  </si>
  <si>
    <r>
      <t xml:space="preserve">Respuesta numeral 1.: Se ajustó la observación y se envía carpeta de evidencia de: </t>
    </r>
    <r>
      <rPr>
        <b/>
        <sz val="11"/>
        <color rgb="FF000000"/>
        <rFont val="Calibri"/>
        <family val="2"/>
        <scheme val="minor"/>
      </rPr>
      <t>Calificación del MEN para vigencia 2019 Aceptable =4</t>
    </r>
  </si>
  <si>
    <t>Se recibió reporte de evaluación del índice de gestión de la vigencia 2019,  por parte del Ministerio de educación: Calificación Aceptable =4.</t>
  </si>
  <si>
    <t>Se socializa información para propuesta de plan de intervención</t>
  </si>
  <si>
    <t xml:space="preserve">Evidencia No. 1 </t>
  </si>
  <si>
    <t>b. En las actividades, si son 3 procesos programados y se obtuvieron 2, indicar en qué consiste:</t>
  </si>
  <si>
    <t>Rpta./:</t>
  </si>
  <si>
    <t>Valor Absoluto de la Actividad del Proyecto 2020</t>
  </si>
  <si>
    <t>Reporte actividades de proyecto julio a sept.2020</t>
  </si>
  <si>
    <t>Reporte actividades de proyecto octubre a nov 15.2020</t>
  </si>
  <si>
    <t>Reporte actividades de proyecto a dic 31.2020</t>
  </si>
  <si>
    <t>Total reportado</t>
  </si>
  <si>
    <r>
      <t xml:space="preserve">Actividades </t>
    </r>
    <r>
      <rPr>
        <sz val="8"/>
        <color rgb="FF000000"/>
        <rFont val="Calibri"/>
        <family val="2"/>
        <scheme val="minor"/>
      </rPr>
      <t xml:space="preserve">de: </t>
    </r>
    <r>
      <rPr>
        <b/>
        <sz val="8"/>
        <color rgb="FF000000"/>
        <rFont val="Calibri"/>
        <family val="2"/>
        <scheme val="minor"/>
      </rPr>
      <t>EJECUTAR LOS PROCESOS PARA ORGANIZAR EL SISTEMA DE ARCHIVO DE LA SED DE ACUERDO A LOS PARAMETROS DE MIPG</t>
    </r>
  </si>
  <si>
    <t>CONTRATACION DE PERSONAL PARA ORGANIZACIÓN DE ARCHIVO DE LA SED</t>
  </si>
  <si>
    <t>BRINDAR ASISTENCIAS TECNICAS Y ACOMPAÑAMIENTO A LAS DIFERENTES AREAS DE LA SED</t>
  </si>
  <si>
    <t>ADECUAR Y MANTENER LOS ESPACIOS DE ARCHIVOS</t>
  </si>
  <si>
    <t>COMPRA DE INSUMOS PARA ARCHIVO*</t>
  </si>
  <si>
    <t>Total</t>
  </si>
  <si>
    <t>Nota*: La compra de insumo se homologa a la disponibilidad de los insumos disponibles en el almacén de la SED, ya que por los tiempos no podría hacerse proceso de compras para el 2020. Los insumos nuevos se incluyeron en la propuesta de organización de archivos de la SED para la vigencia 2021.</t>
  </si>
  <si>
    <t>4=Aceptable</t>
  </si>
  <si>
    <t>3=Crítico Bajo</t>
  </si>
  <si>
    <t>AVANCE PLAN DE DESARROLLO SECRETARÍA DE EDUCACIÓN DISTRITAL</t>
  </si>
  <si>
    <t>AVANCE PLAN DE ACCIÓN SECRETARÍA DE EDUCACIÓN DISTRITAL</t>
  </si>
  <si>
    <t>EDUCACION PARA TRANSFORMAR - CONSOLIDACION DE BECAS UNIVERSITARIAS PARA EGRESADOS DE LAS IEO DE CARTAGENA - INGRESOS CORRIENTES DE LIBRE DESTINACION</t>
  </si>
  <si>
    <t>ASIGNACIÓN PRESUPUESTAL SEGÚN PREDIS A DICIEMBRE 31</t>
  </si>
  <si>
    <t>EJECUCIÓN PRESUPUESTAL SEGÚN PREDIS A DICIEMBRE 31</t>
  </si>
  <si>
    <t>PARTICIPACION DEMOCRACIA Y AUTONOMIA - FORTALECER ESCUELAS DE PADRES EN INSTITUCIONES EDUCATIVAS - INGRESOS CORRIENTES DE LIBRE DESTINACION</t>
  </si>
  <si>
    <r>
      <t xml:space="preserve">PARTICIPACION DEMOCRACIA Y AUTONOMIA  - INGRESOS CORRIENTES DE LIBRE DESTINACION
</t>
    </r>
    <r>
      <rPr>
        <sz val="16"/>
        <color rgb="FFFF0000"/>
        <rFont val="Calibri"/>
        <family val="2"/>
        <scheme val="minor"/>
      </rPr>
      <t>este rubro se encuentra en el programa de educacion media</t>
    </r>
  </si>
  <si>
    <t>02-001-06-20-02-02-04-03</t>
  </si>
  <si>
    <t>Para 2020 los resultados se entregan en el 2021 a razón de la contingencia por covid 19 y la entrega de resultados</t>
  </si>
  <si>
    <t xml:space="preserve">e avanzó en la ejecución de la actividad, sin embargo no se cumplió la meta producto. 
La ejecución de la actividad consistió en realizar seguimiento a la conformación y funcionamiento de los estamento de gobierno escolar en las I.E. focalizadas, en la que se verifico el cumplimiento de la organización y existencia de estos. Algunas de las instituciones acompañadas fueron:
 ESCUELA NORMAL SUPERIOR DE CARTAGENA DE INDIAS
INSTITUCION EDUCATIVA NUEVO BOSQUE
INSTITUCION EDUCATIVA ISLAS DEL ROSARIO
I.E. DE FREDONIA
INSTITUCION EDUCATIVA GABRIEL GARCIA MARQUEZ
INSTITUCION EDUCATIVA OLGA GONZALEZ ARRAUT
INSTITUCION EDUCATIVA HIJOS DE MARIA
INSTITUCION EDUCATIVA OMAIRA SANCHEZ GARZON
INSTITUCION EDUCATIVA 14 DE FEBRERO
INSTITUCION EDUCATIVA CLEMENTE MANUEL ZABALA
.
Taller con Rectores y psicosociales sobre el sistema  de  Información Unico de convivencia Escolar SIUCE reliazco con el MEN a traves del convenio establecido con CIPS, realizando seguimiento de la asignación de claves para el acceso a la plataforma.
A través de alianza realizada con la fundación Protect se realizo taller con Equipos psicosociales de la IEO sobre los protocolos para la atencion de casos de abuso sexual en la IE en tiempo de pandemia  </t>
  </si>
  <si>
    <t>FORTALECIMIENTO DE LA GESTION ESCOLAR PARA EL MEJORAMIENTO DE LA CALIDAD- INGRESOS CORRIENTES DE LIBRE DESTINACION</t>
  </si>
  <si>
    <t>02-001-06-20-02-02-05-01</t>
  </si>
  <si>
    <t>02-071-06-20-02-02-04-01
02-071-06-20-02-02-04-02</t>
  </si>
  <si>
    <t xml:space="preserve">
02-001-06-20-02-02-04-01
02-001-06-20-02-02-04-02</t>
  </si>
  <si>
    <t>DESARROLLO DE POTENCIALIDADES - FORTALECIMIENTO DE LOS PROCESOS FORMATIVOS EN LAS IEO DEL DISTRITO DE CARTAGENA - CALIDAD MATRICULA OFICIAL - SGP  Educacion</t>
  </si>
  <si>
    <t>02-071-06-95-02-02-04-02</t>
  </si>
  <si>
    <t xml:space="preserve">
02-001-06-20-02-02-05-03</t>
  </si>
  <si>
    <t>150 docentes capacitados en empleo de herramientas tecnologicas a través de convenio con fundación telefónica "Profuturo".</t>
  </si>
  <si>
    <t>SENTENCIAS Y CONCILIACIONES - OPTMIZACION DE LA OPERACION DE LAS INSTITUCIONES EDUCATIVAS OFICIALES DE CARTAGENA DE INDIAS - INGRESOS CORRIENTES DE LIBRE DESTINACION</t>
  </si>
  <si>
    <t>02-001-06-20-02-02-01-10</t>
  </si>
  <si>
    <t>PASIVOS EXIGIBLES - OPTIMIZACION DE LA OPERACION DE LAS INSTITUCIONES EDUCATIVAS OFICIALES DE CARTAGENA DE INDIAS - VIGENCIAS EXPIRADAS - INGRESOS CORRIENTES DE LIBRE DESTINACION</t>
  </si>
  <si>
    <t>02-001-06-20-02-02-01-11</t>
  </si>
  <si>
    <t>OPTMIZACION DE LA OPERACION DE LAS INSTITUCIONES EDUCATIVAS OFICIALES DE CARTAGENA DE INDIAS (CALIDAD MATRICULA OFICIAL) - INGRESOS CORRIENTES DE LIBRE DESTINACION</t>
  </si>
  <si>
    <t>02-001-06-20-02-02-01-12</t>
  </si>
  <si>
    <t>OPTMIZACION DE LA OPERACION DE LAS INSTITUCIONES EDUCATIVAS OFICIALES DE CARTAGENA DE INDIAS (CALIDAD MATRICULA OFICIAL) - SGP - EDUCACION</t>
  </si>
  <si>
    <t>02-071-06-20-02-02-01-13</t>
  </si>
  <si>
    <t>OPTMIZACION DE LA OPERACION DE LAS INSTITUCIONES EDUCATIVAS OFICIALES DE CARTAGENA DE INDIAS - (GRATUIDAD SISBEN 1 Y 2) - SGP - EDUCACION</t>
  </si>
  <si>
    <t>02-071-06-20-02-02-01-14</t>
  </si>
  <si>
    <t>INSTITUCIONES EDUCATIVAS OFICIALES OPERATIVAS - OPERACION DE IEOS (Calidad Matricula Oficial) - OPTIMIZACION DE LA OPERACION DE LAS INSTITUCIONES EDUCATIVAS OFICIALES DE CARTAGENA DE INDIAS -Rendimientos Financieros-S.G.P.-Educacion</t>
  </si>
  <si>
    <t>02-081-06-20-02-02-01-01</t>
  </si>
  <si>
    <t>RENDIMIENTOS FINANCIEROS</t>
  </si>
  <si>
    <t xml:space="preserve">SGP 
</t>
  </si>
  <si>
    <t xml:space="preserve">ICLD
</t>
  </si>
  <si>
    <t>EJECUCIÓN PRESUPUESTAL SECRETARÍA DE EDUCACIÓN DISTRITAL A DICIEMBRE 31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</si>
</sst>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164" formatCode="&quot;$&quot;\ #,##0;\-&quot;$&quot;\ #,##0"/>
    <numFmt numFmtId="165" formatCode="&quot;$&quot;\ #,##0;[Red]\-&quot;$&quot;\ #,##0"/>
    <numFmt numFmtId="166" formatCode="&quot;$&quot;#,##0;[Red]\-&quot;$&quot;#,##0"/>
    <numFmt numFmtId="167" formatCode="_-&quot;$&quot;* #,##0_-;\-&quot;$&quot;* #,##0_-;_-&quot;$&quot;* &quot;-&quot;_-;_-@_-"/>
    <numFmt numFmtId="168" formatCode="_-&quot;$&quot;* #,##0.00_-;\-&quot;$&quot;* #,##0.00_-;_-&quot;$&quot;* &quot;-&quot;??_-;_-@_-"/>
    <numFmt numFmtId="169" formatCode="&quot;$&quot;#,##0"/>
    <numFmt numFmtId="170" formatCode="_-&quot;$&quot;* #,##0_-;\-&quot;$&quot;* #,##0_-;_-&quot;$&quot;* &quot;-&quot;??_-;_-@_-"/>
    <numFmt numFmtId="171" formatCode="&quot;$&quot;\ #,##0"/>
    <numFmt numFmtId="172" formatCode="0.0%"/>
    <numFmt numFmtId="173" formatCode="0.0"/>
    <numFmt numFmtId="174" formatCode="d/m/yyyy"/>
    <numFmt numFmtId="175" formatCode="#,##0_ ;\-#,##0\ "/>
    <numFmt numFmtId="176" formatCode="&quot;$&quot;\ #,##0.00"/>
  </numFmts>
  <fonts count="80" x14ac:knownFonts="1">
    <font>
      <sz val="11"/>
      <color theme="1"/>
      <name val="Calibri"/>
      <family val="2"/>
      <scheme val="minor"/>
    </font>
    <font>
      <b/>
      <sz val="9"/>
      <color indexed="81"/>
      <name val="Tahoma"/>
      <family val="2"/>
    </font>
    <font>
      <sz val="9"/>
      <color indexed="81"/>
      <name val="Tahoma"/>
      <family val="2"/>
    </font>
    <font>
      <b/>
      <sz val="16"/>
      <color theme="1"/>
      <name val="Calibri"/>
      <family val="2"/>
      <scheme val="minor"/>
    </font>
    <font>
      <sz val="11"/>
      <color theme="1"/>
      <name val="Calibri"/>
      <family val="2"/>
      <scheme val="minor"/>
    </font>
    <font>
      <sz val="16"/>
      <color theme="1"/>
      <name val="Calibri"/>
      <family val="2"/>
      <scheme val="minor"/>
    </font>
    <font>
      <sz val="16"/>
      <name val="Calibri"/>
      <family val="2"/>
      <scheme val="minor"/>
    </font>
    <font>
      <b/>
      <sz val="16"/>
      <color rgb="FF000000"/>
      <name val="Arial"/>
      <family val="2"/>
    </font>
    <font>
      <b/>
      <sz val="16"/>
      <name val="Arial"/>
      <family val="2"/>
    </font>
    <font>
      <sz val="16"/>
      <color theme="1"/>
      <name val="Arial"/>
      <family val="2"/>
    </font>
    <font>
      <b/>
      <sz val="16"/>
      <color theme="1"/>
      <name val="Arial"/>
      <family val="2"/>
    </font>
    <font>
      <sz val="16"/>
      <color rgb="FF000000"/>
      <name val="Arial"/>
      <family val="2"/>
    </font>
    <font>
      <sz val="16"/>
      <name val="Arial"/>
      <family val="2"/>
    </font>
    <font>
      <b/>
      <sz val="16"/>
      <name val="Calibri"/>
      <family val="2"/>
      <scheme val="minor"/>
    </font>
    <font>
      <sz val="8"/>
      <name val="Calibri"/>
      <family val="2"/>
      <scheme val="minor"/>
    </font>
    <font>
      <sz val="16"/>
      <color rgb="FF000000"/>
      <name val="Calibri"/>
      <family val="2"/>
    </font>
    <font>
      <sz val="14"/>
      <color indexed="81"/>
      <name val="Tahoma"/>
      <family val="2"/>
    </font>
    <font>
      <sz val="18"/>
      <color theme="1"/>
      <name val="Calibri"/>
      <family val="2"/>
      <scheme val="minor"/>
    </font>
    <font>
      <sz val="16"/>
      <color rgb="FFFF0000"/>
      <name val="Arial"/>
      <family val="2"/>
    </font>
    <font>
      <sz val="11"/>
      <name val="Arial"/>
      <family val="2"/>
    </font>
    <font>
      <sz val="11"/>
      <color theme="1"/>
      <name val="Arial"/>
      <family val="2"/>
    </font>
    <font>
      <sz val="18"/>
      <name val="Arial"/>
      <family val="2"/>
    </font>
    <font>
      <sz val="18"/>
      <color theme="1"/>
      <name val="Arial"/>
      <family val="2"/>
    </font>
    <font>
      <sz val="18"/>
      <name val="Calibri"/>
      <family val="2"/>
      <scheme val="minor"/>
    </font>
    <font>
      <b/>
      <sz val="18"/>
      <name val="Calibri"/>
      <family val="2"/>
      <scheme val="minor"/>
    </font>
    <font>
      <sz val="18"/>
      <color theme="1"/>
      <name val="Calibri"/>
      <family val="2"/>
    </font>
    <font>
      <sz val="18"/>
      <color rgb="FF000000"/>
      <name val="Arial"/>
      <family val="2"/>
    </font>
    <font>
      <sz val="17"/>
      <color theme="1"/>
      <name val="Arial"/>
      <family val="2"/>
    </font>
    <font>
      <sz val="17"/>
      <name val="Arial"/>
      <family val="2"/>
    </font>
    <font>
      <sz val="16"/>
      <color theme="1"/>
      <name val="Arial"/>
      <family val="2"/>
    </font>
    <font>
      <sz val="11"/>
      <name val="Arial"/>
      <family val="2"/>
    </font>
    <font>
      <sz val="16"/>
      <color rgb="FF000000"/>
      <name val="Arial"/>
      <family val="2"/>
    </font>
    <font>
      <sz val="16"/>
      <color rgb="FF222222"/>
      <name val="Calibri"/>
      <family val="2"/>
      <scheme val="minor"/>
    </font>
    <font>
      <sz val="16"/>
      <color rgb="FF222222"/>
      <name val="Arial"/>
      <family val="2"/>
    </font>
    <font>
      <sz val="18"/>
      <name val="Calibri"/>
      <family val="2"/>
    </font>
    <font>
      <sz val="16"/>
      <name val="Calibri"/>
      <family val="2"/>
    </font>
    <font>
      <sz val="18"/>
      <color theme="1"/>
      <name val="Arial"/>
      <family val="2"/>
    </font>
    <font>
      <sz val="11"/>
      <name val="Arial"/>
      <family val="2"/>
    </font>
    <font>
      <sz val="18"/>
      <color rgb="FF000000"/>
      <name val="Arial"/>
      <family val="2"/>
    </font>
    <font>
      <sz val="17"/>
      <color theme="1"/>
      <name val="Arial"/>
      <family val="2"/>
    </font>
    <font>
      <sz val="17"/>
      <name val="Arial"/>
      <family val="2"/>
    </font>
    <font>
      <sz val="17"/>
      <color rgb="FF000000"/>
      <name val="Arial"/>
      <family val="2"/>
    </font>
    <font>
      <sz val="18"/>
      <color rgb="FFFF0000"/>
      <name val="Arial"/>
      <family val="2"/>
    </font>
    <font>
      <sz val="18"/>
      <color rgb="FFFF0000"/>
      <name val="Calibri"/>
      <family val="2"/>
      <scheme val="minor"/>
    </font>
    <font>
      <b/>
      <sz val="18"/>
      <color rgb="FFFF0000"/>
      <name val="Calibri"/>
      <family val="2"/>
      <scheme val="minor"/>
    </font>
    <font>
      <sz val="16"/>
      <color rgb="FFFF0000"/>
      <name val="Calibri"/>
      <family val="2"/>
    </font>
    <font>
      <sz val="16"/>
      <color rgb="FFFF0000"/>
      <name val="Calibri"/>
      <family val="2"/>
      <scheme val="minor"/>
    </font>
    <font>
      <b/>
      <sz val="16"/>
      <color rgb="FFFF0000"/>
      <name val="Calibri"/>
      <family val="2"/>
      <scheme val="minor"/>
    </font>
    <font>
      <b/>
      <sz val="16"/>
      <color rgb="FFFF0000"/>
      <name val="Arial"/>
      <family val="2"/>
    </font>
    <font>
      <b/>
      <sz val="16"/>
      <color rgb="FFFF0000"/>
      <name val="Calibri"/>
      <family val="2"/>
    </font>
    <font>
      <b/>
      <sz val="18"/>
      <color rgb="FFFF0000"/>
      <name val="Arial"/>
      <family val="2"/>
    </font>
    <font>
      <b/>
      <sz val="17"/>
      <color rgb="FFFF0000"/>
      <name val="Arial"/>
      <family val="2"/>
    </font>
    <font>
      <b/>
      <sz val="20"/>
      <color rgb="FFFF0000"/>
      <name val="Arial"/>
      <family val="2"/>
    </font>
    <font>
      <b/>
      <sz val="18"/>
      <color theme="1"/>
      <name val="Arial"/>
      <family val="2"/>
    </font>
    <font>
      <b/>
      <sz val="11"/>
      <name val="Arial"/>
      <family val="2"/>
    </font>
    <font>
      <b/>
      <sz val="18"/>
      <name val="Arial"/>
      <family val="2"/>
    </font>
    <font>
      <sz val="16"/>
      <color rgb="FF000000"/>
      <name val="Calibri"/>
      <family val="2"/>
      <scheme val="minor"/>
    </font>
    <font>
      <b/>
      <sz val="20"/>
      <name val="Arial"/>
      <family val="2"/>
    </font>
    <font>
      <sz val="12"/>
      <color rgb="FFFF0000"/>
      <name val="Calibri"/>
      <family val="2"/>
      <scheme val="minor"/>
    </font>
    <font>
      <sz val="14"/>
      <color rgb="FFFF0000"/>
      <name val="Calibri"/>
      <family val="2"/>
      <scheme val="minor"/>
    </font>
    <font>
      <sz val="9"/>
      <color rgb="FFFF0000"/>
      <name val="Calibri"/>
      <family val="2"/>
      <scheme val="minor"/>
    </font>
    <font>
      <sz val="14"/>
      <color theme="1"/>
      <name val="Calibri"/>
      <family val="2"/>
      <scheme val="minor"/>
    </font>
    <font>
      <sz val="10"/>
      <name val="Arial"/>
      <family val="2"/>
    </font>
    <font>
      <b/>
      <sz val="8"/>
      <color theme="1"/>
      <name val="Arial"/>
      <family val="2"/>
    </font>
    <font>
      <sz val="8"/>
      <color theme="1"/>
      <name val="Arial"/>
      <family val="2"/>
    </font>
    <font>
      <sz val="11"/>
      <color indexed="8"/>
      <name val="Calibri"/>
      <family val="2"/>
    </font>
    <font>
      <b/>
      <sz val="8"/>
      <name val="Arial"/>
      <family val="2"/>
    </font>
    <font>
      <sz val="8"/>
      <name val="Arial"/>
      <family val="2"/>
    </font>
    <font>
      <i/>
      <u/>
      <sz val="8"/>
      <name val="Arial"/>
      <family val="2"/>
    </font>
    <font>
      <i/>
      <sz val="8"/>
      <name val="Arial"/>
      <family val="2"/>
    </font>
    <font>
      <u/>
      <sz val="11"/>
      <color theme="10"/>
      <name val="Calibri"/>
      <family val="2"/>
      <scheme val="minor"/>
    </font>
    <font>
      <u/>
      <sz val="8"/>
      <color theme="10"/>
      <name val="Arial"/>
      <family val="2"/>
    </font>
    <font>
      <b/>
      <sz val="11"/>
      <color rgb="FF000000"/>
      <name val="Calibri"/>
      <family val="2"/>
      <scheme val="minor"/>
    </font>
    <font>
      <sz val="11"/>
      <color rgb="FF000000"/>
      <name val="Calibri"/>
      <family val="2"/>
      <scheme val="minor"/>
    </font>
    <font>
      <sz val="10"/>
      <color rgb="FF000000"/>
      <name val="Calibri"/>
      <family val="2"/>
      <scheme val="minor"/>
    </font>
    <font>
      <sz val="8"/>
      <color rgb="FF000000"/>
      <name val="Calibri"/>
      <family val="2"/>
      <scheme val="minor"/>
    </font>
    <font>
      <b/>
      <sz val="8"/>
      <color rgb="FF000000"/>
      <name val="Calibri"/>
      <family val="2"/>
      <scheme val="minor"/>
    </font>
    <font>
      <b/>
      <sz val="11"/>
      <color rgb="FFFF0000"/>
      <name val="Arial"/>
      <family val="2"/>
    </font>
    <font>
      <sz val="16"/>
      <color theme="1"/>
      <name val="Calibri"/>
      <family val="2"/>
    </font>
    <font>
      <b/>
      <sz val="16"/>
      <color theme="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tint="-0.14999847407452621"/>
        <bgColor indexed="64"/>
      </patternFill>
    </fill>
  </fills>
  <borders count="8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bottom/>
      <diagonal/>
    </border>
    <border>
      <left style="thin">
        <color rgb="FF000000"/>
      </left>
      <right style="thin">
        <color indexed="64"/>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indexed="64"/>
      </left>
      <right style="thin">
        <color indexed="64"/>
      </right>
      <top style="thin">
        <color rgb="FF000000"/>
      </top>
      <bottom/>
      <diagonal/>
    </border>
    <border>
      <left style="thin">
        <color indexed="64"/>
      </left>
      <right style="thin">
        <color indexed="64"/>
      </right>
      <top style="thin">
        <color rgb="FF000000"/>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style="thin">
        <color rgb="FF000000"/>
      </left>
      <right/>
      <top style="thin">
        <color rgb="FF000000"/>
      </top>
      <bottom style="thin">
        <color rgb="FF000000"/>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bottom style="thin">
        <color rgb="FF000000"/>
      </bottom>
      <diagonal/>
    </border>
    <border>
      <left style="thin">
        <color rgb="FF000000"/>
      </left>
      <right style="thin">
        <color indexed="64"/>
      </right>
      <top style="thin">
        <color indexed="64"/>
      </top>
      <bottom/>
      <diagonal/>
    </border>
    <border>
      <left/>
      <right style="thin">
        <color indexed="64"/>
      </right>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bottom/>
      <diagonal/>
    </border>
    <border>
      <left style="thin">
        <color indexed="64"/>
      </left>
      <right style="thin">
        <color rgb="FF000000"/>
      </right>
      <top/>
      <bottom/>
      <diagonal/>
    </border>
    <border>
      <left/>
      <right/>
      <top style="thin">
        <color rgb="FF000000"/>
      </top>
      <bottom style="thin">
        <color rgb="FF000000"/>
      </bottom>
      <diagonal/>
    </border>
    <border>
      <left/>
      <right/>
      <top style="thin">
        <color indexed="64"/>
      </top>
      <bottom style="thin">
        <color indexed="64"/>
      </bottom>
      <diagonal/>
    </border>
    <border>
      <left/>
      <right/>
      <top style="thin">
        <color indexed="64"/>
      </top>
      <bottom/>
      <diagonal/>
    </border>
    <border>
      <left/>
      <right style="thin">
        <color rgb="FF000000"/>
      </right>
      <top style="thin">
        <color rgb="FF000000"/>
      </top>
      <bottom style="thin">
        <color rgb="FF000000"/>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auto="1"/>
      </left>
      <right style="medium">
        <color auto="1"/>
      </right>
      <top style="medium">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bottom style="thin">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medium">
        <color auto="1"/>
      </right>
      <top style="thin">
        <color auto="1"/>
      </top>
      <bottom/>
      <diagonal/>
    </border>
    <border>
      <left style="thin">
        <color auto="1"/>
      </left>
      <right style="medium">
        <color auto="1"/>
      </right>
      <top style="thin">
        <color auto="1"/>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thick">
        <color rgb="FF000000"/>
      </bottom>
      <diagonal/>
    </border>
    <border>
      <left style="thick">
        <color indexed="64"/>
      </left>
      <right style="thick">
        <color indexed="64"/>
      </right>
      <top/>
      <bottom style="thick">
        <color indexed="64"/>
      </bottom>
      <diagonal/>
    </border>
    <border>
      <left/>
      <right style="thick">
        <color indexed="64"/>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auto="1"/>
      </left>
      <right/>
      <top style="medium">
        <color indexed="64"/>
      </top>
      <bottom/>
      <diagonal/>
    </border>
    <border>
      <left style="medium">
        <color indexed="64"/>
      </left>
      <right/>
      <top/>
      <bottom style="medium">
        <color indexed="64"/>
      </bottom>
      <diagonal/>
    </border>
    <border>
      <left style="medium">
        <color auto="1"/>
      </left>
      <right/>
      <top/>
      <bottom/>
      <diagonal/>
    </border>
    <border>
      <left/>
      <right style="thin">
        <color rgb="FF000000"/>
      </right>
      <top/>
      <bottom/>
      <diagonal/>
    </border>
    <border>
      <left style="thin">
        <color indexed="64"/>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s>
  <cellStyleXfs count="9">
    <xf numFmtId="0" fontId="0" fillId="0" borderId="0"/>
    <xf numFmtId="168" fontId="4" fillId="0" borderId="0" applyFont="0" applyFill="0" applyBorder="0" applyAlignment="0" applyProtection="0"/>
    <xf numFmtId="9" fontId="4" fillId="0" borderId="0" applyFont="0" applyFill="0" applyBorder="0" applyAlignment="0" applyProtection="0"/>
    <xf numFmtId="41" fontId="4" fillId="0" borderId="0" applyFont="0" applyFill="0" applyBorder="0" applyAlignment="0" applyProtection="0"/>
    <xf numFmtId="167" fontId="4" fillId="0" borderId="0" applyFont="0" applyFill="0" applyBorder="0" applyAlignment="0" applyProtection="0"/>
    <xf numFmtId="0" fontId="62" fillId="0" borderId="0" applyNumberFormat="0" applyFill="0" applyBorder="0" applyAlignment="0" applyProtection="0"/>
    <xf numFmtId="0" fontId="65" fillId="0" borderId="0"/>
    <xf numFmtId="9" fontId="62" fillId="0" borderId="0" applyFont="0" applyFill="0" applyBorder="0" applyAlignment="0" applyProtection="0"/>
    <xf numFmtId="0" fontId="70" fillId="0" borderId="0" applyNumberFormat="0" applyFill="0" applyBorder="0" applyAlignment="0" applyProtection="0"/>
  </cellStyleXfs>
  <cellXfs count="714">
    <xf numFmtId="0" fontId="0" fillId="0" borderId="0" xfId="0"/>
    <xf numFmtId="9" fontId="11" fillId="0" borderId="1" xfId="0" applyNumberFormat="1" applyFont="1" applyFill="1" applyBorder="1" applyAlignment="1">
      <alignment horizontal="center" vertical="center" wrapText="1"/>
    </xf>
    <xf numFmtId="1" fontId="6" fillId="0" borderId="1" xfId="0" applyNumberFormat="1" applyFont="1" applyFill="1" applyBorder="1" applyAlignment="1">
      <alignment horizontal="center" vertical="center" wrapText="1"/>
    </xf>
    <xf numFmtId="0" fontId="11" fillId="0" borderId="5" xfId="0" applyFont="1" applyFill="1" applyBorder="1" applyAlignment="1">
      <alignment horizontal="center" vertical="center" wrapText="1"/>
    </xf>
    <xf numFmtId="9" fontId="11" fillId="0" borderId="7" xfId="0" applyNumberFormat="1" applyFont="1" applyFill="1" applyBorder="1" applyAlignment="1">
      <alignment horizontal="center" vertical="center"/>
    </xf>
    <xf numFmtId="9" fontId="9" fillId="0" borderId="7" xfId="0" applyNumberFormat="1" applyFont="1" applyFill="1" applyBorder="1" applyAlignment="1">
      <alignment horizontal="center" vertical="center"/>
    </xf>
    <xf numFmtId="9" fontId="11" fillId="0" borderId="1" xfId="0" applyNumberFormat="1" applyFont="1" applyFill="1" applyBorder="1" applyAlignment="1">
      <alignment horizontal="center" vertical="center"/>
    </xf>
    <xf numFmtId="3" fontId="5" fillId="0" borderId="1"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9" fontId="5" fillId="0" borderId="1" xfId="0" applyNumberFormat="1" applyFont="1" applyFill="1" applyBorder="1" applyAlignment="1">
      <alignment horizontal="center" vertical="center"/>
    </xf>
    <xf numFmtId="0" fontId="17" fillId="0" borderId="1"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5" fillId="0" borderId="0" xfId="0" applyFont="1" applyFill="1"/>
    <xf numFmtId="1" fontId="5" fillId="0" borderId="4" xfId="0" applyNumberFormat="1" applyFont="1" applyFill="1" applyBorder="1" applyAlignment="1">
      <alignment horizontal="center" vertical="center"/>
    </xf>
    <xf numFmtId="14" fontId="11" fillId="0" borderId="13" xfId="0" applyNumberFormat="1" applyFont="1" applyFill="1" applyBorder="1" applyAlignment="1">
      <alignment horizontal="center" vertical="center"/>
    </xf>
    <xf numFmtId="14" fontId="11" fillId="0" borderId="4" xfId="0" applyNumberFormat="1" applyFont="1" applyFill="1" applyBorder="1" applyAlignment="1">
      <alignment horizontal="center" vertical="center"/>
    </xf>
    <xf numFmtId="9" fontId="11" fillId="0" borderId="10" xfId="0" applyNumberFormat="1" applyFont="1" applyFill="1" applyBorder="1" applyAlignment="1">
      <alignment horizontal="center" vertical="center"/>
    </xf>
    <xf numFmtId="0" fontId="11" fillId="0" borderId="10" xfId="0" applyFont="1" applyFill="1" applyBorder="1" applyAlignment="1">
      <alignment horizontal="center" vertical="center"/>
    </xf>
    <xf numFmtId="0" fontId="11" fillId="0" borderId="34" xfId="0" applyFont="1" applyFill="1" applyBorder="1" applyAlignment="1">
      <alignment horizontal="center" vertical="center"/>
    </xf>
    <xf numFmtId="0" fontId="5" fillId="0" borderId="4" xfId="0" applyFont="1" applyFill="1" applyBorder="1" applyAlignment="1">
      <alignment vertical="center" wrapText="1"/>
    </xf>
    <xf numFmtId="0" fontId="13" fillId="0" borderId="1" xfId="0" applyFont="1" applyFill="1" applyBorder="1" applyAlignment="1">
      <alignment horizontal="center" vertical="center" wrapText="1"/>
    </xf>
    <xf numFmtId="9" fontId="13" fillId="0" borderId="1" xfId="0" applyNumberFormat="1" applyFont="1" applyFill="1" applyBorder="1" applyAlignment="1">
      <alignment horizontal="center" vertical="center"/>
    </xf>
    <xf numFmtId="9" fontId="13" fillId="0" borderId="1" xfId="2" applyFont="1" applyFill="1" applyBorder="1" applyAlignment="1">
      <alignment horizontal="center" vertical="center"/>
    </xf>
    <xf numFmtId="14" fontId="5" fillId="0" borderId="1" xfId="0" applyNumberFormat="1" applyFont="1" applyFill="1" applyBorder="1" applyAlignment="1">
      <alignment horizontal="center" vertical="center"/>
    </xf>
    <xf numFmtId="14" fontId="5" fillId="0" borderId="1" xfId="0" applyNumberFormat="1" applyFont="1" applyFill="1" applyBorder="1" applyAlignment="1">
      <alignment horizontal="center" vertical="center" wrapText="1"/>
    </xf>
    <xf numFmtId="9" fontId="5" fillId="0" borderId="1" xfId="2" applyFont="1" applyFill="1" applyBorder="1" applyAlignment="1">
      <alignment horizontal="center" vertical="center"/>
    </xf>
    <xf numFmtId="0" fontId="5" fillId="0" borderId="0" xfId="0" applyFont="1" applyFill="1" applyBorder="1" applyAlignment="1">
      <alignment horizontal="left" vertical="center" wrapText="1"/>
    </xf>
    <xf numFmtId="0" fontId="23"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9"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9" fillId="0" borderId="4" xfId="0" applyFont="1" applyFill="1" applyBorder="1" applyAlignment="1">
      <alignment vertical="center" wrapText="1"/>
    </xf>
    <xf numFmtId="0" fontId="5" fillId="0" borderId="1" xfId="0" applyFont="1" applyFill="1" applyBorder="1" applyAlignment="1">
      <alignment vertical="center" wrapText="1"/>
    </xf>
    <xf numFmtId="0" fontId="12" fillId="0" borderId="1" xfId="0" applyFont="1" applyFill="1" applyBorder="1" applyAlignment="1">
      <alignment horizontal="center" vertical="center"/>
    </xf>
    <xf numFmtId="9" fontId="12" fillId="0" borderId="5" xfId="0" applyNumberFormat="1" applyFont="1" applyFill="1" applyBorder="1" applyAlignment="1">
      <alignment horizontal="center" vertical="center"/>
    </xf>
    <xf numFmtId="9" fontId="9" fillId="0" borderId="1" xfId="0" applyNumberFormat="1" applyFont="1" applyFill="1" applyBorder="1" applyAlignment="1">
      <alignment horizontal="center" vertical="center"/>
    </xf>
    <xf numFmtId="0" fontId="34" fillId="0" borderId="1" xfId="0" applyFont="1" applyFill="1" applyBorder="1" applyAlignment="1">
      <alignment horizontal="center" vertical="center" wrapText="1"/>
    </xf>
    <xf numFmtId="3" fontId="34" fillId="0" borderId="1" xfId="0" applyNumberFormat="1" applyFont="1" applyFill="1" applyBorder="1" applyAlignment="1">
      <alignment horizontal="center" vertical="center" wrapText="1"/>
    </xf>
    <xf numFmtId="1" fontId="17" fillId="0" borderId="1" xfId="0" applyNumberFormat="1" applyFont="1" applyFill="1" applyBorder="1" applyAlignment="1">
      <alignment horizontal="center" vertical="center" wrapText="1"/>
    </xf>
    <xf numFmtId="10" fontId="9" fillId="0" borderId="1" xfId="2" applyNumberFormat="1" applyFont="1" applyFill="1" applyBorder="1" applyAlignment="1">
      <alignment horizontal="center" vertical="center"/>
    </xf>
    <xf numFmtId="168" fontId="47" fillId="0" borderId="1" xfId="1" applyFont="1" applyFill="1" applyBorder="1" applyAlignment="1">
      <alignment horizontal="center" vertical="center" wrapText="1"/>
    </xf>
    <xf numFmtId="168" fontId="50" fillId="0" borderId="12" xfId="1" applyFont="1" applyFill="1" applyBorder="1" applyAlignment="1">
      <alignment horizontal="center" vertical="center"/>
    </xf>
    <xf numFmtId="168" fontId="48" fillId="0" borderId="5" xfId="1" applyFont="1" applyFill="1" applyBorder="1" applyAlignment="1">
      <alignment horizontal="center" vertical="center" wrapText="1"/>
    </xf>
    <xf numFmtId="1" fontId="9" fillId="0" borderId="2" xfId="0" applyNumberFormat="1" applyFont="1" applyFill="1" applyBorder="1" applyAlignment="1">
      <alignment horizontal="center" vertical="center" wrapText="1"/>
    </xf>
    <xf numFmtId="1" fontId="21" fillId="0" borderId="2" xfId="0" applyNumberFormat="1" applyFont="1" applyFill="1" applyBorder="1" applyAlignment="1">
      <alignment horizontal="center" vertical="center" wrapText="1"/>
    </xf>
    <xf numFmtId="9" fontId="21" fillId="0" borderId="2" xfId="2" applyFont="1" applyFill="1" applyBorder="1" applyAlignment="1">
      <alignment horizontal="center" vertical="center" wrapText="1"/>
    </xf>
    <xf numFmtId="0" fontId="53" fillId="0" borderId="1" xfId="0" applyFont="1" applyFill="1" applyBorder="1" applyAlignment="1">
      <alignment horizontal="center" vertical="center" wrapText="1"/>
    </xf>
    <xf numFmtId="10" fontId="36" fillId="0" borderId="1" xfId="2" applyNumberFormat="1" applyFont="1" applyFill="1" applyBorder="1" applyAlignment="1">
      <alignment horizontal="center" vertical="center" wrapText="1"/>
    </xf>
    <xf numFmtId="0" fontId="36" fillId="0" borderId="1" xfId="0" applyFont="1" applyFill="1" applyBorder="1" applyAlignment="1">
      <alignment horizontal="center" vertical="center"/>
    </xf>
    <xf numFmtId="10" fontId="36" fillId="0" borderId="1" xfId="2" applyNumberFormat="1" applyFont="1" applyFill="1" applyBorder="1" applyAlignment="1">
      <alignment horizontal="center" vertical="center"/>
    </xf>
    <xf numFmtId="0" fontId="22" fillId="0" borderId="1" xfId="0" applyFont="1" applyFill="1" applyBorder="1" applyAlignment="1">
      <alignment horizontal="center" vertical="center"/>
    </xf>
    <xf numFmtId="9" fontId="22" fillId="0" borderId="1" xfId="2" applyFont="1" applyFill="1" applyBorder="1" applyAlignment="1">
      <alignment horizontal="center" vertical="center"/>
    </xf>
    <xf numFmtId="10" fontId="22" fillId="0" borderId="1" xfId="2" applyNumberFormat="1" applyFont="1" applyFill="1" applyBorder="1" applyAlignment="1">
      <alignment horizontal="center" vertical="center"/>
    </xf>
    <xf numFmtId="0" fontId="26" fillId="0" borderId="1" xfId="0" applyFont="1" applyFill="1" applyBorder="1" applyAlignment="1">
      <alignment horizontal="center" vertical="center"/>
    </xf>
    <xf numFmtId="10" fontId="12" fillId="0" borderId="1" xfId="2" applyNumberFormat="1" applyFont="1" applyFill="1" applyBorder="1" applyAlignment="1">
      <alignment horizontal="center" vertical="center"/>
    </xf>
    <xf numFmtId="10" fontId="6" fillId="0" borderId="1" xfId="2"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10" fontId="10" fillId="0" borderId="6" xfId="2" applyNumberFormat="1" applyFont="1" applyFill="1" applyBorder="1" applyAlignment="1">
      <alignment horizontal="center" vertical="center" wrapText="1"/>
    </xf>
    <xf numFmtId="10" fontId="10" fillId="0" borderId="1" xfId="2"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0" fontId="39" fillId="0" borderId="1" xfId="0" applyFont="1" applyFill="1" applyBorder="1" applyAlignment="1">
      <alignment horizontal="center" vertical="center" wrapText="1"/>
    </xf>
    <xf numFmtId="0" fontId="40" fillId="0" borderId="1" xfId="0" applyFont="1" applyFill="1" applyBorder="1" applyAlignment="1">
      <alignment horizontal="center" vertical="center" wrapText="1"/>
    </xf>
    <xf numFmtId="0" fontId="46" fillId="0" borderId="5" xfId="0" applyFont="1" applyFill="1" applyBorder="1" applyAlignment="1">
      <alignment horizontal="center" vertical="center" wrapText="1"/>
    </xf>
    <xf numFmtId="10" fontId="34" fillId="0" borderId="1" xfId="2" applyNumberFormat="1" applyFont="1" applyFill="1" applyBorder="1" applyAlignment="1">
      <alignment horizontal="center" vertical="center" wrapText="1"/>
    </xf>
    <xf numFmtId="10" fontId="17" fillId="0" borderId="1" xfId="2" applyNumberFormat="1" applyFont="1" applyFill="1" applyBorder="1" applyAlignment="1">
      <alignment horizontal="center" vertical="center" wrapText="1"/>
    </xf>
    <xf numFmtId="164" fontId="5" fillId="0" borderId="1" xfId="3" applyNumberFormat="1" applyFont="1" applyFill="1" applyBorder="1" applyAlignment="1">
      <alignment vertical="center" wrapText="1"/>
    </xf>
    <xf numFmtId="168" fontId="5" fillId="0" borderId="1" xfId="1" applyFont="1" applyFill="1" applyBorder="1" applyAlignment="1">
      <alignment vertical="center"/>
    </xf>
    <xf numFmtId="168" fontId="5" fillId="0" borderId="1" xfId="1" applyFont="1" applyFill="1" applyBorder="1" applyAlignment="1">
      <alignment vertical="center" wrapText="1"/>
    </xf>
    <xf numFmtId="170" fontId="5" fillId="0" borderId="1" xfId="1" applyNumberFormat="1" applyFont="1" applyFill="1" applyBorder="1" applyAlignment="1">
      <alignment vertical="center"/>
    </xf>
    <xf numFmtId="0" fontId="64" fillId="0" borderId="0" xfId="5" applyFont="1" applyFill="1" applyBorder="1"/>
    <xf numFmtId="0" fontId="66" fillId="0" borderId="0" xfId="6" applyFont="1" applyAlignment="1">
      <alignment vertical="center"/>
    </xf>
    <xf numFmtId="0" fontId="66" fillId="0" borderId="0" xfId="6" applyFont="1" applyAlignment="1">
      <alignment horizontal="center" vertical="center"/>
    </xf>
    <xf numFmtId="10" fontId="66" fillId="0" borderId="0" xfId="6" applyNumberFormat="1" applyFont="1"/>
    <xf numFmtId="0" fontId="66" fillId="0" borderId="0" xfId="6" applyFont="1" applyAlignment="1">
      <alignment horizontal="center"/>
    </xf>
    <xf numFmtId="172" fontId="66" fillId="0" borderId="0" xfId="7" applyNumberFormat="1" applyFont="1" applyFill="1" applyBorder="1" applyAlignment="1">
      <alignment horizontal="center"/>
    </xf>
    <xf numFmtId="10" fontId="66" fillId="0" borderId="0" xfId="6" applyNumberFormat="1" applyFont="1" applyAlignment="1">
      <alignment horizontal="center"/>
    </xf>
    <xf numFmtId="172" fontId="63" fillId="0" borderId="0" xfId="7" applyNumberFormat="1" applyFont="1" applyFill="1" applyBorder="1"/>
    <xf numFmtId="0" fontId="63" fillId="0" borderId="0" xfId="6" applyFont="1" applyAlignment="1">
      <alignment horizontal="center"/>
    </xf>
    <xf numFmtId="0" fontId="66" fillId="0" borderId="0" xfId="6" applyFont="1"/>
    <xf numFmtId="0" fontId="64" fillId="0" borderId="0" xfId="5" applyFont="1" applyFill="1" applyBorder="1" applyAlignment="1">
      <alignment horizontal="center"/>
    </xf>
    <xf numFmtId="0" fontId="63" fillId="3" borderId="44" xfId="5" applyFont="1" applyFill="1" applyBorder="1" applyAlignment="1">
      <alignment horizontal="center" vertical="center"/>
    </xf>
    <xf numFmtId="0" fontId="66" fillId="0" borderId="48" xfId="5" applyFont="1" applyFill="1" applyBorder="1" applyAlignment="1">
      <alignment horizontal="left" vertical="center" wrapText="1"/>
    </xf>
    <xf numFmtId="0" fontId="66" fillId="0" borderId="50" xfId="5" applyFont="1" applyFill="1" applyBorder="1" applyAlignment="1">
      <alignment horizontal="left" vertical="center" wrapText="1"/>
    </xf>
    <xf numFmtId="0" fontId="66" fillId="0" borderId="52" xfId="5" applyFont="1" applyFill="1" applyBorder="1" applyAlignment="1">
      <alignment horizontal="left" vertical="center" wrapText="1"/>
    </xf>
    <xf numFmtId="0" fontId="67" fillId="0" borderId="26" xfId="5" applyFont="1" applyFill="1" applyBorder="1" applyAlignment="1">
      <alignment horizontal="center" vertical="center" wrapText="1"/>
    </xf>
    <xf numFmtId="0" fontId="67" fillId="0" borderId="27" xfId="5" applyFont="1" applyFill="1" applyBorder="1" applyAlignment="1">
      <alignment horizontal="center" vertical="center" wrapText="1"/>
    </xf>
    <xf numFmtId="0" fontId="66" fillId="3" borderId="59" xfId="5" applyFont="1" applyFill="1" applyBorder="1" applyAlignment="1">
      <alignment horizontal="center" vertical="center" wrapText="1"/>
    </xf>
    <xf numFmtId="0" fontId="66" fillId="3" borderId="46" xfId="5" applyFont="1" applyFill="1" applyBorder="1" applyAlignment="1">
      <alignment horizontal="center" vertical="center"/>
    </xf>
    <xf numFmtId="0" fontId="66" fillId="3" borderId="47" xfId="5" applyFont="1" applyFill="1" applyBorder="1" applyAlignment="1">
      <alignment horizontal="center" vertical="center"/>
    </xf>
    <xf numFmtId="0" fontId="67" fillId="0" borderId="60" xfId="6" applyFont="1" applyBorder="1" applyAlignment="1">
      <alignment horizontal="center" vertical="center"/>
    </xf>
    <xf numFmtId="0" fontId="67" fillId="0" borderId="5" xfId="6" applyFont="1" applyBorder="1" applyAlignment="1">
      <alignment horizontal="center" vertical="center"/>
    </xf>
    <xf numFmtId="0" fontId="67" fillId="0" borderId="61" xfId="6" applyFont="1" applyBorder="1" applyAlignment="1">
      <alignment horizontal="center" vertical="center"/>
    </xf>
    <xf numFmtId="0" fontId="67" fillId="0" borderId="27" xfId="6" applyFont="1" applyBorder="1" applyAlignment="1">
      <alignment horizontal="center" vertical="center"/>
    </xf>
    <xf numFmtId="0" fontId="67" fillId="0" borderId="1" xfId="6" applyFont="1" applyBorder="1" applyAlignment="1">
      <alignment horizontal="center" vertical="center"/>
    </xf>
    <xf numFmtId="0" fontId="67" fillId="0" borderId="51" xfId="6" applyFont="1" applyBorder="1" applyAlignment="1">
      <alignment horizontal="center" vertical="center"/>
    </xf>
    <xf numFmtId="0" fontId="67" fillId="0" borderId="63" xfId="6" applyFont="1" applyBorder="1" applyAlignment="1">
      <alignment horizontal="center" vertical="center"/>
    </xf>
    <xf numFmtId="0" fontId="67" fillId="0" borderId="43" xfId="6" applyFont="1" applyBorder="1" applyAlignment="1">
      <alignment horizontal="center" vertical="center"/>
    </xf>
    <xf numFmtId="0" fontId="67" fillId="0" borderId="64" xfId="6" applyFont="1" applyBorder="1" applyAlignment="1">
      <alignment horizontal="center" vertical="center"/>
    </xf>
    <xf numFmtId="0" fontId="66" fillId="0" borderId="0" xfId="5" applyFont="1" applyFill="1" applyBorder="1" applyAlignment="1">
      <alignment vertical="center" wrapText="1"/>
    </xf>
    <xf numFmtId="0" fontId="66" fillId="0" borderId="0" xfId="5" applyFont="1" applyFill="1" applyBorder="1" applyAlignment="1">
      <alignment horizontal="center" vertical="center" wrapText="1"/>
    </xf>
    <xf numFmtId="0" fontId="67" fillId="0" borderId="0" xfId="5" applyFont="1" applyFill="1" applyBorder="1" applyAlignment="1">
      <alignment vertical="top" wrapText="1"/>
    </xf>
    <xf numFmtId="0" fontId="67" fillId="0" borderId="0" xfId="5" applyFont="1" applyFill="1" applyBorder="1" applyAlignment="1">
      <alignment vertical="top"/>
    </xf>
    <xf numFmtId="0" fontId="67" fillId="0" borderId="0" xfId="5" applyFont="1" applyFill="1" applyBorder="1" applyAlignment="1">
      <alignment vertical="center" wrapText="1"/>
    </xf>
    <xf numFmtId="0" fontId="71" fillId="0" borderId="0" xfId="8" applyFont="1" applyFill="1" applyBorder="1"/>
    <xf numFmtId="0" fontId="72" fillId="0" borderId="0" xfId="0" applyFont="1" applyAlignment="1">
      <alignment vertical="center"/>
    </xf>
    <xf numFmtId="0" fontId="0" fillId="0" borderId="0" xfId="0" applyAlignment="1">
      <alignment vertical="center" wrapText="1"/>
    </xf>
    <xf numFmtId="0" fontId="73" fillId="0" borderId="0" xfId="0" applyFont="1" applyAlignment="1">
      <alignment vertical="center"/>
    </xf>
    <xf numFmtId="0" fontId="74" fillId="2" borderId="72" xfId="0" applyFont="1" applyFill="1" applyBorder="1" applyAlignment="1">
      <alignment vertical="center" wrapText="1"/>
    </xf>
    <xf numFmtId="0" fontId="73" fillId="2" borderId="73" xfId="0" applyFont="1" applyFill="1" applyBorder="1" applyAlignment="1">
      <alignment horizontal="center" vertical="center"/>
    </xf>
    <xf numFmtId="0" fontId="73" fillId="2" borderId="73" xfId="0" applyFont="1" applyFill="1" applyBorder="1" applyAlignment="1">
      <alignment horizontal="center" vertical="center" wrapText="1"/>
    </xf>
    <xf numFmtId="0" fontId="74" fillId="0" borderId="65" xfId="0" applyFont="1" applyBorder="1" applyAlignment="1">
      <alignment vertical="center" wrapText="1"/>
    </xf>
    <xf numFmtId="0" fontId="73" fillId="0" borderId="70" xfId="0" applyFont="1" applyBorder="1" applyAlignment="1">
      <alignment horizontal="center" vertical="center"/>
    </xf>
    <xf numFmtId="0" fontId="73" fillId="0" borderId="70" xfId="0" applyFont="1" applyBorder="1" applyAlignment="1">
      <alignment horizontal="center" vertical="center" wrapText="1"/>
    </xf>
    <xf numFmtId="0" fontId="73" fillId="0" borderId="65" xfId="0" applyFont="1" applyBorder="1" applyAlignment="1">
      <alignment vertical="center"/>
    </xf>
    <xf numFmtId="176" fontId="5" fillId="0" borderId="0" xfId="0" applyNumberFormat="1" applyFont="1" applyFill="1"/>
    <xf numFmtId="0" fontId="6" fillId="0" borderId="1" xfId="0" applyFont="1" applyFill="1" applyBorder="1" applyAlignment="1">
      <alignment horizontal="left" vertical="center" wrapText="1"/>
    </xf>
    <xf numFmtId="0" fontId="12" fillId="0" borderId="17"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40" fillId="0" borderId="17" xfId="0" applyFont="1" applyFill="1" applyBorder="1" applyAlignment="1">
      <alignment horizontal="center" vertical="center" wrapText="1"/>
    </xf>
    <xf numFmtId="0" fontId="12" fillId="0" borderId="15" xfId="0" applyFont="1" applyFill="1" applyBorder="1" applyAlignment="1">
      <alignment vertical="center" wrapText="1"/>
    </xf>
    <xf numFmtId="0" fontId="12" fillId="0" borderId="10" xfId="0" applyFont="1" applyFill="1" applyBorder="1" applyAlignment="1">
      <alignment horizontal="center" vertical="center"/>
    </xf>
    <xf numFmtId="0" fontId="12" fillId="0" borderId="34" xfId="0" applyFont="1" applyFill="1" applyBorder="1" applyAlignment="1">
      <alignment horizontal="center" vertical="center"/>
    </xf>
    <xf numFmtId="0" fontId="55" fillId="0" borderId="1" xfId="0" applyFont="1" applyFill="1" applyBorder="1" applyAlignment="1">
      <alignment horizontal="center" vertical="center"/>
    </xf>
    <xf numFmtId="0" fontId="55" fillId="0" borderId="10" xfId="0" applyFont="1" applyFill="1" applyBorder="1" applyAlignment="1">
      <alignment horizontal="center" vertical="center"/>
    </xf>
    <xf numFmtId="0" fontId="21" fillId="0" borderId="34" xfId="0" applyFont="1" applyFill="1" applyBorder="1" applyAlignment="1">
      <alignment horizontal="center" vertical="center"/>
    </xf>
    <xf numFmtId="0" fontId="21" fillId="0" borderId="1" xfId="0" applyFont="1" applyFill="1" applyBorder="1" applyAlignment="1">
      <alignment horizontal="center" vertical="center"/>
    </xf>
    <xf numFmtId="0" fontId="8" fillId="0" borderId="2" xfId="0" applyFont="1" applyFill="1" applyBorder="1" applyAlignment="1">
      <alignment horizontal="center" vertical="center" wrapText="1"/>
    </xf>
    <xf numFmtId="0" fontId="13" fillId="0" borderId="7" xfId="0" applyFont="1" applyFill="1" applyBorder="1" applyAlignment="1">
      <alignment horizontal="center" vertical="center" wrapText="1"/>
    </xf>
    <xf numFmtId="168" fontId="48" fillId="0" borderId="1" xfId="1" applyFont="1" applyFill="1" applyBorder="1" applyAlignment="1">
      <alignment vertical="center" wrapText="1"/>
    </xf>
    <xf numFmtId="0" fontId="3"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9" fillId="0" borderId="4" xfId="0"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 fontId="9"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1" fontId="5"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1" fontId="5" fillId="0" borderId="1" xfId="0" applyNumberFormat="1"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wrapText="1"/>
    </xf>
    <xf numFmtId="168" fontId="49" fillId="0" borderId="1" xfId="1" applyFont="1" applyFill="1" applyBorder="1" applyAlignment="1">
      <alignment horizontal="center" vertical="center" wrapText="1"/>
    </xf>
    <xf numFmtId="168" fontId="48" fillId="0" borderId="4" xfId="1" applyFont="1" applyFill="1" applyBorder="1" applyAlignment="1">
      <alignment horizontal="center" vertical="center"/>
    </xf>
    <xf numFmtId="165" fontId="44" fillId="0" borderId="1" xfId="0" applyNumberFormat="1"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47" fillId="0" borderId="42" xfId="0" applyFont="1" applyFill="1" applyBorder="1" applyAlignment="1">
      <alignment horizontal="center" vertical="center" wrapText="1"/>
    </xf>
    <xf numFmtId="0" fontId="23"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0" fontId="5" fillId="0" borderId="1" xfId="0" applyNumberFormat="1" applyFont="1" applyFill="1" applyBorder="1" applyAlignment="1">
      <alignment horizontal="center" vertical="center" wrapText="1"/>
    </xf>
    <xf numFmtId="0" fontId="5" fillId="0" borderId="2" xfId="0" applyFont="1" applyFill="1" applyBorder="1" applyAlignment="1">
      <alignment vertical="center" wrapText="1"/>
    </xf>
    <xf numFmtId="0" fontId="6" fillId="0" borderId="2" xfId="0" applyFont="1" applyFill="1" applyBorder="1" applyAlignment="1">
      <alignment vertical="center" wrapText="1"/>
    </xf>
    <xf numFmtId="3" fontId="6" fillId="0" borderId="1" xfId="0" applyNumberFormat="1" applyFont="1" applyFill="1" applyBorder="1" applyAlignment="1">
      <alignment horizontal="center" vertical="center" wrapText="1"/>
    </xf>
    <xf numFmtId="3" fontId="23" fillId="0" borderId="1" xfId="0" applyNumberFormat="1" applyFont="1" applyFill="1" applyBorder="1" applyAlignment="1">
      <alignment horizontal="center" vertical="center" wrapText="1"/>
    </xf>
    <xf numFmtId="165" fontId="35" fillId="0" borderId="1" xfId="0" applyNumberFormat="1" applyFont="1" applyFill="1" applyBorder="1" applyAlignment="1">
      <alignment horizontal="left" vertical="center" wrapText="1"/>
    </xf>
    <xf numFmtId="164" fontId="5" fillId="0" borderId="1" xfId="1"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41" fontId="5" fillId="0" borderId="1" xfId="3" applyFont="1" applyFill="1" applyBorder="1" applyAlignment="1">
      <alignment horizontal="center" vertical="center"/>
    </xf>
    <xf numFmtId="0" fontId="5" fillId="0" borderId="2" xfId="0" applyFont="1" applyFill="1" applyBorder="1"/>
    <xf numFmtId="0" fontId="9" fillId="0" borderId="1" xfId="0" applyFont="1" applyFill="1" applyBorder="1" applyAlignment="1">
      <alignment horizontal="left" vertical="center" wrapText="1"/>
    </xf>
    <xf numFmtId="0" fontId="17" fillId="0" borderId="2" xfId="0" applyFont="1" applyFill="1" applyBorder="1" applyAlignment="1">
      <alignment horizontal="left" vertical="center" wrapText="1"/>
    </xf>
    <xf numFmtId="168" fontId="5" fillId="0" borderId="1" xfId="1" applyFont="1" applyFill="1" applyBorder="1" applyAlignment="1">
      <alignment horizontal="center" vertical="center" wrapText="1"/>
    </xf>
    <xf numFmtId="3" fontId="9" fillId="0" borderId="1" xfId="3" applyNumberFormat="1" applyFont="1" applyFill="1" applyBorder="1" applyAlignment="1">
      <alignment horizontal="center" vertical="center"/>
    </xf>
    <xf numFmtId="0" fontId="6" fillId="0" borderId="2" xfId="0" applyFont="1" applyFill="1" applyBorder="1" applyAlignment="1">
      <alignment horizontal="left" vertical="center" wrapText="1"/>
    </xf>
    <xf numFmtId="0" fontId="58" fillId="0" borderId="1" xfId="0" applyFont="1" applyFill="1" applyBorder="1" applyAlignment="1">
      <alignment horizontal="center" vertical="center" wrapText="1"/>
    </xf>
    <xf numFmtId="0" fontId="43" fillId="0" borderId="1" xfId="0" applyFont="1" applyFill="1" applyBorder="1" applyAlignment="1">
      <alignment horizontal="center" vertical="center" wrapText="1"/>
    </xf>
    <xf numFmtId="0" fontId="59" fillId="0" borderId="1" xfId="0" applyFont="1" applyFill="1" applyBorder="1" applyAlignment="1">
      <alignment horizontal="center" vertical="center" wrapText="1"/>
    </xf>
    <xf numFmtId="1" fontId="43" fillId="0" borderId="1" xfId="0" applyNumberFormat="1" applyFont="1" applyFill="1" applyBorder="1" applyAlignment="1">
      <alignment horizontal="center" vertical="center" wrapText="1"/>
    </xf>
    <xf numFmtId="0" fontId="46" fillId="0" borderId="1" xfId="0" applyFont="1" applyFill="1" applyBorder="1" applyAlignment="1">
      <alignment horizontal="center" vertical="center" wrapText="1"/>
    </xf>
    <xf numFmtId="165" fontId="5" fillId="0" borderId="1" xfId="0" applyNumberFormat="1" applyFont="1" applyFill="1" applyBorder="1" applyAlignment="1">
      <alignment vertical="center" wrapText="1"/>
    </xf>
    <xf numFmtId="0" fontId="60" fillId="0" borderId="1" xfId="0" applyFont="1" applyFill="1" applyBorder="1" applyAlignment="1">
      <alignment vertical="center" wrapText="1"/>
    </xf>
    <xf numFmtId="0" fontId="34" fillId="0" borderId="5" xfId="0" applyFont="1" applyFill="1" applyBorder="1" applyAlignment="1">
      <alignment horizontal="center" vertical="center" wrapText="1"/>
    </xf>
    <xf numFmtId="0" fontId="5" fillId="0" borderId="5" xfId="0" applyFont="1" applyFill="1" applyBorder="1" applyAlignment="1">
      <alignment vertical="center" wrapText="1"/>
    </xf>
    <xf numFmtId="165" fontId="5" fillId="0" borderId="5" xfId="0" applyNumberFormat="1" applyFont="1" applyFill="1" applyBorder="1" applyAlignment="1">
      <alignment vertical="center" wrapText="1"/>
    </xf>
    <xf numFmtId="165" fontId="34" fillId="0" borderId="1" xfId="0" applyNumberFormat="1" applyFont="1" applyFill="1" applyBorder="1" applyAlignment="1">
      <alignment horizontal="left" vertical="center" wrapText="1"/>
    </xf>
    <xf numFmtId="171" fontId="5" fillId="0" borderId="1" xfId="0" applyNumberFormat="1" applyFont="1" applyFill="1" applyBorder="1" applyAlignment="1">
      <alignment vertical="center" wrapText="1"/>
    </xf>
    <xf numFmtId="165" fontId="35" fillId="0" borderId="4" xfId="0" applyNumberFormat="1" applyFont="1" applyFill="1" applyBorder="1" applyAlignment="1">
      <alignment horizontal="left" vertical="center" wrapText="1"/>
    </xf>
    <xf numFmtId="0" fontId="61" fillId="0" borderId="1" xfId="0" applyFont="1" applyFill="1" applyBorder="1" applyAlignment="1">
      <alignment horizontal="center" vertical="center" wrapText="1"/>
    </xf>
    <xf numFmtId="165" fontId="5" fillId="0" borderId="1" xfId="0" applyNumberFormat="1" applyFont="1" applyFill="1" applyBorder="1" applyAlignment="1">
      <alignment horizontal="center" vertical="center" wrapText="1"/>
    </xf>
    <xf numFmtId="165" fontId="5" fillId="0" borderId="4" xfId="0" applyNumberFormat="1" applyFont="1" applyFill="1" applyBorder="1" applyAlignment="1">
      <alignment horizontal="center" vertical="center" wrapText="1"/>
    </xf>
    <xf numFmtId="165" fontId="35" fillId="0" borderId="6" xfId="0" applyNumberFormat="1" applyFont="1" applyFill="1" applyBorder="1" applyAlignment="1">
      <alignment horizontal="left" vertical="center" wrapText="1"/>
    </xf>
    <xf numFmtId="0" fontId="5" fillId="0" borderId="1" xfId="0" applyFont="1" applyFill="1" applyBorder="1"/>
    <xf numFmtId="0" fontId="9" fillId="0" borderId="2" xfId="0" applyFont="1" applyFill="1" applyBorder="1" applyAlignment="1">
      <alignment horizontal="center" vertical="center"/>
    </xf>
    <xf numFmtId="0" fontId="52" fillId="0" borderId="7"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15" fillId="0" borderId="7" xfId="0" applyFont="1" applyFill="1" applyBorder="1" applyAlignment="1">
      <alignment horizontal="left" vertical="center" wrapText="1"/>
    </xf>
    <xf numFmtId="0" fontId="15" fillId="0" borderId="17" xfId="0" applyFont="1" applyFill="1" applyBorder="1" applyAlignment="1">
      <alignment horizontal="left" vertical="top" wrapText="1"/>
    </xf>
    <xf numFmtId="0" fontId="9" fillId="0" borderId="17" xfId="0" applyFont="1" applyFill="1" applyBorder="1" applyAlignment="1">
      <alignment vertical="top" wrapText="1"/>
    </xf>
    <xf numFmtId="0" fontId="27" fillId="0" borderId="7" xfId="0" applyFont="1" applyFill="1" applyBorder="1" applyAlignment="1">
      <alignment vertical="top" wrapText="1"/>
    </xf>
    <xf numFmtId="0" fontId="15" fillId="0" borderId="17" xfId="0" applyFont="1" applyFill="1" applyBorder="1" applyAlignment="1">
      <alignment horizontal="left" vertical="center" wrapText="1"/>
    </xf>
    <xf numFmtId="0" fontId="29" fillId="0" borderId="17" xfId="0" applyFont="1" applyFill="1" applyBorder="1" applyAlignment="1">
      <alignment vertical="center" wrapText="1"/>
    </xf>
    <xf numFmtId="0" fontId="27" fillId="0" borderId="7" xfId="0" applyFont="1" applyFill="1" applyBorder="1" applyAlignment="1">
      <alignment vertical="center" wrapText="1"/>
    </xf>
    <xf numFmtId="0" fontId="5" fillId="0" borderId="7" xfId="0" applyFont="1" applyFill="1" applyBorder="1" applyAlignment="1">
      <alignment horizontal="left" vertical="center" wrapText="1"/>
    </xf>
    <xf numFmtId="0" fontId="27" fillId="0" borderId="7"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36" fillId="0" borderId="17" xfId="0" applyFont="1" applyFill="1" applyBorder="1" applyAlignment="1">
      <alignment horizontal="center" vertical="center" wrapText="1"/>
    </xf>
    <xf numFmtId="0" fontId="27" fillId="0" borderId="10" xfId="0" applyFont="1" applyFill="1" applyBorder="1" applyAlignment="1">
      <alignment horizontal="center" vertical="center" wrapText="1"/>
    </xf>
    <xf numFmtId="0" fontId="39" fillId="0" borderId="17" xfId="0" applyFont="1" applyFill="1" applyBorder="1" applyAlignment="1">
      <alignment horizontal="center" vertical="center" wrapText="1"/>
    </xf>
    <xf numFmtId="0" fontId="11" fillId="0" borderId="7" xfId="0" applyFont="1" applyFill="1" applyBorder="1" applyAlignment="1">
      <alignment horizontal="left" vertical="center" wrapText="1"/>
    </xf>
    <xf numFmtId="0" fontId="9" fillId="0" borderId="17" xfId="0" applyFont="1" applyFill="1" applyBorder="1" applyAlignment="1">
      <alignment horizontal="left" vertical="center" wrapText="1"/>
    </xf>
    <xf numFmtId="0" fontId="11" fillId="0" borderId="7" xfId="0" applyFont="1" applyFill="1" applyBorder="1" applyAlignment="1">
      <alignment vertical="center" wrapText="1"/>
    </xf>
    <xf numFmtId="14" fontId="6" fillId="0" borderId="1" xfId="0" applyNumberFormat="1" applyFont="1" applyFill="1" applyBorder="1" applyAlignment="1">
      <alignment horizontal="center" vertical="center"/>
    </xf>
    <xf numFmtId="14" fontId="6" fillId="0" borderId="1" xfId="0" applyNumberFormat="1" applyFont="1" applyFill="1" applyBorder="1" applyAlignment="1">
      <alignment horizontal="center" vertical="center" wrapText="1"/>
    </xf>
    <xf numFmtId="3" fontId="11" fillId="0" borderId="1" xfId="0" applyNumberFormat="1" applyFont="1" applyFill="1" applyBorder="1" applyAlignment="1">
      <alignment horizontal="center" vertical="center"/>
    </xf>
    <xf numFmtId="0" fontId="11" fillId="0" borderId="7" xfId="0" applyFont="1" applyFill="1" applyBorder="1" applyAlignment="1">
      <alignment horizontal="center" vertical="center"/>
    </xf>
    <xf numFmtId="0" fontId="12" fillId="0" borderId="17" xfId="0" applyFont="1" applyFill="1" applyBorder="1" applyAlignment="1">
      <alignment horizontal="center" vertical="center"/>
    </xf>
    <xf numFmtId="0" fontId="28" fillId="0" borderId="7" xfId="0" applyFont="1" applyFill="1" applyBorder="1" applyAlignment="1">
      <alignment horizontal="center" vertical="center"/>
    </xf>
    <xf numFmtId="0" fontId="40" fillId="0" borderId="7" xfId="0" applyFont="1" applyFill="1" applyBorder="1" applyAlignment="1">
      <alignment horizontal="center" vertical="center"/>
    </xf>
    <xf numFmtId="0" fontId="9" fillId="0" borderId="7" xfId="0" applyFont="1" applyFill="1" applyBorder="1" applyAlignment="1">
      <alignment horizontal="center" vertical="center"/>
    </xf>
    <xf numFmtId="0" fontId="22" fillId="0" borderId="7" xfId="0" applyFont="1" applyFill="1" applyBorder="1" applyAlignment="1">
      <alignment horizontal="center" vertical="center"/>
    </xf>
    <xf numFmtId="0" fontId="36" fillId="0" borderId="17" xfId="0" applyFont="1" applyFill="1" applyBorder="1" applyAlignment="1">
      <alignment horizontal="center" vertical="center"/>
    </xf>
    <xf numFmtId="0" fontId="12" fillId="0" borderId="7" xfId="0" applyFont="1" applyFill="1" applyBorder="1" applyAlignment="1">
      <alignment horizontal="center" vertical="center" wrapText="1"/>
    </xf>
    <xf numFmtId="0" fontId="9" fillId="0" borderId="17" xfId="0" applyFont="1" applyFill="1" applyBorder="1" applyAlignment="1">
      <alignment horizontal="center" vertical="center"/>
    </xf>
    <xf numFmtId="0" fontId="27" fillId="0" borderId="7" xfId="0" applyFont="1" applyFill="1" applyBorder="1" applyAlignment="1">
      <alignment horizontal="center" vertical="center"/>
    </xf>
    <xf numFmtId="0" fontId="39" fillId="0" borderId="7" xfId="0" applyFont="1" applyFill="1" applyBorder="1" applyAlignment="1">
      <alignment horizontal="center" vertical="center"/>
    </xf>
    <xf numFmtId="0" fontId="5" fillId="0" borderId="40" xfId="0" applyFont="1" applyFill="1" applyBorder="1" applyAlignment="1">
      <alignment wrapText="1"/>
    </xf>
    <xf numFmtId="0" fontId="22" fillId="0" borderId="17" xfId="0" applyFont="1" applyFill="1" applyBorder="1" applyAlignment="1">
      <alignment horizontal="center" vertical="center"/>
    </xf>
    <xf numFmtId="0" fontId="11" fillId="0" borderId="38" xfId="0" applyFont="1" applyFill="1" applyBorder="1" applyAlignment="1">
      <alignment horizontal="left" vertical="center" wrapText="1"/>
    </xf>
    <xf numFmtId="0" fontId="31" fillId="0" borderId="17" xfId="0" applyFont="1" applyFill="1" applyBorder="1" applyAlignment="1">
      <alignment horizontal="left" vertical="center" wrapText="1"/>
    </xf>
    <xf numFmtId="0" fontId="41" fillId="0" borderId="7" xfId="0" applyFont="1" applyFill="1" applyBorder="1" applyAlignment="1">
      <alignment horizontal="left" vertical="center" wrapText="1"/>
    </xf>
    <xf numFmtId="0" fontId="11" fillId="0" borderId="7" xfId="0" applyFont="1" applyFill="1" applyBorder="1" applyAlignment="1">
      <alignment horizontal="center" vertical="center" wrapText="1"/>
    </xf>
    <xf numFmtId="0" fontId="11" fillId="0" borderId="17" xfId="0" applyFont="1" applyFill="1" applyBorder="1" applyAlignment="1">
      <alignment horizontal="center" vertical="center" wrapText="1"/>
    </xf>
    <xf numFmtId="0" fontId="50" fillId="0" borderId="17" xfId="0" applyFont="1" applyFill="1" applyBorder="1" applyAlignment="1">
      <alignment horizontal="center" vertical="center"/>
    </xf>
    <xf numFmtId="0" fontId="9" fillId="0" borderId="7" xfId="0" applyFont="1" applyFill="1" applyBorder="1" applyAlignment="1">
      <alignment horizontal="center" vertical="center" wrapText="1"/>
    </xf>
    <xf numFmtId="0" fontId="51" fillId="0" borderId="7" xfId="0" applyFont="1" applyFill="1" applyBorder="1" applyAlignment="1">
      <alignment horizontal="center" vertical="center"/>
    </xf>
    <xf numFmtId="0" fontId="26" fillId="0" borderId="7" xfId="0" applyFont="1" applyFill="1" applyBorder="1" applyAlignment="1">
      <alignment horizontal="center" vertical="center" wrapText="1"/>
    </xf>
    <xf numFmtId="0" fontId="9" fillId="0" borderId="7" xfId="0" applyFont="1" applyFill="1" applyBorder="1" applyAlignment="1">
      <alignment vertical="top" wrapText="1"/>
    </xf>
    <xf numFmtId="0" fontId="5" fillId="0" borderId="5" xfId="0" applyFont="1" applyFill="1" applyBorder="1" applyAlignment="1">
      <alignment horizontal="left" vertical="center" wrapText="1"/>
    </xf>
    <xf numFmtId="0" fontId="17" fillId="0" borderId="7" xfId="0" applyFont="1" applyFill="1" applyBorder="1" applyAlignment="1">
      <alignment horizontal="center" vertical="center"/>
    </xf>
    <xf numFmtId="14" fontId="5" fillId="0" borderId="5" xfId="0" applyNumberFormat="1" applyFont="1" applyFill="1" applyBorder="1" applyAlignment="1">
      <alignment horizontal="center" vertical="center" wrapText="1"/>
    </xf>
    <xf numFmtId="0" fontId="5" fillId="0" borderId="7" xfId="0" applyFont="1" applyFill="1" applyBorder="1" applyAlignment="1">
      <alignment horizontal="center" vertical="center"/>
    </xf>
    <xf numFmtId="0" fontId="22" fillId="0" borderId="34" xfId="0" applyFont="1" applyFill="1" applyBorder="1" applyAlignment="1">
      <alignment horizontal="center" vertical="center" wrapText="1"/>
    </xf>
    <xf numFmtId="0" fontId="17" fillId="0" borderId="10" xfId="0" applyFont="1" applyFill="1" applyBorder="1" applyAlignment="1">
      <alignment horizontal="center" vertical="center"/>
    </xf>
    <xf numFmtId="0" fontId="44" fillId="0" borderId="7" xfId="0" applyFont="1" applyFill="1" applyBorder="1" applyAlignment="1">
      <alignment horizontal="center" vertical="center"/>
    </xf>
    <xf numFmtId="0" fontId="11" fillId="0" borderId="1" xfId="0" applyFont="1" applyFill="1" applyBorder="1" applyAlignment="1">
      <alignment vertical="center" wrapText="1"/>
    </xf>
    <xf numFmtId="174" fontId="20" fillId="0" borderId="41" xfId="0" applyNumberFormat="1" applyFont="1" applyFill="1" applyBorder="1" applyAlignment="1">
      <alignment horizontal="center" vertical="center" wrapText="1"/>
    </xf>
    <xf numFmtId="174" fontId="20" fillId="0" borderId="7" xfId="0" applyNumberFormat="1" applyFont="1" applyFill="1" applyBorder="1" applyAlignment="1">
      <alignment horizontal="center" vertical="center" wrapText="1"/>
    </xf>
    <xf numFmtId="9" fontId="19" fillId="0" borderId="17" xfId="0" applyNumberFormat="1" applyFont="1" applyFill="1" applyBorder="1" applyAlignment="1">
      <alignment horizontal="center" vertical="center"/>
    </xf>
    <xf numFmtId="0" fontId="46" fillId="0" borderId="1" xfId="0" applyFont="1" applyFill="1" applyBorder="1" applyAlignment="1">
      <alignment vertical="center" wrapText="1"/>
    </xf>
    <xf numFmtId="0" fontId="5" fillId="0" borderId="24" xfId="0" applyFont="1" applyFill="1" applyBorder="1" applyAlignment="1">
      <alignment horizontal="center" vertical="center" wrapText="1"/>
    </xf>
    <xf numFmtId="0" fontId="11" fillId="0" borderId="17" xfId="0" applyFont="1" applyFill="1" applyBorder="1" applyAlignment="1">
      <alignment horizontal="left" vertical="center" wrapText="1"/>
    </xf>
    <xf numFmtId="0" fontId="42" fillId="0" borderId="7" xfId="0" applyFont="1" applyFill="1" applyBorder="1" applyAlignment="1">
      <alignment horizontal="center" vertical="center" wrapText="1"/>
    </xf>
    <xf numFmtId="0" fontId="5" fillId="0" borderId="6" xfId="0" applyFont="1" applyFill="1" applyBorder="1" applyAlignment="1">
      <alignment vertical="center" wrapText="1"/>
    </xf>
    <xf numFmtId="0" fontId="25" fillId="0" borderId="7" xfId="0" applyFont="1" applyFill="1" applyBorder="1" applyAlignment="1">
      <alignment vertical="center" wrapText="1"/>
    </xf>
    <xf numFmtId="0" fontId="29" fillId="0" borderId="17" xfId="0" applyFont="1" applyFill="1" applyBorder="1" applyAlignment="1">
      <alignment vertical="top" wrapText="1"/>
    </xf>
    <xf numFmtId="0" fontId="39" fillId="0" borderId="7" xfId="0" applyFont="1" applyFill="1" applyBorder="1" applyAlignment="1">
      <alignment horizontal="center" vertical="center" wrapText="1"/>
    </xf>
    <xf numFmtId="0" fontId="9" fillId="0" borderId="7" xfId="0" applyFont="1" applyFill="1" applyBorder="1" applyAlignment="1">
      <alignment vertical="center" wrapText="1"/>
    </xf>
    <xf numFmtId="14" fontId="11" fillId="0" borderId="14" xfId="0" applyNumberFormat="1" applyFont="1" applyFill="1" applyBorder="1" applyAlignment="1">
      <alignment horizontal="center" vertical="center"/>
    </xf>
    <xf numFmtId="14" fontId="11"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26" fillId="0" borderId="7" xfId="0" applyFont="1" applyFill="1" applyBorder="1" applyAlignment="1">
      <alignment horizontal="center" vertical="center"/>
    </xf>
    <xf numFmtId="0" fontId="38" fillId="0" borderId="17" xfId="0" applyFont="1" applyFill="1" applyBorder="1" applyAlignment="1">
      <alignment horizontal="center" vertical="center"/>
    </xf>
    <xf numFmtId="0" fontId="5" fillId="0" borderId="19" xfId="0" applyFont="1" applyFill="1" applyBorder="1" applyAlignment="1">
      <alignment vertical="center" wrapText="1"/>
    </xf>
    <xf numFmtId="0" fontId="29" fillId="0" borderId="17" xfId="0" applyFont="1" applyFill="1" applyBorder="1" applyAlignment="1">
      <alignment horizontal="left" vertical="center" wrapText="1"/>
    </xf>
    <xf numFmtId="0" fontId="23" fillId="0" borderId="5" xfId="0" applyFont="1" applyFill="1" applyBorder="1" applyAlignment="1">
      <alignment horizontal="center" vertical="center" wrapText="1"/>
    </xf>
    <xf numFmtId="0" fontId="56" fillId="0" borderId="1" xfId="0" applyFont="1" applyFill="1" applyBorder="1" applyAlignment="1">
      <alignment vertical="center" wrapText="1"/>
    </xf>
    <xf numFmtId="172" fontId="5" fillId="0" borderId="1" xfId="2" applyNumberFormat="1" applyFont="1" applyFill="1" applyBorder="1" applyAlignment="1">
      <alignment horizontal="center" vertical="center"/>
    </xf>
    <xf numFmtId="0" fontId="17" fillId="0" borderId="1" xfId="0" applyFont="1" applyFill="1" applyBorder="1" applyAlignment="1">
      <alignment horizontal="center" vertical="center"/>
    </xf>
    <xf numFmtId="169" fontId="5" fillId="0" borderId="1" xfId="0" applyNumberFormat="1" applyFont="1" applyFill="1" applyBorder="1" applyAlignment="1">
      <alignment horizontal="center" vertical="center"/>
    </xf>
    <xf numFmtId="0" fontId="56" fillId="0" borderId="1" xfId="0" applyFont="1" applyFill="1" applyBorder="1" applyAlignment="1">
      <alignment horizontal="left" vertical="center" wrapText="1"/>
    </xf>
    <xf numFmtId="0" fontId="6" fillId="0" borderId="5" xfId="0" applyFont="1" applyFill="1" applyBorder="1" applyAlignment="1">
      <alignment horizontal="center" vertical="center" wrapText="1"/>
    </xf>
    <xf numFmtId="9" fontId="5" fillId="0" borderId="5" xfId="0" applyNumberFormat="1" applyFont="1" applyFill="1" applyBorder="1" applyAlignment="1">
      <alignment horizontal="center" vertical="center"/>
    </xf>
    <xf numFmtId="170" fontId="6" fillId="0" borderId="1" xfId="1" applyNumberFormat="1" applyFont="1" applyFill="1" applyBorder="1" applyAlignment="1">
      <alignment horizontal="center" vertical="center"/>
    </xf>
    <xf numFmtId="170" fontId="47" fillId="0" borderId="1" xfId="1" applyNumberFormat="1" applyFont="1" applyFill="1" applyBorder="1" applyAlignment="1">
      <alignment horizontal="center" vertical="center"/>
    </xf>
    <xf numFmtId="0" fontId="23" fillId="0" borderId="2" xfId="0" applyFont="1" applyFill="1" applyBorder="1" applyAlignment="1">
      <alignment vertical="center" wrapText="1"/>
    </xf>
    <xf numFmtId="0" fontId="23" fillId="0" borderId="1" xfId="0" applyFont="1" applyFill="1" applyBorder="1" applyAlignment="1">
      <alignment vertical="center" wrapText="1"/>
    </xf>
    <xf numFmtId="0" fontId="23" fillId="0" borderId="1" xfId="0" applyFont="1" applyFill="1" applyBorder="1" applyAlignment="1">
      <alignment horizontal="left" vertical="center"/>
    </xf>
    <xf numFmtId="0" fontId="17" fillId="0" borderId="2" xfId="0" applyFont="1" applyFill="1" applyBorder="1" applyAlignment="1">
      <alignment vertical="center" wrapText="1"/>
    </xf>
    <xf numFmtId="0" fontId="23" fillId="0" borderId="1" xfId="0" applyFont="1" applyFill="1" applyBorder="1" applyAlignment="1">
      <alignment horizontal="left" vertical="center" wrapText="1"/>
    </xf>
    <xf numFmtId="0" fontId="9" fillId="0" borderId="1" xfId="0" applyFont="1" applyFill="1" applyBorder="1" applyAlignment="1">
      <alignment vertical="center" wrapText="1"/>
    </xf>
    <xf numFmtId="0" fontId="23" fillId="0" borderId="1" xfId="0" applyFont="1" applyFill="1" applyBorder="1"/>
    <xf numFmtId="9" fontId="9" fillId="0" borderId="5" xfId="0" applyNumberFormat="1" applyFont="1" applyFill="1" applyBorder="1" applyAlignment="1">
      <alignment horizontal="center" vertical="center"/>
    </xf>
    <xf numFmtId="0" fontId="5" fillId="0" borderId="38" xfId="0" applyFont="1" applyFill="1" applyBorder="1" applyAlignment="1">
      <alignment vertical="center" wrapText="1"/>
    </xf>
    <xf numFmtId="0" fontId="15" fillId="0" borderId="2" xfId="0" applyFont="1" applyFill="1" applyBorder="1" applyAlignment="1">
      <alignment vertical="center" wrapText="1"/>
    </xf>
    <xf numFmtId="0" fontId="5" fillId="0" borderId="0" xfId="0" applyFont="1" applyFill="1" applyAlignment="1">
      <alignment horizontal="center" vertical="center" wrapText="1"/>
    </xf>
    <xf numFmtId="0" fontId="5" fillId="0" borderId="2" xfId="0" applyFont="1" applyFill="1" applyBorder="1" applyAlignment="1">
      <alignment vertical="center"/>
    </xf>
    <xf numFmtId="0" fontId="5" fillId="0" borderId="0" xfId="0" applyFont="1" applyFill="1" applyAlignment="1">
      <alignment vertical="center"/>
    </xf>
    <xf numFmtId="0" fontId="10" fillId="0" borderId="4" xfId="0" applyNumberFormat="1" applyFont="1" applyFill="1" applyBorder="1" applyAlignment="1">
      <alignment horizontal="center" vertical="center" wrapText="1"/>
    </xf>
    <xf numFmtId="0" fontId="10" fillId="0" borderId="5" xfId="0" applyNumberFormat="1" applyFont="1" applyFill="1" applyBorder="1" applyAlignment="1">
      <alignment horizontal="center" vertical="center" wrapText="1"/>
    </xf>
    <xf numFmtId="0" fontId="15" fillId="0" borderId="38" xfId="0" applyFont="1" applyFill="1" applyBorder="1" applyAlignment="1">
      <alignment horizontal="justify" vertical="center" wrapText="1"/>
    </xf>
    <xf numFmtId="0" fontId="5" fillId="0" borderId="1" xfId="0" applyFont="1" applyFill="1" applyBorder="1" applyAlignment="1">
      <alignment wrapText="1"/>
    </xf>
    <xf numFmtId="0" fontId="5" fillId="0" borderId="43" xfId="0" applyFont="1" applyFill="1" applyBorder="1" applyAlignment="1">
      <alignment horizontal="center" vertical="center"/>
    </xf>
    <xf numFmtId="0" fontId="5" fillId="0" borderId="39" xfId="0" applyFont="1" applyFill="1" applyBorder="1"/>
    <xf numFmtId="1" fontId="23" fillId="0" borderId="1" xfId="0" applyNumberFormat="1" applyFont="1" applyFill="1" applyBorder="1" applyAlignment="1">
      <alignment horizontal="center" vertical="center" wrapText="1"/>
    </xf>
    <xf numFmtId="0" fontId="5" fillId="0" borderId="2" xfId="0" applyFont="1" applyFill="1" applyBorder="1" applyAlignment="1">
      <alignment vertical="top" wrapText="1"/>
    </xf>
    <xf numFmtId="166" fontId="5" fillId="0" borderId="0" xfId="0" applyNumberFormat="1" applyFont="1" applyFill="1" applyBorder="1" applyAlignment="1">
      <alignment vertical="center" wrapText="1"/>
    </xf>
    <xf numFmtId="9" fontId="6" fillId="0" borderId="1" xfId="0" applyNumberFormat="1" applyFont="1" applyFill="1" applyBorder="1" applyAlignment="1">
      <alignment horizontal="center" vertical="center" wrapText="1"/>
    </xf>
    <xf numFmtId="9" fontId="23" fillId="0" borderId="1" xfId="0" applyNumberFormat="1" applyFont="1" applyFill="1" applyBorder="1" applyAlignment="1">
      <alignment horizontal="center" vertical="center" wrapText="1"/>
    </xf>
    <xf numFmtId="0" fontId="32" fillId="0" borderId="2" xfId="0" applyFont="1" applyFill="1" applyBorder="1" applyAlignment="1">
      <alignment vertical="center" wrapText="1"/>
    </xf>
    <xf numFmtId="0" fontId="33" fillId="0" borderId="2" xfId="0" applyFont="1" applyFill="1" applyBorder="1" applyAlignment="1">
      <alignment vertical="top" wrapText="1"/>
    </xf>
    <xf numFmtId="0" fontId="8" fillId="0" borderId="5" xfId="0" applyFont="1" applyFill="1" applyBorder="1" applyAlignment="1">
      <alignment vertical="center" wrapText="1"/>
    </xf>
    <xf numFmtId="0" fontId="0" fillId="0" borderId="1" xfId="0" applyFont="1" applyFill="1" applyBorder="1" applyAlignment="1">
      <alignment vertical="center" wrapText="1"/>
    </xf>
    <xf numFmtId="176" fontId="8" fillId="0" borderId="5" xfId="0" applyNumberFormat="1" applyFont="1" applyFill="1" applyBorder="1" applyAlignment="1">
      <alignment vertical="center" wrapText="1"/>
    </xf>
    <xf numFmtId="0" fontId="5" fillId="0" borderId="20"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1" xfId="0" applyFont="1" applyFill="1" applyBorder="1" applyAlignment="1">
      <alignment horizontal="left" vertical="center"/>
    </xf>
    <xf numFmtId="0" fontId="5" fillId="0" borderId="0" xfId="0" applyFont="1" applyFill="1" applyAlignment="1">
      <alignment horizontal="center" vertical="center"/>
    </xf>
    <xf numFmtId="166" fontId="5" fillId="0" borderId="0" xfId="0" applyNumberFormat="1" applyFont="1" applyFill="1" applyBorder="1" applyAlignment="1">
      <alignment horizontal="center" vertical="center" wrapText="1"/>
    </xf>
    <xf numFmtId="10" fontId="47" fillId="0" borderId="0" xfId="2" applyNumberFormat="1" applyFont="1" applyFill="1" applyAlignment="1">
      <alignment horizontal="center" vertical="center"/>
    </xf>
    <xf numFmtId="10" fontId="5" fillId="0" borderId="0" xfId="2" applyNumberFormat="1" applyFont="1" applyFill="1"/>
    <xf numFmtId="0" fontId="47" fillId="0" borderId="1" xfId="0" applyFont="1" applyFill="1" applyBorder="1" applyAlignment="1">
      <alignment horizontal="center" vertical="center" wrapText="1"/>
    </xf>
    <xf numFmtId="0" fontId="58" fillId="0" borderId="1" xfId="0" applyFont="1" applyFill="1" applyBorder="1" applyAlignment="1">
      <alignment horizontal="center" vertical="center" wrapText="1"/>
    </xf>
    <xf numFmtId="0" fontId="42" fillId="0" borderId="1" xfId="0" applyFont="1" applyFill="1" applyBorder="1" applyAlignment="1">
      <alignment horizontal="center" vertical="center" wrapText="1"/>
    </xf>
    <xf numFmtId="168" fontId="47" fillId="0" borderId="1" xfId="1" applyFont="1" applyFill="1" applyBorder="1" applyAlignment="1">
      <alignment horizontal="center" vertical="center" wrapText="1"/>
    </xf>
    <xf numFmtId="10" fontId="44" fillId="0" borderId="1" xfId="2" applyNumberFormat="1" applyFont="1" applyFill="1" applyBorder="1" applyAlignment="1">
      <alignment horizontal="center" vertical="center"/>
    </xf>
    <xf numFmtId="0" fontId="47" fillId="0" borderId="1" xfId="0" applyFont="1" applyFill="1" applyBorder="1" applyAlignment="1">
      <alignment horizontal="center" vertical="center" wrapText="1"/>
    </xf>
    <xf numFmtId="0" fontId="58" fillId="0" borderId="4" xfId="0" applyFont="1" applyFill="1" applyBorder="1" applyAlignment="1">
      <alignment horizontal="center" vertical="center" wrapText="1"/>
    </xf>
    <xf numFmtId="0" fontId="58" fillId="0" borderId="6" xfId="0" applyFont="1" applyFill="1" applyBorder="1" applyAlignment="1">
      <alignment horizontal="center" vertical="center" wrapText="1"/>
    </xf>
    <xf numFmtId="0" fontId="58" fillId="0" borderId="5" xfId="0" applyFont="1" applyFill="1" applyBorder="1" applyAlignment="1">
      <alignment horizontal="center" vertical="center" wrapText="1"/>
    </xf>
    <xf numFmtId="0" fontId="42" fillId="0" borderId="4" xfId="0" applyFont="1" applyFill="1" applyBorder="1" applyAlignment="1">
      <alignment horizontal="center" vertical="center"/>
    </xf>
    <xf numFmtId="0" fontId="42" fillId="0" borderId="6" xfId="0" applyFont="1" applyFill="1" applyBorder="1" applyAlignment="1">
      <alignment horizontal="center" vertical="center"/>
    </xf>
    <xf numFmtId="0" fontId="42" fillId="0" borderId="5" xfId="0" applyFont="1" applyFill="1" applyBorder="1" applyAlignment="1">
      <alignment horizontal="center" vertical="center"/>
    </xf>
    <xf numFmtId="0" fontId="59" fillId="0" borderId="4" xfId="0" applyFont="1" applyFill="1" applyBorder="1" applyAlignment="1">
      <alignment horizontal="center" vertical="center" wrapText="1"/>
    </xf>
    <xf numFmtId="0" fontId="59" fillId="0" borderId="5" xfId="0" applyFont="1" applyFill="1" applyBorder="1" applyAlignment="1">
      <alignment horizontal="center" vertical="center" wrapText="1"/>
    </xf>
    <xf numFmtId="0" fontId="42" fillId="0" borderId="4" xfId="0" applyFont="1" applyFill="1" applyBorder="1" applyAlignment="1">
      <alignment horizontal="center" vertical="center" wrapText="1"/>
    </xf>
    <xf numFmtId="0" fontId="42" fillId="0" borderId="5" xfId="0" applyFont="1" applyFill="1" applyBorder="1" applyAlignment="1">
      <alignment horizontal="center" vertical="center" wrapText="1"/>
    </xf>
    <xf numFmtId="168" fontId="48" fillId="0" borderId="4" xfId="1" applyFont="1" applyFill="1" applyBorder="1" applyAlignment="1">
      <alignment horizontal="center" vertical="center"/>
    </xf>
    <xf numFmtId="168" fontId="48" fillId="0" borderId="5" xfId="1" applyFont="1" applyFill="1" applyBorder="1" applyAlignment="1">
      <alignment horizontal="center" vertical="center"/>
    </xf>
    <xf numFmtId="0" fontId="43" fillId="0" borderId="1" xfId="0" applyFont="1" applyFill="1" applyBorder="1" applyAlignment="1">
      <alignment horizontal="center" vertical="center" wrapText="1"/>
    </xf>
    <xf numFmtId="10" fontId="47" fillId="0" borderId="1" xfId="0" applyNumberFormat="1" applyFont="1" applyFill="1" applyBorder="1" applyAlignment="1">
      <alignment horizontal="center" vertical="center"/>
    </xf>
    <xf numFmtId="0" fontId="47" fillId="0" borderId="1" xfId="0" applyFont="1" applyFill="1" applyBorder="1" applyAlignment="1">
      <alignment horizontal="center" vertical="center"/>
    </xf>
    <xf numFmtId="10" fontId="79" fillId="0" borderId="1" xfId="0" applyNumberFormat="1" applyFont="1" applyFill="1" applyBorder="1" applyAlignment="1">
      <alignment horizontal="center" vertical="center"/>
    </xf>
    <xf numFmtId="0" fontId="79" fillId="0" borderId="1" xfId="0" applyFont="1" applyFill="1" applyBorder="1" applyAlignment="1">
      <alignment horizontal="center" vertical="center"/>
    </xf>
    <xf numFmtId="0" fontId="44" fillId="0" borderId="1" xfId="0" applyFont="1" applyFill="1" applyBorder="1" applyAlignment="1">
      <alignment horizontal="center" vertical="center" wrapText="1"/>
    </xf>
    <xf numFmtId="10" fontId="44" fillId="0" borderId="1" xfId="0" applyNumberFormat="1" applyFont="1" applyFill="1" applyBorder="1" applyAlignment="1">
      <alignment horizontal="center" vertical="center"/>
    </xf>
    <xf numFmtId="10" fontId="50" fillId="0" borderId="4" xfId="0" applyNumberFormat="1" applyFont="1" applyFill="1" applyBorder="1" applyAlignment="1">
      <alignment horizontal="center" vertical="center" wrapText="1"/>
    </xf>
    <xf numFmtId="10" fontId="50" fillId="0" borderId="6" xfId="0" applyNumberFormat="1" applyFont="1" applyFill="1" applyBorder="1" applyAlignment="1">
      <alignment horizontal="center" vertical="center" wrapText="1"/>
    </xf>
    <xf numFmtId="10" fontId="50" fillId="0" borderId="5" xfId="0" applyNumberFormat="1" applyFont="1" applyFill="1" applyBorder="1" applyAlignment="1">
      <alignment horizontal="center" vertical="center" wrapText="1"/>
    </xf>
    <xf numFmtId="10" fontId="18" fillId="0" borderId="4" xfId="0" applyNumberFormat="1" applyFont="1" applyFill="1" applyBorder="1" applyAlignment="1">
      <alignment horizontal="center" vertical="center" wrapText="1"/>
    </xf>
    <xf numFmtId="10" fontId="18" fillId="0" borderId="6" xfId="0" applyNumberFormat="1" applyFont="1" applyFill="1" applyBorder="1" applyAlignment="1">
      <alignment horizontal="center" vertical="center" wrapText="1"/>
    </xf>
    <xf numFmtId="10" fontId="18" fillId="0" borderId="5" xfId="0" applyNumberFormat="1" applyFont="1" applyFill="1" applyBorder="1" applyAlignment="1">
      <alignment horizontal="center" vertical="center" wrapText="1"/>
    </xf>
    <xf numFmtId="1" fontId="5" fillId="0" borderId="4" xfId="3" applyNumberFormat="1" applyFont="1" applyFill="1" applyBorder="1" applyAlignment="1">
      <alignment horizontal="center" vertical="center" wrapText="1"/>
    </xf>
    <xf numFmtId="1" fontId="5" fillId="0" borderId="6" xfId="3" applyNumberFormat="1" applyFont="1" applyFill="1" applyBorder="1" applyAlignment="1">
      <alignment horizontal="center" vertical="center" wrapText="1"/>
    </xf>
    <xf numFmtId="1" fontId="5" fillId="0" borderId="5" xfId="3" applyNumberFormat="1" applyFont="1" applyFill="1" applyBorder="1" applyAlignment="1">
      <alignment horizontal="center" vertical="center" wrapText="1"/>
    </xf>
    <xf numFmtId="172" fontId="5" fillId="0" borderId="4" xfId="2" applyNumberFormat="1" applyFont="1" applyFill="1" applyBorder="1" applyAlignment="1">
      <alignment horizontal="center" vertical="center" wrapText="1"/>
    </xf>
    <xf numFmtId="172" fontId="5" fillId="0" borderId="6" xfId="2" applyNumberFormat="1" applyFont="1" applyFill="1" applyBorder="1" applyAlignment="1">
      <alignment horizontal="center" vertical="center" wrapText="1"/>
    </xf>
    <xf numFmtId="172" fontId="5" fillId="0" borderId="5" xfId="2" applyNumberFormat="1" applyFont="1" applyFill="1" applyBorder="1" applyAlignment="1">
      <alignment horizontal="center" vertical="center" wrapText="1"/>
    </xf>
    <xf numFmtId="1" fontId="9" fillId="0" borderId="4" xfId="0" applyNumberFormat="1" applyFont="1" applyFill="1" applyBorder="1" applyAlignment="1">
      <alignment horizontal="center" vertical="center" wrapText="1"/>
    </xf>
    <xf numFmtId="1" fontId="9" fillId="0" borderId="6" xfId="0" applyNumberFormat="1" applyFont="1" applyFill="1" applyBorder="1" applyAlignment="1">
      <alignment horizontal="center" vertical="center" wrapText="1"/>
    </xf>
    <xf numFmtId="1" fontId="9" fillId="0" borderId="5" xfId="0" applyNumberFormat="1" applyFont="1" applyFill="1" applyBorder="1" applyAlignment="1">
      <alignment horizontal="center" vertical="center" wrapText="1"/>
    </xf>
    <xf numFmtId="9" fontId="9" fillId="0" borderId="4" xfId="2" applyFont="1" applyFill="1" applyBorder="1" applyAlignment="1">
      <alignment horizontal="center" vertical="center" wrapText="1"/>
    </xf>
    <xf numFmtId="9" fontId="9" fillId="0" borderId="6" xfId="2" applyFont="1" applyFill="1" applyBorder="1" applyAlignment="1">
      <alignment horizontal="center" vertical="center" wrapText="1"/>
    </xf>
    <xf numFmtId="9" fontId="9" fillId="0" borderId="5" xfId="2" applyFont="1" applyFill="1" applyBorder="1" applyAlignment="1">
      <alignment horizontal="center" vertical="center" wrapText="1"/>
    </xf>
    <xf numFmtId="10" fontId="9" fillId="0" borderId="4" xfId="2" applyNumberFormat="1" applyFont="1" applyFill="1" applyBorder="1" applyAlignment="1">
      <alignment horizontal="center" vertical="center" wrapText="1"/>
    </xf>
    <xf numFmtId="10" fontId="9" fillId="0" borderId="6" xfId="2" applyNumberFormat="1" applyFont="1" applyFill="1" applyBorder="1" applyAlignment="1">
      <alignment horizontal="center" vertical="center" wrapText="1"/>
    </xf>
    <xf numFmtId="10" fontId="9" fillId="0" borderId="5" xfId="2" applyNumberFormat="1"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21"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22" fillId="0" borderId="10" xfId="0" applyFont="1" applyFill="1" applyBorder="1" applyAlignment="1">
      <alignment horizontal="center" vertical="center"/>
    </xf>
    <xf numFmtId="0" fontId="19" fillId="0" borderId="11" xfId="0" applyFont="1" applyFill="1" applyBorder="1"/>
    <xf numFmtId="0" fontId="9" fillId="0" borderId="1" xfId="0" applyFont="1" applyFill="1" applyBorder="1" applyAlignment="1">
      <alignment horizontal="center" vertical="center" wrapText="1"/>
    </xf>
    <xf numFmtId="10" fontId="9" fillId="0" borderId="1" xfId="2" applyNumberFormat="1" applyFont="1" applyFill="1" applyBorder="1" applyAlignment="1">
      <alignment horizontal="center" vertical="center" wrapText="1"/>
    </xf>
    <xf numFmtId="0" fontId="36" fillId="0" borderId="10" xfId="0" applyFont="1" applyFill="1" applyBorder="1" applyAlignment="1">
      <alignment horizontal="center" vertical="center"/>
    </xf>
    <xf numFmtId="0" fontId="37" fillId="0" borderId="12" xfId="0" applyFont="1" applyFill="1" applyBorder="1"/>
    <xf numFmtId="10" fontId="36" fillId="0" borderId="10" xfId="2" applyNumberFormat="1" applyFont="1" applyFill="1" applyBorder="1" applyAlignment="1">
      <alignment horizontal="center" vertical="center"/>
    </xf>
    <xf numFmtId="10" fontId="37" fillId="0" borderId="12" xfId="2" applyNumberFormat="1" applyFont="1" applyFill="1" applyBorder="1"/>
    <xf numFmtId="0" fontId="9" fillId="0" borderId="10" xfId="0" applyFont="1" applyFill="1" applyBorder="1" applyAlignment="1">
      <alignment vertical="center" wrapText="1"/>
    </xf>
    <xf numFmtId="0" fontId="19" fillId="0" borderId="11" xfId="0" applyFont="1" applyFill="1" applyBorder="1" applyAlignment="1">
      <alignment vertical="center"/>
    </xf>
    <xf numFmtId="0" fontId="11" fillId="0" borderId="10" xfId="0" applyFont="1" applyFill="1" applyBorder="1" applyAlignment="1">
      <alignment vertical="center" wrapText="1"/>
    </xf>
    <xf numFmtId="0" fontId="19" fillId="0" borderId="12" xfId="0" applyFont="1" applyFill="1" applyBorder="1" applyAlignment="1">
      <alignment vertical="center"/>
    </xf>
    <xf numFmtId="0" fontId="9" fillId="0" borderId="10" xfId="0" applyFont="1" applyFill="1" applyBorder="1" applyAlignment="1">
      <alignment horizontal="left" vertical="top" wrapText="1"/>
    </xf>
    <xf numFmtId="0" fontId="29" fillId="0" borderId="34" xfId="0" applyFont="1" applyFill="1" applyBorder="1" applyAlignment="1">
      <alignment vertical="top" wrapText="1"/>
    </xf>
    <xf numFmtId="0" fontId="30" fillId="0" borderId="36" xfId="0" applyFont="1" applyFill="1" applyBorder="1"/>
    <xf numFmtId="0" fontId="30" fillId="0" borderId="35" xfId="0" applyFont="1" applyFill="1" applyBorder="1"/>
    <xf numFmtId="0" fontId="29" fillId="0" borderId="34" xfId="0" applyFont="1" applyFill="1" applyBorder="1" applyAlignment="1">
      <alignment vertical="center" wrapText="1"/>
    </xf>
    <xf numFmtId="0" fontId="30" fillId="0" borderId="35" xfId="0" applyFont="1" applyFill="1" applyBorder="1" applyAlignment="1">
      <alignment vertical="center"/>
    </xf>
    <xf numFmtId="0" fontId="9" fillId="0" borderId="34" xfId="0" applyFont="1" applyFill="1" applyBorder="1" applyAlignment="1">
      <alignment vertical="center" wrapText="1"/>
    </xf>
    <xf numFmtId="0" fontId="30" fillId="0" borderId="36" xfId="0" applyFont="1" applyFill="1" applyBorder="1" applyAlignment="1">
      <alignment vertical="center"/>
    </xf>
    <xf numFmtId="0" fontId="9" fillId="0" borderId="34" xfId="0" applyFont="1" applyFill="1" applyBorder="1" applyAlignment="1">
      <alignment horizontal="left" vertical="top" wrapText="1"/>
    </xf>
    <xf numFmtId="0" fontId="17" fillId="0" borderId="4"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25" fillId="0" borderId="10" xfId="0" applyFont="1" applyFill="1" applyBorder="1" applyAlignment="1">
      <alignment horizontal="center" vertical="center" wrapText="1"/>
    </xf>
    <xf numFmtId="0" fontId="21" fillId="0" borderId="12" xfId="0" applyFont="1" applyFill="1" applyBorder="1"/>
    <xf numFmtId="0" fontId="21" fillId="0" borderId="11" xfId="0" applyFont="1" applyFill="1" applyBorder="1"/>
    <xf numFmtId="0" fontId="12" fillId="0" borderId="36" xfId="0" applyFont="1" applyFill="1" applyBorder="1"/>
    <xf numFmtId="0" fontId="12" fillId="0" borderId="35" xfId="0" applyFont="1" applyFill="1" applyBorder="1"/>
    <xf numFmtId="0" fontId="22" fillId="0" borderId="34" xfId="0" applyFont="1" applyFill="1" applyBorder="1" applyAlignment="1">
      <alignment horizontal="left" vertical="center" wrapText="1"/>
    </xf>
    <xf numFmtId="0" fontId="21" fillId="0" borderId="36" xfId="0" applyFont="1" applyFill="1" applyBorder="1" applyAlignment="1">
      <alignment vertical="center"/>
    </xf>
    <xf numFmtId="0" fontId="9" fillId="0" borderId="34" xfId="0" applyFont="1" applyFill="1" applyBorder="1" applyAlignment="1">
      <alignment horizontal="left" vertical="center" wrapText="1"/>
    </xf>
    <xf numFmtId="0" fontId="12" fillId="0" borderId="36" xfId="0" applyFont="1" applyFill="1" applyBorder="1" applyAlignment="1">
      <alignment horizontal="left" vertical="center"/>
    </xf>
    <xf numFmtId="0" fontId="6" fillId="0" borderId="1" xfId="0" applyFont="1"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26" fillId="0" borderId="10" xfId="0" applyFont="1" applyFill="1" applyBorder="1" applyAlignment="1">
      <alignment horizontal="center" vertical="center" wrapText="1"/>
    </xf>
    <xf numFmtId="166" fontId="17"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167" fontId="47" fillId="0" borderId="4" xfId="4" applyFont="1" applyFill="1" applyBorder="1" applyAlignment="1">
      <alignment horizontal="center" vertical="center"/>
    </xf>
    <xf numFmtId="167" fontId="47" fillId="0" borderId="6" xfId="4" applyFont="1" applyFill="1" applyBorder="1" applyAlignment="1">
      <alignment horizontal="center" vertical="center"/>
    </xf>
    <xf numFmtId="167" fontId="47" fillId="0" borderId="5" xfId="4" applyFont="1" applyFill="1" applyBorder="1" applyAlignment="1">
      <alignment horizontal="center" vertical="center"/>
    </xf>
    <xf numFmtId="165" fontId="5" fillId="0" borderId="4" xfId="0" applyNumberFormat="1" applyFont="1" applyFill="1" applyBorder="1" applyAlignment="1">
      <alignment horizontal="center" vertical="center" wrapText="1"/>
    </xf>
    <xf numFmtId="165" fontId="5" fillId="0" borderId="5" xfId="0" applyNumberFormat="1" applyFont="1" applyFill="1" applyBorder="1" applyAlignment="1">
      <alignment horizontal="center" vertical="center" wrapText="1"/>
    </xf>
    <xf numFmtId="0" fontId="26" fillId="0" borderId="34" xfId="0" applyFont="1" applyFill="1" applyBorder="1" applyAlignment="1">
      <alignment horizontal="center" vertical="center" wrapText="1"/>
    </xf>
    <xf numFmtId="0" fontId="21" fillId="0" borderId="35" xfId="0" applyFont="1" applyFill="1" applyBorder="1"/>
    <xf numFmtId="0" fontId="26" fillId="0" borderId="81" xfId="0" applyFont="1" applyFill="1" applyBorder="1" applyAlignment="1">
      <alignment horizontal="center" vertical="center" wrapText="1"/>
    </xf>
    <xf numFmtId="0" fontId="21" fillId="0" borderId="79" xfId="0" applyFont="1" applyFill="1" applyBorder="1"/>
    <xf numFmtId="0" fontId="21" fillId="0" borderId="82" xfId="0" applyFont="1" applyFill="1" applyBorder="1"/>
    <xf numFmtId="170" fontId="5" fillId="0" borderId="4" xfId="1" applyNumberFormat="1" applyFont="1" applyFill="1" applyBorder="1" applyAlignment="1">
      <alignment horizontal="center" vertical="center" wrapText="1"/>
    </xf>
    <xf numFmtId="170" fontId="5" fillId="0" borderId="6" xfId="1" applyNumberFormat="1" applyFont="1" applyFill="1" applyBorder="1" applyAlignment="1">
      <alignment horizontal="center" vertical="center" wrapText="1"/>
    </xf>
    <xf numFmtId="170" fontId="5" fillId="0" borderId="5" xfId="1" applyNumberFormat="1" applyFont="1" applyFill="1" applyBorder="1" applyAlignment="1">
      <alignment horizontal="center" vertical="center" wrapText="1"/>
    </xf>
    <xf numFmtId="0" fontId="5" fillId="0" borderId="22" xfId="0" applyFont="1" applyFill="1" applyBorder="1" applyAlignment="1">
      <alignment horizontal="center" vertical="center" wrapText="1"/>
    </xf>
    <xf numFmtId="0" fontId="12" fillId="0" borderId="13" xfId="0" applyFont="1" applyFill="1" applyBorder="1" applyAlignment="1">
      <alignment horizontal="center" vertical="center" wrapText="1"/>
    </xf>
    <xf numFmtId="0" fontId="12" fillId="0" borderId="5" xfId="0" applyFont="1" applyFill="1" applyBorder="1" applyAlignment="1">
      <alignment horizontal="center" vertical="center" wrapText="1"/>
    </xf>
    <xf numFmtId="168" fontId="12" fillId="0" borderId="80" xfId="1" applyFont="1" applyFill="1" applyBorder="1" applyAlignment="1">
      <alignment horizontal="center" vertical="center" wrapText="1"/>
    </xf>
    <xf numFmtId="168" fontId="12" fillId="0" borderId="20" xfId="1" applyFont="1" applyFill="1" applyBorder="1" applyAlignment="1">
      <alignment horizontal="center" vertical="center" wrapText="1"/>
    </xf>
    <xf numFmtId="169" fontId="5" fillId="0" borderId="13" xfId="0" applyNumberFormat="1" applyFont="1" applyFill="1" applyBorder="1" applyAlignment="1">
      <alignment horizontal="center" vertical="center" wrapText="1"/>
    </xf>
    <xf numFmtId="169" fontId="5" fillId="0" borderId="6" xfId="0" applyNumberFormat="1" applyFont="1" applyFill="1" applyBorder="1" applyAlignment="1">
      <alignment horizontal="center" vertical="center" wrapText="1"/>
    </xf>
    <xf numFmtId="167" fontId="5" fillId="0" borderId="13" xfId="4" applyFont="1" applyFill="1" applyBorder="1" applyAlignment="1">
      <alignment horizontal="center" vertical="center"/>
    </xf>
    <xf numFmtId="167" fontId="5" fillId="0" borderId="6" xfId="4" applyFont="1" applyFill="1" applyBorder="1" applyAlignment="1">
      <alignment horizontal="center" vertical="center"/>
    </xf>
    <xf numFmtId="0" fontId="11" fillId="0" borderId="12" xfId="0" applyFont="1" applyFill="1" applyBorder="1" applyAlignment="1">
      <alignment horizontal="center" vertical="center"/>
    </xf>
    <xf numFmtId="0" fontId="12" fillId="0" borderId="12" xfId="0" applyFont="1" applyFill="1" applyBorder="1"/>
    <xf numFmtId="169" fontId="6"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175" fontId="12" fillId="0" borderId="4" xfId="3" applyNumberFormat="1" applyFont="1" applyFill="1" applyBorder="1" applyAlignment="1">
      <alignment horizontal="center" vertical="center" wrapText="1"/>
    </xf>
    <xf numFmtId="175" fontId="12" fillId="0" borderId="6" xfId="3" applyNumberFormat="1" applyFont="1" applyFill="1" applyBorder="1" applyAlignment="1">
      <alignment horizontal="center" vertical="center" wrapText="1"/>
    </xf>
    <xf numFmtId="175" fontId="12" fillId="0" borderId="5" xfId="3" applyNumberFormat="1" applyFont="1" applyFill="1" applyBorder="1" applyAlignment="1">
      <alignment horizontal="center" vertical="center" wrapText="1"/>
    </xf>
    <xf numFmtId="10" fontId="12" fillId="0" borderId="4" xfId="2" applyNumberFormat="1" applyFont="1" applyFill="1" applyBorder="1" applyAlignment="1">
      <alignment horizontal="center" vertical="center" wrapText="1"/>
    </xf>
    <xf numFmtId="10" fontId="12" fillId="0" borderId="6" xfId="2" applyNumberFormat="1" applyFont="1" applyFill="1" applyBorder="1" applyAlignment="1">
      <alignment horizontal="center" vertical="center" wrapText="1"/>
    </xf>
    <xf numFmtId="10" fontId="12" fillId="0" borderId="5" xfId="2" applyNumberFormat="1" applyFont="1" applyFill="1" applyBorder="1" applyAlignment="1">
      <alignment horizontal="center" vertical="center" wrapText="1"/>
    </xf>
    <xf numFmtId="0" fontId="9" fillId="0" borderId="4" xfId="0" applyFont="1" applyFill="1" applyBorder="1" applyAlignment="1">
      <alignment horizontal="center" vertical="center"/>
    </xf>
    <xf numFmtId="0" fontId="9" fillId="0" borderId="6" xfId="0" applyFont="1" applyFill="1" applyBorder="1" applyAlignment="1">
      <alignment horizontal="center" vertical="center"/>
    </xf>
    <xf numFmtId="0" fontId="9" fillId="0" borderId="5" xfId="0" applyFont="1" applyFill="1" applyBorder="1" applyAlignment="1">
      <alignment horizontal="center" vertical="center"/>
    </xf>
    <xf numFmtId="10" fontId="9" fillId="0" borderId="4" xfId="2" applyNumberFormat="1" applyFont="1" applyFill="1" applyBorder="1" applyAlignment="1">
      <alignment horizontal="center" vertical="center"/>
    </xf>
    <xf numFmtId="10" fontId="9" fillId="0" borderId="6" xfId="2" applyNumberFormat="1" applyFont="1" applyFill="1" applyBorder="1" applyAlignment="1">
      <alignment horizontal="center" vertical="center"/>
    </xf>
    <xf numFmtId="10" fontId="9" fillId="0" borderId="5" xfId="2" applyNumberFormat="1" applyFont="1" applyFill="1" applyBorder="1" applyAlignment="1">
      <alignment horizontal="center" vertical="center"/>
    </xf>
    <xf numFmtId="10" fontId="9" fillId="0" borderId="4" xfId="0" applyNumberFormat="1" applyFont="1" applyFill="1" applyBorder="1" applyAlignment="1">
      <alignment horizontal="center" vertical="center" wrapText="1"/>
    </xf>
    <xf numFmtId="10" fontId="9" fillId="0" borderId="5" xfId="0" applyNumberFormat="1"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0" fontId="12" fillId="0" borderId="4" xfId="0" applyFont="1" applyFill="1" applyBorder="1" applyAlignment="1">
      <alignment horizontal="center" vertical="center" wrapText="1"/>
    </xf>
    <xf numFmtId="2" fontId="22" fillId="0" borderId="10" xfId="0" applyNumberFormat="1" applyFont="1" applyFill="1" applyBorder="1" applyAlignment="1">
      <alignment horizontal="center" vertical="center" wrapText="1"/>
    </xf>
    <xf numFmtId="2" fontId="19" fillId="0" borderId="12" xfId="0" applyNumberFormat="1" applyFont="1" applyFill="1" applyBorder="1"/>
    <xf numFmtId="0" fontId="5" fillId="0" borderId="13" xfId="0" applyFont="1" applyFill="1" applyBorder="1" applyAlignment="1">
      <alignment horizontal="center" vertical="center" wrapText="1"/>
    </xf>
    <xf numFmtId="166" fontId="5" fillId="0" borderId="4" xfId="0" applyNumberFormat="1" applyFont="1" applyFill="1" applyBorder="1" applyAlignment="1">
      <alignment horizontal="center" vertical="center" wrapText="1"/>
    </xf>
    <xf numFmtId="166" fontId="5" fillId="0" borderId="6" xfId="0" applyNumberFormat="1" applyFont="1" applyFill="1" applyBorder="1" applyAlignment="1">
      <alignment horizontal="center" vertical="center" wrapText="1"/>
    </xf>
    <xf numFmtId="166" fontId="5" fillId="0" borderId="5" xfId="0" applyNumberFormat="1" applyFont="1" applyFill="1" applyBorder="1" applyAlignment="1">
      <alignment horizontal="center" vertical="center" wrapText="1"/>
    </xf>
    <xf numFmtId="9" fontId="9" fillId="0" borderId="4" xfId="0" applyNumberFormat="1" applyFont="1" applyFill="1" applyBorder="1" applyAlignment="1">
      <alignment horizontal="center" vertical="center" wrapText="1"/>
    </xf>
    <xf numFmtId="9" fontId="9" fillId="0" borderId="6" xfId="0" applyNumberFormat="1" applyFont="1" applyFill="1" applyBorder="1" applyAlignment="1">
      <alignment horizontal="center" vertical="center" wrapText="1"/>
    </xf>
    <xf numFmtId="9" fontId="9" fillId="0" borderId="5" xfId="0" applyNumberFormat="1"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5" xfId="0" applyFont="1" applyFill="1" applyBorder="1" applyAlignment="1">
      <alignment horizontal="center" vertical="center" wrapText="1"/>
    </xf>
    <xf numFmtId="0" fontId="9" fillId="0" borderId="4" xfId="0" applyFont="1" applyFill="1" applyBorder="1" applyAlignment="1">
      <alignment horizontal="center" vertical="center" wrapText="1"/>
    </xf>
    <xf numFmtId="0" fontId="9" fillId="0" borderId="5" xfId="0" applyFont="1" applyFill="1" applyBorder="1" applyAlignment="1">
      <alignment horizontal="center" vertical="center" wrapText="1"/>
    </xf>
    <xf numFmtId="0" fontId="5" fillId="0" borderId="5" xfId="0" applyFont="1" applyFill="1" applyBorder="1" applyAlignment="1">
      <alignment horizontal="center" vertical="center"/>
    </xf>
    <xf numFmtId="167" fontId="5" fillId="0" borderId="1" xfId="4" applyFont="1" applyFill="1" applyBorder="1" applyAlignment="1">
      <alignment horizontal="center" vertical="center" wrapText="1"/>
    </xf>
    <xf numFmtId="3" fontId="11" fillId="0" borderId="12" xfId="0" applyNumberFormat="1" applyFont="1" applyFill="1" applyBorder="1" applyAlignment="1">
      <alignment horizontal="center" vertical="center"/>
    </xf>
    <xf numFmtId="168" fontId="5" fillId="0" borderId="6" xfId="1" applyFont="1" applyFill="1" applyBorder="1" applyAlignment="1">
      <alignment horizontal="center" vertical="center" wrapText="1"/>
    </xf>
    <xf numFmtId="168" fontId="5" fillId="0" borderId="22" xfId="1" applyFont="1" applyFill="1" applyBorder="1" applyAlignment="1">
      <alignment horizontal="center" vertical="center" wrapText="1"/>
    </xf>
    <xf numFmtId="10" fontId="48" fillId="0" borderId="4" xfId="0" applyNumberFormat="1" applyFont="1" applyFill="1" applyBorder="1" applyAlignment="1">
      <alignment horizontal="center" vertical="center" wrapText="1"/>
    </xf>
    <xf numFmtId="10" fontId="48" fillId="0" borderId="5" xfId="0" applyNumberFormat="1" applyFont="1" applyFill="1" applyBorder="1" applyAlignment="1">
      <alignment horizontal="center" vertical="center" wrapText="1"/>
    </xf>
    <xf numFmtId="165" fontId="5"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65" fontId="5" fillId="0" borderId="6" xfId="0" applyNumberFormat="1" applyFont="1" applyFill="1" applyBorder="1" applyAlignment="1">
      <alignment horizontal="center" vertical="center" wrapText="1"/>
    </xf>
    <xf numFmtId="0" fontId="5" fillId="0" borderId="1" xfId="0" applyFont="1" applyFill="1" applyBorder="1" applyAlignment="1">
      <alignment horizontal="left" vertical="center" wrapText="1"/>
    </xf>
    <xf numFmtId="165" fontId="47" fillId="0" borderId="1" xfId="0" applyNumberFormat="1" applyFont="1" applyFill="1" applyBorder="1" applyAlignment="1">
      <alignment horizontal="center" vertical="center" wrapText="1"/>
    </xf>
    <xf numFmtId="0" fontId="46" fillId="0" borderId="4" xfId="0" applyFont="1" applyFill="1" applyBorder="1" applyAlignment="1">
      <alignment horizontal="center" vertical="center" wrapText="1"/>
    </xf>
    <xf numFmtId="0" fontId="46" fillId="0" borderId="5" xfId="0" applyFont="1" applyFill="1" applyBorder="1" applyAlignment="1">
      <alignment horizontal="center" vertical="center" wrapText="1"/>
    </xf>
    <xf numFmtId="0" fontId="7" fillId="0" borderId="4" xfId="0" applyFont="1" applyFill="1" applyBorder="1" applyAlignment="1">
      <alignment horizontal="center" vertical="center" textRotation="90" wrapText="1"/>
    </xf>
    <xf numFmtId="0" fontId="7" fillId="0" borderId="6" xfId="0" applyFont="1" applyFill="1" applyBorder="1" applyAlignment="1">
      <alignment horizontal="center" vertical="center" textRotation="90" wrapText="1"/>
    </xf>
    <xf numFmtId="0" fontId="7" fillId="0" borderId="5" xfId="0" applyFont="1" applyFill="1" applyBorder="1" applyAlignment="1">
      <alignment horizontal="center" vertical="center" textRotation="90" wrapText="1"/>
    </xf>
    <xf numFmtId="0" fontId="8" fillId="0" borderId="4" xfId="0" applyFont="1" applyFill="1" applyBorder="1" applyAlignment="1">
      <alignment horizontal="center" vertical="center" textRotation="90" wrapText="1"/>
    </xf>
    <xf numFmtId="0" fontId="8" fillId="0" borderId="6" xfId="0" applyFont="1" applyFill="1" applyBorder="1" applyAlignment="1">
      <alignment horizontal="center" vertical="center" textRotation="90" wrapText="1"/>
    </xf>
    <xf numFmtId="0" fontId="8" fillId="0" borderId="5" xfId="0" applyFont="1" applyFill="1" applyBorder="1" applyAlignment="1">
      <alignment horizontal="center" vertical="center" textRotation="90" wrapText="1"/>
    </xf>
    <xf numFmtId="0" fontId="9" fillId="0" borderId="6"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18" xfId="0" applyFont="1" applyFill="1" applyBorder="1" applyAlignment="1">
      <alignment horizontal="center" vertical="center" wrapText="1"/>
    </xf>
    <xf numFmtId="0" fontId="8" fillId="0" borderId="19" xfId="0" applyFont="1" applyFill="1" applyBorder="1" applyAlignment="1">
      <alignment horizontal="center" vertical="center" wrapText="1"/>
    </xf>
    <xf numFmtId="0" fontId="8" fillId="0" borderId="20" xfId="0" applyFont="1" applyFill="1" applyBorder="1" applyAlignment="1">
      <alignment horizontal="center" vertical="center" wrapText="1"/>
    </xf>
    <xf numFmtId="0" fontId="9" fillId="0" borderId="29" xfId="0" applyFont="1" applyFill="1" applyBorder="1" applyAlignment="1">
      <alignment horizontal="center" vertical="center" wrapText="1"/>
    </xf>
    <xf numFmtId="0" fontId="9" fillId="0" borderId="31" xfId="0" applyFont="1" applyFill="1" applyBorder="1" applyAlignment="1">
      <alignment horizontal="center" vertical="center" wrapText="1"/>
    </xf>
    <xf numFmtId="0" fontId="9" fillId="0" borderId="32"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8" fillId="0" borderId="4"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5" xfId="0" applyFont="1" applyFill="1" applyBorder="1" applyAlignment="1">
      <alignment horizontal="center" vertical="center"/>
    </xf>
    <xf numFmtId="0" fontId="9" fillId="0" borderId="30" xfId="0" applyFont="1" applyFill="1" applyBorder="1" applyAlignment="1">
      <alignment horizontal="center" vertical="center" wrapText="1"/>
    </xf>
    <xf numFmtId="41" fontId="5" fillId="0" borderId="4" xfId="3" applyFont="1" applyFill="1" applyBorder="1" applyAlignment="1">
      <alignment horizontal="center" vertical="center"/>
    </xf>
    <xf numFmtId="41" fontId="5" fillId="0" borderId="6" xfId="3" applyFont="1" applyFill="1" applyBorder="1" applyAlignment="1">
      <alignment horizontal="center" vertical="center"/>
    </xf>
    <xf numFmtId="41" fontId="5" fillId="0" borderId="5" xfId="3" applyFont="1" applyFill="1" applyBorder="1" applyAlignment="1">
      <alignment horizontal="center" vertical="center"/>
    </xf>
    <xf numFmtId="0" fontId="6" fillId="0" borderId="4" xfId="0" applyFont="1" applyFill="1" applyBorder="1" applyAlignment="1">
      <alignment horizontal="center" vertical="center" wrapText="1"/>
    </xf>
    <xf numFmtId="0" fontId="6" fillId="0" borderId="6" xfId="0" applyFont="1" applyFill="1" applyBorder="1" applyAlignment="1">
      <alignment horizontal="center" vertical="center" wrapText="1"/>
    </xf>
    <xf numFmtId="0" fontId="6" fillId="0" borderId="5" xfId="0" applyFont="1" applyFill="1" applyBorder="1" applyAlignment="1">
      <alignment horizontal="center" vertical="center" wrapText="1"/>
    </xf>
    <xf numFmtId="168" fontId="5" fillId="0" borderId="4" xfId="1" applyFont="1" applyFill="1" applyBorder="1" applyAlignment="1">
      <alignment horizontal="center" vertical="center"/>
    </xf>
    <xf numFmtId="168" fontId="5" fillId="0" borderId="6" xfId="1" applyFont="1" applyFill="1" applyBorder="1" applyAlignment="1">
      <alignment horizontal="center" vertical="center"/>
    </xf>
    <xf numFmtId="168" fontId="5" fillId="0" borderId="5" xfId="1" applyFont="1" applyFill="1" applyBorder="1" applyAlignment="1">
      <alignment horizontal="center" vertical="center"/>
    </xf>
    <xf numFmtId="3" fontId="6"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12" fillId="0" borderId="1" xfId="0" applyFont="1" applyFill="1" applyBorder="1"/>
    <xf numFmtId="3" fontId="11" fillId="0" borderId="1" xfId="0" applyNumberFormat="1" applyFont="1" applyFill="1" applyBorder="1" applyAlignment="1">
      <alignment horizontal="center" vertical="center"/>
    </xf>
    <xf numFmtId="1" fontId="5" fillId="0" borderId="4" xfId="0" applyNumberFormat="1" applyFont="1" applyFill="1" applyBorder="1" applyAlignment="1">
      <alignment horizontal="center" vertical="center" wrapText="1"/>
    </xf>
    <xf numFmtId="1" fontId="5" fillId="0" borderId="6" xfId="0" applyNumberFormat="1" applyFont="1" applyFill="1" applyBorder="1" applyAlignment="1">
      <alignment horizontal="center" vertical="center" wrapText="1"/>
    </xf>
    <xf numFmtId="1" fontId="5" fillId="0" borderId="5" xfId="0" applyNumberFormat="1"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16" xfId="0" applyFont="1" applyFill="1" applyBorder="1" applyAlignment="1">
      <alignment horizontal="center" vertical="center" wrapText="1"/>
    </xf>
    <xf numFmtId="1" fontId="5" fillId="0" borderId="4" xfId="0" applyNumberFormat="1" applyFont="1" applyFill="1" applyBorder="1" applyAlignment="1">
      <alignment horizontal="center" vertical="center"/>
    </xf>
    <xf numFmtId="1" fontId="5" fillId="0" borderId="6" xfId="0" applyNumberFormat="1" applyFont="1" applyFill="1" applyBorder="1" applyAlignment="1">
      <alignment horizontal="center" vertical="center"/>
    </xf>
    <xf numFmtId="1" fontId="5" fillId="0" borderId="5" xfId="0" applyNumberFormat="1" applyFont="1" applyFill="1" applyBorder="1" applyAlignment="1">
      <alignment horizontal="center" vertical="center"/>
    </xf>
    <xf numFmtId="0" fontId="11" fillId="0" borderId="12" xfId="0" applyFont="1" applyFill="1" applyBorder="1" applyAlignment="1">
      <alignment horizontal="center" vertical="center" wrapText="1"/>
    </xf>
    <xf numFmtId="0" fontId="12" fillId="0" borderId="11" xfId="0" applyFont="1" applyFill="1" applyBorder="1"/>
    <xf numFmtId="0" fontId="26"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2" fillId="0" borderId="1"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20" xfId="0" applyFont="1" applyFill="1" applyBorder="1" applyAlignment="1">
      <alignment horizontal="center" vertical="center"/>
    </xf>
    <xf numFmtId="0" fontId="26" fillId="0" borderId="10" xfId="0" applyFont="1" applyFill="1" applyBorder="1" applyAlignment="1">
      <alignment horizontal="center" vertical="center"/>
    </xf>
    <xf numFmtId="0" fontId="21" fillId="0" borderId="12" xfId="0" applyFont="1" applyFill="1" applyBorder="1" applyAlignment="1">
      <alignment horizontal="center"/>
    </xf>
    <xf numFmtId="0" fontId="21" fillId="0" borderId="11" xfId="0" applyFont="1" applyFill="1" applyBorder="1" applyAlignment="1">
      <alignment horizontal="center"/>
    </xf>
    <xf numFmtId="0" fontId="9" fillId="0" borderId="19" xfId="0" applyFont="1" applyFill="1" applyBorder="1" applyAlignment="1">
      <alignment horizontal="center" vertical="center" wrapText="1"/>
    </xf>
    <xf numFmtId="0" fontId="9" fillId="0" borderId="20" xfId="0" applyFont="1" applyFill="1" applyBorder="1" applyAlignment="1">
      <alignment horizontal="center" vertical="center" wrapText="1"/>
    </xf>
    <xf numFmtId="10" fontId="9" fillId="0" borderId="6" xfId="0" applyNumberFormat="1" applyFont="1" applyFill="1" applyBorder="1" applyAlignment="1">
      <alignment horizontal="center" vertical="center" wrapText="1"/>
    </xf>
    <xf numFmtId="10" fontId="9" fillId="0" borderId="19" xfId="0" applyNumberFormat="1" applyFont="1" applyFill="1" applyBorder="1" applyAlignment="1">
      <alignment horizontal="center" vertical="center" wrapText="1"/>
    </xf>
    <xf numFmtId="10" fontId="9" fillId="0" borderId="20" xfId="0" applyNumberFormat="1" applyFont="1" applyFill="1" applyBorder="1" applyAlignment="1">
      <alignment horizontal="center" vertical="center" wrapText="1"/>
    </xf>
    <xf numFmtId="0" fontId="9" fillId="0" borderId="25" xfId="0" applyFont="1" applyFill="1" applyBorder="1" applyAlignment="1">
      <alignment horizontal="center" vertical="center" wrapText="1"/>
    </xf>
    <xf numFmtId="0" fontId="12" fillId="0" borderId="34" xfId="0" applyFont="1" applyFill="1" applyBorder="1" applyAlignment="1">
      <alignment horizontal="center" vertical="center"/>
    </xf>
    <xf numFmtId="0" fontId="12" fillId="0" borderId="35" xfId="0" applyFont="1" applyFill="1" applyBorder="1" applyAlignment="1">
      <alignment horizontal="center" vertical="center"/>
    </xf>
    <xf numFmtId="0" fontId="11" fillId="0" borderId="10" xfId="0" applyFont="1" applyFill="1" applyBorder="1" applyAlignment="1">
      <alignment horizontal="center" vertical="center"/>
    </xf>
    <xf numFmtId="0" fontId="12" fillId="0" borderId="11" xfId="0" applyFont="1" applyFill="1" applyBorder="1" applyAlignment="1">
      <alignment horizontal="center"/>
    </xf>
    <xf numFmtId="0" fontId="11" fillId="0" borderId="34" xfId="0" applyFont="1" applyFill="1" applyBorder="1" applyAlignment="1">
      <alignment horizontal="center" vertical="center"/>
    </xf>
    <xf numFmtId="0" fontId="12" fillId="0" borderId="35" xfId="0" applyFont="1" applyFill="1" applyBorder="1" applyAlignment="1">
      <alignment horizontal="center"/>
    </xf>
    <xf numFmtId="0" fontId="12" fillId="0" borderId="10" xfId="0" applyFont="1" applyFill="1" applyBorder="1" applyAlignment="1">
      <alignment horizontal="center" vertical="center"/>
    </xf>
    <xf numFmtId="0" fontId="12" fillId="0" borderId="11" xfId="0" applyFont="1" applyFill="1" applyBorder="1" applyAlignment="1">
      <alignment horizontal="center" vertical="center"/>
    </xf>
    <xf numFmtId="0" fontId="3" fillId="0" borderId="3" xfId="0" applyFont="1" applyFill="1" applyBorder="1" applyAlignment="1">
      <alignment horizontal="center" vertical="center" wrapText="1"/>
    </xf>
    <xf numFmtId="0" fontId="6" fillId="0" borderId="28"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24" xfId="0" applyFont="1" applyFill="1" applyBorder="1" applyAlignment="1">
      <alignment horizontal="center" vertical="center" wrapText="1"/>
    </xf>
    <xf numFmtId="167" fontId="5" fillId="0" borderId="13" xfId="4" applyFont="1" applyFill="1" applyBorder="1" applyAlignment="1">
      <alignment horizontal="center" vertical="center" wrapText="1"/>
    </xf>
    <xf numFmtId="167" fontId="5" fillId="0" borderId="6" xfId="4"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49" fontId="5" fillId="0" borderId="1" xfId="0" applyNumberFormat="1" applyFont="1" applyFill="1" applyBorder="1" applyAlignment="1">
      <alignment horizontal="center" vertical="center" wrapText="1"/>
    </xf>
    <xf numFmtId="0" fontId="38" fillId="0" borderId="10" xfId="0" applyFont="1" applyFill="1" applyBorder="1" applyAlignment="1">
      <alignment horizontal="center" vertical="center"/>
    </xf>
    <xf numFmtId="0" fontId="37" fillId="0" borderId="11" xfId="0" applyFont="1" applyFill="1" applyBorder="1"/>
    <xf numFmtId="10" fontId="38" fillId="0" borderId="10" xfId="2" applyNumberFormat="1" applyFont="1" applyFill="1" applyBorder="1" applyAlignment="1">
      <alignment horizontal="center" vertical="center"/>
    </xf>
    <xf numFmtId="10" fontId="37" fillId="0" borderId="11" xfId="2" applyNumberFormat="1" applyFont="1" applyFill="1" applyBorder="1"/>
    <xf numFmtId="0" fontId="53" fillId="0" borderId="10" xfId="0" applyFont="1" applyFill="1" applyBorder="1" applyAlignment="1">
      <alignment horizontal="center" vertical="center"/>
    </xf>
    <xf numFmtId="0" fontId="54" fillId="0" borderId="12" xfId="0" applyFont="1" applyFill="1" applyBorder="1"/>
    <xf numFmtId="0" fontId="54" fillId="0" borderId="11" xfId="0" applyFont="1" applyFill="1" applyBorder="1"/>
    <xf numFmtId="9" fontId="53" fillId="0" borderId="10" xfId="0" applyNumberFormat="1" applyFont="1" applyFill="1" applyBorder="1" applyAlignment="1">
      <alignment horizontal="center" vertical="center"/>
    </xf>
    <xf numFmtId="9" fontId="53" fillId="0" borderId="10" xfId="2" applyFont="1" applyFill="1" applyBorder="1" applyAlignment="1">
      <alignment horizontal="center" vertical="center"/>
    </xf>
    <xf numFmtId="9" fontId="54" fillId="0" borderId="12" xfId="2" applyFont="1" applyFill="1" applyBorder="1"/>
    <xf numFmtId="165" fontId="47" fillId="0" borderId="4" xfId="0" applyNumberFormat="1" applyFont="1" applyFill="1" applyBorder="1" applyAlignment="1">
      <alignment horizontal="center" vertical="center" wrapText="1"/>
    </xf>
    <xf numFmtId="165" fontId="47" fillId="0" borderId="6" xfId="0" applyNumberFormat="1" applyFont="1" applyFill="1" applyBorder="1" applyAlignment="1">
      <alignment horizontal="center" vertical="center" wrapText="1"/>
    </xf>
    <xf numFmtId="165" fontId="47" fillId="0" borderId="5" xfId="0" applyNumberFormat="1" applyFont="1" applyFill="1" applyBorder="1" applyAlignment="1">
      <alignment horizontal="center" vertical="center" wrapText="1"/>
    </xf>
    <xf numFmtId="168" fontId="48" fillId="0" borderId="6" xfId="1" applyFont="1" applyFill="1" applyBorder="1" applyAlignment="1">
      <alignment horizontal="center" vertical="center"/>
    </xf>
    <xf numFmtId="0" fontId="9" fillId="0" borderId="13" xfId="0" applyFont="1" applyFill="1" applyBorder="1" applyAlignment="1">
      <alignment horizontal="center" vertical="center" wrapText="1"/>
    </xf>
    <xf numFmtId="0" fontId="46" fillId="0" borderId="6" xfId="0" applyFont="1" applyFill="1" applyBorder="1" applyAlignment="1">
      <alignment horizontal="center" vertical="center" wrapText="1"/>
    </xf>
    <xf numFmtId="0" fontId="46" fillId="0" borderId="22" xfId="0" applyFont="1" applyFill="1" applyBorder="1" applyAlignment="1">
      <alignment horizontal="center" vertical="center" wrapText="1"/>
    </xf>
    <xf numFmtId="173" fontId="5" fillId="0" borderId="4" xfId="0" applyNumberFormat="1" applyFont="1" applyFill="1" applyBorder="1" applyAlignment="1">
      <alignment horizontal="center" vertical="center" wrapText="1"/>
    </xf>
    <xf numFmtId="173" fontId="5" fillId="0" borderId="6" xfId="0" applyNumberFormat="1" applyFont="1" applyFill="1" applyBorder="1" applyAlignment="1">
      <alignment horizontal="center" vertical="center" wrapText="1"/>
    </xf>
    <xf numFmtId="173" fontId="5" fillId="0" borderId="5" xfId="0" applyNumberFormat="1" applyFont="1" applyFill="1" applyBorder="1" applyAlignment="1">
      <alignment horizontal="center" vertical="center" wrapText="1"/>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0" borderId="18" xfId="0" applyFont="1" applyFill="1" applyBorder="1" applyAlignment="1">
      <alignment vertical="center" wrapText="1"/>
    </xf>
    <xf numFmtId="0" fontId="5" fillId="0" borderId="20" xfId="0" applyFont="1" applyFill="1" applyBorder="1" applyAlignment="1">
      <alignment vertical="center" wrapText="1"/>
    </xf>
    <xf numFmtId="0" fontId="5" fillId="0" borderId="2" xfId="0" applyFont="1" applyFill="1" applyBorder="1" applyAlignment="1">
      <alignment vertical="center" wrapText="1"/>
    </xf>
    <xf numFmtId="0" fontId="5" fillId="0" borderId="19" xfId="0" applyFont="1" applyFill="1" applyBorder="1" applyAlignment="1">
      <alignment vertical="center" wrapText="1"/>
    </xf>
    <xf numFmtId="0" fontId="5" fillId="0" borderId="1" xfId="0" applyFont="1" applyFill="1" applyBorder="1" applyAlignment="1">
      <alignment vertical="top" wrapText="1"/>
    </xf>
    <xf numFmtId="0" fontId="5" fillId="0" borderId="1" xfId="0" applyFont="1" applyFill="1" applyBorder="1" applyAlignment="1">
      <alignment horizontal="center" wrapText="1"/>
    </xf>
    <xf numFmtId="0" fontId="50" fillId="0" borderId="4" xfId="0" applyFont="1" applyFill="1" applyBorder="1" applyAlignment="1">
      <alignment horizontal="center" vertical="center"/>
    </xf>
    <xf numFmtId="0" fontId="50" fillId="0" borderId="6" xfId="0" applyFont="1" applyFill="1" applyBorder="1" applyAlignment="1">
      <alignment horizontal="center" vertical="center"/>
    </xf>
    <xf numFmtId="0" fontId="50" fillId="0" borderId="5" xfId="0" applyFont="1" applyFill="1" applyBorder="1" applyAlignment="1">
      <alignment horizontal="center" vertical="center"/>
    </xf>
    <xf numFmtId="0" fontId="48" fillId="0" borderId="4" xfId="0" applyFont="1" applyFill="1" applyBorder="1" applyAlignment="1">
      <alignment horizontal="center" vertical="center"/>
    </xf>
    <xf numFmtId="0" fontId="48" fillId="0" borderId="5" xfId="0" applyFont="1" applyFill="1" applyBorder="1" applyAlignment="1">
      <alignment horizontal="center" vertical="center"/>
    </xf>
    <xf numFmtId="0" fontId="19" fillId="0" borderId="12" xfId="0" applyFont="1" applyFill="1" applyBorder="1"/>
    <xf numFmtId="0" fontId="8" fillId="0" borderId="18" xfId="0" applyFont="1" applyFill="1" applyBorder="1" applyAlignment="1">
      <alignment horizontal="center" vertical="center"/>
    </xf>
    <xf numFmtId="0" fontId="8" fillId="0" borderId="20" xfId="0" applyFont="1" applyFill="1" applyBorder="1" applyAlignment="1">
      <alignment horizontal="center" vertical="center"/>
    </xf>
    <xf numFmtId="0" fontId="8" fillId="0" borderId="19" xfId="0" applyFont="1" applyFill="1" applyBorder="1" applyAlignment="1">
      <alignment horizontal="center" vertical="center"/>
    </xf>
    <xf numFmtId="1" fontId="9" fillId="0" borderId="1" xfId="0" applyNumberFormat="1" applyFont="1" applyFill="1" applyBorder="1" applyAlignment="1">
      <alignment horizontal="center" vertical="center" wrapText="1"/>
    </xf>
    <xf numFmtId="41" fontId="9" fillId="0" borderId="1" xfId="3" applyFont="1" applyFill="1" applyBorder="1" applyAlignment="1">
      <alignment horizontal="center" vertical="center" wrapText="1"/>
    </xf>
    <xf numFmtId="10" fontId="17" fillId="0" borderId="4" xfId="2" applyNumberFormat="1" applyFont="1" applyFill="1" applyBorder="1" applyAlignment="1">
      <alignment horizontal="center" vertical="center" wrapText="1"/>
    </xf>
    <xf numFmtId="10" fontId="17" fillId="0" borderId="5" xfId="2" applyNumberFormat="1" applyFont="1" applyFill="1" applyBorder="1" applyAlignment="1">
      <alignment horizontal="center" vertical="center" wrapText="1"/>
    </xf>
    <xf numFmtId="10" fontId="17" fillId="0" borderId="6" xfId="2" applyNumberFormat="1" applyFont="1" applyFill="1" applyBorder="1" applyAlignment="1">
      <alignment horizontal="center" vertical="center" wrapText="1"/>
    </xf>
    <xf numFmtId="0" fontId="9" fillId="0" borderId="18" xfId="0" applyFont="1" applyFill="1" applyBorder="1" applyAlignment="1">
      <alignment horizontal="center" vertical="center" wrapText="1"/>
    </xf>
    <xf numFmtId="10" fontId="18" fillId="0" borderId="1" xfId="0" applyNumberFormat="1" applyFont="1" applyFill="1" applyBorder="1" applyAlignment="1">
      <alignment horizontal="center" vertical="center" wrapText="1"/>
    </xf>
    <xf numFmtId="0" fontId="18" fillId="0" borderId="1" xfId="0" applyFont="1" applyFill="1" applyBorder="1" applyAlignment="1">
      <alignment horizontal="center" vertical="center" wrapText="1"/>
    </xf>
    <xf numFmtId="1" fontId="5" fillId="0" borderId="1" xfId="0" applyNumberFormat="1" applyFont="1" applyFill="1" applyBorder="1" applyAlignment="1">
      <alignment horizontal="center" vertical="center"/>
    </xf>
    <xf numFmtId="1" fontId="17" fillId="0" borderId="4" xfId="0" applyNumberFormat="1" applyFont="1" applyFill="1" applyBorder="1" applyAlignment="1">
      <alignment horizontal="center" vertical="center" wrapText="1"/>
    </xf>
    <xf numFmtId="1" fontId="17" fillId="0" borderId="5" xfId="0" applyNumberFormat="1" applyFont="1" applyFill="1" applyBorder="1" applyAlignment="1">
      <alignment horizontal="center" vertical="center" wrapText="1"/>
    </xf>
    <xf numFmtId="14" fontId="5" fillId="0" borderId="4" xfId="0" applyNumberFormat="1" applyFont="1" applyFill="1" applyBorder="1" applyAlignment="1">
      <alignment horizontal="center" vertical="center" wrapText="1"/>
    </xf>
    <xf numFmtId="14" fontId="5" fillId="0" borderId="5" xfId="0" applyNumberFormat="1" applyFont="1" applyFill="1" applyBorder="1" applyAlignment="1">
      <alignment horizontal="center" vertical="center" wrapText="1"/>
    </xf>
    <xf numFmtId="10" fontId="5" fillId="0" borderId="4" xfId="0" applyNumberFormat="1" applyFont="1" applyFill="1" applyBorder="1" applyAlignment="1">
      <alignment horizontal="center" vertical="center" wrapText="1"/>
    </xf>
    <xf numFmtId="10" fontId="5" fillId="0" borderId="6" xfId="0" applyNumberFormat="1" applyFont="1" applyFill="1" applyBorder="1" applyAlignment="1">
      <alignment horizontal="center" vertical="center" wrapText="1"/>
    </xf>
    <xf numFmtId="10" fontId="5" fillId="0" borderId="5" xfId="0" applyNumberFormat="1" applyFont="1" applyFill="1" applyBorder="1" applyAlignment="1">
      <alignment horizontal="center" vertical="center" wrapText="1"/>
    </xf>
    <xf numFmtId="14" fontId="5" fillId="0" borderId="6" xfId="0" applyNumberFormat="1" applyFont="1" applyFill="1" applyBorder="1" applyAlignment="1">
      <alignment horizontal="center" vertical="center" wrapText="1"/>
    </xf>
    <xf numFmtId="0" fontId="6" fillId="0" borderId="18" xfId="0" applyFont="1" applyFill="1" applyBorder="1" applyAlignment="1">
      <alignment horizontal="left" vertical="center" wrapText="1"/>
    </xf>
    <xf numFmtId="0" fontId="6" fillId="0" borderId="19" xfId="0" applyFont="1" applyFill="1" applyBorder="1" applyAlignment="1">
      <alignment horizontal="left" vertical="center" wrapText="1"/>
    </xf>
    <xf numFmtId="0" fontId="6" fillId="0" borderId="20" xfId="0" applyFont="1" applyFill="1" applyBorder="1" applyAlignment="1">
      <alignment horizontal="left" vertical="center" wrapText="1"/>
    </xf>
    <xf numFmtId="0" fontId="50" fillId="0" borderId="10" xfId="0" applyFont="1" applyFill="1" applyBorder="1" applyAlignment="1">
      <alignment horizontal="center" vertical="center"/>
    </xf>
    <xf numFmtId="0" fontId="77" fillId="0" borderId="12" xfId="0" applyFont="1" applyFill="1" applyBorder="1"/>
    <xf numFmtId="0" fontId="77" fillId="0" borderId="11" xfId="0" applyFont="1" applyFill="1" applyBorder="1"/>
    <xf numFmtId="0" fontId="5" fillId="0" borderId="4" xfId="0" applyFont="1" applyFill="1" applyBorder="1" applyAlignment="1">
      <alignment vertical="center" wrapText="1"/>
    </xf>
    <xf numFmtId="0" fontId="5" fillId="0" borderId="6" xfId="0" applyFont="1" applyFill="1" applyBorder="1" applyAlignment="1">
      <alignment vertical="center" wrapText="1"/>
    </xf>
    <xf numFmtId="0" fontId="5" fillId="0" borderId="5" xfId="0" applyFont="1" applyFill="1" applyBorder="1" applyAlignment="1">
      <alignment vertical="center" wrapText="1"/>
    </xf>
    <xf numFmtId="1" fontId="17" fillId="0" borderId="6" xfId="0" applyNumberFormat="1" applyFont="1" applyFill="1" applyBorder="1" applyAlignment="1">
      <alignment horizontal="center" vertical="center" wrapText="1"/>
    </xf>
    <xf numFmtId="0" fontId="9" fillId="0" borderId="10" xfId="0" applyFont="1" applyFill="1" applyBorder="1" applyAlignment="1">
      <alignment horizontal="center" vertical="center" wrapText="1"/>
    </xf>
    <xf numFmtId="168" fontId="47" fillId="0" borderId="4" xfId="1" applyFont="1" applyFill="1" applyBorder="1" applyAlignment="1">
      <alignment horizontal="center" vertical="center" wrapText="1"/>
    </xf>
    <xf numFmtId="168" fontId="47" fillId="0" borderId="6" xfId="1" applyFont="1" applyFill="1" applyBorder="1" applyAlignment="1">
      <alignment horizontal="center" vertical="center" wrapText="1"/>
    </xf>
    <xf numFmtId="168" fontId="47" fillId="0" borderId="5" xfId="1" applyFont="1" applyFill="1" applyBorder="1" applyAlignment="1">
      <alignment horizontal="center" vertical="center" wrapText="1"/>
    </xf>
    <xf numFmtId="172" fontId="9" fillId="0" borderId="1" xfId="2" applyNumberFormat="1" applyFont="1" applyFill="1" applyBorder="1" applyAlignment="1">
      <alignment horizontal="center" vertical="center" wrapText="1"/>
    </xf>
    <xf numFmtId="9" fontId="9" fillId="0" borderId="1" xfId="2" applyFont="1" applyFill="1" applyBorder="1" applyAlignment="1">
      <alignment horizontal="center" vertical="center" wrapText="1"/>
    </xf>
    <xf numFmtId="9" fontId="10" fillId="0" borderId="4" xfId="2" applyFont="1" applyFill="1" applyBorder="1" applyAlignment="1">
      <alignment horizontal="center" vertical="center" wrapText="1"/>
    </xf>
    <xf numFmtId="9" fontId="10" fillId="0" borderId="5" xfId="2" applyFont="1" applyFill="1" applyBorder="1" applyAlignment="1">
      <alignment horizontal="center" vertical="center" wrapText="1"/>
    </xf>
    <xf numFmtId="10" fontId="48" fillId="0" borderId="4" xfId="2" applyNumberFormat="1" applyFont="1" applyFill="1" applyBorder="1" applyAlignment="1">
      <alignment horizontal="center" vertical="center" wrapText="1"/>
    </xf>
    <xf numFmtId="10" fontId="48" fillId="0" borderId="6" xfId="2" applyNumberFormat="1" applyFont="1" applyFill="1" applyBorder="1" applyAlignment="1">
      <alignment horizontal="center" vertical="center" wrapText="1"/>
    </xf>
    <xf numFmtId="10" fontId="48" fillId="0" borderId="5" xfId="2" applyNumberFormat="1" applyFont="1" applyFill="1" applyBorder="1" applyAlignment="1">
      <alignment horizontal="center" vertical="center" wrapText="1"/>
    </xf>
    <xf numFmtId="10" fontId="57" fillId="0" borderId="4" xfId="0" applyNumberFormat="1" applyFont="1" applyFill="1" applyBorder="1" applyAlignment="1">
      <alignment horizontal="center" vertical="center" wrapText="1"/>
    </xf>
    <xf numFmtId="10" fontId="57" fillId="0" borderId="6" xfId="0" applyNumberFormat="1" applyFont="1" applyFill="1" applyBorder="1" applyAlignment="1">
      <alignment horizontal="center" vertical="center" wrapText="1"/>
    </xf>
    <xf numFmtId="10" fontId="57" fillId="0" borderId="5" xfId="0" applyNumberFormat="1" applyFont="1" applyFill="1" applyBorder="1" applyAlignment="1">
      <alignment horizontal="center" vertical="center" wrapText="1"/>
    </xf>
    <xf numFmtId="10" fontId="57" fillId="0" borderId="4" xfId="2" applyNumberFormat="1" applyFont="1" applyFill="1" applyBorder="1" applyAlignment="1">
      <alignment horizontal="center" vertical="center" wrapText="1"/>
    </xf>
    <xf numFmtId="10" fontId="57" fillId="0" borderId="6" xfId="2" applyNumberFormat="1" applyFont="1" applyFill="1" applyBorder="1" applyAlignment="1">
      <alignment horizontal="center" vertical="center" wrapText="1"/>
    </xf>
    <xf numFmtId="10" fontId="57" fillId="0" borderId="5" xfId="2" applyNumberFormat="1" applyFont="1" applyFill="1" applyBorder="1" applyAlignment="1">
      <alignment horizontal="center" vertical="center" wrapText="1"/>
    </xf>
    <xf numFmtId="10" fontId="57" fillId="0" borderId="1" xfId="0" applyNumberFormat="1" applyFont="1" applyFill="1" applyBorder="1" applyAlignment="1">
      <alignment horizontal="center" vertical="center" wrapText="1"/>
    </xf>
    <xf numFmtId="0" fontId="57" fillId="0" borderId="1" xfId="0" applyFont="1" applyFill="1" applyBorder="1" applyAlignment="1">
      <alignment horizontal="center" vertical="center" wrapText="1"/>
    </xf>
    <xf numFmtId="0" fontId="57" fillId="0" borderId="6" xfId="0" applyFont="1" applyFill="1" applyBorder="1" applyAlignment="1">
      <alignment horizontal="center" vertical="center" wrapText="1"/>
    </xf>
    <xf numFmtId="0" fontId="57" fillId="0" borderId="5" xfId="0" applyFont="1" applyFill="1" applyBorder="1" applyAlignment="1">
      <alignment horizontal="center" vertical="center" wrapText="1"/>
    </xf>
    <xf numFmtId="10" fontId="8" fillId="0" borderId="4" xfId="0" applyNumberFormat="1" applyFont="1" applyFill="1" applyBorder="1" applyAlignment="1">
      <alignment horizontal="center" vertical="center" wrapText="1"/>
    </xf>
    <xf numFmtId="1" fontId="6" fillId="0" borderId="4" xfId="0" applyNumberFormat="1" applyFont="1" applyFill="1" applyBorder="1" applyAlignment="1">
      <alignment horizontal="center" vertical="center"/>
    </xf>
    <xf numFmtId="1" fontId="6" fillId="0" borderId="6" xfId="0" applyNumberFormat="1" applyFont="1" applyFill="1" applyBorder="1" applyAlignment="1">
      <alignment horizontal="center" vertical="center"/>
    </xf>
    <xf numFmtId="1" fontId="6" fillId="0" borderId="5" xfId="0" applyNumberFormat="1" applyFont="1" applyFill="1" applyBorder="1" applyAlignment="1">
      <alignment horizontal="center" vertical="center"/>
    </xf>
    <xf numFmtId="3" fontId="5" fillId="0" borderId="4" xfId="0" applyNumberFormat="1" applyFont="1" applyFill="1" applyBorder="1" applyAlignment="1">
      <alignment horizontal="center" vertical="center" wrapText="1"/>
    </xf>
    <xf numFmtId="3" fontId="5" fillId="0" borderId="6" xfId="0" applyNumberFormat="1" applyFont="1" applyFill="1" applyBorder="1" applyAlignment="1">
      <alignment horizontal="center" vertical="center" wrapText="1"/>
    </xf>
    <xf numFmtId="3" fontId="5" fillId="0" borderId="5" xfId="0" applyNumberFormat="1" applyFont="1" applyFill="1" applyBorder="1" applyAlignment="1">
      <alignment horizontal="center" vertical="center" wrapText="1"/>
    </xf>
    <xf numFmtId="166" fontId="5" fillId="0" borderId="1" xfId="0" applyNumberFormat="1" applyFont="1" applyFill="1" applyBorder="1" applyAlignment="1">
      <alignment horizontal="center" vertical="center" wrapText="1"/>
    </xf>
    <xf numFmtId="171" fontId="5" fillId="0" borderId="1" xfId="0" applyNumberFormat="1" applyFont="1" applyFill="1" applyBorder="1" applyAlignment="1">
      <alignment horizontal="center" vertical="center" wrapText="1"/>
    </xf>
    <xf numFmtId="168" fontId="50" fillId="0" borderId="23" xfId="1" applyFont="1" applyFill="1" applyBorder="1" applyAlignment="1">
      <alignment horizontal="center" vertical="center"/>
    </xf>
    <xf numFmtId="168" fontId="50" fillId="0" borderId="9" xfId="1" applyFont="1" applyFill="1" applyBorder="1" applyAlignment="1">
      <alignment horizontal="center" vertical="center"/>
    </xf>
    <xf numFmtId="0" fontId="6" fillId="0" borderId="15" xfId="0" applyFont="1" applyFill="1" applyBorder="1" applyAlignment="1">
      <alignment horizontal="center" vertical="center" wrapText="1"/>
    </xf>
    <xf numFmtId="0" fontId="6" fillId="0" borderId="37" xfId="0" applyFont="1" applyFill="1" applyBorder="1" applyAlignment="1">
      <alignment horizontal="center" vertical="center"/>
    </xf>
    <xf numFmtId="0" fontId="6" fillId="0" borderId="16" xfId="0" applyFont="1" applyFill="1" applyBorder="1" applyAlignment="1">
      <alignment horizontal="center" vertical="center"/>
    </xf>
    <xf numFmtId="0" fontId="78" fillId="0" borderId="10" xfId="0" applyFont="1" applyFill="1" applyBorder="1" applyAlignment="1">
      <alignment horizontal="center" vertical="center"/>
    </xf>
    <xf numFmtId="0" fontId="25" fillId="0" borderId="10" xfId="0" applyFont="1" applyFill="1" applyBorder="1" applyAlignment="1">
      <alignment horizontal="center" vertical="center"/>
    </xf>
    <xf numFmtId="0" fontId="6" fillId="0" borderId="37" xfId="0" applyFont="1" applyFill="1" applyBorder="1" applyAlignment="1">
      <alignment horizontal="center" vertical="center" wrapText="1"/>
    </xf>
    <xf numFmtId="0" fontId="6" fillId="0" borderId="16" xfId="0" applyFont="1" applyFill="1" applyBorder="1" applyAlignment="1">
      <alignment horizontal="center" vertical="center" wrapText="1"/>
    </xf>
    <xf numFmtId="168" fontId="49" fillId="0" borderId="1" xfId="1" applyFont="1" applyFill="1" applyBorder="1" applyAlignment="1">
      <alignment horizontal="center" vertical="center" wrapText="1"/>
    </xf>
    <xf numFmtId="170" fontId="49" fillId="0" borderId="1" xfId="1" applyNumberFormat="1" applyFont="1" applyFill="1" applyBorder="1" applyAlignment="1">
      <alignment horizontal="center" vertical="center"/>
    </xf>
    <xf numFmtId="170" fontId="49" fillId="0" borderId="4" xfId="1" applyNumberFormat="1" applyFont="1" applyFill="1" applyBorder="1" applyAlignment="1">
      <alignment horizontal="center" vertical="center"/>
    </xf>
    <xf numFmtId="168" fontId="50" fillId="0" borderId="18" xfId="1" applyFont="1" applyFill="1" applyBorder="1" applyAlignment="1">
      <alignment horizontal="center" vertical="center"/>
    </xf>
    <xf numFmtId="168" fontId="50" fillId="0" borderId="20" xfId="1" applyFont="1" applyFill="1" applyBorder="1" applyAlignment="1">
      <alignment horizontal="center" vertical="center"/>
    </xf>
    <xf numFmtId="168" fontId="48" fillId="0" borderId="23" xfId="1" applyFont="1" applyFill="1" applyBorder="1" applyAlignment="1">
      <alignment horizontal="center" vertical="center"/>
    </xf>
    <xf numFmtId="168" fontId="48" fillId="0" borderId="9" xfId="1" applyFont="1" applyFill="1" applyBorder="1" applyAlignment="1">
      <alignment horizontal="center" vertical="center"/>
    </xf>
    <xf numFmtId="166" fontId="44" fillId="0" borderId="1" xfId="0" applyNumberFormat="1" applyFont="1" applyFill="1" applyBorder="1" applyAlignment="1">
      <alignment horizontal="center" vertical="center" wrapText="1"/>
    </xf>
    <xf numFmtId="0" fontId="12" fillId="0" borderId="22" xfId="0" applyFont="1" applyFill="1" applyBorder="1" applyAlignment="1">
      <alignment horizontal="center" vertical="center" wrapText="1"/>
    </xf>
    <xf numFmtId="167" fontId="5" fillId="0" borderId="1" xfId="4" applyFont="1" applyFill="1" applyBorder="1" applyAlignment="1">
      <alignment horizontal="center" vertical="center"/>
    </xf>
    <xf numFmtId="168" fontId="48" fillId="0" borderId="23" xfId="1" applyFont="1" applyFill="1" applyBorder="1" applyAlignment="1">
      <alignment horizontal="center" vertical="center" wrapText="1"/>
    </xf>
    <xf numFmtId="168" fontId="48" fillId="0" borderId="9" xfId="1" applyFont="1" applyFill="1" applyBorder="1" applyAlignment="1">
      <alignment horizontal="center" vertical="center" wrapText="1"/>
    </xf>
    <xf numFmtId="168" fontId="48" fillId="0" borderId="15" xfId="1" applyFont="1" applyFill="1" applyBorder="1" applyAlignment="1">
      <alignment horizontal="center" vertical="center" wrapText="1"/>
    </xf>
    <xf numFmtId="168" fontId="48" fillId="0" borderId="16" xfId="1" applyFont="1" applyFill="1" applyBorder="1" applyAlignment="1">
      <alignment horizontal="center" vertical="center" wrapText="1"/>
    </xf>
    <xf numFmtId="0" fontId="0" fillId="0" borderId="0" xfId="0" applyAlignment="1">
      <alignment horizontal="center" vertical="justify" wrapText="1"/>
    </xf>
    <xf numFmtId="0" fontId="74" fillId="0" borderId="74" xfId="0" applyFont="1" applyBorder="1" applyAlignment="1">
      <alignment horizontal="justify" vertical="center" wrapText="1"/>
    </xf>
    <xf numFmtId="0" fontId="74" fillId="0" borderId="75" xfId="0" applyFont="1" applyBorder="1" applyAlignment="1">
      <alignment horizontal="justify" vertical="center" wrapText="1"/>
    </xf>
    <xf numFmtId="0" fontId="74" fillId="0" borderId="66" xfId="0" applyFont="1" applyBorder="1" applyAlignment="1">
      <alignment horizontal="justify" vertical="center" wrapText="1"/>
    </xf>
    <xf numFmtId="0" fontId="73" fillId="0" borderId="0" xfId="0" applyFont="1" applyAlignment="1">
      <alignment vertical="center" wrapText="1"/>
    </xf>
    <xf numFmtId="0" fontId="74" fillId="0" borderId="54" xfId="0" applyFont="1" applyBorder="1" applyAlignment="1">
      <alignment vertical="center" wrapText="1"/>
    </xf>
    <xf numFmtId="0" fontId="74" fillId="0" borderId="55" xfId="0" applyFont="1" applyBorder="1" applyAlignment="1">
      <alignment vertical="center" wrapText="1"/>
    </xf>
    <xf numFmtId="0" fontId="74" fillId="0" borderId="71" xfId="0" applyFont="1" applyBorder="1" applyAlignment="1">
      <alignment vertical="center" wrapText="1"/>
    </xf>
    <xf numFmtId="0" fontId="75" fillId="0" borderId="54" xfId="0" applyFont="1" applyBorder="1" applyAlignment="1">
      <alignment vertical="center" wrapText="1"/>
    </xf>
    <xf numFmtId="0" fontId="75" fillId="0" borderId="55" xfId="0" applyFont="1" applyBorder="1" applyAlignment="1">
      <alignment vertical="center" wrapText="1"/>
    </xf>
    <xf numFmtId="0" fontId="75" fillId="0" borderId="71" xfId="0" applyFont="1" applyBorder="1" applyAlignment="1">
      <alignment vertical="center" wrapText="1"/>
    </xf>
    <xf numFmtId="0" fontId="75" fillId="0" borderId="54" xfId="0" applyFont="1" applyBorder="1" applyAlignment="1">
      <alignment horizontal="center" vertical="center" wrapText="1"/>
    </xf>
    <xf numFmtId="0" fontId="75" fillId="0" borderId="55" xfId="0" applyFont="1" applyBorder="1" applyAlignment="1">
      <alignment horizontal="center" vertical="center" wrapText="1"/>
    </xf>
    <xf numFmtId="0" fontId="75" fillId="0" borderId="71" xfId="0" applyFont="1" applyBorder="1" applyAlignment="1">
      <alignment horizontal="center" vertical="center" wrapText="1"/>
    </xf>
    <xf numFmtId="0" fontId="72" fillId="0" borderId="0" xfId="0" applyFont="1" applyAlignment="1">
      <alignment horizontal="justify" vertical="center" wrapText="1"/>
    </xf>
    <xf numFmtId="0" fontId="73" fillId="0" borderId="0" xfId="0" applyFont="1" applyAlignment="1">
      <alignment horizontal="justify" vertical="center" wrapText="1"/>
    </xf>
    <xf numFmtId="0" fontId="0" fillId="0" borderId="0" xfId="0" applyAlignment="1">
      <alignment vertical="center" wrapText="1"/>
    </xf>
    <xf numFmtId="0" fontId="73" fillId="0" borderId="54" xfId="0" applyFont="1" applyBorder="1" applyAlignment="1">
      <alignment horizontal="justify" vertical="center" wrapText="1"/>
    </xf>
    <xf numFmtId="0" fontId="73" fillId="0" borderId="65" xfId="0" applyFont="1" applyBorder="1" applyAlignment="1">
      <alignment horizontal="justify" vertical="center" wrapText="1"/>
    </xf>
    <xf numFmtId="0" fontId="73" fillId="0" borderId="76" xfId="0" applyFont="1" applyBorder="1" applyAlignment="1">
      <alignment horizontal="justify" vertical="center" wrapText="1"/>
    </xf>
    <xf numFmtId="0" fontId="73" fillId="0" borderId="67" xfId="0" applyFont="1" applyBorder="1" applyAlignment="1">
      <alignment horizontal="justify" vertical="center" wrapText="1"/>
    </xf>
    <xf numFmtId="0" fontId="73" fillId="0" borderId="68" xfId="0" applyFont="1" applyBorder="1" applyAlignment="1">
      <alignment horizontal="justify" vertical="center" wrapText="1"/>
    </xf>
    <xf numFmtId="0" fontId="73" fillId="0" borderId="77" xfId="0" applyFont="1" applyBorder="1" applyAlignment="1">
      <alignment horizontal="justify" vertical="center" wrapText="1"/>
    </xf>
    <xf numFmtId="0" fontId="73" fillId="0" borderId="69" xfId="0" applyFont="1" applyBorder="1" applyAlignment="1">
      <alignment horizontal="justify" vertical="center" wrapText="1"/>
    </xf>
    <xf numFmtId="0" fontId="73" fillId="0" borderId="70" xfId="0" applyFont="1" applyBorder="1" applyAlignment="1">
      <alignment horizontal="justify" vertical="center" wrapText="1"/>
    </xf>
    <xf numFmtId="0" fontId="73" fillId="0" borderId="54" xfId="0" applyFont="1" applyBorder="1" applyAlignment="1">
      <alignment vertical="center" wrapText="1"/>
    </xf>
    <xf numFmtId="0" fontId="73" fillId="0" borderId="65" xfId="0" applyFont="1" applyBorder="1" applyAlignment="1">
      <alignment vertical="center" wrapText="1"/>
    </xf>
    <xf numFmtId="0" fontId="0" fillId="0" borderId="78" xfId="0" applyBorder="1" applyAlignment="1">
      <alignment vertical="center" wrapText="1"/>
    </xf>
    <xf numFmtId="0" fontId="67" fillId="0" borderId="56" xfId="5" applyFont="1" applyFill="1" applyBorder="1" applyAlignment="1">
      <alignment horizontal="justify" vertical="center" wrapText="1"/>
    </xf>
    <xf numFmtId="0" fontId="67" fillId="0" borderId="57" xfId="5" applyFont="1" applyFill="1" applyBorder="1" applyAlignment="1">
      <alignment horizontal="justify" vertical="center" wrapText="1"/>
    </xf>
    <xf numFmtId="0" fontId="67" fillId="0" borderId="58" xfId="5" applyFont="1" applyFill="1" applyBorder="1" applyAlignment="1">
      <alignment horizontal="justify" vertical="center" wrapText="1"/>
    </xf>
    <xf numFmtId="0" fontId="66" fillId="0" borderId="50" xfId="5" applyFont="1" applyFill="1" applyBorder="1" applyAlignment="1">
      <alignment horizontal="left" vertical="center" wrapText="1"/>
    </xf>
    <xf numFmtId="0" fontId="66" fillId="0" borderId="62" xfId="5" applyFont="1" applyFill="1" applyBorder="1" applyAlignment="1">
      <alignment horizontal="left" vertical="center" wrapText="1"/>
    </xf>
    <xf numFmtId="0" fontId="67" fillId="0" borderId="26" xfId="5" applyFont="1" applyFill="1" applyBorder="1" applyAlignment="1">
      <alignment horizontal="justify" vertical="center" wrapText="1"/>
    </xf>
    <xf numFmtId="0" fontId="67" fillId="0" borderId="42" xfId="5" applyFont="1" applyFill="1" applyBorder="1" applyAlignment="1">
      <alignment horizontal="justify" vertical="center" wrapText="1"/>
    </xf>
    <xf numFmtId="0" fontId="67" fillId="0" borderId="49" xfId="5" applyFont="1" applyFill="1" applyBorder="1" applyAlignment="1">
      <alignment horizontal="justify" vertical="center" wrapText="1"/>
    </xf>
    <xf numFmtId="0" fontId="67" fillId="0" borderId="27" xfId="5" applyFont="1" applyFill="1" applyBorder="1" applyAlignment="1">
      <alignment horizontal="justify" vertical="center" wrapText="1"/>
    </xf>
    <xf numFmtId="0" fontId="67" fillId="0" borderId="1" xfId="5" applyFont="1" applyFill="1" applyBorder="1" applyAlignment="1">
      <alignment horizontal="justify" vertical="center" wrapText="1"/>
    </xf>
    <xf numFmtId="0" fontId="67" fillId="0" borderId="51" xfId="5" applyFont="1" applyFill="1" applyBorder="1" applyAlignment="1">
      <alignment horizontal="justify" vertical="center" wrapText="1"/>
    </xf>
    <xf numFmtId="0" fontId="67" fillId="0" borderId="33" xfId="5" applyFont="1" applyFill="1" applyBorder="1" applyAlignment="1">
      <alignment horizontal="justify" vertical="center" wrapText="1"/>
    </xf>
    <xf numFmtId="0" fontId="67" fillId="0" borderId="4" xfId="5" applyFont="1" applyFill="1" applyBorder="1" applyAlignment="1">
      <alignment horizontal="justify" vertical="center" wrapText="1"/>
    </xf>
    <xf numFmtId="0" fontId="67" fillId="0" borderId="53" xfId="5" applyFont="1" applyFill="1" applyBorder="1" applyAlignment="1">
      <alignment horizontal="justify" vertical="center" wrapText="1"/>
    </xf>
    <xf numFmtId="0" fontId="66" fillId="0" borderId="54" xfId="5" applyFont="1" applyFill="1" applyBorder="1" applyAlignment="1">
      <alignment horizontal="left" vertical="center" wrapText="1"/>
    </xf>
    <xf numFmtId="0" fontId="66" fillId="0" borderId="55" xfId="5" applyFont="1" applyFill="1" applyBorder="1" applyAlignment="1">
      <alignment horizontal="left" vertical="center" wrapText="1"/>
    </xf>
    <xf numFmtId="0" fontId="66" fillId="0" borderId="48" xfId="5" applyFont="1" applyFill="1" applyBorder="1" applyAlignment="1">
      <alignment horizontal="left" vertical="center" wrapText="1"/>
    </xf>
    <xf numFmtId="0" fontId="63" fillId="3" borderId="45" xfId="5" applyFont="1" applyFill="1" applyBorder="1" applyAlignment="1">
      <alignment horizontal="center" vertical="center"/>
    </xf>
    <xf numFmtId="0" fontId="63" fillId="3" borderId="46" xfId="5" applyFont="1" applyFill="1" applyBorder="1" applyAlignment="1">
      <alignment horizontal="center" vertical="center"/>
    </xf>
    <xf numFmtId="0" fontId="63" fillId="3" borderId="47" xfId="5" applyFont="1" applyFill="1" applyBorder="1" applyAlignment="1">
      <alignment horizontal="center" vertical="center"/>
    </xf>
    <xf numFmtId="0" fontId="63" fillId="0" borderId="0" xfId="5" applyFont="1" applyFill="1" applyBorder="1" applyAlignment="1">
      <alignment horizontal="center"/>
    </xf>
    <xf numFmtId="0" fontId="66" fillId="0" borderId="0" xfId="6" applyFont="1" applyAlignment="1">
      <alignment horizontal="center" vertical="center"/>
    </xf>
  </cellXfs>
  <cellStyles count="9">
    <cellStyle name="Hipervínculo" xfId="8" builtinId="8"/>
    <cellStyle name="Millares [0]" xfId="3" builtinId="6"/>
    <cellStyle name="Moneda" xfId="1" builtinId="4"/>
    <cellStyle name="Moneda [0]" xfId="4" builtinId="7"/>
    <cellStyle name="Normal" xfId="0" builtinId="0"/>
    <cellStyle name="Normal 2" xfId="5" xr:uid="{2A9656AE-16D8-40EB-9034-A8C2BD3AEF4E}"/>
    <cellStyle name="Normal 2 2" xfId="6" xr:uid="{37171199-E017-4308-9084-DEC739CAB0C1}"/>
    <cellStyle name="Porcentaje" xfId="2" builtinId="5"/>
    <cellStyle name="Porcentaje 2 3" xfId="7" xr:uid="{4B362EC5-79E8-4FE9-B995-397ACA084297}"/>
  </cellStyles>
  <dxfs count="0"/>
  <tableStyles count="0" defaultTableStyle="TableStyleMedium2" defaultPivotStyle="PivotStyleLight16"/>
  <colors>
    <mruColors>
      <color rgb="FFCC99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6</xdr:col>
      <xdr:colOff>104775</xdr:colOff>
      <xdr:row>21</xdr:row>
      <xdr:rowOff>108827</xdr:rowOff>
    </xdr:to>
    <xdr:pic>
      <xdr:nvPicPr>
        <xdr:cNvPr id="2" name="Imagen 1">
          <a:extLst>
            <a:ext uri="{FF2B5EF4-FFF2-40B4-BE49-F238E27FC236}">
              <a16:creationId xmlns:a16="http://schemas.microsoft.com/office/drawing/2014/main" id="{DD850C1B-08EA-49CF-AAEF-0F436B17ECD3}"/>
            </a:ext>
          </a:extLst>
        </xdr:cNvPr>
        <xdr:cNvPicPr>
          <a:picLocks noChangeAspect="1"/>
        </xdr:cNvPicPr>
      </xdr:nvPicPr>
      <xdr:blipFill>
        <a:blip xmlns:r="http://schemas.openxmlformats.org/officeDocument/2006/relationships" r:embed="rId1"/>
        <a:stretch>
          <a:fillRect/>
        </a:stretch>
      </xdr:blipFill>
      <xdr:spPr>
        <a:xfrm>
          <a:off x="0" y="1"/>
          <a:ext cx="4676775" cy="410932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U111"/>
  <sheetViews>
    <sheetView tabSelected="1" topLeftCell="A2" zoomScale="40" zoomScaleNormal="40" workbookViewId="0">
      <pane ySplit="1" topLeftCell="A3" activePane="bottomLeft" state="frozen"/>
      <selection activeCell="E2" sqref="E2"/>
      <selection pane="bottomLeft" activeCell="N100" sqref="N100:N104"/>
    </sheetView>
  </sheetViews>
  <sheetFormatPr baseColWidth="10" defaultColWidth="11.453125" defaultRowHeight="21" x14ac:dyDescent="0.5"/>
  <cols>
    <col min="1" max="1" width="14" style="12" customWidth="1"/>
    <col min="2" max="2" width="31.1796875" style="12" customWidth="1"/>
    <col min="3" max="3" width="25.1796875" style="12" customWidth="1"/>
    <col min="4" max="4" width="15.7265625" style="12" customWidth="1"/>
    <col min="5" max="5" width="20.26953125" style="12" customWidth="1"/>
    <col min="6" max="6" width="28.1796875" style="12" customWidth="1"/>
    <col min="7" max="7" width="25.81640625" style="12" customWidth="1"/>
    <col min="8" max="8" width="19.26953125" style="12" customWidth="1"/>
    <col min="9" max="9" width="30.7265625" style="12" customWidth="1"/>
    <col min="10" max="10" width="28.453125" style="12" customWidth="1"/>
    <col min="11" max="11" width="30.7265625" style="12" customWidth="1"/>
    <col min="12" max="14" width="26" style="12" customWidth="1"/>
    <col min="15" max="15" width="29.26953125" style="12" customWidth="1"/>
    <col min="16" max="16" width="28.1796875" style="12" customWidth="1"/>
    <col min="17" max="18" width="26" style="12" customWidth="1"/>
    <col min="19" max="19" width="30" style="12" customWidth="1"/>
    <col min="20" max="20" width="31" style="12" customWidth="1"/>
    <col min="21" max="21" width="29.453125" style="12" customWidth="1"/>
    <col min="22" max="22" width="51.54296875" style="12" customWidth="1"/>
    <col min="23" max="26" width="26.54296875" style="12" customWidth="1"/>
    <col min="27" max="27" width="30.54296875" style="12" customWidth="1"/>
    <col min="28" max="28" width="27.7265625" style="12" customWidth="1"/>
    <col min="29" max="29" width="29.81640625" style="12" customWidth="1"/>
    <col min="30" max="30" width="25.81640625" style="12" customWidth="1"/>
    <col min="31" max="31" width="22" style="12" customWidth="1"/>
    <col min="32" max="32" width="31.81640625" style="12" customWidth="1"/>
    <col min="33" max="33" width="29.453125" style="12" customWidth="1"/>
    <col min="34" max="34" width="25.81640625" style="12" customWidth="1"/>
    <col min="35" max="35" width="29.453125" style="12" customWidth="1"/>
    <col min="36" max="36" width="42" style="12" customWidth="1"/>
    <col min="37" max="37" width="52.54296875" style="12" customWidth="1"/>
    <col min="38" max="38" width="50.26953125" style="12" customWidth="1"/>
    <col min="39" max="39" width="35" style="12" customWidth="1"/>
    <col min="40" max="40" width="72.453125" style="12" customWidth="1"/>
    <col min="41" max="41" width="92.1796875" style="12" customWidth="1"/>
    <col min="42" max="42" width="92.7265625" style="12" customWidth="1"/>
    <col min="43" max="43" width="159.1796875" style="12" customWidth="1"/>
    <col min="44" max="44" width="88.453125" style="12" customWidth="1"/>
    <col min="45" max="45" width="90.453125" style="12" customWidth="1"/>
    <col min="46" max="46" width="169.54296875" style="12" customWidth="1"/>
    <col min="47" max="16384" width="11.453125" style="12"/>
  </cols>
  <sheetData>
    <row r="1" spans="1:46" ht="79.5" hidden="1" customHeight="1" thickBot="1" x14ac:dyDescent="0.55000000000000004">
      <c r="E1" s="537" t="s">
        <v>128</v>
      </c>
      <c r="F1" s="537"/>
      <c r="G1" s="537"/>
      <c r="H1" s="537"/>
      <c r="I1" s="537"/>
      <c r="J1" s="537"/>
      <c r="K1" s="537"/>
      <c r="L1" s="537"/>
      <c r="M1" s="537"/>
      <c r="N1" s="537"/>
      <c r="O1" s="537"/>
      <c r="P1" s="537"/>
      <c r="Q1" s="537"/>
      <c r="R1" s="537"/>
      <c r="S1" s="537"/>
      <c r="T1" s="537"/>
      <c r="U1" s="537"/>
      <c r="V1" s="537"/>
      <c r="W1" s="537"/>
      <c r="X1" s="537"/>
      <c r="Y1" s="537"/>
      <c r="Z1" s="537"/>
      <c r="AA1" s="537"/>
      <c r="AB1" s="537"/>
      <c r="AC1" s="537"/>
      <c r="AD1" s="537"/>
      <c r="AE1" s="537"/>
      <c r="AF1" s="537"/>
      <c r="AG1" s="537"/>
      <c r="AH1" s="537"/>
      <c r="AI1" s="537"/>
      <c r="AJ1" s="537"/>
      <c r="AK1" s="537"/>
      <c r="AL1" s="537"/>
      <c r="AM1" s="537"/>
      <c r="AN1" s="537"/>
      <c r="AO1" s="537"/>
      <c r="AP1" s="537"/>
    </row>
    <row r="2" spans="1:46" ht="126" customHeight="1" x14ac:dyDescent="0.5">
      <c r="A2" s="130" t="s">
        <v>0</v>
      </c>
      <c r="B2" s="130" t="s">
        <v>1</v>
      </c>
      <c r="C2" s="130" t="s">
        <v>2</v>
      </c>
      <c r="D2" s="130" t="s">
        <v>3</v>
      </c>
      <c r="E2" s="130" t="s">
        <v>4</v>
      </c>
      <c r="F2" s="130" t="s">
        <v>5</v>
      </c>
      <c r="G2" s="130" t="s">
        <v>6</v>
      </c>
      <c r="H2" s="130" t="s">
        <v>3</v>
      </c>
      <c r="I2" s="147" t="s">
        <v>7</v>
      </c>
      <c r="J2" s="130" t="s">
        <v>8</v>
      </c>
      <c r="K2" s="130" t="s">
        <v>9</v>
      </c>
      <c r="L2" s="130" t="s">
        <v>318</v>
      </c>
      <c r="M2" s="130" t="s">
        <v>420</v>
      </c>
      <c r="N2" s="130" t="s">
        <v>479</v>
      </c>
      <c r="O2" s="304" t="s">
        <v>599</v>
      </c>
      <c r="P2" s="304" t="s">
        <v>600</v>
      </c>
      <c r="Q2" s="304" t="s">
        <v>601</v>
      </c>
      <c r="R2" s="304" t="s">
        <v>602</v>
      </c>
      <c r="S2" s="130" t="s">
        <v>10</v>
      </c>
      <c r="T2" s="130" t="s">
        <v>131</v>
      </c>
      <c r="U2" s="130" t="s">
        <v>11</v>
      </c>
      <c r="V2" s="130" t="s">
        <v>12</v>
      </c>
      <c r="W2" s="130" t="s">
        <v>144</v>
      </c>
      <c r="X2" s="130" t="s">
        <v>319</v>
      </c>
      <c r="Y2" s="130" t="s">
        <v>421</v>
      </c>
      <c r="Z2" s="130" t="s">
        <v>480</v>
      </c>
      <c r="AA2" s="304" t="s">
        <v>603</v>
      </c>
      <c r="AB2" s="304" t="s">
        <v>604</v>
      </c>
      <c r="AC2" s="130" t="s">
        <v>13</v>
      </c>
      <c r="AD2" s="130" t="s">
        <v>14</v>
      </c>
      <c r="AE2" s="130" t="s">
        <v>15</v>
      </c>
      <c r="AF2" s="130" t="s">
        <v>16</v>
      </c>
      <c r="AG2" s="130" t="s">
        <v>17</v>
      </c>
      <c r="AH2" s="148" t="s">
        <v>18</v>
      </c>
      <c r="AI2" s="148" t="s">
        <v>19</v>
      </c>
      <c r="AJ2" s="148" t="s">
        <v>20</v>
      </c>
      <c r="AK2" s="148" t="s">
        <v>21</v>
      </c>
      <c r="AL2" s="130" t="s">
        <v>320</v>
      </c>
      <c r="AM2" s="130" t="s">
        <v>321</v>
      </c>
      <c r="AN2" s="149" t="s">
        <v>733</v>
      </c>
      <c r="AO2" s="149" t="s">
        <v>734</v>
      </c>
      <c r="AP2" s="130" t="s">
        <v>22</v>
      </c>
      <c r="AQ2" s="130" t="s">
        <v>488</v>
      </c>
      <c r="AR2" s="147" t="s">
        <v>489</v>
      </c>
      <c r="AS2" s="130" t="s">
        <v>490</v>
      </c>
    </row>
    <row r="3" spans="1:46" ht="183.65" customHeight="1" x14ac:dyDescent="0.5">
      <c r="A3" s="466" t="s">
        <v>129</v>
      </c>
      <c r="B3" s="469" t="s">
        <v>130</v>
      </c>
      <c r="C3" s="450" t="s">
        <v>24</v>
      </c>
      <c r="D3" s="450" t="s">
        <v>292</v>
      </c>
      <c r="E3" s="450" t="s">
        <v>25</v>
      </c>
      <c r="F3" s="473" t="s">
        <v>26</v>
      </c>
      <c r="G3" s="450" t="s">
        <v>27</v>
      </c>
      <c r="H3" s="450" t="s">
        <v>28</v>
      </c>
      <c r="I3" s="450" t="s">
        <v>29</v>
      </c>
      <c r="J3" s="358">
        <v>3.02</v>
      </c>
      <c r="K3" s="590">
        <v>4.02E-2</v>
      </c>
      <c r="L3" s="434" t="s">
        <v>360</v>
      </c>
      <c r="M3" s="434" t="s">
        <v>360</v>
      </c>
      <c r="N3" s="434">
        <v>2.3400000000000001E-2</v>
      </c>
      <c r="O3" s="329">
        <v>2.3400000000000001E-2</v>
      </c>
      <c r="P3" s="332">
        <v>1</v>
      </c>
      <c r="Q3" s="332">
        <f>100%/4</f>
        <v>0.25</v>
      </c>
      <c r="R3" s="622">
        <f>AVERAGE(Q3:Q48)</f>
        <v>8.7301587301587311E-2</v>
      </c>
      <c r="S3" s="420" t="s">
        <v>201</v>
      </c>
      <c r="T3" s="592">
        <v>2020130010065</v>
      </c>
      <c r="U3" s="420" t="s">
        <v>202</v>
      </c>
      <c r="V3" s="33" t="s">
        <v>311</v>
      </c>
      <c r="W3" s="134">
        <v>1</v>
      </c>
      <c r="X3" s="134">
        <v>0</v>
      </c>
      <c r="Y3" s="150">
        <v>1</v>
      </c>
      <c r="Z3" s="37">
        <v>1</v>
      </c>
      <c r="AA3" s="37">
        <f>+Z3</f>
        <v>1</v>
      </c>
      <c r="AB3" s="64">
        <f>+AA3/W3</f>
        <v>1</v>
      </c>
      <c r="AC3" s="135" t="s">
        <v>205</v>
      </c>
      <c r="AD3" s="151" t="s">
        <v>206</v>
      </c>
      <c r="AE3" s="152">
        <v>6.25E-2</v>
      </c>
      <c r="AF3" s="420" t="s">
        <v>272</v>
      </c>
      <c r="AG3" s="420" t="s">
        <v>486</v>
      </c>
      <c r="AH3" s="353" t="s">
        <v>134</v>
      </c>
      <c r="AI3" s="398">
        <v>1240029662</v>
      </c>
      <c r="AJ3" s="353" t="s">
        <v>210</v>
      </c>
      <c r="AK3" s="464" t="s">
        <v>211</v>
      </c>
      <c r="AL3" s="398">
        <f>5144761659.23+61608447415</f>
        <v>66753209074.229996</v>
      </c>
      <c r="AM3" s="398">
        <f>869001570.8+22814100131.72</f>
        <v>23683101702.52</v>
      </c>
      <c r="AN3" s="463">
        <v>3549943051.23</v>
      </c>
      <c r="AO3" s="463">
        <v>3549943051.23</v>
      </c>
      <c r="AP3" s="462"/>
      <c r="AQ3" s="153" t="s">
        <v>361</v>
      </c>
      <c r="AR3" s="154" t="s">
        <v>423</v>
      </c>
      <c r="AS3" s="132" t="s">
        <v>491</v>
      </c>
    </row>
    <row r="4" spans="1:46" ht="108.75" customHeight="1" x14ac:dyDescent="0.5">
      <c r="A4" s="467"/>
      <c r="B4" s="470"/>
      <c r="C4" s="472"/>
      <c r="D4" s="472"/>
      <c r="E4" s="472"/>
      <c r="F4" s="474"/>
      <c r="G4" s="472"/>
      <c r="H4" s="472"/>
      <c r="I4" s="472"/>
      <c r="J4" s="358"/>
      <c r="K4" s="591"/>
      <c r="L4" s="525"/>
      <c r="M4" s="525"/>
      <c r="N4" s="525"/>
      <c r="O4" s="330"/>
      <c r="P4" s="333"/>
      <c r="Q4" s="333"/>
      <c r="R4" s="630"/>
      <c r="S4" s="420"/>
      <c r="T4" s="592"/>
      <c r="U4" s="420"/>
      <c r="V4" s="33" t="s">
        <v>203</v>
      </c>
      <c r="W4" s="7">
        <v>45366</v>
      </c>
      <c r="X4" s="155">
        <v>42229</v>
      </c>
      <c r="Y4" s="156">
        <v>42229</v>
      </c>
      <c r="Z4" s="38">
        <v>42229</v>
      </c>
      <c r="AA4" s="37">
        <f t="shared" ref="AA4:AA11" si="0">+Z4</f>
        <v>42229</v>
      </c>
      <c r="AB4" s="64">
        <f t="shared" ref="AB4:AB10" si="1">+AA4/W4</f>
        <v>0.93085129832914515</v>
      </c>
      <c r="AC4" s="135" t="s">
        <v>207</v>
      </c>
      <c r="AD4" s="135" t="s">
        <v>208</v>
      </c>
      <c r="AE4" s="152">
        <v>6.25E-2</v>
      </c>
      <c r="AF4" s="420"/>
      <c r="AG4" s="421"/>
      <c r="AH4" s="355"/>
      <c r="AI4" s="399"/>
      <c r="AJ4" s="355"/>
      <c r="AK4" s="465"/>
      <c r="AL4" s="461"/>
      <c r="AM4" s="461"/>
      <c r="AN4" s="463"/>
      <c r="AO4" s="463"/>
      <c r="AP4" s="462"/>
      <c r="AQ4" s="153" t="s">
        <v>362</v>
      </c>
      <c r="AR4" s="154" t="s">
        <v>424</v>
      </c>
      <c r="AS4" s="132" t="s">
        <v>492</v>
      </c>
    </row>
    <row r="5" spans="1:46" ht="78.75" customHeight="1" x14ac:dyDescent="0.5">
      <c r="A5" s="467"/>
      <c r="B5" s="470"/>
      <c r="C5" s="472"/>
      <c r="D5" s="472"/>
      <c r="E5" s="472"/>
      <c r="F5" s="474"/>
      <c r="G5" s="472"/>
      <c r="H5" s="472"/>
      <c r="I5" s="472"/>
      <c r="J5" s="358"/>
      <c r="K5" s="591"/>
      <c r="L5" s="525"/>
      <c r="M5" s="525"/>
      <c r="N5" s="525"/>
      <c r="O5" s="330"/>
      <c r="P5" s="333"/>
      <c r="Q5" s="333"/>
      <c r="R5" s="630"/>
      <c r="S5" s="420"/>
      <c r="T5" s="592"/>
      <c r="U5" s="420"/>
      <c r="V5" s="33" t="s">
        <v>204</v>
      </c>
      <c r="W5" s="7">
        <v>172000</v>
      </c>
      <c r="X5" s="7">
        <v>172000</v>
      </c>
      <c r="Y5" s="156">
        <v>172000</v>
      </c>
      <c r="Z5" s="38">
        <v>172000</v>
      </c>
      <c r="AA5" s="37">
        <f t="shared" si="0"/>
        <v>172000</v>
      </c>
      <c r="AB5" s="64">
        <f t="shared" si="1"/>
        <v>1</v>
      </c>
      <c r="AC5" s="135" t="s">
        <v>205</v>
      </c>
      <c r="AD5" s="135" t="s">
        <v>209</v>
      </c>
      <c r="AE5" s="152">
        <v>6.25E-2</v>
      </c>
      <c r="AF5" s="420"/>
      <c r="AG5" s="421"/>
      <c r="AH5" s="353" t="s">
        <v>212</v>
      </c>
      <c r="AI5" s="398">
        <v>65780700000</v>
      </c>
      <c r="AJ5" s="420" t="s">
        <v>213</v>
      </c>
      <c r="AK5" s="464" t="s">
        <v>214</v>
      </c>
      <c r="AL5" s="461"/>
      <c r="AM5" s="461"/>
      <c r="AN5" s="463">
        <v>54945578059</v>
      </c>
      <c r="AO5" s="463">
        <v>54945578058.459999</v>
      </c>
      <c r="AP5" s="462"/>
      <c r="AQ5" s="153" t="s">
        <v>363</v>
      </c>
      <c r="AR5" s="154" t="s">
        <v>425</v>
      </c>
      <c r="AS5" s="157" t="s">
        <v>491</v>
      </c>
    </row>
    <row r="6" spans="1:46" ht="103.5" customHeight="1" x14ac:dyDescent="0.5">
      <c r="A6" s="467"/>
      <c r="B6" s="470"/>
      <c r="C6" s="472"/>
      <c r="D6" s="472"/>
      <c r="E6" s="472"/>
      <c r="F6" s="474"/>
      <c r="G6" s="472"/>
      <c r="H6" s="472"/>
      <c r="I6" s="472"/>
      <c r="J6" s="358"/>
      <c r="K6" s="591"/>
      <c r="L6" s="525"/>
      <c r="M6" s="525"/>
      <c r="N6" s="525"/>
      <c r="O6" s="330"/>
      <c r="P6" s="333"/>
      <c r="Q6" s="333"/>
      <c r="R6" s="630"/>
      <c r="S6" s="420"/>
      <c r="T6" s="592"/>
      <c r="U6" s="420"/>
      <c r="V6" s="33" t="s">
        <v>312</v>
      </c>
      <c r="W6" s="134">
        <v>2</v>
      </c>
      <c r="X6" s="134">
        <v>0</v>
      </c>
      <c r="Y6" s="150">
        <v>1</v>
      </c>
      <c r="Z6" s="37">
        <v>2</v>
      </c>
      <c r="AA6" s="37">
        <f t="shared" si="0"/>
        <v>2</v>
      </c>
      <c r="AB6" s="64">
        <f t="shared" si="1"/>
        <v>1</v>
      </c>
      <c r="AC6" s="135" t="s">
        <v>205</v>
      </c>
      <c r="AD6" s="135" t="s">
        <v>208</v>
      </c>
      <c r="AE6" s="152">
        <v>6.25E-2</v>
      </c>
      <c r="AF6" s="420"/>
      <c r="AG6" s="421"/>
      <c r="AH6" s="355"/>
      <c r="AI6" s="399"/>
      <c r="AJ6" s="420"/>
      <c r="AK6" s="465"/>
      <c r="AL6" s="399"/>
      <c r="AM6" s="399"/>
      <c r="AN6" s="463"/>
      <c r="AO6" s="463"/>
      <c r="AP6" s="462"/>
      <c r="AQ6" s="153" t="s">
        <v>364</v>
      </c>
      <c r="AR6" s="154" t="s">
        <v>426</v>
      </c>
      <c r="AS6" s="157" t="s">
        <v>493</v>
      </c>
    </row>
    <row r="7" spans="1:46" ht="107.25" customHeight="1" x14ac:dyDescent="0.5">
      <c r="A7" s="467"/>
      <c r="B7" s="470"/>
      <c r="C7" s="472"/>
      <c r="D7" s="472"/>
      <c r="E7" s="472"/>
      <c r="F7" s="474"/>
      <c r="G7" s="472"/>
      <c r="H7" s="472"/>
      <c r="I7" s="472"/>
      <c r="J7" s="358"/>
      <c r="K7" s="591"/>
      <c r="L7" s="525"/>
      <c r="M7" s="525"/>
      <c r="N7" s="525"/>
      <c r="O7" s="330"/>
      <c r="P7" s="333"/>
      <c r="Q7" s="333"/>
      <c r="R7" s="630"/>
      <c r="S7" s="420" t="s">
        <v>215</v>
      </c>
      <c r="T7" s="436">
        <v>2020130010085</v>
      </c>
      <c r="U7" s="420" t="s">
        <v>216</v>
      </c>
      <c r="V7" s="33" t="s">
        <v>217</v>
      </c>
      <c r="W7" s="134">
        <v>1</v>
      </c>
      <c r="X7" s="134">
        <v>0</v>
      </c>
      <c r="Y7" s="150">
        <v>0</v>
      </c>
      <c r="Z7" s="37">
        <v>1</v>
      </c>
      <c r="AA7" s="37">
        <f t="shared" si="0"/>
        <v>1</v>
      </c>
      <c r="AB7" s="64">
        <f t="shared" si="1"/>
        <v>1</v>
      </c>
      <c r="AC7" s="135" t="s">
        <v>205</v>
      </c>
      <c r="AD7" s="135" t="s">
        <v>208</v>
      </c>
      <c r="AE7" s="152">
        <v>6.25E-2</v>
      </c>
      <c r="AF7" s="421" t="s">
        <v>143</v>
      </c>
      <c r="AG7" s="420" t="s">
        <v>223</v>
      </c>
      <c r="AH7" s="420" t="s">
        <v>134</v>
      </c>
      <c r="AI7" s="459">
        <v>540687909</v>
      </c>
      <c r="AJ7" s="420" t="s">
        <v>224</v>
      </c>
      <c r="AK7" s="420" t="s">
        <v>225</v>
      </c>
      <c r="AL7" s="398">
        <v>200687909</v>
      </c>
      <c r="AM7" s="398">
        <v>0</v>
      </c>
      <c r="AN7" s="556">
        <v>191187909</v>
      </c>
      <c r="AO7" s="556">
        <v>13000000</v>
      </c>
      <c r="AP7" s="460"/>
      <c r="AQ7" s="571" t="s">
        <v>365</v>
      </c>
      <c r="AR7" s="601" t="s">
        <v>427</v>
      </c>
      <c r="AS7" s="157" t="s">
        <v>494</v>
      </c>
    </row>
    <row r="8" spans="1:46" ht="141" customHeight="1" x14ac:dyDescent="0.5">
      <c r="A8" s="467"/>
      <c r="B8" s="470"/>
      <c r="C8" s="472"/>
      <c r="D8" s="472"/>
      <c r="E8" s="472"/>
      <c r="F8" s="474"/>
      <c r="G8" s="472"/>
      <c r="H8" s="472"/>
      <c r="I8" s="472"/>
      <c r="J8" s="358"/>
      <c r="K8" s="591"/>
      <c r="L8" s="525"/>
      <c r="M8" s="525"/>
      <c r="N8" s="525"/>
      <c r="O8" s="330"/>
      <c r="P8" s="333"/>
      <c r="Q8" s="333"/>
      <c r="R8" s="630"/>
      <c r="S8" s="420"/>
      <c r="T8" s="436"/>
      <c r="U8" s="420"/>
      <c r="V8" s="33" t="s">
        <v>218</v>
      </c>
      <c r="W8" s="134">
        <v>1</v>
      </c>
      <c r="X8" s="134">
        <v>0</v>
      </c>
      <c r="Y8" s="150">
        <v>0</v>
      </c>
      <c r="Z8" s="37">
        <v>1</v>
      </c>
      <c r="AA8" s="37">
        <f t="shared" si="0"/>
        <v>1</v>
      </c>
      <c r="AB8" s="64">
        <f>+AA8/W8</f>
        <v>1</v>
      </c>
      <c r="AC8" s="135" t="s">
        <v>222</v>
      </c>
      <c r="AD8" s="135" t="s">
        <v>208</v>
      </c>
      <c r="AE8" s="152">
        <v>6.25E-2</v>
      </c>
      <c r="AF8" s="421"/>
      <c r="AG8" s="421"/>
      <c r="AH8" s="420"/>
      <c r="AI8" s="459"/>
      <c r="AJ8" s="420"/>
      <c r="AK8" s="420"/>
      <c r="AL8" s="461"/>
      <c r="AM8" s="461"/>
      <c r="AN8" s="557"/>
      <c r="AO8" s="557"/>
      <c r="AP8" s="460"/>
      <c r="AQ8" s="571"/>
      <c r="AR8" s="602"/>
      <c r="AS8" s="157" t="s">
        <v>495</v>
      </c>
    </row>
    <row r="9" spans="1:46" ht="101.25" customHeight="1" x14ac:dyDescent="0.5">
      <c r="A9" s="467"/>
      <c r="B9" s="470"/>
      <c r="C9" s="472"/>
      <c r="D9" s="472"/>
      <c r="E9" s="472"/>
      <c r="F9" s="474"/>
      <c r="G9" s="472"/>
      <c r="H9" s="472"/>
      <c r="I9" s="472"/>
      <c r="J9" s="358"/>
      <c r="K9" s="591"/>
      <c r="L9" s="525"/>
      <c r="M9" s="525"/>
      <c r="N9" s="525"/>
      <c r="O9" s="330"/>
      <c r="P9" s="333"/>
      <c r="Q9" s="333"/>
      <c r="R9" s="630"/>
      <c r="S9" s="420"/>
      <c r="T9" s="436"/>
      <c r="U9" s="420"/>
      <c r="V9" s="33" t="s">
        <v>219</v>
      </c>
      <c r="W9" s="134">
        <v>1</v>
      </c>
      <c r="X9" s="134">
        <v>0</v>
      </c>
      <c r="Y9" s="150">
        <v>0</v>
      </c>
      <c r="Z9" s="37">
        <v>1</v>
      </c>
      <c r="AA9" s="37">
        <f t="shared" si="0"/>
        <v>1</v>
      </c>
      <c r="AB9" s="64">
        <f t="shared" si="1"/>
        <v>1</v>
      </c>
      <c r="AC9" s="135" t="s">
        <v>209</v>
      </c>
      <c r="AD9" s="135" t="s">
        <v>208</v>
      </c>
      <c r="AE9" s="152">
        <v>6.25E-2</v>
      </c>
      <c r="AF9" s="421"/>
      <c r="AG9" s="421"/>
      <c r="AH9" s="420"/>
      <c r="AI9" s="459"/>
      <c r="AJ9" s="420"/>
      <c r="AK9" s="420"/>
      <c r="AL9" s="461"/>
      <c r="AM9" s="461"/>
      <c r="AN9" s="557"/>
      <c r="AO9" s="557"/>
      <c r="AP9" s="460"/>
      <c r="AQ9" s="571"/>
      <c r="AR9" s="602"/>
      <c r="AS9" s="157" t="s">
        <v>496</v>
      </c>
    </row>
    <row r="10" spans="1:46" ht="154.5" customHeight="1" x14ac:dyDescent="0.5">
      <c r="A10" s="467"/>
      <c r="B10" s="470"/>
      <c r="C10" s="472"/>
      <c r="D10" s="472"/>
      <c r="E10" s="472"/>
      <c r="F10" s="474"/>
      <c r="G10" s="472"/>
      <c r="H10" s="472"/>
      <c r="I10" s="472"/>
      <c r="J10" s="358"/>
      <c r="K10" s="591"/>
      <c r="L10" s="525"/>
      <c r="M10" s="525"/>
      <c r="N10" s="525"/>
      <c r="O10" s="330"/>
      <c r="P10" s="333"/>
      <c r="Q10" s="333"/>
      <c r="R10" s="630"/>
      <c r="S10" s="420"/>
      <c r="T10" s="436"/>
      <c r="U10" s="420"/>
      <c r="V10" s="33" t="s">
        <v>220</v>
      </c>
      <c r="W10" s="134">
        <v>1</v>
      </c>
      <c r="X10" s="134">
        <v>0</v>
      </c>
      <c r="Y10" s="150">
        <v>0</v>
      </c>
      <c r="Z10" s="37">
        <v>1</v>
      </c>
      <c r="AA10" s="37">
        <f t="shared" si="0"/>
        <v>1</v>
      </c>
      <c r="AB10" s="64">
        <f t="shared" si="1"/>
        <v>1</v>
      </c>
      <c r="AC10" s="135" t="s">
        <v>209</v>
      </c>
      <c r="AD10" s="135" t="s">
        <v>208</v>
      </c>
      <c r="AE10" s="152">
        <v>6.25E-2</v>
      </c>
      <c r="AF10" s="421"/>
      <c r="AG10" s="421"/>
      <c r="AH10" s="420"/>
      <c r="AI10" s="459"/>
      <c r="AJ10" s="420"/>
      <c r="AK10" s="420"/>
      <c r="AL10" s="461"/>
      <c r="AM10" s="461"/>
      <c r="AN10" s="557"/>
      <c r="AO10" s="557"/>
      <c r="AP10" s="460"/>
      <c r="AQ10" s="571"/>
      <c r="AR10" s="602"/>
      <c r="AS10" s="157" t="s">
        <v>497</v>
      </c>
    </row>
    <row r="11" spans="1:46" ht="129.75" customHeight="1" x14ac:dyDescent="0.5">
      <c r="A11" s="467"/>
      <c r="B11" s="470"/>
      <c r="C11" s="472"/>
      <c r="D11" s="472"/>
      <c r="E11" s="472"/>
      <c r="F11" s="474"/>
      <c r="G11" s="472"/>
      <c r="H11" s="472"/>
      <c r="I11" s="472"/>
      <c r="J11" s="358"/>
      <c r="K11" s="591"/>
      <c r="L11" s="525"/>
      <c r="M11" s="525"/>
      <c r="N11" s="525"/>
      <c r="O11" s="330"/>
      <c r="P11" s="333"/>
      <c r="Q11" s="333"/>
      <c r="R11" s="630"/>
      <c r="S11" s="420"/>
      <c r="T11" s="436"/>
      <c r="U11" s="420"/>
      <c r="V11" s="33" t="s">
        <v>221</v>
      </c>
      <c r="W11" s="134">
        <v>1</v>
      </c>
      <c r="X11" s="134">
        <v>0</v>
      </c>
      <c r="Y11" s="150">
        <v>0</v>
      </c>
      <c r="Z11" s="37">
        <v>1</v>
      </c>
      <c r="AA11" s="37">
        <f t="shared" si="0"/>
        <v>1</v>
      </c>
      <c r="AB11" s="64">
        <f>+AA11/W11</f>
        <v>1</v>
      </c>
      <c r="AC11" s="135" t="s">
        <v>209</v>
      </c>
      <c r="AD11" s="135" t="s">
        <v>208</v>
      </c>
      <c r="AE11" s="152">
        <v>6.25E-2</v>
      </c>
      <c r="AF11" s="421"/>
      <c r="AG11" s="421"/>
      <c r="AH11" s="420"/>
      <c r="AI11" s="459"/>
      <c r="AJ11" s="420"/>
      <c r="AK11" s="420"/>
      <c r="AL11" s="399"/>
      <c r="AM11" s="399"/>
      <c r="AN11" s="558"/>
      <c r="AO11" s="558"/>
      <c r="AP11" s="460"/>
      <c r="AQ11" s="571"/>
      <c r="AR11" s="603"/>
      <c r="AS11" s="157" t="s">
        <v>498</v>
      </c>
    </row>
    <row r="12" spans="1:46" ht="93" customHeight="1" x14ac:dyDescent="0.5">
      <c r="A12" s="467"/>
      <c r="B12" s="470"/>
      <c r="C12" s="472"/>
      <c r="D12" s="472"/>
      <c r="E12" s="472"/>
      <c r="F12" s="474"/>
      <c r="G12" s="472"/>
      <c r="H12" s="472"/>
      <c r="I12" s="472"/>
      <c r="J12" s="358"/>
      <c r="K12" s="591"/>
      <c r="L12" s="525"/>
      <c r="M12" s="525"/>
      <c r="N12" s="525"/>
      <c r="O12" s="330"/>
      <c r="P12" s="333"/>
      <c r="Q12" s="333"/>
      <c r="R12" s="630"/>
      <c r="S12" s="464" t="s">
        <v>139</v>
      </c>
      <c r="T12" s="502">
        <v>2020130010057</v>
      </c>
      <c r="U12" s="353" t="s">
        <v>141</v>
      </c>
      <c r="V12" s="353" t="s">
        <v>561</v>
      </c>
      <c r="W12" s="502">
        <v>35</v>
      </c>
      <c r="X12" s="502">
        <v>35</v>
      </c>
      <c r="Y12" s="593">
        <v>35</v>
      </c>
      <c r="Z12" s="593">
        <v>81</v>
      </c>
      <c r="AA12" s="593">
        <f>+Z12</f>
        <v>81</v>
      </c>
      <c r="AB12" s="586">
        <v>1</v>
      </c>
      <c r="AC12" s="595">
        <v>44013</v>
      </c>
      <c r="AD12" s="595">
        <v>44196</v>
      </c>
      <c r="AE12" s="597">
        <v>6.25E-2</v>
      </c>
      <c r="AF12" s="353" t="s">
        <v>143</v>
      </c>
      <c r="AG12" s="353" t="s">
        <v>485</v>
      </c>
      <c r="AH12" s="353" t="s">
        <v>762</v>
      </c>
      <c r="AI12" s="636">
        <v>243778678113</v>
      </c>
      <c r="AJ12" s="305" t="s">
        <v>748</v>
      </c>
      <c r="AK12" s="306" t="s">
        <v>749</v>
      </c>
      <c r="AL12" s="158">
        <v>0</v>
      </c>
      <c r="AM12" s="158">
        <v>0</v>
      </c>
      <c r="AN12" s="307">
        <v>0</v>
      </c>
      <c r="AO12" s="307">
        <v>0</v>
      </c>
      <c r="AP12" s="132" t="s">
        <v>402</v>
      </c>
      <c r="AQ12" s="159" t="s">
        <v>405</v>
      </c>
      <c r="AR12" s="153" t="s">
        <v>562</v>
      </c>
      <c r="AS12" s="132" t="s">
        <v>553</v>
      </c>
      <c r="AT12" s="26" t="s">
        <v>405</v>
      </c>
    </row>
    <row r="13" spans="1:46" ht="69.75" customHeight="1" x14ac:dyDescent="0.5">
      <c r="A13" s="467"/>
      <c r="B13" s="470"/>
      <c r="C13" s="472"/>
      <c r="D13" s="472"/>
      <c r="E13" s="472"/>
      <c r="F13" s="474"/>
      <c r="G13" s="472"/>
      <c r="H13" s="472"/>
      <c r="I13" s="472"/>
      <c r="J13" s="358"/>
      <c r="K13" s="591"/>
      <c r="L13" s="525"/>
      <c r="M13" s="525"/>
      <c r="N13" s="525"/>
      <c r="O13" s="330"/>
      <c r="P13" s="333"/>
      <c r="Q13" s="333"/>
      <c r="R13" s="630"/>
      <c r="S13" s="561"/>
      <c r="T13" s="503"/>
      <c r="U13" s="354"/>
      <c r="V13" s="355"/>
      <c r="W13" s="504"/>
      <c r="X13" s="504"/>
      <c r="Y13" s="594"/>
      <c r="Z13" s="594"/>
      <c r="AA13" s="594"/>
      <c r="AB13" s="587"/>
      <c r="AC13" s="596"/>
      <c r="AD13" s="596"/>
      <c r="AE13" s="599"/>
      <c r="AF13" s="354"/>
      <c r="AG13" s="354"/>
      <c r="AH13" s="354"/>
      <c r="AI13" s="637"/>
      <c r="AJ13" s="305"/>
      <c r="AK13" s="306"/>
      <c r="AL13" s="160">
        <v>4591764435</v>
      </c>
      <c r="AM13" s="158">
        <v>0</v>
      </c>
      <c r="AN13" s="307"/>
      <c r="AO13" s="307"/>
      <c r="AP13" s="132" t="s">
        <v>404</v>
      </c>
      <c r="AQ13" s="159" t="s">
        <v>329</v>
      </c>
      <c r="AR13" s="161"/>
      <c r="AS13" s="162" t="s">
        <v>404</v>
      </c>
      <c r="AT13" s="26" t="s">
        <v>554</v>
      </c>
    </row>
    <row r="14" spans="1:46" ht="76.5" customHeight="1" x14ac:dyDescent="0.5">
      <c r="A14" s="467"/>
      <c r="B14" s="470"/>
      <c r="C14" s="472"/>
      <c r="D14" s="472"/>
      <c r="E14" s="472"/>
      <c r="F14" s="474"/>
      <c r="G14" s="472"/>
      <c r="H14" s="472"/>
      <c r="I14" s="472"/>
      <c r="J14" s="358"/>
      <c r="K14" s="591"/>
      <c r="L14" s="525"/>
      <c r="M14" s="525"/>
      <c r="N14" s="525"/>
      <c r="O14" s="330"/>
      <c r="P14" s="333"/>
      <c r="Q14" s="333"/>
      <c r="R14" s="630"/>
      <c r="S14" s="561"/>
      <c r="T14" s="503"/>
      <c r="U14" s="354"/>
      <c r="V14" s="353" t="s">
        <v>563</v>
      </c>
      <c r="W14" s="502">
        <v>173</v>
      </c>
      <c r="X14" s="502">
        <v>173</v>
      </c>
      <c r="Y14" s="593">
        <v>173</v>
      </c>
      <c r="Z14" s="593">
        <v>173</v>
      </c>
      <c r="AA14" s="593">
        <f>+Z14</f>
        <v>173</v>
      </c>
      <c r="AB14" s="586">
        <f>+AA14/W14</f>
        <v>1</v>
      </c>
      <c r="AC14" s="595">
        <v>44013</v>
      </c>
      <c r="AD14" s="595">
        <v>44196</v>
      </c>
      <c r="AE14" s="597">
        <v>6.25E-2</v>
      </c>
      <c r="AF14" s="354"/>
      <c r="AG14" s="354"/>
      <c r="AH14" s="354"/>
      <c r="AI14" s="637"/>
      <c r="AJ14" s="305" t="s">
        <v>750</v>
      </c>
      <c r="AK14" s="306" t="s">
        <v>751</v>
      </c>
      <c r="AL14" s="160">
        <v>17631818333</v>
      </c>
      <c r="AM14" s="160">
        <v>1617859133</v>
      </c>
      <c r="AN14" s="307">
        <v>4591764435</v>
      </c>
      <c r="AO14" s="307">
        <v>4591764435</v>
      </c>
      <c r="AP14" s="10" t="s">
        <v>406</v>
      </c>
      <c r="AQ14" s="163" t="s">
        <v>407</v>
      </c>
      <c r="AR14" s="161"/>
      <c r="AS14" s="162" t="s">
        <v>549</v>
      </c>
      <c r="AT14" s="27" t="s">
        <v>555</v>
      </c>
    </row>
    <row r="15" spans="1:46" ht="70.5" customHeight="1" x14ac:dyDescent="0.5">
      <c r="A15" s="467"/>
      <c r="B15" s="470"/>
      <c r="C15" s="472"/>
      <c r="D15" s="472"/>
      <c r="E15" s="472"/>
      <c r="F15" s="474"/>
      <c r="G15" s="472"/>
      <c r="H15" s="472"/>
      <c r="I15" s="472"/>
      <c r="J15" s="358"/>
      <c r="K15" s="591"/>
      <c r="L15" s="525"/>
      <c r="M15" s="525"/>
      <c r="N15" s="525"/>
      <c r="O15" s="330"/>
      <c r="P15" s="333"/>
      <c r="Q15" s="333"/>
      <c r="R15" s="630"/>
      <c r="S15" s="561"/>
      <c r="T15" s="503"/>
      <c r="U15" s="354"/>
      <c r="V15" s="355"/>
      <c r="W15" s="504"/>
      <c r="X15" s="504"/>
      <c r="Y15" s="594"/>
      <c r="Z15" s="594"/>
      <c r="AA15" s="594"/>
      <c r="AB15" s="587"/>
      <c r="AC15" s="596"/>
      <c r="AD15" s="596"/>
      <c r="AE15" s="599"/>
      <c r="AF15" s="354"/>
      <c r="AG15" s="354"/>
      <c r="AH15" s="354"/>
      <c r="AI15" s="637"/>
      <c r="AJ15" s="305"/>
      <c r="AK15" s="306"/>
      <c r="AL15" s="164">
        <v>3329208533</v>
      </c>
      <c r="AM15" s="160">
        <v>117146416.42999983</v>
      </c>
      <c r="AN15" s="307"/>
      <c r="AO15" s="307"/>
      <c r="AP15" s="10" t="s">
        <v>408</v>
      </c>
      <c r="AQ15" s="163" t="s">
        <v>329</v>
      </c>
      <c r="AR15" s="161"/>
      <c r="AS15" s="162" t="s">
        <v>550</v>
      </c>
      <c r="AT15" s="27" t="s">
        <v>555</v>
      </c>
    </row>
    <row r="16" spans="1:46" ht="225.75" customHeight="1" x14ac:dyDescent="0.5">
      <c r="A16" s="467"/>
      <c r="B16" s="470"/>
      <c r="C16" s="472"/>
      <c r="D16" s="472"/>
      <c r="E16" s="472"/>
      <c r="F16" s="474"/>
      <c r="G16" s="472"/>
      <c r="H16" s="472"/>
      <c r="I16" s="472"/>
      <c r="J16" s="358"/>
      <c r="K16" s="591"/>
      <c r="L16" s="525"/>
      <c r="M16" s="525"/>
      <c r="N16" s="525"/>
      <c r="O16" s="330"/>
      <c r="P16" s="333"/>
      <c r="Q16" s="333"/>
      <c r="R16" s="630"/>
      <c r="S16" s="561"/>
      <c r="T16" s="503"/>
      <c r="U16" s="354"/>
      <c r="V16" s="353" t="s">
        <v>564</v>
      </c>
      <c r="W16" s="502">
        <v>105</v>
      </c>
      <c r="X16" s="502">
        <v>105</v>
      </c>
      <c r="Y16" s="502">
        <v>105</v>
      </c>
      <c r="Z16" s="593">
        <v>105</v>
      </c>
      <c r="AA16" s="593">
        <f>+Z16</f>
        <v>105</v>
      </c>
      <c r="AB16" s="586">
        <f>+AA16/W16</f>
        <v>1</v>
      </c>
      <c r="AC16" s="595">
        <v>44013</v>
      </c>
      <c r="AD16" s="595">
        <v>44196</v>
      </c>
      <c r="AE16" s="597">
        <v>6.25E-2</v>
      </c>
      <c r="AF16" s="354"/>
      <c r="AG16" s="354"/>
      <c r="AH16" s="354"/>
      <c r="AI16" s="637"/>
      <c r="AJ16" s="305" t="s">
        <v>752</v>
      </c>
      <c r="AK16" s="322" t="s">
        <v>753</v>
      </c>
      <c r="AL16" s="165">
        <v>12159795738</v>
      </c>
      <c r="AM16" s="165">
        <v>12159795738</v>
      </c>
      <c r="AN16" s="307">
        <v>17631818332.84</v>
      </c>
      <c r="AO16" s="307">
        <v>17631818331.330002</v>
      </c>
      <c r="AP16" s="132" t="s">
        <v>403</v>
      </c>
      <c r="AQ16" s="166" t="s">
        <v>410</v>
      </c>
      <c r="AR16" s="153" t="s">
        <v>453</v>
      </c>
      <c r="AS16" s="162" t="s">
        <v>551</v>
      </c>
      <c r="AT16" s="27" t="s">
        <v>555</v>
      </c>
    </row>
    <row r="17" spans="1:46" ht="138.75" customHeight="1" x14ac:dyDescent="0.5">
      <c r="A17" s="467"/>
      <c r="B17" s="470"/>
      <c r="C17" s="472"/>
      <c r="D17" s="472"/>
      <c r="E17" s="472"/>
      <c r="F17" s="474"/>
      <c r="G17" s="472"/>
      <c r="H17" s="472"/>
      <c r="I17" s="472"/>
      <c r="J17" s="358"/>
      <c r="K17" s="591"/>
      <c r="L17" s="525"/>
      <c r="M17" s="525"/>
      <c r="N17" s="525"/>
      <c r="O17" s="330"/>
      <c r="P17" s="333"/>
      <c r="Q17" s="333"/>
      <c r="R17" s="630"/>
      <c r="S17" s="561"/>
      <c r="T17" s="503"/>
      <c r="U17" s="354"/>
      <c r="V17" s="354"/>
      <c r="W17" s="503"/>
      <c r="X17" s="503"/>
      <c r="Y17" s="503"/>
      <c r="Z17" s="610"/>
      <c r="AA17" s="610"/>
      <c r="AB17" s="588"/>
      <c r="AC17" s="600"/>
      <c r="AD17" s="600"/>
      <c r="AE17" s="598"/>
      <c r="AF17" s="354"/>
      <c r="AG17" s="354"/>
      <c r="AH17" s="355"/>
      <c r="AI17" s="638"/>
      <c r="AJ17" s="305"/>
      <c r="AK17" s="322"/>
      <c r="AL17" s="165">
        <v>1189528205</v>
      </c>
      <c r="AM17" s="165">
        <v>252229907</v>
      </c>
      <c r="AN17" s="307"/>
      <c r="AO17" s="307"/>
      <c r="AP17" s="132"/>
      <c r="AQ17" s="166"/>
      <c r="AR17" s="153"/>
      <c r="AS17" s="162" t="s">
        <v>552</v>
      </c>
      <c r="AT17" s="27" t="s">
        <v>556</v>
      </c>
    </row>
    <row r="18" spans="1:46" ht="93" customHeight="1" x14ac:dyDescent="0.5">
      <c r="A18" s="467"/>
      <c r="B18" s="470"/>
      <c r="C18" s="472"/>
      <c r="D18" s="472"/>
      <c r="E18" s="472"/>
      <c r="F18" s="474"/>
      <c r="G18" s="472"/>
      <c r="H18" s="472"/>
      <c r="I18" s="472"/>
      <c r="J18" s="358"/>
      <c r="K18" s="591"/>
      <c r="L18" s="525"/>
      <c r="M18" s="525"/>
      <c r="N18" s="525"/>
      <c r="O18" s="330"/>
      <c r="P18" s="333"/>
      <c r="Q18" s="333"/>
      <c r="R18" s="630"/>
      <c r="S18" s="561"/>
      <c r="T18" s="503"/>
      <c r="U18" s="354"/>
      <c r="V18" s="354"/>
      <c r="W18" s="503"/>
      <c r="X18" s="503"/>
      <c r="Y18" s="503"/>
      <c r="Z18" s="610"/>
      <c r="AA18" s="610"/>
      <c r="AB18" s="588"/>
      <c r="AC18" s="600"/>
      <c r="AD18" s="600"/>
      <c r="AE18" s="598"/>
      <c r="AF18" s="354"/>
      <c r="AG18" s="354"/>
      <c r="AH18" s="420" t="s">
        <v>761</v>
      </c>
      <c r="AI18" s="639">
        <v>1612367104883</v>
      </c>
      <c r="AJ18" s="167" t="s">
        <v>754</v>
      </c>
      <c r="AK18" s="168" t="s">
        <v>755</v>
      </c>
      <c r="AL18" s="164">
        <f>804597106</f>
        <v>804597106</v>
      </c>
      <c r="AM18" s="165">
        <v>301877552</v>
      </c>
      <c r="AN18" s="41">
        <v>3329208533</v>
      </c>
      <c r="AO18" s="41">
        <v>3329208533</v>
      </c>
      <c r="AP18" s="132"/>
      <c r="AQ18" s="166"/>
      <c r="AR18" s="153"/>
      <c r="AS18" s="162" t="s">
        <v>409</v>
      </c>
      <c r="AT18" s="28" t="s">
        <v>411</v>
      </c>
    </row>
    <row r="19" spans="1:46" ht="31.5" customHeight="1" x14ac:dyDescent="0.5">
      <c r="A19" s="467"/>
      <c r="B19" s="470"/>
      <c r="C19" s="472"/>
      <c r="D19" s="472"/>
      <c r="E19" s="472"/>
      <c r="F19" s="474"/>
      <c r="G19" s="472"/>
      <c r="H19" s="472"/>
      <c r="I19" s="472"/>
      <c r="J19" s="358"/>
      <c r="K19" s="591"/>
      <c r="L19" s="525"/>
      <c r="M19" s="525"/>
      <c r="N19" s="525"/>
      <c r="O19" s="330"/>
      <c r="P19" s="333"/>
      <c r="Q19" s="333"/>
      <c r="R19" s="630"/>
      <c r="S19" s="561"/>
      <c r="T19" s="503"/>
      <c r="U19" s="354"/>
      <c r="V19" s="354"/>
      <c r="W19" s="503"/>
      <c r="X19" s="503"/>
      <c r="Y19" s="503"/>
      <c r="Z19" s="610"/>
      <c r="AA19" s="610"/>
      <c r="AB19" s="588"/>
      <c r="AC19" s="600"/>
      <c r="AD19" s="600"/>
      <c r="AE19" s="598"/>
      <c r="AF19" s="354"/>
      <c r="AG19" s="354"/>
      <c r="AH19" s="420"/>
      <c r="AI19" s="420"/>
      <c r="AJ19" s="316" t="s">
        <v>756</v>
      </c>
      <c r="AK19" s="318" t="s">
        <v>757</v>
      </c>
      <c r="AL19" s="164">
        <v>480344414</v>
      </c>
      <c r="AM19" s="164">
        <v>480344414</v>
      </c>
      <c r="AN19" s="320">
        <v>12159795738</v>
      </c>
      <c r="AO19" s="320">
        <v>12159795738</v>
      </c>
      <c r="AP19" s="132"/>
      <c r="AQ19" s="166"/>
      <c r="AR19" s="153"/>
      <c r="AS19" s="162" t="s">
        <v>552</v>
      </c>
      <c r="AT19" s="28" t="s">
        <v>557</v>
      </c>
    </row>
    <row r="20" spans="1:46" ht="64.5" customHeight="1" x14ac:dyDescent="0.5">
      <c r="A20" s="467"/>
      <c r="B20" s="470"/>
      <c r="C20" s="472"/>
      <c r="D20" s="472"/>
      <c r="E20" s="472"/>
      <c r="F20" s="474"/>
      <c r="G20" s="472"/>
      <c r="H20" s="472"/>
      <c r="I20" s="472"/>
      <c r="J20" s="358"/>
      <c r="K20" s="591"/>
      <c r="L20" s="525"/>
      <c r="M20" s="525"/>
      <c r="N20" s="525"/>
      <c r="O20" s="330"/>
      <c r="P20" s="333"/>
      <c r="Q20" s="333"/>
      <c r="R20" s="630"/>
      <c r="S20" s="561"/>
      <c r="T20" s="503"/>
      <c r="U20" s="354"/>
      <c r="V20" s="354"/>
      <c r="W20" s="503"/>
      <c r="X20" s="503"/>
      <c r="Y20" s="503"/>
      <c r="Z20" s="610"/>
      <c r="AA20" s="610"/>
      <c r="AB20" s="588"/>
      <c r="AC20" s="600"/>
      <c r="AD20" s="600"/>
      <c r="AE20" s="598"/>
      <c r="AF20" s="354"/>
      <c r="AG20" s="354"/>
      <c r="AH20" s="420"/>
      <c r="AI20" s="420"/>
      <c r="AJ20" s="317"/>
      <c r="AK20" s="319"/>
      <c r="AL20" s="164">
        <v>9491338</v>
      </c>
      <c r="AM20" s="164">
        <v>9491338</v>
      </c>
      <c r="AN20" s="321"/>
      <c r="AO20" s="321"/>
      <c r="AP20" s="132"/>
      <c r="AQ20" s="166"/>
      <c r="AR20" s="153"/>
      <c r="AS20" s="132" t="s">
        <v>552</v>
      </c>
      <c r="AT20" s="28" t="s">
        <v>557</v>
      </c>
    </row>
    <row r="21" spans="1:46" ht="39" customHeight="1" x14ac:dyDescent="0.5">
      <c r="A21" s="467"/>
      <c r="B21" s="470"/>
      <c r="C21" s="472"/>
      <c r="D21" s="472"/>
      <c r="E21" s="472"/>
      <c r="F21" s="474"/>
      <c r="G21" s="472"/>
      <c r="H21" s="472"/>
      <c r="I21" s="472"/>
      <c r="J21" s="358"/>
      <c r="K21" s="591"/>
      <c r="L21" s="525"/>
      <c r="M21" s="525"/>
      <c r="N21" s="525"/>
      <c r="O21" s="330"/>
      <c r="P21" s="333"/>
      <c r="Q21" s="333"/>
      <c r="R21" s="630"/>
      <c r="S21" s="561"/>
      <c r="T21" s="503"/>
      <c r="U21" s="354"/>
      <c r="V21" s="354"/>
      <c r="W21" s="503"/>
      <c r="X21" s="503"/>
      <c r="Y21" s="503"/>
      <c r="Z21" s="610"/>
      <c r="AA21" s="610"/>
      <c r="AB21" s="588"/>
      <c r="AC21" s="600"/>
      <c r="AD21" s="600"/>
      <c r="AE21" s="598"/>
      <c r="AF21" s="354"/>
      <c r="AG21" s="354"/>
      <c r="AH21" s="420" t="s">
        <v>760</v>
      </c>
      <c r="AI21" s="640">
        <v>687558140</v>
      </c>
      <c r="AJ21" s="310" t="s">
        <v>758</v>
      </c>
      <c r="AK21" s="313" t="s">
        <v>759</v>
      </c>
      <c r="AL21" s="164">
        <v>715645842</v>
      </c>
      <c r="AM21" s="164">
        <v>715645842</v>
      </c>
      <c r="AN21" s="320">
        <v>804597106</v>
      </c>
      <c r="AO21" s="320">
        <v>396998422</v>
      </c>
      <c r="AP21" s="132"/>
      <c r="AQ21" s="166"/>
      <c r="AR21" s="153"/>
      <c r="AS21" s="132" t="s">
        <v>552</v>
      </c>
      <c r="AT21" s="28" t="s">
        <v>557</v>
      </c>
    </row>
    <row r="22" spans="1:46" ht="39" customHeight="1" x14ac:dyDescent="0.5">
      <c r="A22" s="467"/>
      <c r="B22" s="470"/>
      <c r="C22" s="472"/>
      <c r="D22" s="472"/>
      <c r="E22" s="472"/>
      <c r="F22" s="474"/>
      <c r="G22" s="472"/>
      <c r="H22" s="472"/>
      <c r="I22" s="472"/>
      <c r="J22" s="358"/>
      <c r="K22" s="591"/>
      <c r="L22" s="525"/>
      <c r="M22" s="525"/>
      <c r="N22" s="525"/>
      <c r="O22" s="330"/>
      <c r="P22" s="333"/>
      <c r="Q22" s="333"/>
      <c r="R22" s="630"/>
      <c r="S22" s="561"/>
      <c r="T22" s="503"/>
      <c r="U22" s="354"/>
      <c r="V22" s="354"/>
      <c r="W22" s="503"/>
      <c r="X22" s="503"/>
      <c r="Y22" s="503"/>
      <c r="Z22" s="610"/>
      <c r="AA22" s="610"/>
      <c r="AB22" s="588"/>
      <c r="AC22" s="600"/>
      <c r="AD22" s="600"/>
      <c r="AE22" s="598"/>
      <c r="AF22" s="354"/>
      <c r="AG22" s="354"/>
      <c r="AH22" s="420"/>
      <c r="AI22" s="640"/>
      <c r="AJ22" s="311"/>
      <c r="AK22" s="314"/>
      <c r="AL22" s="164">
        <v>201884058</v>
      </c>
      <c r="AM22" s="164">
        <v>201884058</v>
      </c>
      <c r="AN22" s="559"/>
      <c r="AO22" s="559"/>
      <c r="AP22" s="132"/>
      <c r="AQ22" s="166"/>
      <c r="AR22" s="153"/>
      <c r="AS22" s="132" t="s">
        <v>552</v>
      </c>
      <c r="AT22" s="28" t="s">
        <v>557</v>
      </c>
    </row>
    <row r="23" spans="1:46" ht="31.5" customHeight="1" x14ac:dyDescent="0.5">
      <c r="A23" s="467"/>
      <c r="B23" s="470"/>
      <c r="C23" s="472"/>
      <c r="D23" s="472"/>
      <c r="E23" s="472"/>
      <c r="F23" s="474"/>
      <c r="G23" s="472"/>
      <c r="H23" s="472"/>
      <c r="I23" s="472"/>
      <c r="J23" s="358"/>
      <c r="K23" s="591"/>
      <c r="L23" s="525"/>
      <c r="M23" s="525"/>
      <c r="N23" s="525"/>
      <c r="O23" s="330"/>
      <c r="P23" s="333"/>
      <c r="Q23" s="333"/>
      <c r="R23" s="630"/>
      <c r="S23" s="561"/>
      <c r="T23" s="503"/>
      <c r="U23" s="354"/>
      <c r="V23" s="354"/>
      <c r="W23" s="503"/>
      <c r="X23" s="503"/>
      <c r="Y23" s="503"/>
      <c r="Z23" s="610"/>
      <c r="AA23" s="610"/>
      <c r="AB23" s="588"/>
      <c r="AC23" s="600"/>
      <c r="AD23" s="600"/>
      <c r="AE23" s="598"/>
      <c r="AF23" s="354"/>
      <c r="AG23" s="354"/>
      <c r="AH23" s="420"/>
      <c r="AI23" s="640"/>
      <c r="AJ23" s="311"/>
      <c r="AK23" s="314"/>
      <c r="AL23" s="164">
        <v>32823442</v>
      </c>
      <c r="AM23" s="164">
        <v>32823442</v>
      </c>
      <c r="AN23" s="559"/>
      <c r="AO23" s="559"/>
      <c r="AP23" s="132"/>
      <c r="AQ23" s="166"/>
      <c r="AR23" s="153"/>
      <c r="AS23" s="132" t="s">
        <v>552</v>
      </c>
      <c r="AT23" s="28" t="s">
        <v>557</v>
      </c>
    </row>
    <row r="24" spans="1:46" ht="57.75" customHeight="1" x14ac:dyDescent="0.5">
      <c r="A24" s="467"/>
      <c r="B24" s="470"/>
      <c r="C24" s="472"/>
      <c r="D24" s="472"/>
      <c r="E24" s="472"/>
      <c r="F24" s="474"/>
      <c r="G24" s="472"/>
      <c r="H24" s="472"/>
      <c r="I24" s="472"/>
      <c r="J24" s="358"/>
      <c r="K24" s="591"/>
      <c r="L24" s="525"/>
      <c r="M24" s="525"/>
      <c r="N24" s="525"/>
      <c r="O24" s="330"/>
      <c r="P24" s="333"/>
      <c r="Q24" s="333"/>
      <c r="R24" s="630"/>
      <c r="S24" s="465"/>
      <c r="T24" s="504"/>
      <c r="U24" s="355"/>
      <c r="V24" s="355"/>
      <c r="W24" s="504"/>
      <c r="X24" s="504"/>
      <c r="Y24" s="504"/>
      <c r="Z24" s="594"/>
      <c r="AA24" s="594"/>
      <c r="AB24" s="587"/>
      <c r="AC24" s="596"/>
      <c r="AD24" s="596"/>
      <c r="AE24" s="599"/>
      <c r="AF24" s="355"/>
      <c r="AG24" s="355"/>
      <c r="AH24" s="420"/>
      <c r="AI24" s="640"/>
      <c r="AJ24" s="312"/>
      <c r="AK24" s="315"/>
      <c r="AL24" s="164">
        <v>3287450</v>
      </c>
      <c r="AM24" s="164">
        <v>3287450</v>
      </c>
      <c r="AN24" s="321"/>
      <c r="AO24" s="321"/>
      <c r="AP24" s="132" t="s">
        <v>409</v>
      </c>
      <c r="AQ24" s="159" t="s">
        <v>411</v>
      </c>
      <c r="AR24" s="161"/>
      <c r="AS24" s="132" t="s">
        <v>552</v>
      </c>
      <c r="AT24" s="28" t="s">
        <v>557</v>
      </c>
    </row>
    <row r="25" spans="1:46" ht="196.5" customHeight="1" x14ac:dyDescent="0.5">
      <c r="A25" s="467"/>
      <c r="B25" s="470"/>
      <c r="C25" s="472"/>
      <c r="D25" s="472"/>
      <c r="E25" s="472"/>
      <c r="F25" s="474"/>
      <c r="G25" s="472"/>
      <c r="H25" s="472"/>
      <c r="I25" s="472"/>
      <c r="J25" s="358"/>
      <c r="K25" s="591"/>
      <c r="L25" s="525"/>
      <c r="M25" s="525"/>
      <c r="N25" s="525"/>
      <c r="O25" s="330"/>
      <c r="P25" s="333"/>
      <c r="Q25" s="333"/>
      <c r="R25" s="630"/>
      <c r="S25" s="420" t="s">
        <v>140</v>
      </c>
      <c r="T25" s="436">
        <v>2020130010052</v>
      </c>
      <c r="U25" s="420" t="s">
        <v>142</v>
      </c>
      <c r="V25" s="132" t="s">
        <v>177</v>
      </c>
      <c r="W25" s="140">
        <v>5700</v>
      </c>
      <c r="X25" s="140">
        <v>5700</v>
      </c>
      <c r="Y25" s="140">
        <v>5700</v>
      </c>
      <c r="Z25" s="39">
        <v>5700</v>
      </c>
      <c r="AA25" s="39">
        <f>+Z25</f>
        <v>5700</v>
      </c>
      <c r="AB25" s="65">
        <f>+AA25/W25</f>
        <v>1</v>
      </c>
      <c r="AC25" s="24">
        <v>44013</v>
      </c>
      <c r="AD25" s="24">
        <v>44196</v>
      </c>
      <c r="AE25" s="152">
        <v>6.25E-2</v>
      </c>
      <c r="AF25" s="420" t="s">
        <v>143</v>
      </c>
      <c r="AG25" s="420" t="s">
        <v>481</v>
      </c>
      <c r="AH25" s="353" t="s">
        <v>134</v>
      </c>
      <c r="AI25" s="398">
        <v>1983509499</v>
      </c>
      <c r="AJ25" s="169" t="s">
        <v>626</v>
      </c>
      <c r="AK25" s="134" t="s">
        <v>275</v>
      </c>
      <c r="AL25" s="134"/>
      <c r="AM25" s="134"/>
      <c r="AN25" s="41">
        <v>5037790909</v>
      </c>
      <c r="AO25" s="41">
        <v>4108945561</v>
      </c>
      <c r="AP25" s="573"/>
      <c r="AQ25" s="161"/>
      <c r="AR25" s="153" t="s">
        <v>476</v>
      </c>
      <c r="AS25" s="33" t="s">
        <v>525</v>
      </c>
    </row>
    <row r="26" spans="1:46" ht="201" customHeight="1" x14ac:dyDescent="0.5">
      <c r="A26" s="467"/>
      <c r="B26" s="470"/>
      <c r="C26" s="472"/>
      <c r="D26" s="472"/>
      <c r="E26" s="472"/>
      <c r="F26" s="474"/>
      <c r="G26" s="472"/>
      <c r="H26" s="472"/>
      <c r="I26" s="472"/>
      <c r="J26" s="358"/>
      <c r="K26" s="591"/>
      <c r="L26" s="525"/>
      <c r="M26" s="525"/>
      <c r="N26" s="525"/>
      <c r="O26" s="330"/>
      <c r="P26" s="333"/>
      <c r="Q26" s="333"/>
      <c r="R26" s="630"/>
      <c r="S26" s="420"/>
      <c r="T26" s="436"/>
      <c r="U26" s="420"/>
      <c r="V26" s="132" t="s">
        <v>178</v>
      </c>
      <c r="W26" s="140">
        <v>750</v>
      </c>
      <c r="X26" s="140">
        <v>47</v>
      </c>
      <c r="Y26" s="140">
        <v>37</v>
      </c>
      <c r="Z26" s="170">
        <v>0</v>
      </c>
      <c r="AA26" s="39">
        <f t="shared" ref="AA26:AA32" si="2">SUM(X26:Z26)</f>
        <v>84</v>
      </c>
      <c r="AB26" s="65">
        <f>+AA26/W26</f>
        <v>0.112</v>
      </c>
      <c r="AC26" s="24">
        <v>44013</v>
      </c>
      <c r="AD26" s="24">
        <v>44196</v>
      </c>
      <c r="AE26" s="152">
        <v>6.25E-2</v>
      </c>
      <c r="AF26" s="420"/>
      <c r="AG26" s="420"/>
      <c r="AH26" s="355"/>
      <c r="AI26" s="399"/>
      <c r="AJ26" s="171" t="s">
        <v>627</v>
      </c>
      <c r="AK26" s="171" t="s">
        <v>655</v>
      </c>
      <c r="AL26" s="134"/>
      <c r="AM26" s="134"/>
      <c r="AN26" s="41">
        <v>314501771541</v>
      </c>
      <c r="AO26" s="41">
        <v>314452483107</v>
      </c>
      <c r="AP26" s="573"/>
      <c r="AQ26" s="153" t="s">
        <v>395</v>
      </c>
      <c r="AR26" s="153" t="s">
        <v>477</v>
      </c>
      <c r="AS26" s="132" t="s">
        <v>526</v>
      </c>
    </row>
    <row r="27" spans="1:46" ht="238.5" customHeight="1" x14ac:dyDescent="0.5">
      <c r="A27" s="467"/>
      <c r="B27" s="470"/>
      <c r="C27" s="472"/>
      <c r="D27" s="472"/>
      <c r="E27" s="472"/>
      <c r="F27" s="474"/>
      <c r="G27" s="472"/>
      <c r="H27" s="472"/>
      <c r="I27" s="472"/>
      <c r="J27" s="358"/>
      <c r="K27" s="591"/>
      <c r="L27" s="435"/>
      <c r="M27" s="435"/>
      <c r="N27" s="435"/>
      <c r="O27" s="331"/>
      <c r="P27" s="334"/>
      <c r="Q27" s="334"/>
      <c r="R27" s="630"/>
      <c r="S27" s="420"/>
      <c r="T27" s="436"/>
      <c r="U27" s="420"/>
      <c r="V27" s="132" t="s">
        <v>179</v>
      </c>
      <c r="W27" s="140">
        <v>430</v>
      </c>
      <c r="X27" s="140">
        <v>0</v>
      </c>
      <c r="Y27" s="140">
        <v>0</v>
      </c>
      <c r="Z27" s="39">
        <v>0</v>
      </c>
      <c r="AA27" s="39">
        <f t="shared" si="2"/>
        <v>0</v>
      </c>
      <c r="AB27" s="65">
        <f t="shared" ref="AB27:AB90" si="3">+AA27/W27</f>
        <v>0</v>
      </c>
      <c r="AC27" s="24">
        <v>44013</v>
      </c>
      <c r="AD27" s="24">
        <v>44196</v>
      </c>
      <c r="AE27" s="152">
        <v>6.25E-2</v>
      </c>
      <c r="AF27" s="420"/>
      <c r="AG27" s="420"/>
      <c r="AH27" s="33" t="s">
        <v>164</v>
      </c>
      <c r="AI27" s="172">
        <v>1805357870.24</v>
      </c>
      <c r="AJ27" s="173" t="s">
        <v>628</v>
      </c>
      <c r="AK27" s="171" t="s">
        <v>656</v>
      </c>
      <c r="AL27" s="134"/>
      <c r="AM27" s="134"/>
      <c r="AN27" s="41">
        <v>60292331391</v>
      </c>
      <c r="AO27" s="41">
        <v>60292331391</v>
      </c>
      <c r="AP27" s="573"/>
      <c r="AQ27" s="161"/>
      <c r="AR27" s="153" t="s">
        <v>478</v>
      </c>
      <c r="AS27" s="132" t="s">
        <v>527</v>
      </c>
    </row>
    <row r="28" spans="1:46" ht="168.75" customHeight="1" x14ac:dyDescent="0.5">
      <c r="A28" s="467"/>
      <c r="B28" s="470"/>
      <c r="C28" s="472"/>
      <c r="D28" s="472"/>
      <c r="E28" s="472"/>
      <c r="F28" s="474"/>
      <c r="G28" s="450" t="s">
        <v>30</v>
      </c>
      <c r="H28" s="450" t="s">
        <v>31</v>
      </c>
      <c r="I28" s="450" t="s">
        <v>293</v>
      </c>
      <c r="J28" s="585">
        <v>1200</v>
      </c>
      <c r="K28" s="585">
        <v>300</v>
      </c>
      <c r="L28" s="335">
        <v>0</v>
      </c>
      <c r="M28" s="335">
        <v>0</v>
      </c>
      <c r="N28" s="335">
        <v>0</v>
      </c>
      <c r="O28" s="335">
        <f>SUM(L28:N31)</f>
        <v>0</v>
      </c>
      <c r="P28" s="338">
        <f>+O28/K28</f>
        <v>0</v>
      </c>
      <c r="Q28" s="338">
        <f>+O28/J28</f>
        <v>0</v>
      </c>
      <c r="R28" s="630"/>
      <c r="S28" s="420" t="s">
        <v>226</v>
      </c>
      <c r="T28" s="545" t="s">
        <v>317</v>
      </c>
      <c r="U28" s="420" t="s">
        <v>227</v>
      </c>
      <c r="V28" s="33" t="s">
        <v>313</v>
      </c>
      <c r="W28" s="134">
        <v>300</v>
      </c>
      <c r="X28" s="30">
        <v>0</v>
      </c>
      <c r="Y28" s="150">
        <v>0</v>
      </c>
      <c r="Z28" s="174">
        <v>1</v>
      </c>
      <c r="AA28" s="39">
        <f t="shared" si="2"/>
        <v>1</v>
      </c>
      <c r="AB28" s="65">
        <f t="shared" si="3"/>
        <v>3.3333333333333335E-3</v>
      </c>
      <c r="AC28" s="135" t="s">
        <v>209</v>
      </c>
      <c r="AD28" s="135" t="s">
        <v>208</v>
      </c>
      <c r="AE28" s="8">
        <v>0.25</v>
      </c>
      <c r="AF28" s="420" t="s">
        <v>143</v>
      </c>
      <c r="AG28" s="420" t="s">
        <v>223</v>
      </c>
      <c r="AH28" s="175"/>
      <c r="AI28" s="176"/>
      <c r="AJ28" s="420" t="s">
        <v>629</v>
      </c>
      <c r="AK28" s="420" t="s">
        <v>228</v>
      </c>
      <c r="AL28" s="398">
        <v>749372957.00999999</v>
      </c>
      <c r="AM28" s="398">
        <v>0</v>
      </c>
      <c r="AN28" s="556">
        <v>742372957.00999999</v>
      </c>
      <c r="AO28" s="556">
        <v>7000000</v>
      </c>
      <c r="AP28" s="420"/>
      <c r="AQ28" s="153" t="s">
        <v>366</v>
      </c>
      <c r="AR28" s="154" t="s">
        <v>428</v>
      </c>
      <c r="AS28" s="157" t="s">
        <v>503</v>
      </c>
    </row>
    <row r="29" spans="1:46" ht="132.75" customHeight="1" x14ac:dyDescent="0.5">
      <c r="A29" s="467"/>
      <c r="B29" s="470"/>
      <c r="C29" s="472"/>
      <c r="D29" s="472"/>
      <c r="E29" s="472"/>
      <c r="F29" s="474"/>
      <c r="G29" s="472"/>
      <c r="H29" s="472"/>
      <c r="I29" s="472"/>
      <c r="J29" s="585"/>
      <c r="K29" s="585"/>
      <c r="L29" s="336"/>
      <c r="M29" s="336"/>
      <c r="N29" s="336"/>
      <c r="O29" s="336"/>
      <c r="P29" s="339"/>
      <c r="Q29" s="339"/>
      <c r="R29" s="630"/>
      <c r="S29" s="420"/>
      <c r="T29" s="545"/>
      <c r="U29" s="420"/>
      <c r="V29" s="33" t="s">
        <v>255</v>
      </c>
      <c r="W29" s="134">
        <v>300</v>
      </c>
      <c r="X29" s="30">
        <v>0</v>
      </c>
      <c r="Y29" s="150">
        <v>0</v>
      </c>
      <c r="Z29" s="37">
        <v>0</v>
      </c>
      <c r="AA29" s="39">
        <f t="shared" si="2"/>
        <v>0</v>
      </c>
      <c r="AB29" s="65">
        <f t="shared" si="3"/>
        <v>0</v>
      </c>
      <c r="AC29" s="135" t="s">
        <v>209</v>
      </c>
      <c r="AD29" s="135" t="s">
        <v>208</v>
      </c>
      <c r="AE29" s="8">
        <v>0.25</v>
      </c>
      <c r="AF29" s="420"/>
      <c r="AG29" s="420"/>
      <c r="AH29" s="353" t="s">
        <v>134</v>
      </c>
      <c r="AI29" s="398">
        <v>4888911768.6000004</v>
      </c>
      <c r="AJ29" s="420"/>
      <c r="AK29" s="420"/>
      <c r="AL29" s="461"/>
      <c r="AM29" s="461"/>
      <c r="AN29" s="557"/>
      <c r="AO29" s="557"/>
      <c r="AP29" s="420"/>
      <c r="AQ29" s="154" t="s">
        <v>367</v>
      </c>
      <c r="AR29" s="154" t="s">
        <v>429</v>
      </c>
      <c r="AS29" s="157" t="s">
        <v>500</v>
      </c>
    </row>
    <row r="30" spans="1:46" ht="123" customHeight="1" x14ac:dyDescent="0.5">
      <c r="A30" s="467"/>
      <c r="B30" s="470"/>
      <c r="C30" s="472"/>
      <c r="D30" s="472"/>
      <c r="E30" s="472"/>
      <c r="F30" s="474"/>
      <c r="G30" s="472"/>
      <c r="H30" s="472"/>
      <c r="I30" s="472"/>
      <c r="J30" s="585"/>
      <c r="K30" s="585"/>
      <c r="L30" s="336"/>
      <c r="M30" s="336"/>
      <c r="N30" s="336"/>
      <c r="O30" s="336"/>
      <c r="P30" s="339"/>
      <c r="Q30" s="339"/>
      <c r="R30" s="630"/>
      <c r="S30" s="420"/>
      <c r="T30" s="545"/>
      <c r="U30" s="420"/>
      <c r="V30" s="33" t="s">
        <v>256</v>
      </c>
      <c r="W30" s="134">
        <v>1</v>
      </c>
      <c r="X30" s="30">
        <v>0</v>
      </c>
      <c r="Y30" s="150">
        <v>0</v>
      </c>
      <c r="Z30" s="37">
        <v>1</v>
      </c>
      <c r="AA30" s="39">
        <f t="shared" si="2"/>
        <v>1</v>
      </c>
      <c r="AB30" s="65">
        <f t="shared" si="3"/>
        <v>1</v>
      </c>
      <c r="AC30" s="135" t="s">
        <v>209</v>
      </c>
      <c r="AD30" s="135" t="s">
        <v>208</v>
      </c>
      <c r="AE30" s="8">
        <v>0.25</v>
      </c>
      <c r="AF30" s="420"/>
      <c r="AG30" s="420"/>
      <c r="AH30" s="355"/>
      <c r="AI30" s="399"/>
      <c r="AJ30" s="420"/>
      <c r="AK30" s="420"/>
      <c r="AL30" s="461"/>
      <c r="AM30" s="461"/>
      <c r="AN30" s="557"/>
      <c r="AO30" s="557"/>
      <c r="AP30" s="420"/>
      <c r="AQ30" s="153" t="s">
        <v>368</v>
      </c>
      <c r="AR30" s="154" t="s">
        <v>428</v>
      </c>
      <c r="AS30" s="157" t="s">
        <v>502</v>
      </c>
    </row>
    <row r="31" spans="1:46" ht="156.75" customHeight="1" x14ac:dyDescent="0.5">
      <c r="A31" s="467"/>
      <c r="B31" s="470"/>
      <c r="C31" s="472"/>
      <c r="D31" s="472"/>
      <c r="E31" s="472"/>
      <c r="F31" s="474"/>
      <c r="G31" s="451"/>
      <c r="H31" s="451"/>
      <c r="I31" s="451"/>
      <c r="J31" s="585"/>
      <c r="K31" s="585"/>
      <c r="L31" s="337"/>
      <c r="M31" s="337"/>
      <c r="N31" s="337"/>
      <c r="O31" s="337"/>
      <c r="P31" s="340"/>
      <c r="Q31" s="340"/>
      <c r="R31" s="630"/>
      <c r="S31" s="420"/>
      <c r="T31" s="545"/>
      <c r="U31" s="420"/>
      <c r="V31" s="33" t="s">
        <v>257</v>
      </c>
      <c r="W31" s="134">
        <v>8</v>
      </c>
      <c r="X31" s="30">
        <v>0</v>
      </c>
      <c r="Y31" s="150">
        <v>0</v>
      </c>
      <c r="Z31" s="37">
        <v>0</v>
      </c>
      <c r="AA31" s="39">
        <f t="shared" si="2"/>
        <v>0</v>
      </c>
      <c r="AB31" s="65">
        <f t="shared" si="3"/>
        <v>0</v>
      </c>
      <c r="AC31" s="135" t="s">
        <v>209</v>
      </c>
      <c r="AD31" s="135" t="s">
        <v>208</v>
      </c>
      <c r="AE31" s="8">
        <v>0.25</v>
      </c>
      <c r="AF31" s="420"/>
      <c r="AG31" s="420"/>
      <c r="AH31" s="353" t="s">
        <v>134</v>
      </c>
      <c r="AI31" s="398">
        <v>94643052.549999997</v>
      </c>
      <c r="AJ31" s="420"/>
      <c r="AK31" s="420"/>
      <c r="AL31" s="399"/>
      <c r="AM31" s="399"/>
      <c r="AN31" s="558"/>
      <c r="AO31" s="558"/>
      <c r="AP31" s="420"/>
      <c r="AQ31" s="153" t="s">
        <v>369</v>
      </c>
      <c r="AR31" s="154" t="s">
        <v>430</v>
      </c>
      <c r="AS31" s="157" t="s">
        <v>500</v>
      </c>
    </row>
    <row r="32" spans="1:46" ht="231.75" customHeight="1" x14ac:dyDescent="0.5">
      <c r="A32" s="467"/>
      <c r="B32" s="470"/>
      <c r="C32" s="472"/>
      <c r="D32" s="472"/>
      <c r="E32" s="472"/>
      <c r="F32" s="474"/>
      <c r="G32" s="450" t="s">
        <v>32</v>
      </c>
      <c r="H32" s="450">
        <v>0</v>
      </c>
      <c r="I32" s="450" t="s">
        <v>33</v>
      </c>
      <c r="J32" s="584">
        <v>45</v>
      </c>
      <c r="K32" s="584">
        <v>5</v>
      </c>
      <c r="L32" s="341">
        <v>2</v>
      </c>
      <c r="M32" s="341">
        <v>2</v>
      </c>
      <c r="N32" s="341" t="s">
        <v>559</v>
      </c>
      <c r="O32" s="341" t="str">
        <f>+N32</f>
        <v xml:space="preserve">5
</v>
      </c>
      <c r="P32" s="344">
        <v>1</v>
      </c>
      <c r="Q32" s="347">
        <v>0.1111111111111111</v>
      </c>
      <c r="R32" s="630"/>
      <c r="S32" s="420" t="s">
        <v>229</v>
      </c>
      <c r="T32" s="436">
        <v>2020130010117</v>
      </c>
      <c r="U32" s="420" t="s">
        <v>230</v>
      </c>
      <c r="V32" s="33" t="s">
        <v>258</v>
      </c>
      <c r="W32" s="134">
        <v>1</v>
      </c>
      <c r="X32" s="30">
        <v>0</v>
      </c>
      <c r="Y32" s="150">
        <v>0</v>
      </c>
      <c r="Z32" s="37">
        <v>1</v>
      </c>
      <c r="AA32" s="39">
        <f t="shared" si="2"/>
        <v>1</v>
      </c>
      <c r="AB32" s="65">
        <f t="shared" si="3"/>
        <v>1</v>
      </c>
      <c r="AC32" s="135" t="s">
        <v>205</v>
      </c>
      <c r="AD32" s="135" t="s">
        <v>208</v>
      </c>
      <c r="AE32" s="8">
        <v>0.25</v>
      </c>
      <c r="AF32" s="420" t="s">
        <v>143</v>
      </c>
      <c r="AG32" s="420" t="s">
        <v>232</v>
      </c>
      <c r="AH32" s="355"/>
      <c r="AI32" s="399"/>
      <c r="AJ32" s="353" t="s">
        <v>630</v>
      </c>
      <c r="AK32" s="353" t="s">
        <v>231</v>
      </c>
      <c r="AL32" s="398">
        <f>178151628.33+1805357870.24</f>
        <v>1983509498.5699999</v>
      </c>
      <c r="AM32" s="398">
        <f>0+7500000</f>
        <v>7500000</v>
      </c>
      <c r="AN32" s="463">
        <v>142151628.33000001</v>
      </c>
      <c r="AO32" s="463">
        <v>31500000</v>
      </c>
      <c r="AP32" s="574"/>
      <c r="AQ32" s="153" t="s">
        <v>370</v>
      </c>
      <c r="AR32" s="154" t="s">
        <v>431</v>
      </c>
      <c r="AS32" s="157" t="s">
        <v>499</v>
      </c>
    </row>
    <row r="33" spans="1:45" ht="282.64999999999998" customHeight="1" x14ac:dyDescent="0.5">
      <c r="A33" s="467"/>
      <c r="B33" s="470"/>
      <c r="C33" s="472"/>
      <c r="D33" s="472"/>
      <c r="E33" s="472"/>
      <c r="F33" s="474"/>
      <c r="G33" s="472"/>
      <c r="H33" s="472"/>
      <c r="I33" s="472"/>
      <c r="J33" s="584"/>
      <c r="K33" s="584"/>
      <c r="L33" s="342"/>
      <c r="M33" s="342"/>
      <c r="N33" s="342"/>
      <c r="O33" s="342"/>
      <c r="P33" s="345"/>
      <c r="Q33" s="348"/>
      <c r="R33" s="630"/>
      <c r="S33" s="420"/>
      <c r="T33" s="436"/>
      <c r="U33" s="420"/>
      <c r="V33" s="33" t="s">
        <v>259</v>
      </c>
      <c r="W33" s="134">
        <v>1</v>
      </c>
      <c r="X33" s="134">
        <v>1</v>
      </c>
      <c r="Y33" s="150">
        <v>1</v>
      </c>
      <c r="Z33" s="37">
        <v>1</v>
      </c>
      <c r="AA33" s="37">
        <f>+Z33</f>
        <v>1</v>
      </c>
      <c r="AB33" s="65">
        <f t="shared" si="3"/>
        <v>1</v>
      </c>
      <c r="AC33" s="135" t="s">
        <v>205</v>
      </c>
      <c r="AD33" s="135" t="s">
        <v>208</v>
      </c>
      <c r="AE33" s="8">
        <v>0.25</v>
      </c>
      <c r="AF33" s="420"/>
      <c r="AG33" s="420"/>
      <c r="AH33" s="134" t="s">
        <v>134</v>
      </c>
      <c r="AI33" s="66">
        <v>17999999999.939999</v>
      </c>
      <c r="AJ33" s="355"/>
      <c r="AK33" s="355"/>
      <c r="AL33" s="461"/>
      <c r="AM33" s="461"/>
      <c r="AN33" s="463"/>
      <c r="AO33" s="463"/>
      <c r="AP33" s="574"/>
      <c r="AQ33" s="153" t="s">
        <v>371</v>
      </c>
      <c r="AR33" s="154" t="s">
        <v>432</v>
      </c>
      <c r="AS33" s="177" t="s">
        <v>615</v>
      </c>
    </row>
    <row r="34" spans="1:45" ht="159.75" customHeight="1" x14ac:dyDescent="0.5">
      <c r="A34" s="467"/>
      <c r="B34" s="470"/>
      <c r="C34" s="472"/>
      <c r="D34" s="472"/>
      <c r="E34" s="472"/>
      <c r="F34" s="474"/>
      <c r="G34" s="472"/>
      <c r="H34" s="472"/>
      <c r="I34" s="472"/>
      <c r="J34" s="584"/>
      <c r="K34" s="584"/>
      <c r="L34" s="342"/>
      <c r="M34" s="342"/>
      <c r="N34" s="342"/>
      <c r="O34" s="342"/>
      <c r="P34" s="345"/>
      <c r="Q34" s="348"/>
      <c r="R34" s="630"/>
      <c r="S34" s="420"/>
      <c r="T34" s="436"/>
      <c r="U34" s="420"/>
      <c r="V34" s="33" t="s">
        <v>260</v>
      </c>
      <c r="W34" s="134">
        <v>5</v>
      </c>
      <c r="X34" s="134">
        <v>0</v>
      </c>
      <c r="Y34" s="150">
        <v>0</v>
      </c>
      <c r="Z34" s="37">
        <v>0</v>
      </c>
      <c r="AA34" s="37">
        <f>SUM(X34:Z34)</f>
        <v>0</v>
      </c>
      <c r="AB34" s="65">
        <f t="shared" si="3"/>
        <v>0</v>
      </c>
      <c r="AC34" s="135" t="s">
        <v>209</v>
      </c>
      <c r="AD34" s="135" t="s">
        <v>206</v>
      </c>
      <c r="AE34" s="8">
        <v>0.25</v>
      </c>
      <c r="AF34" s="420"/>
      <c r="AG34" s="420"/>
      <c r="AH34" s="33" t="s">
        <v>635</v>
      </c>
      <c r="AI34" s="178">
        <v>3085436798</v>
      </c>
      <c r="AJ34" s="353" t="s">
        <v>631</v>
      </c>
      <c r="AK34" s="353" t="s">
        <v>657</v>
      </c>
      <c r="AL34" s="461"/>
      <c r="AM34" s="461"/>
      <c r="AN34" s="556">
        <v>1597388066.24</v>
      </c>
      <c r="AO34" s="556">
        <v>190100000</v>
      </c>
      <c r="AP34" s="574"/>
      <c r="AQ34" s="153" t="s">
        <v>372</v>
      </c>
      <c r="AR34" s="154" t="s">
        <v>433</v>
      </c>
      <c r="AS34" s="157" t="s">
        <v>500</v>
      </c>
    </row>
    <row r="35" spans="1:45" ht="184.5" customHeight="1" x14ac:dyDescent="0.5">
      <c r="A35" s="467"/>
      <c r="B35" s="470"/>
      <c r="C35" s="472"/>
      <c r="D35" s="472"/>
      <c r="E35" s="472"/>
      <c r="F35" s="474"/>
      <c r="G35" s="451"/>
      <c r="H35" s="451"/>
      <c r="I35" s="451"/>
      <c r="J35" s="584"/>
      <c r="K35" s="584"/>
      <c r="L35" s="343"/>
      <c r="M35" s="343"/>
      <c r="N35" s="343"/>
      <c r="O35" s="343"/>
      <c r="P35" s="346"/>
      <c r="Q35" s="349"/>
      <c r="R35" s="630"/>
      <c r="S35" s="420"/>
      <c r="T35" s="436"/>
      <c r="U35" s="420"/>
      <c r="V35" s="33" t="s">
        <v>314</v>
      </c>
      <c r="W35" s="134">
        <v>2</v>
      </c>
      <c r="X35" s="134">
        <v>0</v>
      </c>
      <c r="Y35" s="150">
        <v>1</v>
      </c>
      <c r="Z35" s="37">
        <v>2</v>
      </c>
      <c r="AA35" s="37">
        <f>+Z35</f>
        <v>2</v>
      </c>
      <c r="AB35" s="65">
        <f t="shared" si="3"/>
        <v>1</v>
      </c>
      <c r="AC35" s="135" t="s">
        <v>209</v>
      </c>
      <c r="AD35" s="135" t="s">
        <v>208</v>
      </c>
      <c r="AE35" s="8">
        <v>0.25</v>
      </c>
      <c r="AF35" s="420"/>
      <c r="AG35" s="420"/>
      <c r="AH35" s="33" t="s">
        <v>637</v>
      </c>
      <c r="AI35" s="178">
        <v>2854098420</v>
      </c>
      <c r="AJ35" s="355"/>
      <c r="AK35" s="355"/>
      <c r="AL35" s="399"/>
      <c r="AM35" s="399"/>
      <c r="AN35" s="558"/>
      <c r="AO35" s="558"/>
      <c r="AP35" s="574"/>
      <c r="AQ35" s="153" t="s">
        <v>373</v>
      </c>
      <c r="AR35" s="154" t="s">
        <v>434</v>
      </c>
      <c r="AS35" s="157" t="s">
        <v>501</v>
      </c>
    </row>
    <row r="36" spans="1:45" ht="145.5" customHeight="1" x14ac:dyDescent="0.5">
      <c r="A36" s="467"/>
      <c r="B36" s="470"/>
      <c r="C36" s="472"/>
      <c r="D36" s="472"/>
      <c r="E36" s="472"/>
      <c r="F36" s="474"/>
      <c r="G36" s="450" t="s">
        <v>34</v>
      </c>
      <c r="H36" s="450" t="s">
        <v>294</v>
      </c>
      <c r="I36" s="450" t="s">
        <v>35</v>
      </c>
      <c r="J36" s="585">
        <v>100000</v>
      </c>
      <c r="K36" s="585">
        <v>100000</v>
      </c>
      <c r="L36" s="422">
        <f>+X38+X40</f>
        <v>93838</v>
      </c>
      <c r="M36" s="422">
        <v>94205</v>
      </c>
      <c r="N36" s="422">
        <v>112024</v>
      </c>
      <c r="O36" s="422">
        <f>+N36</f>
        <v>112024</v>
      </c>
      <c r="P36" s="425">
        <v>1</v>
      </c>
      <c r="Q36" s="425">
        <f>100%/4</f>
        <v>0.25</v>
      </c>
      <c r="R36" s="630"/>
      <c r="S36" s="420" t="s">
        <v>233</v>
      </c>
      <c r="T36" s="436">
        <v>2020130010082</v>
      </c>
      <c r="U36" s="420" t="s">
        <v>234</v>
      </c>
      <c r="V36" s="33" t="s">
        <v>558</v>
      </c>
      <c r="W36" s="134">
        <v>1</v>
      </c>
      <c r="X36" s="134">
        <v>0</v>
      </c>
      <c r="Y36" s="150">
        <v>0</v>
      </c>
      <c r="Z36" s="37">
        <v>1</v>
      </c>
      <c r="AA36" s="37">
        <f>+Z36</f>
        <v>1</v>
      </c>
      <c r="AB36" s="65">
        <f t="shared" si="3"/>
        <v>1</v>
      </c>
      <c r="AC36" s="135" t="s">
        <v>205</v>
      </c>
      <c r="AD36" s="135" t="s">
        <v>208</v>
      </c>
      <c r="AE36" s="8">
        <v>0.25</v>
      </c>
      <c r="AF36" s="420" t="s">
        <v>143</v>
      </c>
      <c r="AG36" s="420" t="s">
        <v>235</v>
      </c>
      <c r="AH36" s="33" t="s">
        <v>639</v>
      </c>
      <c r="AI36" s="178">
        <v>98624608</v>
      </c>
      <c r="AJ36" s="464" t="s">
        <v>632</v>
      </c>
      <c r="AK36" s="353" t="s">
        <v>658</v>
      </c>
      <c r="AL36" s="398">
        <f>657550000.6+1207844447.55</f>
        <v>1865394448.1500001</v>
      </c>
      <c r="AM36" s="398">
        <v>572962000</v>
      </c>
      <c r="AN36" s="463">
        <v>657550000.60000002</v>
      </c>
      <c r="AO36" s="463">
        <v>657550000</v>
      </c>
      <c r="AP36" s="462"/>
      <c r="AQ36" s="153" t="s">
        <v>374</v>
      </c>
      <c r="AR36" s="154" t="s">
        <v>435</v>
      </c>
      <c r="AS36" s="157" t="s">
        <v>504</v>
      </c>
    </row>
    <row r="37" spans="1:45" ht="134.25" customHeight="1" x14ac:dyDescent="0.5">
      <c r="A37" s="467"/>
      <c r="B37" s="470"/>
      <c r="C37" s="472"/>
      <c r="D37" s="472"/>
      <c r="E37" s="472"/>
      <c r="F37" s="474"/>
      <c r="G37" s="472"/>
      <c r="H37" s="472"/>
      <c r="I37" s="472"/>
      <c r="J37" s="585"/>
      <c r="K37" s="585"/>
      <c r="L37" s="423"/>
      <c r="M37" s="423"/>
      <c r="N37" s="423"/>
      <c r="O37" s="423"/>
      <c r="P37" s="426"/>
      <c r="Q37" s="426"/>
      <c r="R37" s="630"/>
      <c r="S37" s="420"/>
      <c r="T37" s="436"/>
      <c r="U37" s="420"/>
      <c r="V37" s="33" t="s">
        <v>261</v>
      </c>
      <c r="W37" s="7">
        <v>1848</v>
      </c>
      <c r="X37" s="134" t="s">
        <v>191</v>
      </c>
      <c r="Y37" s="150" t="s">
        <v>191</v>
      </c>
      <c r="Z37" s="37">
        <v>1848</v>
      </c>
      <c r="AA37" s="37">
        <f>+Z37</f>
        <v>1848</v>
      </c>
      <c r="AB37" s="65">
        <f t="shared" si="3"/>
        <v>1</v>
      </c>
      <c r="AC37" s="135" t="s">
        <v>191</v>
      </c>
      <c r="AD37" s="135" t="s">
        <v>191</v>
      </c>
      <c r="AE37" s="8">
        <v>0.25</v>
      </c>
      <c r="AF37" s="420"/>
      <c r="AG37" s="420"/>
      <c r="AH37" s="353" t="s">
        <v>269</v>
      </c>
      <c r="AI37" s="636">
        <v>162322856464</v>
      </c>
      <c r="AJ37" s="465"/>
      <c r="AK37" s="355"/>
      <c r="AL37" s="461"/>
      <c r="AM37" s="461"/>
      <c r="AN37" s="463"/>
      <c r="AO37" s="463"/>
      <c r="AP37" s="462"/>
      <c r="AQ37" s="153" t="s">
        <v>375</v>
      </c>
      <c r="AR37" s="154" t="s">
        <v>436</v>
      </c>
      <c r="AS37" s="157" t="s">
        <v>505</v>
      </c>
    </row>
    <row r="38" spans="1:45" ht="156" customHeight="1" x14ac:dyDescent="0.5">
      <c r="A38" s="467"/>
      <c r="B38" s="470"/>
      <c r="C38" s="472"/>
      <c r="D38" s="472"/>
      <c r="E38" s="472"/>
      <c r="F38" s="474"/>
      <c r="G38" s="472"/>
      <c r="H38" s="472"/>
      <c r="I38" s="472"/>
      <c r="J38" s="585"/>
      <c r="K38" s="585"/>
      <c r="L38" s="423"/>
      <c r="M38" s="423"/>
      <c r="N38" s="423"/>
      <c r="O38" s="423"/>
      <c r="P38" s="426"/>
      <c r="Q38" s="426"/>
      <c r="R38" s="630"/>
      <c r="S38" s="420"/>
      <c r="T38" s="436"/>
      <c r="U38" s="420"/>
      <c r="V38" s="33" t="s">
        <v>262</v>
      </c>
      <c r="W38" s="7">
        <v>11000</v>
      </c>
      <c r="X38" s="7">
        <v>11068</v>
      </c>
      <c r="Y38" s="156">
        <v>11030</v>
      </c>
      <c r="Z38" s="38">
        <v>11030</v>
      </c>
      <c r="AA38" s="37">
        <f>+Z38</f>
        <v>11030</v>
      </c>
      <c r="AB38" s="65">
        <f t="shared" si="3"/>
        <v>1.0027272727272727</v>
      </c>
      <c r="AC38" s="135" t="s">
        <v>209</v>
      </c>
      <c r="AD38" s="135" t="s">
        <v>208</v>
      </c>
      <c r="AE38" s="8">
        <v>0.25</v>
      </c>
      <c r="AF38" s="420"/>
      <c r="AG38" s="420"/>
      <c r="AH38" s="354"/>
      <c r="AI38" s="637"/>
      <c r="AJ38" s="464" t="s">
        <v>633</v>
      </c>
      <c r="AK38" s="353" t="s">
        <v>659</v>
      </c>
      <c r="AL38" s="461"/>
      <c r="AM38" s="461"/>
      <c r="AN38" s="463">
        <v>1</v>
      </c>
      <c r="AO38" s="463">
        <v>0</v>
      </c>
      <c r="AP38" s="462"/>
      <c r="AQ38" s="153" t="s">
        <v>376</v>
      </c>
      <c r="AR38" s="166" t="s">
        <v>437</v>
      </c>
      <c r="AS38" s="157" t="s">
        <v>506</v>
      </c>
    </row>
    <row r="39" spans="1:45" ht="234" customHeight="1" x14ac:dyDescent="0.5">
      <c r="A39" s="467"/>
      <c r="B39" s="470"/>
      <c r="C39" s="472"/>
      <c r="D39" s="472"/>
      <c r="E39" s="472"/>
      <c r="F39" s="474"/>
      <c r="G39" s="472"/>
      <c r="H39" s="472"/>
      <c r="I39" s="472"/>
      <c r="J39" s="585"/>
      <c r="K39" s="585"/>
      <c r="L39" s="423"/>
      <c r="M39" s="423"/>
      <c r="N39" s="423"/>
      <c r="O39" s="423"/>
      <c r="P39" s="426"/>
      <c r="Q39" s="426"/>
      <c r="R39" s="630"/>
      <c r="S39" s="420"/>
      <c r="T39" s="436"/>
      <c r="U39" s="420"/>
      <c r="V39" s="33" t="s">
        <v>263</v>
      </c>
      <c r="W39" s="134">
        <v>1</v>
      </c>
      <c r="X39" s="134">
        <v>0</v>
      </c>
      <c r="Y39" s="150">
        <v>1</v>
      </c>
      <c r="Z39" s="37">
        <v>0</v>
      </c>
      <c r="AA39" s="37">
        <f>SUM(X39:Z39)</f>
        <v>1</v>
      </c>
      <c r="AB39" s="65">
        <f t="shared" si="3"/>
        <v>1</v>
      </c>
      <c r="AC39" s="135" t="s">
        <v>209</v>
      </c>
      <c r="AD39" s="135" t="s">
        <v>208</v>
      </c>
      <c r="AE39" s="8">
        <v>0.25</v>
      </c>
      <c r="AF39" s="420"/>
      <c r="AG39" s="420"/>
      <c r="AH39" s="355"/>
      <c r="AI39" s="637"/>
      <c r="AJ39" s="465"/>
      <c r="AK39" s="355"/>
      <c r="AL39" s="399"/>
      <c r="AM39" s="399"/>
      <c r="AN39" s="463"/>
      <c r="AO39" s="463"/>
      <c r="AP39" s="462"/>
      <c r="AQ39" s="153" t="s">
        <v>377</v>
      </c>
      <c r="AR39" s="154" t="s">
        <v>435</v>
      </c>
      <c r="AS39" s="179" t="s">
        <v>605</v>
      </c>
    </row>
    <row r="40" spans="1:45" ht="224.25" customHeight="1" x14ac:dyDescent="0.5">
      <c r="A40" s="467"/>
      <c r="B40" s="470"/>
      <c r="C40" s="472"/>
      <c r="D40" s="472"/>
      <c r="E40" s="472"/>
      <c r="F40" s="474"/>
      <c r="G40" s="472"/>
      <c r="H40" s="472"/>
      <c r="I40" s="472"/>
      <c r="J40" s="585"/>
      <c r="K40" s="585"/>
      <c r="L40" s="423"/>
      <c r="M40" s="423"/>
      <c r="N40" s="423"/>
      <c r="O40" s="423"/>
      <c r="P40" s="426"/>
      <c r="Q40" s="426"/>
      <c r="R40" s="630"/>
      <c r="S40" s="420" t="s">
        <v>236</v>
      </c>
      <c r="T40" s="436">
        <v>2020130010195</v>
      </c>
      <c r="U40" s="420" t="s">
        <v>237</v>
      </c>
      <c r="V40" s="33" t="s">
        <v>264</v>
      </c>
      <c r="W40" s="7">
        <v>97135</v>
      </c>
      <c r="X40" s="7">
        <v>82770</v>
      </c>
      <c r="Y40" s="156">
        <v>83175</v>
      </c>
      <c r="Z40" s="38">
        <v>99146</v>
      </c>
      <c r="AA40" s="38">
        <f>+Z40</f>
        <v>99146</v>
      </c>
      <c r="AB40" s="65">
        <v>1</v>
      </c>
      <c r="AC40" s="135" t="s">
        <v>205</v>
      </c>
      <c r="AD40" s="135" t="s">
        <v>206</v>
      </c>
      <c r="AE40" s="8">
        <v>0.33</v>
      </c>
      <c r="AF40" s="420" t="s">
        <v>143</v>
      </c>
      <c r="AG40" s="420" t="s">
        <v>238</v>
      </c>
      <c r="AH40" s="353" t="s">
        <v>164</v>
      </c>
      <c r="AI40" s="637"/>
      <c r="AJ40" s="180" t="s">
        <v>634</v>
      </c>
      <c r="AK40" s="134" t="s">
        <v>239</v>
      </c>
      <c r="AL40" s="181">
        <v>18000000000</v>
      </c>
      <c r="AM40" s="181">
        <v>3514880493</v>
      </c>
      <c r="AN40" s="41">
        <v>17095366996.940001</v>
      </c>
      <c r="AO40" s="41">
        <v>17095366996</v>
      </c>
      <c r="AP40" s="420"/>
      <c r="AQ40" s="571" t="s">
        <v>378</v>
      </c>
      <c r="AR40" s="154" t="s">
        <v>438</v>
      </c>
      <c r="AS40" s="157" t="s">
        <v>507</v>
      </c>
    </row>
    <row r="41" spans="1:45" ht="224.25" customHeight="1" x14ac:dyDescent="0.5">
      <c r="A41" s="467"/>
      <c r="B41" s="470"/>
      <c r="C41" s="472"/>
      <c r="D41" s="472"/>
      <c r="E41" s="472"/>
      <c r="F41" s="474"/>
      <c r="G41" s="472"/>
      <c r="H41" s="472"/>
      <c r="I41" s="472"/>
      <c r="J41" s="585"/>
      <c r="K41" s="585"/>
      <c r="L41" s="423"/>
      <c r="M41" s="423"/>
      <c r="N41" s="423"/>
      <c r="O41" s="423"/>
      <c r="P41" s="426"/>
      <c r="Q41" s="426"/>
      <c r="R41" s="630"/>
      <c r="S41" s="420"/>
      <c r="T41" s="436"/>
      <c r="U41" s="420"/>
      <c r="V41" s="33"/>
      <c r="W41" s="7"/>
      <c r="X41" s="7"/>
      <c r="Y41" s="156"/>
      <c r="Z41" s="38"/>
      <c r="AA41" s="38"/>
      <c r="AB41" s="65"/>
      <c r="AC41" s="135"/>
      <c r="AD41" s="135"/>
      <c r="AE41" s="8"/>
      <c r="AF41" s="420"/>
      <c r="AG41" s="420"/>
      <c r="AH41" s="354"/>
      <c r="AI41" s="637"/>
      <c r="AJ41" s="134" t="s">
        <v>636</v>
      </c>
      <c r="AK41" s="134" t="s">
        <v>660</v>
      </c>
      <c r="AL41" s="182"/>
      <c r="AM41" s="182"/>
      <c r="AN41" s="41">
        <v>3944514999</v>
      </c>
      <c r="AO41" s="41">
        <v>3085436798</v>
      </c>
      <c r="AP41" s="420"/>
      <c r="AQ41" s="571"/>
      <c r="AR41" s="154"/>
      <c r="AS41" s="183"/>
    </row>
    <row r="42" spans="1:45" ht="127.5" customHeight="1" x14ac:dyDescent="0.5">
      <c r="A42" s="467"/>
      <c r="B42" s="470"/>
      <c r="C42" s="472"/>
      <c r="D42" s="472"/>
      <c r="E42" s="472"/>
      <c r="F42" s="474"/>
      <c r="G42" s="472"/>
      <c r="H42" s="472"/>
      <c r="I42" s="472"/>
      <c r="J42" s="585"/>
      <c r="K42" s="585"/>
      <c r="L42" s="423"/>
      <c r="M42" s="423"/>
      <c r="N42" s="423"/>
      <c r="O42" s="423"/>
      <c r="P42" s="426"/>
      <c r="Q42" s="426"/>
      <c r="R42" s="630"/>
      <c r="S42" s="420"/>
      <c r="T42" s="436"/>
      <c r="U42" s="420"/>
      <c r="V42" s="33" t="s">
        <v>265</v>
      </c>
      <c r="W42" s="134">
        <v>1</v>
      </c>
      <c r="X42" s="134">
        <v>1</v>
      </c>
      <c r="Y42" s="150" t="s">
        <v>191</v>
      </c>
      <c r="Z42" s="37">
        <v>1</v>
      </c>
      <c r="AA42" s="37">
        <f>+Z42</f>
        <v>1</v>
      </c>
      <c r="AB42" s="65">
        <f t="shared" si="3"/>
        <v>1</v>
      </c>
      <c r="AC42" s="135" t="s">
        <v>209</v>
      </c>
      <c r="AD42" s="135" t="s">
        <v>208</v>
      </c>
      <c r="AE42" s="8">
        <v>0.33</v>
      </c>
      <c r="AF42" s="420"/>
      <c r="AG42" s="420"/>
      <c r="AH42" s="355"/>
      <c r="AI42" s="638"/>
      <c r="AJ42" s="134" t="s">
        <v>638</v>
      </c>
      <c r="AK42" s="134" t="s">
        <v>661</v>
      </c>
      <c r="AL42" s="398">
        <v>7405808723</v>
      </c>
      <c r="AM42" s="398">
        <v>3507173299</v>
      </c>
      <c r="AN42" s="41">
        <v>4611535603</v>
      </c>
      <c r="AO42" s="41">
        <v>2596928138</v>
      </c>
      <c r="AP42" s="420"/>
      <c r="AQ42" s="571"/>
      <c r="AR42" s="154" t="s">
        <v>439</v>
      </c>
      <c r="AS42" s="183" t="s">
        <v>508</v>
      </c>
    </row>
    <row r="43" spans="1:45" ht="231.65" customHeight="1" x14ac:dyDescent="0.5">
      <c r="A43" s="467"/>
      <c r="B43" s="470"/>
      <c r="C43" s="472"/>
      <c r="D43" s="472"/>
      <c r="E43" s="472"/>
      <c r="F43" s="474"/>
      <c r="G43" s="451"/>
      <c r="H43" s="451"/>
      <c r="I43" s="451"/>
      <c r="J43" s="585"/>
      <c r="K43" s="585"/>
      <c r="L43" s="424"/>
      <c r="M43" s="424"/>
      <c r="N43" s="424"/>
      <c r="O43" s="424"/>
      <c r="P43" s="427"/>
      <c r="Q43" s="427"/>
      <c r="R43" s="630"/>
      <c r="S43" s="420"/>
      <c r="T43" s="436"/>
      <c r="U43" s="420"/>
      <c r="V43" s="33" t="s">
        <v>315</v>
      </c>
      <c r="W43" s="134">
        <v>2</v>
      </c>
      <c r="X43" s="134">
        <v>2</v>
      </c>
      <c r="Y43" s="150" t="s">
        <v>191</v>
      </c>
      <c r="Z43" s="37">
        <v>2</v>
      </c>
      <c r="AA43" s="37">
        <f>+Z43</f>
        <v>2</v>
      </c>
      <c r="AB43" s="65">
        <f t="shared" si="3"/>
        <v>1</v>
      </c>
      <c r="AC43" s="135" t="s">
        <v>209</v>
      </c>
      <c r="AD43" s="135" t="s">
        <v>208</v>
      </c>
      <c r="AE43" s="8">
        <v>0.33</v>
      </c>
      <c r="AF43" s="420"/>
      <c r="AG43" s="420"/>
      <c r="AH43" s="421" t="s">
        <v>134</v>
      </c>
      <c r="AI43" s="489">
        <f>178151628/3</f>
        <v>59383876</v>
      </c>
      <c r="AJ43" s="134" t="s">
        <v>640</v>
      </c>
      <c r="AK43" s="134" t="s">
        <v>662</v>
      </c>
      <c r="AL43" s="399"/>
      <c r="AM43" s="399"/>
      <c r="AN43" s="41">
        <v>195382524</v>
      </c>
      <c r="AO43" s="41">
        <v>98624608</v>
      </c>
      <c r="AP43" s="420"/>
      <c r="AQ43" s="571"/>
      <c r="AR43" s="154" t="s">
        <v>440</v>
      </c>
      <c r="AS43" s="157" t="s">
        <v>509</v>
      </c>
    </row>
    <row r="44" spans="1:45" ht="109.5" customHeight="1" x14ac:dyDescent="0.5">
      <c r="A44" s="467"/>
      <c r="B44" s="470"/>
      <c r="C44" s="472"/>
      <c r="D44" s="472"/>
      <c r="E44" s="472"/>
      <c r="F44" s="474"/>
      <c r="G44" s="450" t="s">
        <v>36</v>
      </c>
      <c r="H44" s="450" t="s">
        <v>37</v>
      </c>
      <c r="I44" s="450" t="s">
        <v>38</v>
      </c>
      <c r="J44" s="429">
        <v>40</v>
      </c>
      <c r="K44" s="518">
        <v>3</v>
      </c>
      <c r="L44" s="428">
        <v>0</v>
      </c>
      <c r="M44" s="428">
        <v>0</v>
      </c>
      <c r="N44" s="428">
        <v>0</v>
      </c>
      <c r="O44" s="428">
        <f>+L44+M44+N44</f>
        <v>0</v>
      </c>
      <c r="P44" s="431">
        <f>+O44/K44</f>
        <v>0</v>
      </c>
      <c r="Q44" s="431">
        <f>+O44/J44</f>
        <v>0</v>
      </c>
      <c r="R44" s="630"/>
      <c r="S44" s="420" t="s">
        <v>183</v>
      </c>
      <c r="T44" s="436">
        <v>2020130010094</v>
      </c>
      <c r="U44" s="420" t="s">
        <v>184</v>
      </c>
      <c r="V44" s="33" t="s">
        <v>186</v>
      </c>
      <c r="W44" s="134">
        <v>5</v>
      </c>
      <c r="X44" s="134">
        <v>0</v>
      </c>
      <c r="Y44" s="134">
        <v>0</v>
      </c>
      <c r="Z44" s="130">
        <v>6</v>
      </c>
      <c r="AA44" s="130">
        <f>+Z44</f>
        <v>6</v>
      </c>
      <c r="AB44" s="65">
        <f t="shared" si="3"/>
        <v>1.2</v>
      </c>
      <c r="AC44" s="24">
        <v>44013</v>
      </c>
      <c r="AD44" s="24">
        <v>44196</v>
      </c>
      <c r="AE44" s="9">
        <v>0.2</v>
      </c>
      <c r="AF44" s="420" t="s">
        <v>143</v>
      </c>
      <c r="AG44" s="420" t="s">
        <v>185</v>
      </c>
      <c r="AH44" s="421"/>
      <c r="AI44" s="490"/>
      <c r="AJ44" s="353" t="s">
        <v>273</v>
      </c>
      <c r="AK44" s="353" t="s">
        <v>274</v>
      </c>
      <c r="AL44" s="353"/>
      <c r="AM44" s="353"/>
      <c r="AN44" s="612">
        <v>5642370510</v>
      </c>
      <c r="AO44" s="612">
        <v>2084224368.1600001</v>
      </c>
      <c r="AP44" s="33"/>
      <c r="AQ44" s="161"/>
      <c r="AR44" s="153" t="s">
        <v>454</v>
      </c>
      <c r="AS44" s="33" t="s">
        <v>522</v>
      </c>
    </row>
    <row r="45" spans="1:45" ht="118.5" customHeight="1" x14ac:dyDescent="0.5">
      <c r="A45" s="467"/>
      <c r="B45" s="470"/>
      <c r="C45" s="472"/>
      <c r="D45" s="472"/>
      <c r="E45" s="472"/>
      <c r="F45" s="474"/>
      <c r="G45" s="472"/>
      <c r="H45" s="472"/>
      <c r="I45" s="472"/>
      <c r="J45" s="429"/>
      <c r="K45" s="518"/>
      <c r="L45" s="429"/>
      <c r="M45" s="429"/>
      <c r="N45" s="429"/>
      <c r="O45" s="429"/>
      <c r="P45" s="432"/>
      <c r="Q45" s="432"/>
      <c r="R45" s="630"/>
      <c r="S45" s="420"/>
      <c r="T45" s="436"/>
      <c r="U45" s="420"/>
      <c r="V45" s="33" t="s">
        <v>565</v>
      </c>
      <c r="W45" s="134">
        <v>5</v>
      </c>
      <c r="X45" s="134">
        <v>0</v>
      </c>
      <c r="Y45" s="134">
        <v>0</v>
      </c>
      <c r="Z45" s="130">
        <v>10</v>
      </c>
      <c r="AA45" s="130">
        <f t="shared" ref="AA45:AA46" si="4">+Z45</f>
        <v>10</v>
      </c>
      <c r="AB45" s="65">
        <f t="shared" si="3"/>
        <v>2</v>
      </c>
      <c r="AC45" s="24">
        <v>44013</v>
      </c>
      <c r="AD45" s="24">
        <v>44196</v>
      </c>
      <c r="AE45" s="9">
        <v>0.2</v>
      </c>
      <c r="AF45" s="420"/>
      <c r="AG45" s="420"/>
      <c r="AH45" s="421"/>
      <c r="AI45" s="490"/>
      <c r="AJ45" s="354"/>
      <c r="AK45" s="354"/>
      <c r="AL45" s="354"/>
      <c r="AM45" s="354"/>
      <c r="AN45" s="613"/>
      <c r="AO45" s="613"/>
      <c r="AP45" s="33"/>
      <c r="AQ45" s="161"/>
      <c r="AR45" s="153" t="s">
        <v>455</v>
      </c>
      <c r="AS45" s="33" t="s">
        <v>523</v>
      </c>
    </row>
    <row r="46" spans="1:45" ht="97.5" customHeight="1" x14ac:dyDescent="0.5">
      <c r="A46" s="467"/>
      <c r="B46" s="470"/>
      <c r="C46" s="472"/>
      <c r="D46" s="472"/>
      <c r="E46" s="472"/>
      <c r="F46" s="474"/>
      <c r="G46" s="451"/>
      <c r="H46" s="451"/>
      <c r="I46" s="451"/>
      <c r="J46" s="430"/>
      <c r="K46" s="519"/>
      <c r="L46" s="430"/>
      <c r="M46" s="430"/>
      <c r="N46" s="430"/>
      <c r="O46" s="430"/>
      <c r="P46" s="433"/>
      <c r="Q46" s="433"/>
      <c r="R46" s="630"/>
      <c r="S46" s="420"/>
      <c r="T46" s="436"/>
      <c r="U46" s="420"/>
      <c r="V46" s="33" t="s">
        <v>187</v>
      </c>
      <c r="W46" s="134">
        <v>5</v>
      </c>
      <c r="X46" s="134">
        <v>0</v>
      </c>
      <c r="Y46" s="134">
        <v>0</v>
      </c>
      <c r="Z46" s="130">
        <v>5</v>
      </c>
      <c r="AA46" s="130">
        <f t="shared" si="4"/>
        <v>5</v>
      </c>
      <c r="AB46" s="65">
        <f t="shared" si="3"/>
        <v>1</v>
      </c>
      <c r="AC46" s="24">
        <v>44013</v>
      </c>
      <c r="AD46" s="24">
        <v>44196</v>
      </c>
      <c r="AE46" s="9">
        <v>0.2</v>
      </c>
      <c r="AF46" s="420"/>
      <c r="AG46" s="420"/>
      <c r="AH46" s="421"/>
      <c r="AI46" s="490"/>
      <c r="AJ46" s="355"/>
      <c r="AK46" s="355"/>
      <c r="AL46" s="354"/>
      <c r="AM46" s="354"/>
      <c r="AN46" s="614"/>
      <c r="AO46" s="614"/>
      <c r="AP46" s="184"/>
      <c r="AQ46" s="161"/>
      <c r="AR46" s="153" t="s">
        <v>456</v>
      </c>
      <c r="AS46" s="33" t="s">
        <v>606</v>
      </c>
    </row>
    <row r="47" spans="1:45" ht="264.75" customHeight="1" x14ac:dyDescent="0.5">
      <c r="A47" s="467"/>
      <c r="B47" s="470"/>
      <c r="C47" s="472"/>
      <c r="D47" s="472"/>
      <c r="E47" s="472"/>
      <c r="F47" s="474"/>
      <c r="G47" s="11" t="s">
        <v>295</v>
      </c>
      <c r="H47" s="11">
        <v>0</v>
      </c>
      <c r="I47" s="11" t="s">
        <v>296</v>
      </c>
      <c r="J47" s="29">
        <v>3</v>
      </c>
      <c r="K47" s="185">
        <v>1</v>
      </c>
      <c r="L47" s="29">
        <v>0</v>
      </c>
      <c r="M47" s="29">
        <v>0</v>
      </c>
      <c r="N47" s="29">
        <v>0</v>
      </c>
      <c r="O47" s="29">
        <f>+L47+M47+N47</f>
        <v>0</v>
      </c>
      <c r="P47" s="40">
        <f>+O47/K47</f>
        <v>0</v>
      </c>
      <c r="Q47" s="40">
        <f>+O47/J47</f>
        <v>0</v>
      </c>
      <c r="R47" s="630"/>
      <c r="S47" s="420"/>
      <c r="T47" s="436"/>
      <c r="U47" s="420"/>
      <c r="V47" s="33" t="s">
        <v>271</v>
      </c>
      <c r="W47" s="134">
        <v>1</v>
      </c>
      <c r="X47" s="134">
        <v>0</v>
      </c>
      <c r="Y47" s="134">
        <v>0</v>
      </c>
      <c r="Z47" s="130">
        <v>0</v>
      </c>
      <c r="AA47" s="130">
        <f>+Z47</f>
        <v>0</v>
      </c>
      <c r="AB47" s="65">
        <f t="shared" si="3"/>
        <v>0</v>
      </c>
      <c r="AC47" s="24">
        <v>44013</v>
      </c>
      <c r="AD47" s="24">
        <v>44196</v>
      </c>
      <c r="AE47" s="9">
        <v>0.2</v>
      </c>
      <c r="AF47" s="420"/>
      <c r="AG47" s="420"/>
      <c r="AH47" s="421"/>
      <c r="AI47" s="490"/>
      <c r="AJ47" s="353" t="s">
        <v>641</v>
      </c>
      <c r="AK47" s="353" t="s">
        <v>663</v>
      </c>
      <c r="AL47" s="354"/>
      <c r="AM47" s="354"/>
      <c r="AN47" s="612">
        <v>1333320198</v>
      </c>
      <c r="AO47" s="612">
        <v>898540738.10000002</v>
      </c>
      <c r="AP47" s="33"/>
      <c r="AQ47" s="161"/>
      <c r="AR47" s="153" t="s">
        <v>566</v>
      </c>
      <c r="AS47" s="33" t="s">
        <v>524</v>
      </c>
    </row>
    <row r="48" spans="1:45" ht="189" customHeight="1" x14ac:dyDescent="0.5">
      <c r="A48" s="467"/>
      <c r="B48" s="470"/>
      <c r="C48" s="472"/>
      <c r="D48" s="472"/>
      <c r="E48" s="472"/>
      <c r="F48" s="475"/>
      <c r="G48" s="131" t="s">
        <v>39</v>
      </c>
      <c r="H48" s="131" t="s">
        <v>40</v>
      </c>
      <c r="I48" s="131" t="s">
        <v>41</v>
      </c>
      <c r="J48" s="29">
        <v>46</v>
      </c>
      <c r="K48" s="29">
        <v>1</v>
      </c>
      <c r="L48" s="29">
        <v>0</v>
      </c>
      <c r="M48" s="29">
        <v>0</v>
      </c>
      <c r="N48" s="29">
        <v>0</v>
      </c>
      <c r="O48" s="29">
        <f>+L48+M48+N48</f>
        <v>0</v>
      </c>
      <c r="P48" s="40">
        <f>+O48/K48</f>
        <v>0</v>
      </c>
      <c r="Q48" s="40">
        <f>+O48/J48</f>
        <v>0</v>
      </c>
      <c r="R48" s="631"/>
      <c r="S48" s="420"/>
      <c r="T48" s="436"/>
      <c r="U48" s="420"/>
      <c r="V48" s="33" t="s">
        <v>188</v>
      </c>
      <c r="W48" s="134">
        <v>1</v>
      </c>
      <c r="X48" s="134">
        <v>0</v>
      </c>
      <c r="Y48" s="134">
        <v>0</v>
      </c>
      <c r="Z48" s="130">
        <v>0</v>
      </c>
      <c r="AA48" s="130">
        <f>+Z48</f>
        <v>0</v>
      </c>
      <c r="AB48" s="65">
        <f t="shared" si="3"/>
        <v>0</v>
      </c>
      <c r="AC48" s="24">
        <v>44013</v>
      </c>
      <c r="AD48" s="24">
        <v>44196</v>
      </c>
      <c r="AE48" s="9">
        <v>0.2</v>
      </c>
      <c r="AF48" s="420"/>
      <c r="AG48" s="420"/>
      <c r="AH48" s="421"/>
      <c r="AI48" s="490"/>
      <c r="AJ48" s="355"/>
      <c r="AK48" s="355"/>
      <c r="AL48" s="355"/>
      <c r="AM48" s="355"/>
      <c r="AN48" s="614"/>
      <c r="AO48" s="614"/>
      <c r="AP48" s="33"/>
      <c r="AQ48" s="161"/>
      <c r="AR48" s="153" t="s">
        <v>457</v>
      </c>
      <c r="AS48" s="33" t="s">
        <v>607</v>
      </c>
    </row>
    <row r="49" spans="1:45" ht="116.25" customHeight="1" x14ac:dyDescent="0.5">
      <c r="A49" s="467"/>
      <c r="B49" s="470"/>
      <c r="C49" s="472"/>
      <c r="D49" s="472"/>
      <c r="E49" s="472"/>
      <c r="F49" s="473" t="s">
        <v>42</v>
      </c>
      <c r="G49" s="450" t="s">
        <v>43</v>
      </c>
      <c r="H49" s="434">
        <v>0.74060000000000004</v>
      </c>
      <c r="I49" s="450" t="s">
        <v>44</v>
      </c>
      <c r="J49" s="525">
        <v>0.78059999999999996</v>
      </c>
      <c r="K49" s="526">
        <v>0.74060000000000004</v>
      </c>
      <c r="L49" s="434" t="s">
        <v>360</v>
      </c>
      <c r="M49" s="434" t="s">
        <v>360</v>
      </c>
      <c r="N49" s="434" t="s">
        <v>560</v>
      </c>
      <c r="O49" s="434">
        <v>0.72540000000000004</v>
      </c>
      <c r="P49" s="457">
        <f>+H49-O49</f>
        <v>1.5199999999999991E-2</v>
      </c>
      <c r="Q49" s="457">
        <f>+(((74.06-72.54)/(74.06-78.06)))/4</f>
        <v>-9.4999999999999751E-2</v>
      </c>
      <c r="R49" s="632">
        <f>AVERAGE(Q49:Q51)</f>
        <v>0.45250000000000012</v>
      </c>
      <c r="S49" s="420" t="s">
        <v>240</v>
      </c>
      <c r="T49" s="436">
        <v>2020130010256</v>
      </c>
      <c r="U49" s="420" t="s">
        <v>241</v>
      </c>
      <c r="V49" s="33" t="s">
        <v>248</v>
      </c>
      <c r="W49" s="134">
        <v>1</v>
      </c>
      <c r="X49" s="30">
        <v>0</v>
      </c>
      <c r="Y49" s="150">
        <v>0</v>
      </c>
      <c r="Z49" s="37">
        <v>1</v>
      </c>
      <c r="AA49" s="130">
        <f>+Z49</f>
        <v>1</v>
      </c>
      <c r="AB49" s="65">
        <f t="shared" si="3"/>
        <v>1</v>
      </c>
      <c r="AC49" s="135" t="s">
        <v>209</v>
      </c>
      <c r="AD49" s="135" t="s">
        <v>208</v>
      </c>
      <c r="AE49" s="8">
        <v>0.5</v>
      </c>
      <c r="AF49" s="420" t="s">
        <v>143</v>
      </c>
      <c r="AG49" s="420" t="s">
        <v>242</v>
      </c>
      <c r="AH49" s="421"/>
      <c r="AI49" s="491"/>
      <c r="AJ49" s="473" t="s">
        <v>642</v>
      </c>
      <c r="AK49" s="353" t="s">
        <v>243</v>
      </c>
      <c r="AL49" s="398">
        <f>178151628/3</f>
        <v>59383876</v>
      </c>
      <c r="AM49" s="398">
        <v>0</v>
      </c>
      <c r="AN49" s="612">
        <v>0</v>
      </c>
      <c r="AO49" s="612">
        <v>0</v>
      </c>
      <c r="AP49" s="607"/>
      <c r="AQ49" s="569" t="s">
        <v>379</v>
      </c>
      <c r="AR49" s="154" t="s">
        <v>441</v>
      </c>
      <c r="AS49" s="157" t="s">
        <v>510</v>
      </c>
    </row>
    <row r="50" spans="1:45" ht="241.5" customHeight="1" x14ac:dyDescent="0.5">
      <c r="A50" s="467"/>
      <c r="B50" s="470"/>
      <c r="C50" s="472"/>
      <c r="D50" s="472"/>
      <c r="E50" s="472"/>
      <c r="F50" s="474"/>
      <c r="G50" s="451"/>
      <c r="H50" s="435"/>
      <c r="I50" s="451"/>
      <c r="J50" s="435"/>
      <c r="K50" s="527"/>
      <c r="L50" s="435"/>
      <c r="M50" s="435"/>
      <c r="N50" s="435"/>
      <c r="O50" s="435"/>
      <c r="P50" s="458"/>
      <c r="Q50" s="458"/>
      <c r="R50" s="474"/>
      <c r="S50" s="420"/>
      <c r="T50" s="436"/>
      <c r="U50" s="420"/>
      <c r="V50" s="33" t="s">
        <v>249</v>
      </c>
      <c r="W50" s="134">
        <v>1</v>
      </c>
      <c r="X50" s="30">
        <v>0</v>
      </c>
      <c r="Y50" s="150">
        <v>0</v>
      </c>
      <c r="Z50" s="37">
        <v>1</v>
      </c>
      <c r="AA50" s="130">
        <f>+Z50</f>
        <v>1</v>
      </c>
      <c r="AB50" s="65">
        <f t="shared" si="3"/>
        <v>1</v>
      </c>
      <c r="AC50" s="135" t="s">
        <v>209</v>
      </c>
      <c r="AD50" s="135" t="s">
        <v>208</v>
      </c>
      <c r="AE50" s="8">
        <v>0.5</v>
      </c>
      <c r="AF50" s="420"/>
      <c r="AG50" s="420"/>
      <c r="AH50" s="492" t="s">
        <v>290</v>
      </c>
      <c r="AI50" s="495">
        <v>278850482.06999999</v>
      </c>
      <c r="AJ50" s="474"/>
      <c r="AK50" s="354"/>
      <c r="AL50" s="399"/>
      <c r="AM50" s="399"/>
      <c r="AN50" s="613"/>
      <c r="AO50" s="613"/>
      <c r="AP50" s="608"/>
      <c r="AQ50" s="570"/>
      <c r="AR50" s="154" t="s">
        <v>442</v>
      </c>
      <c r="AS50" s="157" t="s">
        <v>511</v>
      </c>
    </row>
    <row r="51" spans="1:45" ht="240" customHeight="1" x14ac:dyDescent="0.5">
      <c r="A51" s="467"/>
      <c r="B51" s="470"/>
      <c r="C51" s="472"/>
      <c r="D51" s="472"/>
      <c r="E51" s="472"/>
      <c r="F51" s="474"/>
      <c r="G51" s="131" t="s">
        <v>45</v>
      </c>
      <c r="H51" s="131">
        <v>0</v>
      </c>
      <c r="I51" s="131" t="s">
        <v>46</v>
      </c>
      <c r="J51" s="136">
        <v>1</v>
      </c>
      <c r="K51" s="44">
        <v>1</v>
      </c>
      <c r="L51" s="45">
        <v>0</v>
      </c>
      <c r="M51" s="45">
        <v>0</v>
      </c>
      <c r="N51" s="45">
        <v>1</v>
      </c>
      <c r="O51" s="45">
        <f>+N51</f>
        <v>1</v>
      </c>
      <c r="P51" s="46">
        <f>+O51/K51</f>
        <v>1</v>
      </c>
      <c r="Q51" s="46">
        <f>+P51/J51</f>
        <v>1</v>
      </c>
      <c r="R51" s="474"/>
      <c r="S51" s="420" t="s">
        <v>244</v>
      </c>
      <c r="T51" s="436">
        <v>2020130010270</v>
      </c>
      <c r="U51" s="420" t="s">
        <v>245</v>
      </c>
      <c r="V51" s="33" t="s">
        <v>250</v>
      </c>
      <c r="W51" s="134">
        <v>1</v>
      </c>
      <c r="X51" s="30">
        <v>0</v>
      </c>
      <c r="Y51" s="150">
        <v>0</v>
      </c>
      <c r="Z51" s="37">
        <v>1</v>
      </c>
      <c r="AA51" s="130">
        <f>+Z51</f>
        <v>1</v>
      </c>
      <c r="AB51" s="65">
        <f t="shared" si="3"/>
        <v>1</v>
      </c>
      <c r="AC51" s="135" t="s">
        <v>209</v>
      </c>
      <c r="AD51" s="135" t="s">
        <v>208</v>
      </c>
      <c r="AE51" s="8">
        <v>0.33</v>
      </c>
      <c r="AF51" s="420"/>
      <c r="AG51" s="420"/>
      <c r="AH51" s="493"/>
      <c r="AI51" s="496"/>
      <c r="AJ51" s="474"/>
      <c r="AK51" s="354"/>
      <c r="AL51" s="398">
        <f>178151628/3</f>
        <v>59383876</v>
      </c>
      <c r="AM51" s="398">
        <v>0</v>
      </c>
      <c r="AN51" s="613"/>
      <c r="AO51" s="613"/>
      <c r="AP51" s="608"/>
      <c r="AQ51" s="569" t="s">
        <v>380</v>
      </c>
      <c r="AR51" s="601" t="s">
        <v>443</v>
      </c>
      <c r="AS51" s="157" t="s">
        <v>512</v>
      </c>
    </row>
    <row r="52" spans="1:45" ht="185.25" customHeight="1" x14ac:dyDescent="0.5">
      <c r="A52" s="467"/>
      <c r="B52" s="470"/>
      <c r="C52" s="472"/>
      <c r="D52" s="472"/>
      <c r="E52" s="472"/>
      <c r="F52" s="474"/>
      <c r="G52" s="450" t="s">
        <v>47</v>
      </c>
      <c r="H52" s="450">
        <v>0</v>
      </c>
      <c r="I52" s="450" t="s">
        <v>48</v>
      </c>
      <c r="J52" s="450">
        <v>80</v>
      </c>
      <c r="K52" s="589" t="s">
        <v>155</v>
      </c>
      <c r="L52" s="437" t="s">
        <v>422</v>
      </c>
      <c r="M52" s="437" t="s">
        <v>422</v>
      </c>
      <c r="N52" s="437" t="s">
        <v>422</v>
      </c>
      <c r="O52" s="437" t="s">
        <v>191</v>
      </c>
      <c r="P52" s="437" t="s">
        <v>191</v>
      </c>
      <c r="Q52" s="437" t="s">
        <v>191</v>
      </c>
      <c r="R52" s="474"/>
      <c r="S52" s="420"/>
      <c r="T52" s="436"/>
      <c r="U52" s="420"/>
      <c r="V52" s="33" t="s">
        <v>251</v>
      </c>
      <c r="W52" s="134">
        <v>1</v>
      </c>
      <c r="X52" s="30">
        <v>0</v>
      </c>
      <c r="Y52" s="150">
        <v>0</v>
      </c>
      <c r="Z52" s="37">
        <v>1</v>
      </c>
      <c r="AA52" s="130">
        <f t="shared" ref="AA52" si="5">+Z52</f>
        <v>1</v>
      </c>
      <c r="AB52" s="65">
        <f t="shared" si="3"/>
        <v>1</v>
      </c>
      <c r="AC52" s="135" t="s">
        <v>209</v>
      </c>
      <c r="AD52" s="135" t="s">
        <v>208</v>
      </c>
      <c r="AE52" s="8">
        <v>0.33</v>
      </c>
      <c r="AF52" s="420"/>
      <c r="AG52" s="420"/>
      <c r="AH52" s="494"/>
      <c r="AI52" s="497"/>
      <c r="AJ52" s="474"/>
      <c r="AK52" s="354"/>
      <c r="AL52" s="461"/>
      <c r="AM52" s="461"/>
      <c r="AN52" s="613"/>
      <c r="AO52" s="613"/>
      <c r="AP52" s="608"/>
      <c r="AQ52" s="572"/>
      <c r="AR52" s="602"/>
      <c r="AS52" s="157" t="s">
        <v>513</v>
      </c>
    </row>
    <row r="53" spans="1:45" ht="110.25" customHeight="1" x14ac:dyDescent="0.5">
      <c r="A53" s="467"/>
      <c r="B53" s="470"/>
      <c r="C53" s="472"/>
      <c r="D53" s="472"/>
      <c r="E53" s="472"/>
      <c r="F53" s="474"/>
      <c r="G53" s="451"/>
      <c r="H53" s="451"/>
      <c r="I53" s="451"/>
      <c r="J53" s="451"/>
      <c r="K53" s="524"/>
      <c r="L53" s="410"/>
      <c r="M53" s="410"/>
      <c r="N53" s="410"/>
      <c r="O53" s="410"/>
      <c r="P53" s="410"/>
      <c r="Q53" s="410"/>
      <c r="R53" s="474"/>
      <c r="S53" s="420"/>
      <c r="T53" s="436"/>
      <c r="U53" s="420"/>
      <c r="V53" s="33" t="s">
        <v>252</v>
      </c>
      <c r="W53" s="134">
        <v>1</v>
      </c>
      <c r="X53" s="30">
        <v>0</v>
      </c>
      <c r="Y53" s="150">
        <v>0</v>
      </c>
      <c r="Z53" s="37">
        <v>1</v>
      </c>
      <c r="AA53" s="130">
        <f>+Z53</f>
        <v>1</v>
      </c>
      <c r="AB53" s="65">
        <f t="shared" si="3"/>
        <v>1</v>
      </c>
      <c r="AC53" s="135" t="s">
        <v>209</v>
      </c>
      <c r="AD53" s="135" t="s">
        <v>208</v>
      </c>
      <c r="AE53" s="8">
        <v>0.33</v>
      </c>
      <c r="AF53" s="420"/>
      <c r="AG53" s="420"/>
      <c r="AH53" s="134" t="s">
        <v>164</v>
      </c>
      <c r="AI53" s="67">
        <v>1001189581.02</v>
      </c>
      <c r="AJ53" s="474"/>
      <c r="AK53" s="354"/>
      <c r="AL53" s="399"/>
      <c r="AM53" s="399"/>
      <c r="AN53" s="613"/>
      <c r="AO53" s="613"/>
      <c r="AP53" s="608"/>
      <c r="AQ53" s="570"/>
      <c r="AR53" s="603"/>
      <c r="AS53" s="157" t="s">
        <v>514</v>
      </c>
    </row>
    <row r="54" spans="1:45" ht="130.5" customHeight="1" x14ac:dyDescent="0.5">
      <c r="A54" s="467"/>
      <c r="B54" s="470"/>
      <c r="C54" s="472"/>
      <c r="D54" s="472"/>
      <c r="E54" s="472"/>
      <c r="F54" s="474"/>
      <c r="G54" s="450" t="s">
        <v>49</v>
      </c>
      <c r="H54" s="450">
        <v>0</v>
      </c>
      <c r="I54" s="450" t="s">
        <v>50</v>
      </c>
      <c r="J54" s="543">
        <v>0.8</v>
      </c>
      <c r="K54" s="358" t="s">
        <v>155</v>
      </c>
      <c r="L54" s="437" t="s">
        <v>422</v>
      </c>
      <c r="M54" s="437" t="s">
        <v>422</v>
      </c>
      <c r="N54" s="437" t="s">
        <v>422</v>
      </c>
      <c r="O54" s="437" t="s">
        <v>191</v>
      </c>
      <c r="P54" s="437" t="s">
        <v>191</v>
      </c>
      <c r="Q54" s="437" t="s">
        <v>191</v>
      </c>
      <c r="R54" s="474"/>
      <c r="S54" s="420" t="s">
        <v>246</v>
      </c>
      <c r="T54" s="436"/>
      <c r="U54" s="420" t="s">
        <v>247</v>
      </c>
      <c r="V54" s="33" t="s">
        <v>253</v>
      </c>
      <c r="W54" s="134">
        <v>1</v>
      </c>
      <c r="X54" s="30">
        <v>0</v>
      </c>
      <c r="Y54" s="150">
        <v>0</v>
      </c>
      <c r="Z54" s="37">
        <v>1</v>
      </c>
      <c r="AA54" s="130">
        <f t="shared" ref="AA54:AA55" si="6">+Z54</f>
        <v>1</v>
      </c>
      <c r="AB54" s="65">
        <f t="shared" si="3"/>
        <v>1</v>
      </c>
      <c r="AC54" s="135" t="s">
        <v>209</v>
      </c>
      <c r="AD54" s="135" t="s">
        <v>208</v>
      </c>
      <c r="AE54" s="8">
        <v>0.5</v>
      </c>
      <c r="AF54" s="420"/>
      <c r="AG54" s="420"/>
      <c r="AH54" s="388" t="s">
        <v>134</v>
      </c>
      <c r="AI54" s="498">
        <v>80000000</v>
      </c>
      <c r="AJ54" s="474"/>
      <c r="AK54" s="354"/>
      <c r="AL54" s="398">
        <f>178151628/3</f>
        <v>59383876</v>
      </c>
      <c r="AM54" s="398">
        <v>0</v>
      </c>
      <c r="AN54" s="613"/>
      <c r="AO54" s="613"/>
      <c r="AP54" s="608"/>
      <c r="AQ54" s="569" t="s">
        <v>381</v>
      </c>
      <c r="AR54" s="601" t="s">
        <v>381</v>
      </c>
      <c r="AS54" s="157" t="s">
        <v>515</v>
      </c>
    </row>
    <row r="55" spans="1:45" ht="162" customHeight="1" x14ac:dyDescent="0.5">
      <c r="A55" s="467"/>
      <c r="B55" s="470"/>
      <c r="C55" s="451"/>
      <c r="D55" s="451"/>
      <c r="E55" s="451"/>
      <c r="F55" s="475"/>
      <c r="G55" s="451"/>
      <c r="H55" s="451"/>
      <c r="I55" s="451"/>
      <c r="J55" s="543"/>
      <c r="K55" s="358"/>
      <c r="L55" s="410"/>
      <c r="M55" s="410"/>
      <c r="N55" s="410"/>
      <c r="O55" s="410"/>
      <c r="P55" s="410"/>
      <c r="Q55" s="410"/>
      <c r="R55" s="475"/>
      <c r="S55" s="420"/>
      <c r="T55" s="436"/>
      <c r="U55" s="420"/>
      <c r="V55" s="33" t="s">
        <v>254</v>
      </c>
      <c r="W55" s="134">
        <v>1</v>
      </c>
      <c r="X55" s="30">
        <v>0</v>
      </c>
      <c r="Y55" s="150">
        <v>0</v>
      </c>
      <c r="Z55" s="37">
        <v>1</v>
      </c>
      <c r="AA55" s="130">
        <f t="shared" si="6"/>
        <v>1</v>
      </c>
      <c r="AB55" s="65">
        <f t="shared" si="3"/>
        <v>1</v>
      </c>
      <c r="AC55" s="135" t="s">
        <v>209</v>
      </c>
      <c r="AD55" s="135" t="s">
        <v>208</v>
      </c>
      <c r="AE55" s="8">
        <v>0.5</v>
      </c>
      <c r="AF55" s="420"/>
      <c r="AG55" s="420"/>
      <c r="AH55" s="388"/>
      <c r="AI55" s="498"/>
      <c r="AJ55" s="475"/>
      <c r="AK55" s="355"/>
      <c r="AL55" s="399"/>
      <c r="AM55" s="399"/>
      <c r="AN55" s="614"/>
      <c r="AO55" s="614"/>
      <c r="AP55" s="609"/>
      <c r="AQ55" s="570"/>
      <c r="AR55" s="603"/>
      <c r="AS55" s="157" t="s">
        <v>516</v>
      </c>
    </row>
    <row r="56" spans="1:45" ht="316.5" customHeight="1" x14ac:dyDescent="0.5">
      <c r="A56" s="467"/>
      <c r="B56" s="470"/>
      <c r="C56" s="450" t="s">
        <v>51</v>
      </c>
      <c r="D56" s="450" t="s">
        <v>52</v>
      </c>
      <c r="E56" s="450" t="s">
        <v>53</v>
      </c>
      <c r="F56" s="473" t="s">
        <v>54</v>
      </c>
      <c r="G56" s="450" t="s">
        <v>55</v>
      </c>
      <c r="H56" s="450" t="s">
        <v>297</v>
      </c>
      <c r="I56" s="450" t="s">
        <v>56</v>
      </c>
      <c r="J56" s="472">
        <v>15</v>
      </c>
      <c r="K56" s="523">
        <v>3</v>
      </c>
      <c r="L56" s="450" t="s">
        <v>738</v>
      </c>
      <c r="M56" s="611" t="s">
        <v>738</v>
      </c>
      <c r="N56" s="611" t="s">
        <v>738</v>
      </c>
      <c r="O56" s="438" t="s">
        <v>73</v>
      </c>
      <c r="P56" s="438" t="s">
        <v>73</v>
      </c>
      <c r="Q56" s="438" t="s">
        <v>73</v>
      </c>
      <c r="R56" s="622">
        <f>AVERAGE(Q59:Q64)</f>
        <v>7.6923076923076927E-2</v>
      </c>
      <c r="S56" s="420" t="s">
        <v>270</v>
      </c>
      <c r="T56" s="436">
        <v>2020130010186</v>
      </c>
      <c r="U56" s="420" t="s">
        <v>152</v>
      </c>
      <c r="V56" s="132" t="s">
        <v>152</v>
      </c>
      <c r="W56" s="134">
        <v>1</v>
      </c>
      <c r="X56" s="134">
        <v>0</v>
      </c>
      <c r="Y56" s="186">
        <v>0</v>
      </c>
      <c r="Z56" s="187">
        <v>0</v>
      </c>
      <c r="AA56" s="60">
        <f>SUM(X56:Z56)</f>
        <v>0</v>
      </c>
      <c r="AB56" s="65">
        <f t="shared" si="3"/>
        <v>0</v>
      </c>
      <c r="AC56" s="24">
        <v>44075</v>
      </c>
      <c r="AD56" s="24">
        <v>44196</v>
      </c>
      <c r="AE56" s="6">
        <v>0.2</v>
      </c>
      <c r="AF56" s="420" t="s">
        <v>135</v>
      </c>
      <c r="AG56" s="420" t="s">
        <v>468</v>
      </c>
      <c r="AH56" s="388"/>
      <c r="AI56" s="498"/>
      <c r="AJ56" s="492" t="s">
        <v>643</v>
      </c>
      <c r="AK56" s="643" t="s">
        <v>664</v>
      </c>
      <c r="AL56" s="379" t="s">
        <v>412</v>
      </c>
      <c r="AM56" s="379" t="s">
        <v>413</v>
      </c>
      <c r="AN56" s="650">
        <v>328911000.06999999</v>
      </c>
      <c r="AO56" s="650">
        <v>328911000</v>
      </c>
      <c r="AP56" s="188" t="s">
        <v>385</v>
      </c>
      <c r="AQ56" s="189" t="s">
        <v>567</v>
      </c>
      <c r="AR56" s="190" t="s">
        <v>567</v>
      </c>
      <c r="AS56" s="191" t="s">
        <v>616</v>
      </c>
    </row>
    <row r="57" spans="1:45" ht="141" customHeight="1" x14ac:dyDescent="0.5">
      <c r="A57" s="467"/>
      <c r="B57" s="470"/>
      <c r="C57" s="472"/>
      <c r="D57" s="472"/>
      <c r="E57" s="472"/>
      <c r="F57" s="474"/>
      <c r="G57" s="472"/>
      <c r="H57" s="472"/>
      <c r="I57" s="472"/>
      <c r="J57" s="472"/>
      <c r="K57" s="523"/>
      <c r="L57" s="472"/>
      <c r="M57" s="418"/>
      <c r="N57" s="418"/>
      <c r="O57" s="439"/>
      <c r="P57" s="439"/>
      <c r="Q57" s="439"/>
      <c r="R57" s="630"/>
      <c r="S57" s="420"/>
      <c r="T57" s="436"/>
      <c r="U57" s="420"/>
      <c r="V57" s="132" t="s">
        <v>382</v>
      </c>
      <c r="W57" s="134">
        <v>1</v>
      </c>
      <c r="X57" s="134">
        <v>0</v>
      </c>
      <c r="Y57" s="186">
        <v>0</v>
      </c>
      <c r="Z57" s="187">
        <v>0</v>
      </c>
      <c r="AA57" s="60">
        <f>SUM(X57:Z57)</f>
        <v>0</v>
      </c>
      <c r="AB57" s="65">
        <f t="shared" si="3"/>
        <v>0</v>
      </c>
      <c r="AC57" s="24">
        <v>44075</v>
      </c>
      <c r="AD57" s="24">
        <v>44196</v>
      </c>
      <c r="AE57" s="6">
        <v>0.2</v>
      </c>
      <c r="AF57" s="420"/>
      <c r="AG57" s="420"/>
      <c r="AH57" s="388"/>
      <c r="AI57" s="498"/>
      <c r="AJ57" s="493"/>
      <c r="AK57" s="648"/>
      <c r="AL57" s="380"/>
      <c r="AM57" s="380"/>
      <c r="AN57" s="650"/>
      <c r="AO57" s="650"/>
      <c r="AP57" s="188" t="s">
        <v>386</v>
      </c>
      <c r="AQ57" s="192" t="s">
        <v>386</v>
      </c>
      <c r="AR57" s="193" t="s">
        <v>444</v>
      </c>
      <c r="AS57" s="194" t="s">
        <v>543</v>
      </c>
    </row>
    <row r="58" spans="1:45" ht="128.25" customHeight="1" x14ac:dyDescent="0.5">
      <c r="A58" s="467"/>
      <c r="B58" s="470"/>
      <c r="C58" s="472"/>
      <c r="D58" s="472"/>
      <c r="E58" s="472"/>
      <c r="F58" s="474"/>
      <c r="G58" s="451"/>
      <c r="H58" s="451"/>
      <c r="I58" s="451"/>
      <c r="J58" s="451"/>
      <c r="K58" s="524"/>
      <c r="L58" s="451"/>
      <c r="M58" s="514"/>
      <c r="N58" s="514"/>
      <c r="O58" s="439"/>
      <c r="P58" s="439"/>
      <c r="Q58" s="439"/>
      <c r="R58" s="630"/>
      <c r="S58" s="420"/>
      <c r="T58" s="436"/>
      <c r="U58" s="420"/>
      <c r="V58" s="195" t="s">
        <v>568</v>
      </c>
      <c r="W58" s="134">
        <v>1</v>
      </c>
      <c r="X58" s="134">
        <v>0</v>
      </c>
      <c r="Y58" s="186">
        <v>0</v>
      </c>
      <c r="Z58" s="196">
        <v>0</v>
      </c>
      <c r="AA58" s="60">
        <f>SUM(X58:Z58)</f>
        <v>0</v>
      </c>
      <c r="AB58" s="65">
        <f t="shared" si="3"/>
        <v>0</v>
      </c>
      <c r="AC58" s="24">
        <v>44075</v>
      </c>
      <c r="AD58" s="24">
        <v>44196</v>
      </c>
      <c r="AE58" s="6">
        <v>0.2</v>
      </c>
      <c r="AF58" s="420"/>
      <c r="AG58" s="420"/>
      <c r="AH58" s="388"/>
      <c r="AI58" s="498"/>
      <c r="AJ58" s="494"/>
      <c r="AK58" s="649"/>
      <c r="AL58" s="380"/>
      <c r="AM58" s="380"/>
      <c r="AN58" s="650"/>
      <c r="AO58" s="650"/>
      <c r="AP58" s="188" t="s">
        <v>387</v>
      </c>
      <c r="AQ58" s="192" t="s">
        <v>387</v>
      </c>
      <c r="AR58" s="193" t="s">
        <v>387</v>
      </c>
      <c r="AS58" s="194" t="s">
        <v>544</v>
      </c>
    </row>
    <row r="59" spans="1:45" ht="409.5" customHeight="1" x14ac:dyDescent="0.5">
      <c r="A59" s="467"/>
      <c r="B59" s="470"/>
      <c r="C59" s="472"/>
      <c r="D59" s="472"/>
      <c r="E59" s="472"/>
      <c r="F59" s="474"/>
      <c r="G59" s="131" t="s">
        <v>57</v>
      </c>
      <c r="H59" s="131" t="s">
        <v>58</v>
      </c>
      <c r="I59" s="131" t="s">
        <v>59</v>
      </c>
      <c r="J59" s="131">
        <v>13</v>
      </c>
      <c r="K59" s="197">
        <v>3</v>
      </c>
      <c r="L59" s="197">
        <v>3</v>
      </c>
      <c r="M59" s="198">
        <v>3</v>
      </c>
      <c r="N59" s="199">
        <v>3</v>
      </c>
      <c r="O59" s="47">
        <v>3</v>
      </c>
      <c r="P59" s="48">
        <f>+O59/K59</f>
        <v>1</v>
      </c>
      <c r="Q59" s="48">
        <f>+O59/J59</f>
        <v>0.23076923076923078</v>
      </c>
      <c r="R59" s="630"/>
      <c r="S59" s="420"/>
      <c r="T59" s="436"/>
      <c r="U59" s="420"/>
      <c r="V59" s="132" t="s">
        <v>383</v>
      </c>
      <c r="W59" s="134">
        <v>3</v>
      </c>
      <c r="X59" s="134">
        <v>3</v>
      </c>
      <c r="Y59" s="200">
        <v>3</v>
      </c>
      <c r="Z59" s="201">
        <v>3</v>
      </c>
      <c r="AA59" s="61">
        <f>+Z59</f>
        <v>3</v>
      </c>
      <c r="AB59" s="65">
        <f t="shared" si="3"/>
        <v>1</v>
      </c>
      <c r="AC59" s="24">
        <v>44075</v>
      </c>
      <c r="AD59" s="24">
        <v>44196</v>
      </c>
      <c r="AE59" s="6">
        <v>0.2</v>
      </c>
      <c r="AF59" s="420"/>
      <c r="AG59" s="134" t="s">
        <v>469</v>
      </c>
      <c r="AH59" s="499" t="s">
        <v>164</v>
      </c>
      <c r="AI59" s="501">
        <v>1578342585</v>
      </c>
      <c r="AJ59" s="31" t="s">
        <v>644</v>
      </c>
      <c r="AK59" s="134" t="s">
        <v>665</v>
      </c>
      <c r="AL59" s="381"/>
      <c r="AM59" s="381"/>
      <c r="AN59" s="42">
        <v>0</v>
      </c>
      <c r="AO59" s="42">
        <v>0</v>
      </c>
      <c r="AP59" s="202" t="s">
        <v>388</v>
      </c>
      <c r="AQ59" s="203" t="s">
        <v>569</v>
      </c>
      <c r="AR59" s="190" t="s">
        <v>570</v>
      </c>
      <c r="AS59" s="204" t="s">
        <v>617</v>
      </c>
    </row>
    <row r="60" spans="1:45" ht="127.5" customHeight="1" x14ac:dyDescent="0.5">
      <c r="A60" s="467"/>
      <c r="B60" s="470"/>
      <c r="C60" s="472"/>
      <c r="D60" s="472"/>
      <c r="E60" s="472"/>
      <c r="F60" s="474"/>
      <c r="G60" s="447" t="s">
        <v>60</v>
      </c>
      <c r="H60" s="447" t="s">
        <v>61</v>
      </c>
      <c r="I60" s="447" t="s">
        <v>62</v>
      </c>
      <c r="J60" s="485">
        <v>18</v>
      </c>
      <c r="K60" s="581">
        <v>5</v>
      </c>
      <c r="L60" s="575">
        <v>0</v>
      </c>
      <c r="M60" s="604">
        <v>0</v>
      </c>
      <c r="N60" s="604">
        <v>0</v>
      </c>
      <c r="O60" s="550">
        <f>+N60</f>
        <v>0</v>
      </c>
      <c r="P60" s="553">
        <f>+O60/K60</f>
        <v>0</v>
      </c>
      <c r="Q60" s="553">
        <f>+O60/J60</f>
        <v>0</v>
      </c>
      <c r="R60" s="630"/>
      <c r="S60" s="492" t="s">
        <v>132</v>
      </c>
      <c r="T60" s="633">
        <v>2020130010257</v>
      </c>
      <c r="U60" s="388" t="s">
        <v>153</v>
      </c>
      <c r="V60" s="116" t="s">
        <v>571</v>
      </c>
      <c r="W60" s="31">
        <v>5</v>
      </c>
      <c r="X60" s="117">
        <v>0</v>
      </c>
      <c r="Y60" s="118">
        <v>5</v>
      </c>
      <c r="Z60" s="119">
        <v>5</v>
      </c>
      <c r="AA60" s="62">
        <f>+Z60</f>
        <v>5</v>
      </c>
      <c r="AB60" s="65">
        <f t="shared" si="3"/>
        <v>1</v>
      </c>
      <c r="AC60" s="205">
        <v>44044</v>
      </c>
      <c r="AD60" s="206">
        <v>44166</v>
      </c>
      <c r="AE60" s="6">
        <v>0.33</v>
      </c>
      <c r="AF60" s="388" t="s">
        <v>135</v>
      </c>
      <c r="AG60" s="388" t="s">
        <v>470</v>
      </c>
      <c r="AH60" s="500"/>
      <c r="AI60" s="500"/>
      <c r="AJ60" s="538" t="s">
        <v>645</v>
      </c>
      <c r="AK60" s="643" t="s">
        <v>746</v>
      </c>
      <c r="AL60" s="646" t="s">
        <v>414</v>
      </c>
      <c r="AM60" s="647" t="s">
        <v>413</v>
      </c>
      <c r="AN60" s="651">
        <v>40000000.520000003</v>
      </c>
      <c r="AO60" s="651">
        <v>40000000</v>
      </c>
      <c r="AP60" s="388"/>
      <c r="AQ60" s="376" t="s">
        <v>389</v>
      </c>
      <c r="AR60" s="369" t="s">
        <v>445</v>
      </c>
      <c r="AS60" s="364" t="s">
        <v>608</v>
      </c>
    </row>
    <row r="61" spans="1:45" ht="98.25" customHeight="1" x14ac:dyDescent="0.5">
      <c r="A61" s="467"/>
      <c r="B61" s="470"/>
      <c r="C61" s="472"/>
      <c r="D61" s="472"/>
      <c r="E61" s="472"/>
      <c r="F61" s="474"/>
      <c r="G61" s="448"/>
      <c r="H61" s="448"/>
      <c r="I61" s="448"/>
      <c r="J61" s="486"/>
      <c r="K61" s="583"/>
      <c r="L61" s="576"/>
      <c r="M61" s="605"/>
      <c r="N61" s="605"/>
      <c r="O61" s="551"/>
      <c r="P61" s="551"/>
      <c r="Q61" s="551"/>
      <c r="R61" s="630"/>
      <c r="S61" s="493"/>
      <c r="T61" s="634"/>
      <c r="U61" s="388"/>
      <c r="V61" s="116" t="s">
        <v>136</v>
      </c>
      <c r="W61" s="31">
        <v>9</v>
      </c>
      <c r="X61" s="117">
        <v>1</v>
      </c>
      <c r="Y61" s="118">
        <v>6</v>
      </c>
      <c r="Z61" s="119">
        <v>6</v>
      </c>
      <c r="AA61" s="62">
        <f t="shared" ref="AA61:AA62" si="7">+Z61</f>
        <v>6</v>
      </c>
      <c r="AB61" s="65">
        <f t="shared" si="3"/>
        <v>0.66666666666666663</v>
      </c>
      <c r="AC61" s="205">
        <v>44105</v>
      </c>
      <c r="AD61" s="206" t="s">
        <v>156</v>
      </c>
      <c r="AE61" s="6">
        <v>0.33</v>
      </c>
      <c r="AF61" s="388"/>
      <c r="AG61" s="388"/>
      <c r="AH61" s="11" t="s">
        <v>647</v>
      </c>
      <c r="AI61" s="207">
        <v>833397339</v>
      </c>
      <c r="AJ61" s="539"/>
      <c r="AK61" s="644"/>
      <c r="AL61" s="418"/>
      <c r="AM61" s="380"/>
      <c r="AN61" s="651"/>
      <c r="AO61" s="651"/>
      <c r="AP61" s="388"/>
      <c r="AQ61" s="382"/>
      <c r="AR61" s="370"/>
      <c r="AS61" s="367"/>
    </row>
    <row r="62" spans="1:45" ht="319.5" customHeight="1" x14ac:dyDescent="0.5">
      <c r="A62" s="467"/>
      <c r="B62" s="470"/>
      <c r="C62" s="472"/>
      <c r="D62" s="472"/>
      <c r="E62" s="472"/>
      <c r="F62" s="474"/>
      <c r="G62" s="449"/>
      <c r="H62" s="449"/>
      <c r="I62" s="449"/>
      <c r="J62" s="487"/>
      <c r="K62" s="582"/>
      <c r="L62" s="577"/>
      <c r="M62" s="606"/>
      <c r="N62" s="606"/>
      <c r="O62" s="552"/>
      <c r="P62" s="552"/>
      <c r="Q62" s="552"/>
      <c r="R62" s="630"/>
      <c r="S62" s="493"/>
      <c r="T62" s="634"/>
      <c r="U62" s="388"/>
      <c r="V62" s="116" t="s">
        <v>137</v>
      </c>
      <c r="W62" s="31">
        <v>6</v>
      </c>
      <c r="X62" s="117">
        <v>0</v>
      </c>
      <c r="Y62" s="118">
        <v>2</v>
      </c>
      <c r="Z62" s="119">
        <v>6</v>
      </c>
      <c r="AA62" s="62">
        <f t="shared" si="7"/>
        <v>6</v>
      </c>
      <c r="AB62" s="65">
        <f t="shared" si="3"/>
        <v>1</v>
      </c>
      <c r="AC62" s="205" t="s">
        <v>154</v>
      </c>
      <c r="AD62" s="206" t="s">
        <v>155</v>
      </c>
      <c r="AE62" s="6">
        <v>0.33</v>
      </c>
      <c r="AF62" s="388"/>
      <c r="AG62" s="388"/>
      <c r="AH62" s="417" t="s">
        <v>164</v>
      </c>
      <c r="AI62" s="454">
        <v>599000000</v>
      </c>
      <c r="AJ62" s="539"/>
      <c r="AK62" s="644"/>
      <c r="AL62" s="418"/>
      <c r="AM62" s="380"/>
      <c r="AN62" s="651"/>
      <c r="AO62" s="651"/>
      <c r="AP62" s="388"/>
      <c r="AQ62" s="383"/>
      <c r="AR62" s="371"/>
      <c r="AS62" s="365"/>
    </row>
    <row r="63" spans="1:45" ht="148.5" customHeight="1" x14ac:dyDescent="0.5">
      <c r="A63" s="467"/>
      <c r="B63" s="470"/>
      <c r="C63" s="472"/>
      <c r="D63" s="472"/>
      <c r="E63" s="472"/>
      <c r="F63" s="474"/>
      <c r="G63" s="447" t="s">
        <v>63</v>
      </c>
      <c r="H63" s="447" t="s">
        <v>64</v>
      </c>
      <c r="I63" s="447" t="s">
        <v>65</v>
      </c>
      <c r="J63" s="485">
        <v>6</v>
      </c>
      <c r="K63" s="581">
        <v>3</v>
      </c>
      <c r="L63" s="578">
        <v>0</v>
      </c>
      <c r="M63" s="604">
        <v>0</v>
      </c>
      <c r="N63" s="604">
        <v>0</v>
      </c>
      <c r="O63" s="550">
        <f>+N63</f>
        <v>0</v>
      </c>
      <c r="P63" s="554">
        <f>+O63/K63</f>
        <v>0</v>
      </c>
      <c r="Q63" s="554">
        <f>+O63/J63</f>
        <v>0</v>
      </c>
      <c r="R63" s="630"/>
      <c r="S63" s="493"/>
      <c r="T63" s="634"/>
      <c r="U63" s="388" t="s">
        <v>133</v>
      </c>
      <c r="V63" s="116" t="s">
        <v>572</v>
      </c>
      <c r="W63" s="208">
        <v>2</v>
      </c>
      <c r="X63" s="209">
        <v>5</v>
      </c>
      <c r="Y63" s="210">
        <v>5</v>
      </c>
      <c r="Z63" s="210">
        <v>5</v>
      </c>
      <c r="AA63" s="62">
        <f t="shared" ref="AA63:AA68" si="8">+Z63</f>
        <v>5</v>
      </c>
      <c r="AB63" s="65">
        <v>1</v>
      </c>
      <c r="AC63" s="205">
        <v>44013</v>
      </c>
      <c r="AD63" s="205">
        <v>44166</v>
      </c>
      <c r="AE63" s="6">
        <v>0.5</v>
      </c>
      <c r="AF63" s="388" t="s">
        <v>135</v>
      </c>
      <c r="AG63" s="388" t="s">
        <v>471</v>
      </c>
      <c r="AH63" s="418"/>
      <c r="AI63" s="418"/>
      <c r="AJ63" s="539"/>
      <c r="AK63" s="644"/>
      <c r="AL63" s="418"/>
      <c r="AM63" s="380"/>
      <c r="AN63" s="651"/>
      <c r="AO63" s="651"/>
      <c r="AP63" s="388"/>
      <c r="AQ63" s="384" t="s">
        <v>390</v>
      </c>
      <c r="AR63" s="372" t="s">
        <v>446</v>
      </c>
      <c r="AS63" s="364" t="s">
        <v>609</v>
      </c>
    </row>
    <row r="64" spans="1:45" ht="149.25" customHeight="1" x14ac:dyDescent="0.5">
      <c r="A64" s="467"/>
      <c r="B64" s="470"/>
      <c r="C64" s="472"/>
      <c r="D64" s="472"/>
      <c r="E64" s="472"/>
      <c r="F64" s="475"/>
      <c r="G64" s="449"/>
      <c r="H64" s="449"/>
      <c r="I64" s="449"/>
      <c r="J64" s="487"/>
      <c r="K64" s="582"/>
      <c r="L64" s="579"/>
      <c r="M64" s="606"/>
      <c r="N64" s="606"/>
      <c r="O64" s="551"/>
      <c r="P64" s="555"/>
      <c r="Q64" s="555"/>
      <c r="R64" s="631"/>
      <c r="S64" s="494"/>
      <c r="T64" s="635"/>
      <c r="U64" s="388"/>
      <c r="V64" s="116" t="s">
        <v>138</v>
      </c>
      <c r="W64" s="208">
        <v>2</v>
      </c>
      <c r="X64" s="209">
        <v>2</v>
      </c>
      <c r="Y64" s="210">
        <v>6</v>
      </c>
      <c r="Z64" s="211">
        <v>6</v>
      </c>
      <c r="AA64" s="62">
        <f t="shared" si="8"/>
        <v>6</v>
      </c>
      <c r="AB64" s="65">
        <v>1</v>
      </c>
      <c r="AC64" s="205">
        <v>44044</v>
      </c>
      <c r="AD64" s="205" t="s">
        <v>157</v>
      </c>
      <c r="AE64" s="6">
        <v>0.5</v>
      </c>
      <c r="AF64" s="388"/>
      <c r="AG64" s="388"/>
      <c r="AH64" s="418"/>
      <c r="AI64" s="418"/>
      <c r="AJ64" s="540"/>
      <c r="AK64" s="645"/>
      <c r="AL64" s="514"/>
      <c r="AM64" s="381"/>
      <c r="AN64" s="652"/>
      <c r="AO64" s="652"/>
      <c r="AP64" s="388"/>
      <c r="AQ64" s="385"/>
      <c r="AR64" s="373"/>
      <c r="AS64" s="365"/>
    </row>
    <row r="65" spans="1:45" ht="306.64999999999998" customHeight="1" x14ac:dyDescent="0.5">
      <c r="A65" s="467"/>
      <c r="B65" s="470"/>
      <c r="C65" s="472"/>
      <c r="D65" s="472"/>
      <c r="E65" s="472"/>
      <c r="F65" s="473" t="s">
        <v>66</v>
      </c>
      <c r="G65" s="133" t="s">
        <v>67</v>
      </c>
      <c r="H65" s="133" t="s">
        <v>68</v>
      </c>
      <c r="I65" s="133" t="s">
        <v>69</v>
      </c>
      <c r="J65" s="131">
        <v>1000</v>
      </c>
      <c r="K65" s="133">
        <v>250</v>
      </c>
      <c r="L65" s="212">
        <v>52</v>
      </c>
      <c r="M65" s="213">
        <v>52</v>
      </c>
      <c r="N65" s="214">
        <v>52</v>
      </c>
      <c r="O65" s="49">
        <f>+N65</f>
        <v>52</v>
      </c>
      <c r="P65" s="50">
        <f>+O65/K65</f>
        <v>0.20799999999999999</v>
      </c>
      <c r="Q65" s="50">
        <f>+O65/J65</f>
        <v>5.1999999999999998E-2</v>
      </c>
      <c r="R65" s="622">
        <f>AVERAGE(Q65:Q70)</f>
        <v>9.8939393939393938E-2</v>
      </c>
      <c r="S65" s="420" t="s">
        <v>160</v>
      </c>
      <c r="T65" s="436">
        <v>2020130010142</v>
      </c>
      <c r="U65" s="420" t="s">
        <v>161</v>
      </c>
      <c r="V65" s="132" t="s">
        <v>310</v>
      </c>
      <c r="W65" s="215">
        <v>250</v>
      </c>
      <c r="X65" s="216">
        <v>52</v>
      </c>
      <c r="Y65" s="217">
        <v>52</v>
      </c>
      <c r="Z65" s="218">
        <v>52</v>
      </c>
      <c r="AA65" s="62">
        <f t="shared" si="8"/>
        <v>52</v>
      </c>
      <c r="AB65" s="65">
        <f t="shared" si="3"/>
        <v>0.20799999999999999</v>
      </c>
      <c r="AC65" s="24">
        <v>44075</v>
      </c>
      <c r="AD65" s="24">
        <v>44165</v>
      </c>
      <c r="AE65" s="6">
        <v>0.25</v>
      </c>
      <c r="AF65" s="420" t="s">
        <v>135</v>
      </c>
      <c r="AG65" s="420" t="s">
        <v>469</v>
      </c>
      <c r="AH65" s="134" t="s">
        <v>134</v>
      </c>
      <c r="AI65" s="68">
        <v>89092515.879999995</v>
      </c>
      <c r="AJ65" s="11" t="s">
        <v>646</v>
      </c>
      <c r="AK65" s="11" t="s">
        <v>742</v>
      </c>
      <c r="AL65" s="402" t="s">
        <v>415</v>
      </c>
      <c r="AM65" s="400" t="s">
        <v>413</v>
      </c>
      <c r="AN65" s="129">
        <v>1578342585</v>
      </c>
      <c r="AO65" s="129">
        <v>1578342585</v>
      </c>
      <c r="AP65" s="377" t="s">
        <v>416</v>
      </c>
      <c r="AQ65" s="219" t="s">
        <v>391</v>
      </c>
      <c r="AR65" s="193" t="s">
        <v>447</v>
      </c>
      <c r="AS65" s="194" t="s">
        <v>545</v>
      </c>
    </row>
    <row r="66" spans="1:45" ht="181.5" customHeight="1" x14ac:dyDescent="0.5">
      <c r="A66" s="467"/>
      <c r="B66" s="470"/>
      <c r="C66" s="472"/>
      <c r="D66" s="472"/>
      <c r="E66" s="472"/>
      <c r="F66" s="474"/>
      <c r="G66" s="131" t="s">
        <v>70</v>
      </c>
      <c r="H66" s="131">
        <v>0</v>
      </c>
      <c r="I66" s="131" t="s">
        <v>71</v>
      </c>
      <c r="J66" s="131">
        <v>15</v>
      </c>
      <c r="K66" s="131">
        <v>3</v>
      </c>
      <c r="L66" s="213">
        <v>0</v>
      </c>
      <c r="M66" s="213">
        <v>0</v>
      </c>
      <c r="N66" s="220">
        <v>0</v>
      </c>
      <c r="O66" s="51">
        <f>+N66</f>
        <v>0</v>
      </c>
      <c r="P66" s="52">
        <f>+O66/K66</f>
        <v>0</v>
      </c>
      <c r="Q66" s="52">
        <f>+O66/J66</f>
        <v>0</v>
      </c>
      <c r="R66" s="630"/>
      <c r="S66" s="420"/>
      <c r="T66" s="436"/>
      <c r="U66" s="420"/>
      <c r="V66" s="132" t="s">
        <v>163</v>
      </c>
      <c r="W66" s="5">
        <v>0.15</v>
      </c>
      <c r="X66" s="216">
        <v>0</v>
      </c>
      <c r="Y66" s="217">
        <v>0</v>
      </c>
      <c r="Z66" s="217">
        <v>0</v>
      </c>
      <c r="AA66" s="62">
        <f t="shared" si="8"/>
        <v>0</v>
      </c>
      <c r="AB66" s="65">
        <f t="shared" si="3"/>
        <v>0</v>
      </c>
      <c r="AC66" s="24">
        <v>44075</v>
      </c>
      <c r="AD66" s="24">
        <v>44165</v>
      </c>
      <c r="AE66" s="6">
        <v>0.2</v>
      </c>
      <c r="AF66" s="420"/>
      <c r="AG66" s="420"/>
      <c r="AH66" s="354" t="s">
        <v>134</v>
      </c>
      <c r="AI66" s="455">
        <v>297418576.25</v>
      </c>
      <c r="AJ66" s="137" t="s">
        <v>744</v>
      </c>
      <c r="AK66" s="137" t="s">
        <v>745</v>
      </c>
      <c r="AL66" s="404"/>
      <c r="AM66" s="401"/>
      <c r="AN66" s="129">
        <v>0</v>
      </c>
      <c r="AO66" s="129">
        <v>0</v>
      </c>
      <c r="AP66" s="378"/>
      <c r="AQ66" s="221" t="s">
        <v>386</v>
      </c>
      <c r="AR66" s="222" t="s">
        <v>386</v>
      </c>
      <c r="AS66" s="223" t="s">
        <v>546</v>
      </c>
    </row>
    <row r="67" spans="1:45" ht="262.5" customHeight="1" x14ac:dyDescent="0.5">
      <c r="A67" s="467"/>
      <c r="B67" s="470"/>
      <c r="C67" s="472"/>
      <c r="D67" s="472"/>
      <c r="E67" s="472"/>
      <c r="F67" s="474"/>
      <c r="G67" s="131" t="s">
        <v>72</v>
      </c>
      <c r="H67" s="131" t="s">
        <v>73</v>
      </c>
      <c r="I67" s="131" t="s">
        <v>74</v>
      </c>
      <c r="J67" s="224" t="s">
        <v>158</v>
      </c>
      <c r="K67" s="225" t="s">
        <v>159</v>
      </c>
      <c r="L67" s="213">
        <v>0</v>
      </c>
      <c r="M67" s="213">
        <v>0</v>
      </c>
      <c r="N67" s="226">
        <v>52</v>
      </c>
      <c r="O67" s="51">
        <f>+N67</f>
        <v>52</v>
      </c>
      <c r="P67" s="53">
        <f>52/375</f>
        <v>0.13866666666666666</v>
      </c>
      <c r="Q67" s="53">
        <f>52/1500</f>
        <v>3.4666666666666665E-2</v>
      </c>
      <c r="R67" s="630"/>
      <c r="S67" s="420"/>
      <c r="T67" s="436"/>
      <c r="U67" s="420"/>
      <c r="V67" s="132" t="s">
        <v>162</v>
      </c>
      <c r="W67" s="227">
        <v>375</v>
      </c>
      <c r="X67" s="216">
        <v>0</v>
      </c>
      <c r="Y67" s="217">
        <v>0</v>
      </c>
      <c r="Z67" s="228">
        <v>52</v>
      </c>
      <c r="AA67" s="62">
        <f t="shared" si="8"/>
        <v>52</v>
      </c>
      <c r="AB67" s="65">
        <f t="shared" si="3"/>
        <v>0.13866666666666666</v>
      </c>
      <c r="AC67" s="24">
        <v>44075</v>
      </c>
      <c r="AD67" s="24">
        <v>44165</v>
      </c>
      <c r="AE67" s="6">
        <v>7.4999999999999997E-2</v>
      </c>
      <c r="AF67" s="420"/>
      <c r="AG67" s="420"/>
      <c r="AH67" s="408"/>
      <c r="AI67" s="456"/>
      <c r="AJ67" s="11" t="s">
        <v>648</v>
      </c>
      <c r="AK67" s="11" t="s">
        <v>743</v>
      </c>
      <c r="AL67" s="229" t="s">
        <v>417</v>
      </c>
      <c r="AM67" s="229" t="s">
        <v>413</v>
      </c>
      <c r="AN67" s="43">
        <v>1</v>
      </c>
      <c r="AO67" s="43">
        <v>0</v>
      </c>
      <c r="AP67" s="10" t="s">
        <v>418</v>
      </c>
      <c r="AQ67" s="221" t="s">
        <v>392</v>
      </c>
      <c r="AR67" s="193" t="s">
        <v>448</v>
      </c>
      <c r="AS67" s="230" t="s">
        <v>547</v>
      </c>
    </row>
    <row r="68" spans="1:45" ht="108" customHeight="1" x14ac:dyDescent="0.5">
      <c r="A68" s="467"/>
      <c r="B68" s="470"/>
      <c r="C68" s="472"/>
      <c r="D68" s="472"/>
      <c r="E68" s="472"/>
      <c r="F68" s="474"/>
      <c r="G68" s="450" t="s">
        <v>75</v>
      </c>
      <c r="H68" s="450" t="s">
        <v>76</v>
      </c>
      <c r="I68" s="450" t="s">
        <v>77</v>
      </c>
      <c r="J68" s="520">
        <v>55</v>
      </c>
      <c r="K68" s="520">
        <v>10</v>
      </c>
      <c r="L68" s="356">
        <v>17</v>
      </c>
      <c r="M68" s="356">
        <v>17</v>
      </c>
      <c r="N68" s="360">
        <v>17</v>
      </c>
      <c r="O68" s="360">
        <v>17</v>
      </c>
      <c r="P68" s="362">
        <v>1</v>
      </c>
      <c r="Q68" s="362">
        <f>+O68/J68</f>
        <v>0.30909090909090908</v>
      </c>
      <c r="R68" s="630"/>
      <c r="S68" s="513" t="s">
        <v>517</v>
      </c>
      <c r="T68" s="511">
        <v>2020130010185</v>
      </c>
      <c r="U68" s="354" t="s">
        <v>165</v>
      </c>
      <c r="V68" s="231" t="s">
        <v>166</v>
      </c>
      <c r="W68" s="30">
        <v>10</v>
      </c>
      <c r="X68" s="220">
        <v>17</v>
      </c>
      <c r="Y68" s="232">
        <v>17</v>
      </c>
      <c r="Z68" s="232">
        <v>17</v>
      </c>
      <c r="AA68" s="62">
        <f t="shared" si="8"/>
        <v>17</v>
      </c>
      <c r="AB68" s="65">
        <v>1</v>
      </c>
      <c r="AC68" s="233">
        <v>44075</v>
      </c>
      <c r="AD68" s="233">
        <v>44165</v>
      </c>
      <c r="AE68" s="6">
        <v>0.33</v>
      </c>
      <c r="AF68" s="354" t="s">
        <v>135</v>
      </c>
      <c r="AG68" s="354" t="s">
        <v>484</v>
      </c>
      <c r="AH68" s="409" t="s">
        <v>134</v>
      </c>
      <c r="AI68" s="411">
        <v>150000000</v>
      </c>
      <c r="AJ68" s="420" t="s">
        <v>740</v>
      </c>
      <c r="AK68" s="421" t="s">
        <v>741</v>
      </c>
      <c r="AL68" s="402" t="s">
        <v>419</v>
      </c>
      <c r="AM68" s="392" t="s">
        <v>413</v>
      </c>
      <c r="AN68" s="660">
        <v>0</v>
      </c>
      <c r="AO68" s="662">
        <v>0</v>
      </c>
      <c r="AP68" s="389"/>
      <c r="AQ68" s="386" t="s">
        <v>573</v>
      </c>
      <c r="AR68" s="374" t="s">
        <v>574</v>
      </c>
      <c r="AS68" s="366" t="s">
        <v>610</v>
      </c>
    </row>
    <row r="69" spans="1:45" ht="116.25" customHeight="1" x14ac:dyDescent="0.5">
      <c r="A69" s="467"/>
      <c r="B69" s="470"/>
      <c r="C69" s="472"/>
      <c r="D69" s="472"/>
      <c r="E69" s="472"/>
      <c r="F69" s="474"/>
      <c r="G69" s="472"/>
      <c r="H69" s="472"/>
      <c r="I69" s="472"/>
      <c r="J69" s="521"/>
      <c r="K69" s="521"/>
      <c r="L69" s="580"/>
      <c r="M69" s="580"/>
      <c r="N69" s="361"/>
      <c r="O69" s="361"/>
      <c r="P69" s="363"/>
      <c r="Q69" s="363"/>
      <c r="R69" s="630"/>
      <c r="S69" s="418"/>
      <c r="T69" s="511"/>
      <c r="U69" s="354"/>
      <c r="V69" s="132" t="s">
        <v>167</v>
      </c>
      <c r="W69" s="30">
        <v>10</v>
      </c>
      <c r="X69" s="220">
        <v>17</v>
      </c>
      <c r="Y69" s="232">
        <v>17</v>
      </c>
      <c r="Z69" s="234">
        <v>17</v>
      </c>
      <c r="AA69" s="62">
        <f t="shared" ref="AA69" si="9">+Z69</f>
        <v>17</v>
      </c>
      <c r="AB69" s="65">
        <v>1</v>
      </c>
      <c r="AC69" s="24">
        <v>44075</v>
      </c>
      <c r="AD69" s="24">
        <v>44165</v>
      </c>
      <c r="AE69" s="6">
        <v>0.33</v>
      </c>
      <c r="AF69" s="354"/>
      <c r="AG69" s="354"/>
      <c r="AH69" s="410"/>
      <c r="AI69" s="412"/>
      <c r="AJ69" s="420"/>
      <c r="AK69" s="421"/>
      <c r="AL69" s="403"/>
      <c r="AM69" s="380"/>
      <c r="AN69" s="661"/>
      <c r="AO69" s="663"/>
      <c r="AP69" s="390"/>
      <c r="AQ69" s="387"/>
      <c r="AR69" s="375"/>
      <c r="AS69" s="367"/>
    </row>
    <row r="70" spans="1:45" ht="324" customHeight="1" x14ac:dyDescent="0.5">
      <c r="A70" s="467"/>
      <c r="B70" s="470"/>
      <c r="C70" s="472"/>
      <c r="D70" s="472"/>
      <c r="E70" s="472"/>
      <c r="F70" s="475"/>
      <c r="G70" s="451"/>
      <c r="H70" s="451"/>
      <c r="I70" s="451"/>
      <c r="J70" s="522"/>
      <c r="K70" s="522"/>
      <c r="L70" s="357"/>
      <c r="M70" s="357"/>
      <c r="N70" s="547"/>
      <c r="O70" s="361"/>
      <c r="P70" s="363"/>
      <c r="Q70" s="363"/>
      <c r="R70" s="631"/>
      <c r="S70" s="514"/>
      <c r="T70" s="512"/>
      <c r="U70" s="355"/>
      <c r="V70" s="132" t="s">
        <v>168</v>
      </c>
      <c r="W70" s="30">
        <v>10</v>
      </c>
      <c r="X70" s="235">
        <v>17</v>
      </c>
      <c r="Y70" s="236">
        <v>17</v>
      </c>
      <c r="Z70" s="237">
        <v>17</v>
      </c>
      <c r="AA70" s="62">
        <f>+Z70</f>
        <v>17</v>
      </c>
      <c r="AB70" s="65">
        <v>1</v>
      </c>
      <c r="AC70" s="24">
        <v>44075</v>
      </c>
      <c r="AD70" s="24">
        <v>44165</v>
      </c>
      <c r="AE70" s="6">
        <v>0.33</v>
      </c>
      <c r="AF70" s="355"/>
      <c r="AG70" s="355"/>
      <c r="AH70" s="17" t="s">
        <v>171</v>
      </c>
      <c r="AI70" s="18">
        <v>0</v>
      </c>
      <c r="AJ70" s="238" t="s">
        <v>649</v>
      </c>
      <c r="AK70" s="11" t="s">
        <v>169</v>
      </c>
      <c r="AL70" s="404"/>
      <c r="AM70" s="381"/>
      <c r="AN70" s="129">
        <v>0</v>
      </c>
      <c r="AO70" s="129">
        <v>0</v>
      </c>
      <c r="AP70" s="391"/>
      <c r="AQ70" s="387"/>
      <c r="AR70" s="373"/>
      <c r="AS70" s="365"/>
    </row>
    <row r="71" spans="1:45" ht="253.5" customHeight="1" x14ac:dyDescent="0.5">
      <c r="A71" s="467"/>
      <c r="B71" s="470"/>
      <c r="C71" s="472"/>
      <c r="D71" s="472"/>
      <c r="E71" s="472"/>
      <c r="F71" s="473" t="s">
        <v>78</v>
      </c>
      <c r="G71" s="32" t="s">
        <v>79</v>
      </c>
      <c r="H71" s="32" t="s">
        <v>80</v>
      </c>
      <c r="I71" s="120" t="s">
        <v>81</v>
      </c>
      <c r="J71" s="121">
        <v>100</v>
      </c>
      <c r="K71" s="122">
        <v>10</v>
      </c>
      <c r="L71" s="123">
        <v>5</v>
      </c>
      <c r="M71" s="124">
        <v>5</v>
      </c>
      <c r="N71" s="125">
        <v>10</v>
      </c>
      <c r="O71" s="126">
        <f>+N71</f>
        <v>10</v>
      </c>
      <c r="P71" s="50">
        <f>+O71/K71</f>
        <v>1</v>
      </c>
      <c r="Q71" s="50">
        <f>+O71/J71</f>
        <v>0.1</v>
      </c>
      <c r="R71" s="622">
        <f>AVERAGE(Q71:Q75)</f>
        <v>0.19853801169590643</v>
      </c>
      <c r="S71" s="440" t="s">
        <v>170</v>
      </c>
      <c r="T71" s="563">
        <v>2020130010227</v>
      </c>
      <c r="U71" s="353" t="s">
        <v>575</v>
      </c>
      <c r="V71" s="116" t="s">
        <v>302</v>
      </c>
      <c r="W71" s="20">
        <v>10</v>
      </c>
      <c r="X71" s="127">
        <v>5</v>
      </c>
      <c r="Y71" s="128">
        <v>5</v>
      </c>
      <c r="Z71" s="128">
        <v>10</v>
      </c>
      <c r="AA71" s="62">
        <f t="shared" ref="AA71" si="10">+Z71</f>
        <v>10</v>
      </c>
      <c r="AB71" s="65">
        <f t="shared" si="3"/>
        <v>1</v>
      </c>
      <c r="AC71" s="239">
        <v>44075</v>
      </c>
      <c r="AD71" s="240">
        <v>44165</v>
      </c>
      <c r="AE71" s="241" t="s">
        <v>384</v>
      </c>
      <c r="AF71" s="33" t="s">
        <v>135</v>
      </c>
      <c r="AG71" s="19" t="s">
        <v>472</v>
      </c>
      <c r="AH71" s="413" t="s">
        <v>269</v>
      </c>
      <c r="AI71" s="415">
        <v>1807903400</v>
      </c>
      <c r="AJ71" s="171" t="s">
        <v>735</v>
      </c>
      <c r="AK71" s="242" t="s">
        <v>737</v>
      </c>
      <c r="AL71" s="379" t="s">
        <v>413</v>
      </c>
      <c r="AM71" s="379" t="s">
        <v>413</v>
      </c>
      <c r="AN71" s="144">
        <v>35000000</v>
      </c>
      <c r="AO71" s="144">
        <v>35000000</v>
      </c>
      <c r="AP71" s="243"/>
      <c r="AQ71" s="244" t="s">
        <v>618</v>
      </c>
      <c r="AR71" s="222" t="s">
        <v>449</v>
      </c>
      <c r="AS71" s="223" t="s">
        <v>739</v>
      </c>
    </row>
    <row r="72" spans="1:45" ht="349.5" customHeight="1" x14ac:dyDescent="0.5">
      <c r="A72" s="467"/>
      <c r="B72" s="470"/>
      <c r="C72" s="472"/>
      <c r="D72" s="472"/>
      <c r="E72" s="472"/>
      <c r="F72" s="474"/>
      <c r="G72" s="450" t="s">
        <v>87</v>
      </c>
      <c r="H72" s="450" t="s">
        <v>88</v>
      </c>
      <c r="I72" s="450" t="s">
        <v>89</v>
      </c>
      <c r="J72" s="531">
        <v>57</v>
      </c>
      <c r="K72" s="533">
        <v>13</v>
      </c>
      <c r="L72" s="515">
        <v>14</v>
      </c>
      <c r="M72" s="520">
        <v>14</v>
      </c>
      <c r="N72" s="546">
        <v>14</v>
      </c>
      <c r="O72" s="546">
        <f>+N72</f>
        <v>14</v>
      </c>
      <c r="P72" s="548">
        <v>1</v>
      </c>
      <c r="Q72" s="548">
        <f>+O72/J72</f>
        <v>0.24561403508771928</v>
      </c>
      <c r="R72" s="630"/>
      <c r="S72" s="354"/>
      <c r="T72" s="564"/>
      <c r="U72" s="354"/>
      <c r="V72" s="132" t="s">
        <v>576</v>
      </c>
      <c r="W72" s="134">
        <v>13</v>
      </c>
      <c r="X72" s="168">
        <v>0</v>
      </c>
      <c r="Y72" s="245">
        <v>0</v>
      </c>
      <c r="Z72" s="198">
        <v>14</v>
      </c>
      <c r="AA72" s="62">
        <f t="shared" ref="AA72:AA78" si="11">+Z72</f>
        <v>14</v>
      </c>
      <c r="AB72" s="65">
        <v>1</v>
      </c>
      <c r="AC72" s="24">
        <v>44075</v>
      </c>
      <c r="AD72" s="24">
        <v>44165</v>
      </c>
      <c r="AE72" s="4">
        <v>0.23</v>
      </c>
      <c r="AF72" s="246"/>
      <c r="AG72" s="353" t="s">
        <v>473</v>
      </c>
      <c r="AH72" s="414"/>
      <c r="AI72" s="416"/>
      <c r="AJ72" s="561" t="s">
        <v>650</v>
      </c>
      <c r="AK72" s="353" t="s">
        <v>309</v>
      </c>
      <c r="AL72" s="380"/>
      <c r="AM72" s="380"/>
      <c r="AN72" s="641">
        <v>35000000.25</v>
      </c>
      <c r="AO72" s="653">
        <v>35000000</v>
      </c>
      <c r="AP72" s="247" t="s">
        <v>330</v>
      </c>
      <c r="AQ72" s="153" t="s">
        <v>330</v>
      </c>
      <c r="AR72" s="248" t="s">
        <v>450</v>
      </c>
      <c r="AS72" s="230" t="s">
        <v>450</v>
      </c>
    </row>
    <row r="73" spans="1:45" ht="408.75" customHeight="1" x14ac:dyDescent="0.5">
      <c r="A73" s="467"/>
      <c r="B73" s="470"/>
      <c r="C73" s="472"/>
      <c r="D73" s="472"/>
      <c r="E73" s="472"/>
      <c r="F73" s="474"/>
      <c r="G73" s="451"/>
      <c r="H73" s="451"/>
      <c r="I73" s="451"/>
      <c r="J73" s="532"/>
      <c r="K73" s="534"/>
      <c r="L73" s="515"/>
      <c r="M73" s="357"/>
      <c r="N73" s="547"/>
      <c r="O73" s="547"/>
      <c r="P73" s="549"/>
      <c r="Q73" s="549"/>
      <c r="R73" s="630"/>
      <c r="S73" s="354"/>
      <c r="T73" s="564"/>
      <c r="U73" s="354"/>
      <c r="V73" s="132" t="s">
        <v>577</v>
      </c>
      <c r="W73" s="134">
        <v>13</v>
      </c>
      <c r="X73" s="134">
        <v>14</v>
      </c>
      <c r="Y73" s="196">
        <v>14</v>
      </c>
      <c r="Z73" s="249">
        <v>14</v>
      </c>
      <c r="AA73" s="62">
        <f t="shared" si="11"/>
        <v>14</v>
      </c>
      <c r="AB73" s="65">
        <v>1</v>
      </c>
      <c r="AC73" s="24">
        <v>44075</v>
      </c>
      <c r="AD73" s="24">
        <v>44165</v>
      </c>
      <c r="AE73" s="4">
        <v>0.23</v>
      </c>
      <c r="AF73" s="246"/>
      <c r="AG73" s="452"/>
      <c r="AH73" s="414"/>
      <c r="AI73" s="416"/>
      <c r="AJ73" s="562"/>
      <c r="AK73" s="355"/>
      <c r="AL73" s="380"/>
      <c r="AM73" s="380"/>
      <c r="AN73" s="642"/>
      <c r="AO73" s="654"/>
      <c r="AP73" s="33" t="s">
        <v>578</v>
      </c>
      <c r="AQ73" s="153" t="s">
        <v>579</v>
      </c>
      <c r="AR73" s="193" t="s">
        <v>451</v>
      </c>
      <c r="AS73" s="250" t="s">
        <v>451</v>
      </c>
    </row>
    <row r="74" spans="1:45" ht="284.25" customHeight="1" x14ac:dyDescent="0.5">
      <c r="A74" s="467"/>
      <c r="B74" s="470"/>
      <c r="C74" s="472"/>
      <c r="D74" s="472"/>
      <c r="E74" s="472"/>
      <c r="F74" s="474"/>
      <c r="G74" s="450" t="s">
        <v>82</v>
      </c>
      <c r="H74" s="450" t="s">
        <v>23</v>
      </c>
      <c r="I74" s="508" t="s">
        <v>83</v>
      </c>
      <c r="J74" s="535">
        <v>4</v>
      </c>
      <c r="K74" s="529">
        <v>1</v>
      </c>
      <c r="L74" s="517">
        <v>1</v>
      </c>
      <c r="M74" s="356">
        <v>1</v>
      </c>
      <c r="N74" s="360">
        <v>1</v>
      </c>
      <c r="O74" s="360">
        <f>+N74</f>
        <v>1</v>
      </c>
      <c r="P74" s="362">
        <f>+O74/K74</f>
        <v>1</v>
      </c>
      <c r="Q74" s="362">
        <f>+O74/J74</f>
        <v>0.25</v>
      </c>
      <c r="R74" s="630"/>
      <c r="S74" s="354"/>
      <c r="T74" s="564"/>
      <c r="U74" s="354"/>
      <c r="V74" s="132" t="s">
        <v>174</v>
      </c>
      <c r="W74" s="134">
        <v>4</v>
      </c>
      <c r="X74" s="143">
        <v>1</v>
      </c>
      <c r="Y74" s="196">
        <v>1</v>
      </c>
      <c r="Z74" s="249">
        <v>1</v>
      </c>
      <c r="AA74" s="62">
        <f t="shared" si="11"/>
        <v>1</v>
      </c>
      <c r="AB74" s="65">
        <f t="shared" si="3"/>
        <v>0.25</v>
      </c>
      <c r="AC74" s="251">
        <v>44044</v>
      </c>
      <c r="AD74" s="252">
        <v>44135</v>
      </c>
      <c r="AE74" s="5">
        <v>0.25</v>
      </c>
      <c r="AF74" s="390" t="s">
        <v>135</v>
      </c>
      <c r="AG74" s="353" t="s">
        <v>469</v>
      </c>
      <c r="AH74" s="414"/>
      <c r="AI74" s="416"/>
      <c r="AJ74" s="440" t="s">
        <v>736</v>
      </c>
      <c r="AK74" s="437" t="s">
        <v>176</v>
      </c>
      <c r="AL74" s="380"/>
      <c r="AM74" s="380"/>
      <c r="AN74" s="655">
        <v>599971000.04999995</v>
      </c>
      <c r="AO74" s="320">
        <v>599971000</v>
      </c>
      <c r="AP74" s="33" t="s">
        <v>580</v>
      </c>
      <c r="AQ74" s="376" t="s">
        <v>548</v>
      </c>
      <c r="AR74" s="376" t="s">
        <v>548</v>
      </c>
      <c r="AS74" s="368" t="s">
        <v>548</v>
      </c>
    </row>
    <row r="75" spans="1:45" ht="408" customHeight="1" x14ac:dyDescent="0.5">
      <c r="A75" s="467"/>
      <c r="B75" s="470"/>
      <c r="C75" s="472"/>
      <c r="D75" s="472"/>
      <c r="E75" s="472"/>
      <c r="F75" s="474"/>
      <c r="G75" s="451"/>
      <c r="H75" s="451"/>
      <c r="I75" s="509"/>
      <c r="J75" s="536"/>
      <c r="K75" s="530"/>
      <c r="L75" s="517"/>
      <c r="M75" s="357"/>
      <c r="N75" s="547"/>
      <c r="O75" s="361"/>
      <c r="P75" s="363"/>
      <c r="Q75" s="363"/>
      <c r="R75" s="630"/>
      <c r="S75" s="355"/>
      <c r="T75" s="565"/>
      <c r="U75" s="355"/>
      <c r="V75" s="132" t="s">
        <v>175</v>
      </c>
      <c r="W75" s="134">
        <v>1</v>
      </c>
      <c r="X75" s="143">
        <v>1</v>
      </c>
      <c r="Y75" s="200">
        <v>1</v>
      </c>
      <c r="Z75" s="249">
        <v>1</v>
      </c>
      <c r="AA75" s="62">
        <f t="shared" si="11"/>
        <v>1</v>
      </c>
      <c r="AB75" s="65">
        <f t="shared" si="3"/>
        <v>1</v>
      </c>
      <c r="AC75" s="251">
        <v>44044</v>
      </c>
      <c r="AD75" s="252">
        <v>44135</v>
      </c>
      <c r="AE75" s="5">
        <v>0.25</v>
      </c>
      <c r="AF75" s="391"/>
      <c r="AG75" s="355"/>
      <c r="AH75" s="419" t="s">
        <v>308</v>
      </c>
      <c r="AI75" s="659">
        <v>2261145915</v>
      </c>
      <c r="AJ75" s="408"/>
      <c r="AK75" s="658"/>
      <c r="AL75" s="381"/>
      <c r="AM75" s="381"/>
      <c r="AN75" s="656"/>
      <c r="AO75" s="321"/>
      <c r="AP75" s="33" t="s">
        <v>331</v>
      </c>
      <c r="AQ75" s="383"/>
      <c r="AR75" s="371"/>
      <c r="AS75" s="357"/>
    </row>
    <row r="76" spans="1:45" ht="333.75" customHeight="1" thickBot="1" x14ac:dyDescent="0.55000000000000004">
      <c r="A76" s="467"/>
      <c r="B76" s="470"/>
      <c r="C76" s="472"/>
      <c r="D76" s="472"/>
      <c r="E76" s="472"/>
      <c r="F76" s="475"/>
      <c r="G76" s="133" t="s">
        <v>84</v>
      </c>
      <c r="H76" s="133" t="s">
        <v>85</v>
      </c>
      <c r="I76" s="133" t="s">
        <v>86</v>
      </c>
      <c r="J76" s="17">
        <v>105</v>
      </c>
      <c r="K76" s="18" t="s">
        <v>171</v>
      </c>
      <c r="L76" s="253" t="s">
        <v>155</v>
      </c>
      <c r="M76" s="254" t="s">
        <v>155</v>
      </c>
      <c r="N76" s="255" t="s">
        <v>155</v>
      </c>
      <c r="O76" s="54" t="s">
        <v>191</v>
      </c>
      <c r="P76" s="54" t="s">
        <v>191</v>
      </c>
      <c r="Q76" s="54" t="s">
        <v>191</v>
      </c>
      <c r="R76" s="631"/>
      <c r="S76" s="141" t="s">
        <v>172</v>
      </c>
      <c r="T76" s="13">
        <v>2020130010240</v>
      </c>
      <c r="U76" s="141" t="s">
        <v>173</v>
      </c>
      <c r="V76" s="141" t="s">
        <v>301</v>
      </c>
      <c r="W76" s="141">
        <v>1</v>
      </c>
      <c r="X76" s="142">
        <v>1</v>
      </c>
      <c r="Y76" s="196">
        <v>1</v>
      </c>
      <c r="Z76" s="249">
        <v>1</v>
      </c>
      <c r="AA76" s="62">
        <f t="shared" si="11"/>
        <v>1</v>
      </c>
      <c r="AB76" s="65">
        <f t="shared" si="3"/>
        <v>1</v>
      </c>
      <c r="AC76" s="14">
        <v>44044</v>
      </c>
      <c r="AD76" s="15">
        <v>44135</v>
      </c>
      <c r="AE76" s="16">
        <v>0.1</v>
      </c>
      <c r="AF76" s="141" t="s">
        <v>135</v>
      </c>
      <c r="AG76" s="141" t="s">
        <v>474</v>
      </c>
      <c r="AH76" s="419"/>
      <c r="AI76" s="659"/>
      <c r="AJ76" s="17" t="s">
        <v>171</v>
      </c>
      <c r="AK76" s="18" t="s">
        <v>171</v>
      </c>
      <c r="AL76" s="54" t="s">
        <v>191</v>
      </c>
      <c r="AM76" s="54" t="s">
        <v>191</v>
      </c>
      <c r="AN76" s="145">
        <v>0</v>
      </c>
      <c r="AO76" s="145">
        <v>0</v>
      </c>
      <c r="AP76" s="19" t="s">
        <v>393</v>
      </c>
      <c r="AQ76" s="256" t="s">
        <v>394</v>
      </c>
      <c r="AR76" s="257" t="s">
        <v>452</v>
      </c>
      <c r="AS76" s="250" t="s">
        <v>452</v>
      </c>
    </row>
    <row r="77" spans="1:45" ht="105.75" customHeight="1" x14ac:dyDescent="0.5">
      <c r="A77" s="467"/>
      <c r="B77" s="470"/>
      <c r="C77" s="472"/>
      <c r="D77" s="472"/>
      <c r="E77" s="472"/>
      <c r="F77" s="476" t="s">
        <v>90</v>
      </c>
      <c r="G77" s="479" t="s">
        <v>518</v>
      </c>
      <c r="H77" s="488">
        <v>0</v>
      </c>
      <c r="I77" s="488" t="s">
        <v>91</v>
      </c>
      <c r="J77" s="488">
        <v>105</v>
      </c>
      <c r="K77" s="528">
        <v>105</v>
      </c>
      <c r="L77" s="450">
        <v>0</v>
      </c>
      <c r="M77" s="560">
        <v>0</v>
      </c>
      <c r="N77" s="358">
        <v>98</v>
      </c>
      <c r="O77" s="358">
        <f>+N77</f>
        <v>98</v>
      </c>
      <c r="P77" s="359">
        <f>+O77/K77</f>
        <v>0.93333333333333335</v>
      </c>
      <c r="Q77" s="359">
        <f>+O77/J77</f>
        <v>0.93333333333333335</v>
      </c>
      <c r="R77" s="628">
        <f>AVERAGE(Q77:Q87)</f>
        <v>0.2816405098732685</v>
      </c>
      <c r="S77" s="350" t="s">
        <v>189</v>
      </c>
      <c r="T77" s="510">
        <v>2020130010040</v>
      </c>
      <c r="U77" s="566" t="s">
        <v>581</v>
      </c>
      <c r="V77" s="132" t="s">
        <v>304</v>
      </c>
      <c r="W77" s="31">
        <v>105</v>
      </c>
      <c r="X77" s="150">
        <v>0</v>
      </c>
      <c r="Y77" s="258">
        <v>0</v>
      </c>
      <c r="Z77" s="150">
        <v>98</v>
      </c>
      <c r="AA77" s="62">
        <f t="shared" si="11"/>
        <v>98</v>
      </c>
      <c r="AB77" s="65">
        <f t="shared" si="3"/>
        <v>0.93333333333333335</v>
      </c>
      <c r="AC77" s="23">
        <v>44075</v>
      </c>
      <c r="AD77" s="24">
        <v>44196</v>
      </c>
      <c r="AE77" s="25">
        <v>0.4</v>
      </c>
      <c r="AF77" s="350" t="s">
        <v>190</v>
      </c>
      <c r="AG77" s="353" t="s">
        <v>483</v>
      </c>
      <c r="AH77" s="419"/>
      <c r="AI77" s="659"/>
      <c r="AJ77" s="541" t="s">
        <v>276</v>
      </c>
      <c r="AK77" s="440" t="s">
        <v>277</v>
      </c>
      <c r="AL77" s="405">
        <v>2564822700</v>
      </c>
      <c r="AM77" s="405">
        <v>1998241912</v>
      </c>
      <c r="AN77" s="395">
        <v>668814892</v>
      </c>
      <c r="AO77" s="395">
        <v>488037477</v>
      </c>
      <c r="AP77" s="132" t="s">
        <v>337</v>
      </c>
      <c r="AQ77" s="159" t="s">
        <v>582</v>
      </c>
      <c r="AR77" s="33" t="s">
        <v>541</v>
      </c>
      <c r="AS77" s="259" t="s">
        <v>619</v>
      </c>
    </row>
    <row r="78" spans="1:45" ht="105.75" customHeight="1" x14ac:dyDescent="0.5">
      <c r="A78" s="467"/>
      <c r="B78" s="470"/>
      <c r="C78" s="472"/>
      <c r="D78" s="472"/>
      <c r="E78" s="472"/>
      <c r="F78" s="477"/>
      <c r="G78" s="480"/>
      <c r="H78" s="472"/>
      <c r="I78" s="472"/>
      <c r="J78" s="472"/>
      <c r="K78" s="523"/>
      <c r="L78" s="472"/>
      <c r="M78" s="472"/>
      <c r="N78" s="358"/>
      <c r="O78" s="358"/>
      <c r="P78" s="359"/>
      <c r="Q78" s="359"/>
      <c r="R78" s="629"/>
      <c r="S78" s="351"/>
      <c r="T78" s="511"/>
      <c r="U78" s="567"/>
      <c r="V78" s="132" t="s">
        <v>266</v>
      </c>
      <c r="W78" s="31">
        <v>20</v>
      </c>
      <c r="X78" s="150">
        <v>0</v>
      </c>
      <c r="Y78" s="150">
        <v>60</v>
      </c>
      <c r="Z78" s="150">
        <v>98</v>
      </c>
      <c r="AA78" s="62">
        <f t="shared" si="11"/>
        <v>98</v>
      </c>
      <c r="AB78" s="65">
        <v>1</v>
      </c>
      <c r="AC78" s="23">
        <v>44075</v>
      </c>
      <c r="AD78" s="24">
        <v>44196</v>
      </c>
      <c r="AE78" s="260">
        <v>0.2</v>
      </c>
      <c r="AF78" s="351"/>
      <c r="AG78" s="354"/>
      <c r="AH78" s="419"/>
      <c r="AI78" s="659"/>
      <c r="AJ78" s="542"/>
      <c r="AK78" s="354"/>
      <c r="AL78" s="406"/>
      <c r="AM78" s="406"/>
      <c r="AN78" s="396"/>
      <c r="AO78" s="396"/>
      <c r="AP78" s="132" t="s">
        <v>338</v>
      </c>
      <c r="AQ78" s="159" t="s">
        <v>338</v>
      </c>
      <c r="AR78" s="33" t="s">
        <v>542</v>
      </c>
      <c r="AS78" s="259" t="s">
        <v>620</v>
      </c>
    </row>
    <row r="79" spans="1:45" ht="107.25" customHeight="1" thickBot="1" x14ac:dyDescent="0.55000000000000004">
      <c r="A79" s="467"/>
      <c r="B79" s="470"/>
      <c r="C79" s="472"/>
      <c r="D79" s="472"/>
      <c r="E79" s="472"/>
      <c r="F79" s="477"/>
      <c r="G79" s="481"/>
      <c r="H79" s="472"/>
      <c r="I79" s="472"/>
      <c r="J79" s="472"/>
      <c r="K79" s="523"/>
      <c r="L79" s="451"/>
      <c r="M79" s="472"/>
      <c r="N79" s="358"/>
      <c r="O79" s="358"/>
      <c r="P79" s="359"/>
      <c r="Q79" s="359"/>
      <c r="R79" s="629"/>
      <c r="S79" s="351"/>
      <c r="T79" s="511"/>
      <c r="U79" s="567"/>
      <c r="V79" s="132" t="s">
        <v>305</v>
      </c>
      <c r="W79" s="134">
        <v>10</v>
      </c>
      <c r="X79" s="30">
        <v>0</v>
      </c>
      <c r="Y79" s="30">
        <v>0</v>
      </c>
      <c r="Z79" s="30">
        <v>0</v>
      </c>
      <c r="AA79" s="62">
        <f t="shared" ref="AA79" si="12">+Z79</f>
        <v>0</v>
      </c>
      <c r="AB79" s="65">
        <f t="shared" si="3"/>
        <v>0</v>
      </c>
      <c r="AC79" s="23">
        <v>44044</v>
      </c>
      <c r="AD79" s="24">
        <v>44196</v>
      </c>
      <c r="AE79" s="25">
        <v>0.4</v>
      </c>
      <c r="AF79" s="351"/>
      <c r="AG79" s="354"/>
      <c r="AH79" s="419"/>
      <c r="AI79" s="659"/>
      <c r="AJ79" s="542"/>
      <c r="AK79" s="354"/>
      <c r="AL79" s="406"/>
      <c r="AM79" s="406"/>
      <c r="AN79" s="396"/>
      <c r="AO79" s="396"/>
      <c r="AP79" s="132" t="s">
        <v>339</v>
      </c>
      <c r="AQ79" s="159" t="s">
        <v>343</v>
      </c>
      <c r="AR79" s="33" t="s">
        <v>339</v>
      </c>
      <c r="AS79" s="259" t="s">
        <v>621</v>
      </c>
    </row>
    <row r="80" spans="1:45" ht="104.25" customHeight="1" x14ac:dyDescent="0.5">
      <c r="A80" s="467"/>
      <c r="B80" s="470"/>
      <c r="C80" s="472"/>
      <c r="D80" s="472"/>
      <c r="E80" s="472"/>
      <c r="F80" s="477"/>
      <c r="G80" s="482" t="s">
        <v>92</v>
      </c>
      <c r="H80" s="358" t="s">
        <v>93</v>
      </c>
      <c r="I80" s="358" t="s">
        <v>94</v>
      </c>
      <c r="J80" s="544">
        <v>50</v>
      </c>
      <c r="K80" s="358">
        <v>10</v>
      </c>
      <c r="L80" s="358">
        <v>0</v>
      </c>
      <c r="M80" s="358">
        <v>0</v>
      </c>
      <c r="N80" s="358">
        <v>0</v>
      </c>
      <c r="O80" s="358">
        <v>0</v>
      </c>
      <c r="P80" s="615">
        <v>0</v>
      </c>
      <c r="Q80" s="615">
        <v>0</v>
      </c>
      <c r="R80" s="629"/>
      <c r="S80" s="351"/>
      <c r="T80" s="511"/>
      <c r="U80" s="567"/>
      <c r="V80" s="33" t="s">
        <v>267</v>
      </c>
      <c r="W80" s="139">
        <v>10</v>
      </c>
      <c r="X80" s="261">
        <v>0</v>
      </c>
      <c r="Y80" s="261">
        <v>0</v>
      </c>
      <c r="Z80" s="261">
        <v>0</v>
      </c>
      <c r="AA80" s="62">
        <f>+Z80</f>
        <v>0</v>
      </c>
      <c r="AB80" s="65">
        <f t="shared" si="3"/>
        <v>0</v>
      </c>
      <c r="AC80" s="23">
        <v>44044</v>
      </c>
      <c r="AD80" s="24">
        <v>44196</v>
      </c>
      <c r="AE80" s="25">
        <v>0.2</v>
      </c>
      <c r="AF80" s="351"/>
      <c r="AG80" s="354"/>
      <c r="AH80" s="419"/>
      <c r="AI80" s="659"/>
      <c r="AJ80" s="542"/>
      <c r="AK80" s="354"/>
      <c r="AL80" s="406"/>
      <c r="AM80" s="406"/>
      <c r="AN80" s="397"/>
      <c r="AO80" s="397"/>
      <c r="AP80" s="132" t="s">
        <v>583</v>
      </c>
      <c r="AQ80" s="159" t="s">
        <v>347</v>
      </c>
      <c r="AR80" s="33" t="s">
        <v>583</v>
      </c>
      <c r="AS80" s="259" t="s">
        <v>621</v>
      </c>
    </row>
    <row r="81" spans="1:46" ht="97.9" customHeight="1" x14ac:dyDescent="0.5">
      <c r="A81" s="467"/>
      <c r="B81" s="470"/>
      <c r="C81" s="472"/>
      <c r="D81" s="472"/>
      <c r="E81" s="472"/>
      <c r="F81" s="477"/>
      <c r="G81" s="483"/>
      <c r="H81" s="358"/>
      <c r="I81" s="358"/>
      <c r="J81" s="544"/>
      <c r="K81" s="358"/>
      <c r="L81" s="358"/>
      <c r="M81" s="358"/>
      <c r="N81" s="358"/>
      <c r="O81" s="358"/>
      <c r="P81" s="615"/>
      <c r="Q81" s="615"/>
      <c r="R81" s="629"/>
      <c r="S81" s="351"/>
      <c r="T81" s="511"/>
      <c r="U81" s="567"/>
      <c r="V81" s="33" t="s">
        <v>300</v>
      </c>
      <c r="W81" s="139">
        <v>105</v>
      </c>
      <c r="X81" s="261">
        <v>105</v>
      </c>
      <c r="Y81" s="261">
        <v>105</v>
      </c>
      <c r="Z81" s="261">
        <v>105</v>
      </c>
      <c r="AA81" s="62">
        <f t="shared" ref="AA81:AA82" si="13">+Z81</f>
        <v>105</v>
      </c>
      <c r="AB81" s="65">
        <f t="shared" si="3"/>
        <v>1</v>
      </c>
      <c r="AC81" s="23">
        <v>44075</v>
      </c>
      <c r="AD81" s="24">
        <v>44196</v>
      </c>
      <c r="AE81" s="25">
        <v>0.2</v>
      </c>
      <c r="AF81" s="351"/>
      <c r="AG81" s="354"/>
      <c r="AH81" s="419"/>
      <c r="AI81" s="659"/>
      <c r="AJ81" s="453" t="s">
        <v>307</v>
      </c>
      <c r="AK81" s="420" t="s">
        <v>306</v>
      </c>
      <c r="AL81" s="406"/>
      <c r="AM81" s="406"/>
      <c r="AN81" s="395">
        <v>1510222700.01</v>
      </c>
      <c r="AO81" s="395">
        <v>1510204435.2</v>
      </c>
      <c r="AP81" s="132" t="s">
        <v>584</v>
      </c>
      <c r="AQ81" s="159" t="s">
        <v>344</v>
      </c>
      <c r="AR81" s="33" t="s">
        <v>584</v>
      </c>
      <c r="AS81" s="259" t="s">
        <v>344</v>
      </c>
    </row>
    <row r="82" spans="1:46" ht="88.5" customHeight="1" x14ac:dyDescent="0.5">
      <c r="A82" s="467"/>
      <c r="B82" s="470"/>
      <c r="C82" s="472"/>
      <c r="D82" s="472"/>
      <c r="E82" s="472"/>
      <c r="F82" s="477"/>
      <c r="G82" s="483"/>
      <c r="H82" s="358"/>
      <c r="I82" s="358"/>
      <c r="J82" s="544"/>
      <c r="K82" s="358"/>
      <c r="L82" s="358"/>
      <c r="M82" s="358"/>
      <c r="N82" s="358"/>
      <c r="O82" s="358"/>
      <c r="P82" s="615"/>
      <c r="Q82" s="615"/>
      <c r="R82" s="629"/>
      <c r="S82" s="351"/>
      <c r="T82" s="511"/>
      <c r="U82" s="567"/>
      <c r="V82" s="33" t="s">
        <v>268</v>
      </c>
      <c r="W82" s="139">
        <v>1</v>
      </c>
      <c r="X82" s="261">
        <v>1</v>
      </c>
      <c r="Y82" s="261">
        <v>1</v>
      </c>
      <c r="Z82" s="261">
        <v>1</v>
      </c>
      <c r="AA82" s="62">
        <f t="shared" si="13"/>
        <v>1</v>
      </c>
      <c r="AB82" s="65">
        <f t="shared" si="3"/>
        <v>1</v>
      </c>
      <c r="AC82" s="23">
        <v>44075</v>
      </c>
      <c r="AD82" s="24">
        <v>44196</v>
      </c>
      <c r="AE82" s="25">
        <v>0.2</v>
      </c>
      <c r="AF82" s="351"/>
      <c r="AG82" s="354"/>
      <c r="AH82" s="139" t="s">
        <v>287</v>
      </c>
      <c r="AI82" s="69">
        <v>8557580544.46</v>
      </c>
      <c r="AJ82" s="453"/>
      <c r="AK82" s="420"/>
      <c r="AL82" s="406"/>
      <c r="AM82" s="406"/>
      <c r="AN82" s="396"/>
      <c r="AO82" s="396"/>
      <c r="AP82" s="132" t="s">
        <v>340</v>
      </c>
      <c r="AQ82" s="159" t="s">
        <v>345</v>
      </c>
      <c r="AR82" s="33" t="s">
        <v>340</v>
      </c>
      <c r="AS82" s="259" t="s">
        <v>622</v>
      </c>
    </row>
    <row r="83" spans="1:46" ht="168" customHeight="1" x14ac:dyDescent="0.5">
      <c r="A83" s="467"/>
      <c r="B83" s="470"/>
      <c r="C83" s="472"/>
      <c r="D83" s="472"/>
      <c r="E83" s="472"/>
      <c r="F83" s="477"/>
      <c r="G83" s="484"/>
      <c r="H83" s="358"/>
      <c r="I83" s="358"/>
      <c r="J83" s="544"/>
      <c r="K83" s="358"/>
      <c r="L83" s="358"/>
      <c r="M83" s="358"/>
      <c r="N83" s="358"/>
      <c r="O83" s="358"/>
      <c r="P83" s="615"/>
      <c r="Q83" s="615"/>
      <c r="R83" s="629"/>
      <c r="S83" s="351"/>
      <c r="T83" s="511"/>
      <c r="U83" s="567"/>
      <c r="V83" s="33" t="s">
        <v>585</v>
      </c>
      <c r="W83" s="139">
        <v>1</v>
      </c>
      <c r="X83" s="261">
        <v>0</v>
      </c>
      <c r="Y83" s="261">
        <v>0</v>
      </c>
      <c r="Z83" s="261">
        <v>0</v>
      </c>
      <c r="AA83" s="62">
        <f>+Z83</f>
        <v>0</v>
      </c>
      <c r="AB83" s="65">
        <f t="shared" si="3"/>
        <v>0</v>
      </c>
      <c r="AC83" s="23">
        <v>44075</v>
      </c>
      <c r="AD83" s="24">
        <v>44196</v>
      </c>
      <c r="AE83" s="25">
        <v>0.2</v>
      </c>
      <c r="AF83" s="351"/>
      <c r="AG83" s="354"/>
      <c r="AH83" s="134" t="s">
        <v>291</v>
      </c>
      <c r="AI83" s="69">
        <v>270895873</v>
      </c>
      <c r="AJ83" s="453"/>
      <c r="AK83" s="420"/>
      <c r="AL83" s="406"/>
      <c r="AM83" s="406"/>
      <c r="AN83" s="396"/>
      <c r="AO83" s="396"/>
      <c r="AP83" s="132" t="s">
        <v>341</v>
      </c>
      <c r="AQ83" s="159" t="s">
        <v>346</v>
      </c>
      <c r="AR83" s="33" t="s">
        <v>341</v>
      </c>
      <c r="AS83" s="259" t="s">
        <v>623</v>
      </c>
    </row>
    <row r="84" spans="1:46" ht="232.15" customHeight="1" x14ac:dyDescent="0.5">
      <c r="A84" s="467"/>
      <c r="B84" s="470"/>
      <c r="C84" s="472"/>
      <c r="D84" s="472"/>
      <c r="E84" s="472"/>
      <c r="F84" s="477"/>
      <c r="G84" s="358" t="s">
        <v>95</v>
      </c>
      <c r="H84" s="358" t="s">
        <v>96</v>
      </c>
      <c r="I84" s="358" t="s">
        <v>97</v>
      </c>
      <c r="J84" s="358">
        <v>856</v>
      </c>
      <c r="K84" s="358">
        <v>150</v>
      </c>
      <c r="L84" s="450">
        <v>150</v>
      </c>
      <c r="M84" s="358">
        <v>0</v>
      </c>
      <c r="N84" s="358">
        <v>150</v>
      </c>
      <c r="O84" s="358">
        <v>0</v>
      </c>
      <c r="P84" s="616">
        <v>0</v>
      </c>
      <c r="Q84" s="616">
        <v>0</v>
      </c>
      <c r="R84" s="629"/>
      <c r="S84" s="351"/>
      <c r="T84" s="511"/>
      <c r="U84" s="567"/>
      <c r="V84" s="33" t="s">
        <v>192</v>
      </c>
      <c r="W84" s="139">
        <v>1</v>
      </c>
      <c r="X84" s="150">
        <v>1</v>
      </c>
      <c r="Y84" s="150">
        <v>0</v>
      </c>
      <c r="Z84" s="150">
        <v>0</v>
      </c>
      <c r="AA84" s="62">
        <f>SUM(X84:Z84)</f>
        <v>1</v>
      </c>
      <c r="AB84" s="65">
        <f t="shared" si="3"/>
        <v>1</v>
      </c>
      <c r="AC84" s="23">
        <v>44075</v>
      </c>
      <c r="AD84" s="24">
        <v>44196</v>
      </c>
      <c r="AE84" s="25">
        <v>0.1</v>
      </c>
      <c r="AF84" s="351"/>
      <c r="AG84" s="354"/>
      <c r="AH84" s="139" t="s">
        <v>290</v>
      </c>
      <c r="AI84" s="69">
        <v>410906731</v>
      </c>
      <c r="AJ84" s="453"/>
      <c r="AK84" s="420"/>
      <c r="AL84" s="406"/>
      <c r="AM84" s="406"/>
      <c r="AN84" s="396"/>
      <c r="AO84" s="396"/>
      <c r="AP84" s="132" t="s">
        <v>342</v>
      </c>
      <c r="AQ84" s="159"/>
      <c r="AR84" s="132"/>
      <c r="AS84" s="259" t="s">
        <v>747</v>
      </c>
    </row>
    <row r="85" spans="1:46" ht="195.75" customHeight="1" x14ac:dyDescent="0.5">
      <c r="A85" s="467"/>
      <c r="B85" s="470"/>
      <c r="C85" s="472"/>
      <c r="D85" s="472"/>
      <c r="E85" s="472"/>
      <c r="F85" s="477"/>
      <c r="G85" s="358"/>
      <c r="H85" s="358"/>
      <c r="I85" s="358"/>
      <c r="J85" s="358"/>
      <c r="K85" s="358"/>
      <c r="L85" s="451"/>
      <c r="M85" s="358"/>
      <c r="N85" s="358"/>
      <c r="O85" s="358"/>
      <c r="P85" s="616"/>
      <c r="Q85" s="616"/>
      <c r="R85" s="629"/>
      <c r="S85" s="351"/>
      <c r="T85" s="511"/>
      <c r="U85" s="567"/>
      <c r="V85" s="132" t="s">
        <v>193</v>
      </c>
      <c r="W85" s="31">
        <v>1</v>
      </c>
      <c r="X85" s="150">
        <v>1</v>
      </c>
      <c r="Y85" s="150">
        <v>1</v>
      </c>
      <c r="Z85" s="150">
        <v>1</v>
      </c>
      <c r="AA85" s="62">
        <f>+Z85</f>
        <v>1</v>
      </c>
      <c r="AB85" s="65">
        <f t="shared" si="3"/>
        <v>1</v>
      </c>
      <c r="AC85" s="23">
        <v>44075</v>
      </c>
      <c r="AD85" s="24">
        <v>44196</v>
      </c>
      <c r="AE85" s="25">
        <v>0.4</v>
      </c>
      <c r="AF85" s="351"/>
      <c r="AG85" s="354"/>
      <c r="AH85" s="139" t="s">
        <v>164</v>
      </c>
      <c r="AI85" s="69">
        <v>950000000</v>
      </c>
      <c r="AJ85" s="453"/>
      <c r="AK85" s="420"/>
      <c r="AL85" s="406"/>
      <c r="AM85" s="406"/>
      <c r="AN85" s="396"/>
      <c r="AO85" s="396"/>
      <c r="AP85" s="33" t="s">
        <v>348</v>
      </c>
      <c r="AQ85" s="153" t="s">
        <v>349</v>
      </c>
      <c r="AR85" s="33" t="s">
        <v>348</v>
      </c>
      <c r="AS85" s="259" t="s">
        <v>624</v>
      </c>
    </row>
    <row r="86" spans="1:46" ht="126" customHeight="1" x14ac:dyDescent="0.5">
      <c r="A86" s="467"/>
      <c r="B86" s="470"/>
      <c r="C86" s="472"/>
      <c r="D86" s="472"/>
      <c r="E86" s="472"/>
      <c r="F86" s="477"/>
      <c r="G86" s="484" t="s">
        <v>98</v>
      </c>
      <c r="H86" s="358" t="s">
        <v>99</v>
      </c>
      <c r="I86" s="358" t="s">
        <v>100</v>
      </c>
      <c r="J86" s="358">
        <v>27144</v>
      </c>
      <c r="K86" s="358">
        <v>5000</v>
      </c>
      <c r="L86" s="450">
        <v>5245</v>
      </c>
      <c r="M86" s="358">
        <v>0</v>
      </c>
      <c r="N86" s="450">
        <v>5245</v>
      </c>
      <c r="O86" s="450">
        <f>+N86</f>
        <v>5245</v>
      </c>
      <c r="P86" s="347">
        <v>1</v>
      </c>
      <c r="Q86" s="347">
        <f>+O86/J86</f>
        <v>0.19322870615974064</v>
      </c>
      <c r="R86" s="629"/>
      <c r="S86" s="351"/>
      <c r="T86" s="511"/>
      <c r="U86" s="567"/>
      <c r="V86" s="132" t="s">
        <v>586</v>
      </c>
      <c r="W86" s="31">
        <v>1</v>
      </c>
      <c r="X86" s="150">
        <v>1</v>
      </c>
      <c r="Y86" s="150">
        <v>1</v>
      </c>
      <c r="Z86" s="150">
        <v>1</v>
      </c>
      <c r="AA86" s="62">
        <f t="shared" ref="AA86:AA87" si="14">+Z86</f>
        <v>1</v>
      </c>
      <c r="AB86" s="65">
        <f t="shared" si="3"/>
        <v>1</v>
      </c>
      <c r="AC86" s="23">
        <v>44075</v>
      </c>
      <c r="AD86" s="24">
        <v>44196</v>
      </c>
      <c r="AE86" s="25">
        <v>0.2</v>
      </c>
      <c r="AF86" s="351"/>
      <c r="AG86" s="354"/>
      <c r="AH86" s="139" t="s">
        <v>286</v>
      </c>
      <c r="AI86" s="69">
        <v>1970344368</v>
      </c>
      <c r="AJ86" s="453"/>
      <c r="AK86" s="420"/>
      <c r="AL86" s="406"/>
      <c r="AM86" s="406"/>
      <c r="AN86" s="396"/>
      <c r="AO86" s="396"/>
      <c r="AP86" s="184"/>
      <c r="AQ86" s="153" t="s">
        <v>349</v>
      </c>
      <c r="AR86" s="184"/>
      <c r="AS86" s="259" t="s">
        <v>624</v>
      </c>
    </row>
    <row r="87" spans="1:46" ht="138.75" customHeight="1" thickBot="1" x14ac:dyDescent="0.55000000000000004">
      <c r="A87" s="467"/>
      <c r="B87" s="470"/>
      <c r="C87" s="451"/>
      <c r="D87" s="451"/>
      <c r="E87" s="451"/>
      <c r="F87" s="478"/>
      <c r="G87" s="481"/>
      <c r="H87" s="358"/>
      <c r="I87" s="358"/>
      <c r="J87" s="358"/>
      <c r="K87" s="358"/>
      <c r="L87" s="451"/>
      <c r="M87" s="358"/>
      <c r="N87" s="451"/>
      <c r="O87" s="451"/>
      <c r="P87" s="349"/>
      <c r="Q87" s="349"/>
      <c r="R87" s="629"/>
      <c r="S87" s="352"/>
      <c r="T87" s="512"/>
      <c r="U87" s="568"/>
      <c r="V87" s="132" t="s">
        <v>303</v>
      </c>
      <c r="W87" s="31">
        <v>10</v>
      </c>
      <c r="X87" s="150">
        <v>1</v>
      </c>
      <c r="Y87" s="150">
        <v>1</v>
      </c>
      <c r="Z87" s="150">
        <v>1</v>
      </c>
      <c r="AA87" s="62">
        <f t="shared" si="14"/>
        <v>1</v>
      </c>
      <c r="AB87" s="65">
        <f t="shared" si="3"/>
        <v>0.1</v>
      </c>
      <c r="AC87" s="23">
        <v>44075</v>
      </c>
      <c r="AD87" s="24">
        <v>44196</v>
      </c>
      <c r="AE87" s="25">
        <v>0.4</v>
      </c>
      <c r="AF87" s="352"/>
      <c r="AG87" s="355"/>
      <c r="AH87" s="353" t="s">
        <v>182</v>
      </c>
      <c r="AI87" s="262">
        <v>0</v>
      </c>
      <c r="AJ87" s="453"/>
      <c r="AK87" s="420"/>
      <c r="AL87" s="407"/>
      <c r="AM87" s="407"/>
      <c r="AN87" s="397"/>
      <c r="AO87" s="397"/>
      <c r="AP87" s="184"/>
      <c r="AQ87" s="153" t="s">
        <v>349</v>
      </c>
      <c r="AR87" s="184"/>
      <c r="AS87" s="263" t="s">
        <v>624</v>
      </c>
    </row>
    <row r="88" spans="1:46" ht="273.75" customHeight="1" x14ac:dyDescent="0.5">
      <c r="A88" s="467"/>
      <c r="B88" s="470"/>
      <c r="C88" s="505" t="s">
        <v>101</v>
      </c>
      <c r="D88" s="505" t="s">
        <v>102</v>
      </c>
      <c r="E88" s="505" t="s">
        <v>103</v>
      </c>
      <c r="F88" s="473" t="s">
        <v>104</v>
      </c>
      <c r="G88" s="3" t="s">
        <v>105</v>
      </c>
      <c r="H88" s="11" t="s">
        <v>106</v>
      </c>
      <c r="I88" s="11" t="s">
        <v>107</v>
      </c>
      <c r="J88" s="29">
        <v>4141</v>
      </c>
      <c r="K88" s="29">
        <v>1249</v>
      </c>
      <c r="L88" s="34">
        <f>158+118+199+30</f>
        <v>505</v>
      </c>
      <c r="M88" s="34">
        <v>0</v>
      </c>
      <c r="N88" s="34">
        <v>908</v>
      </c>
      <c r="O88" s="34">
        <f>+N88</f>
        <v>908</v>
      </c>
      <c r="P88" s="55">
        <f>+O88/K88</f>
        <v>0.72698158526821455</v>
      </c>
      <c r="Q88" s="55">
        <f>+O88/J88</f>
        <v>0.21927070755856073</v>
      </c>
      <c r="R88" s="625">
        <f>+(Q88+Q90+Q91+Q92)/4</f>
        <v>0.20540101022297352</v>
      </c>
      <c r="S88" s="11" t="s">
        <v>332</v>
      </c>
      <c r="T88" s="138">
        <v>2020130010268</v>
      </c>
      <c r="U88" s="11" t="s">
        <v>195</v>
      </c>
      <c r="V88" s="3" t="s">
        <v>587</v>
      </c>
      <c r="W88" s="63">
        <f>+K88</f>
        <v>1249</v>
      </c>
      <c r="X88" s="31">
        <v>505</v>
      </c>
      <c r="Y88" s="264">
        <v>505</v>
      </c>
      <c r="Z88" s="34">
        <v>908</v>
      </c>
      <c r="AA88" s="62">
        <f>+Z88</f>
        <v>908</v>
      </c>
      <c r="AB88" s="65">
        <f t="shared" si="3"/>
        <v>0.72698158526821455</v>
      </c>
      <c r="AC88" s="233">
        <v>44013</v>
      </c>
      <c r="AD88" s="233">
        <v>44196</v>
      </c>
      <c r="AE88" s="265">
        <v>0.25</v>
      </c>
      <c r="AF88" s="353" t="s">
        <v>199</v>
      </c>
      <c r="AG88" s="353" t="s">
        <v>200</v>
      </c>
      <c r="AH88" s="354"/>
      <c r="AI88" s="262">
        <v>22800000</v>
      </c>
      <c r="AJ88" s="33" t="s">
        <v>651</v>
      </c>
      <c r="AK88" s="33" t="s">
        <v>288</v>
      </c>
      <c r="AL88" s="266">
        <v>9368470113.7399998</v>
      </c>
      <c r="AM88" s="266">
        <v>8637346160</v>
      </c>
      <c r="AN88" s="267">
        <v>8686667510</v>
      </c>
      <c r="AO88" s="267">
        <v>8279493883</v>
      </c>
      <c r="AP88" s="31" t="s">
        <v>396</v>
      </c>
      <c r="AQ88" s="268" t="s">
        <v>401</v>
      </c>
      <c r="AR88" s="161"/>
      <c r="AS88" s="269" t="s">
        <v>519</v>
      </c>
    </row>
    <row r="89" spans="1:46" ht="235.5" customHeight="1" x14ac:dyDescent="0.5">
      <c r="A89" s="467"/>
      <c r="B89" s="470"/>
      <c r="C89" s="506"/>
      <c r="D89" s="506"/>
      <c r="E89" s="506"/>
      <c r="F89" s="474"/>
      <c r="G89" s="11" t="s">
        <v>108</v>
      </c>
      <c r="H89" s="11">
        <v>0</v>
      </c>
      <c r="I89" s="11" t="s">
        <v>109</v>
      </c>
      <c r="J89" s="29">
        <v>1300</v>
      </c>
      <c r="K89" s="29" t="s">
        <v>171</v>
      </c>
      <c r="L89" s="31" t="s">
        <v>191</v>
      </c>
      <c r="M89" s="31" t="s">
        <v>191</v>
      </c>
      <c r="N89" s="31" t="s">
        <v>191</v>
      </c>
      <c r="O89" s="31" t="s">
        <v>191</v>
      </c>
      <c r="P89" s="31" t="s">
        <v>191</v>
      </c>
      <c r="Q89" s="31" t="s">
        <v>191</v>
      </c>
      <c r="R89" s="626"/>
      <c r="S89" s="11" t="s">
        <v>333</v>
      </c>
      <c r="T89" s="138">
        <v>2020130011390</v>
      </c>
      <c r="U89" s="11" t="s">
        <v>588</v>
      </c>
      <c r="V89" s="11" t="s">
        <v>589</v>
      </c>
      <c r="W89" s="134" t="s">
        <v>155</v>
      </c>
      <c r="X89" s="31" t="s">
        <v>191</v>
      </c>
      <c r="Y89" s="31" t="s">
        <v>191</v>
      </c>
      <c r="Z89" s="31" t="s">
        <v>191</v>
      </c>
      <c r="AA89" s="62" t="str">
        <f>+Z89</f>
        <v>NA</v>
      </c>
      <c r="AB89" s="62" t="str">
        <f>+AA89</f>
        <v>NA</v>
      </c>
      <c r="AC89" s="24">
        <v>44013</v>
      </c>
      <c r="AD89" s="24">
        <v>44196</v>
      </c>
      <c r="AE89" s="9">
        <v>0</v>
      </c>
      <c r="AF89" s="354"/>
      <c r="AG89" s="354"/>
      <c r="AH89" s="354"/>
      <c r="AI89" s="262">
        <v>0</v>
      </c>
      <c r="AJ89" s="33" t="s">
        <v>652</v>
      </c>
      <c r="AK89" s="33" t="s">
        <v>289</v>
      </c>
      <c r="AL89" s="266">
        <v>0</v>
      </c>
      <c r="AM89" s="266">
        <v>0</v>
      </c>
      <c r="AN89" s="267">
        <v>270895873</v>
      </c>
      <c r="AO89" s="267">
        <v>270895873</v>
      </c>
      <c r="AP89" s="31" t="s">
        <v>397</v>
      </c>
      <c r="AQ89" s="268" t="s">
        <v>398</v>
      </c>
      <c r="AR89" s="161"/>
      <c r="AS89" s="270" t="s">
        <v>521</v>
      </c>
    </row>
    <row r="90" spans="1:46" ht="246" customHeight="1" x14ac:dyDescent="0.5">
      <c r="A90" s="467"/>
      <c r="B90" s="470"/>
      <c r="C90" s="506"/>
      <c r="D90" s="506"/>
      <c r="E90" s="506"/>
      <c r="F90" s="474"/>
      <c r="G90" s="131" t="s">
        <v>110</v>
      </c>
      <c r="H90" s="131" t="s">
        <v>111</v>
      </c>
      <c r="I90" s="131" t="s">
        <v>112</v>
      </c>
      <c r="J90" s="29">
        <v>228</v>
      </c>
      <c r="K90" s="29">
        <v>57</v>
      </c>
      <c r="L90" s="31">
        <v>0</v>
      </c>
      <c r="M90" s="31">
        <v>0</v>
      </c>
      <c r="N90" s="31">
        <v>57</v>
      </c>
      <c r="O90" s="31">
        <f>+N90</f>
        <v>57</v>
      </c>
      <c r="P90" s="56">
        <f>+O90/K90</f>
        <v>1</v>
      </c>
      <c r="Q90" s="56">
        <f>+O90/J90</f>
        <v>0.25</v>
      </c>
      <c r="R90" s="626"/>
      <c r="S90" s="11" t="s">
        <v>332</v>
      </c>
      <c r="T90" s="138">
        <v>2020130010268</v>
      </c>
      <c r="U90" s="11" t="s">
        <v>195</v>
      </c>
      <c r="V90" s="11" t="s">
        <v>590</v>
      </c>
      <c r="W90" s="134">
        <f>+K90</f>
        <v>57</v>
      </c>
      <c r="X90" s="31">
        <v>0</v>
      </c>
      <c r="Y90" s="31">
        <v>0</v>
      </c>
      <c r="Z90" s="31">
        <v>57</v>
      </c>
      <c r="AA90" s="62">
        <f t="shared" ref="AA90:AA91" si="15">+Z90</f>
        <v>57</v>
      </c>
      <c r="AB90" s="65">
        <f t="shared" si="3"/>
        <v>1</v>
      </c>
      <c r="AC90" s="24">
        <v>44013</v>
      </c>
      <c r="AD90" s="24">
        <v>44196</v>
      </c>
      <c r="AE90" s="9">
        <v>0.25</v>
      </c>
      <c r="AF90" s="354"/>
      <c r="AG90" s="354"/>
      <c r="AH90" s="354"/>
      <c r="AI90" s="262">
        <v>0</v>
      </c>
      <c r="AJ90" s="33" t="s">
        <v>732</v>
      </c>
      <c r="AK90" s="33" t="s">
        <v>666</v>
      </c>
      <c r="AL90" s="266">
        <v>0</v>
      </c>
      <c r="AM90" s="266">
        <v>0</v>
      </c>
      <c r="AN90" s="267">
        <v>1</v>
      </c>
      <c r="AO90" s="267">
        <v>0</v>
      </c>
      <c r="AP90" s="31" t="s">
        <v>396</v>
      </c>
      <c r="AQ90" s="268" t="s">
        <v>399</v>
      </c>
      <c r="AR90" s="271" t="s">
        <v>475</v>
      </c>
      <c r="AS90" s="272" t="s">
        <v>520</v>
      </c>
    </row>
    <row r="91" spans="1:46" ht="189.75" customHeight="1" x14ac:dyDescent="0.55000000000000004">
      <c r="A91" s="467"/>
      <c r="B91" s="470"/>
      <c r="C91" s="506"/>
      <c r="D91" s="506"/>
      <c r="E91" s="506"/>
      <c r="F91" s="474"/>
      <c r="G91" s="131" t="s">
        <v>113</v>
      </c>
      <c r="H91" s="131" t="s">
        <v>73</v>
      </c>
      <c r="I91" s="131" t="s">
        <v>114</v>
      </c>
      <c r="J91" s="29">
        <v>9000</v>
      </c>
      <c r="K91" s="29">
        <v>3000</v>
      </c>
      <c r="L91" s="29">
        <v>3171</v>
      </c>
      <c r="M91" s="29">
        <v>0</v>
      </c>
      <c r="N91" s="34">
        <v>3171</v>
      </c>
      <c r="O91" s="34">
        <f>+N91</f>
        <v>3171</v>
      </c>
      <c r="P91" s="55">
        <v>1</v>
      </c>
      <c r="Q91" s="55">
        <f>+O91/J91</f>
        <v>0.35233333333333333</v>
      </c>
      <c r="R91" s="626"/>
      <c r="S91" s="450" t="s">
        <v>334</v>
      </c>
      <c r="T91" s="510">
        <v>2020130010162</v>
      </c>
      <c r="U91" s="450" t="s">
        <v>196</v>
      </c>
      <c r="V91" s="273" t="s">
        <v>197</v>
      </c>
      <c r="W91" s="134">
        <f>+K91</f>
        <v>3000</v>
      </c>
      <c r="X91" s="134">
        <f>+L91</f>
        <v>3171</v>
      </c>
      <c r="Y91" s="134">
        <v>3171</v>
      </c>
      <c r="Z91" s="31">
        <v>3171</v>
      </c>
      <c r="AA91" s="62">
        <f t="shared" si="15"/>
        <v>3171</v>
      </c>
      <c r="AB91" s="65">
        <v>1</v>
      </c>
      <c r="AC91" s="24">
        <v>44013</v>
      </c>
      <c r="AD91" s="24">
        <v>44196</v>
      </c>
      <c r="AE91" s="9">
        <v>0.25</v>
      </c>
      <c r="AF91" s="354"/>
      <c r="AG91" s="354"/>
      <c r="AH91" s="354"/>
      <c r="AI91" s="262">
        <v>0</v>
      </c>
      <c r="AJ91" s="19" t="s">
        <v>653</v>
      </c>
      <c r="AK91" s="33" t="s">
        <v>285</v>
      </c>
      <c r="AL91" s="266">
        <v>1236500000</v>
      </c>
      <c r="AM91" s="266">
        <v>226077863</v>
      </c>
      <c r="AN91" s="267">
        <v>500000000</v>
      </c>
      <c r="AO91" s="267">
        <v>96777863</v>
      </c>
      <c r="AP91" s="184"/>
      <c r="AQ91" s="268" t="s">
        <v>591</v>
      </c>
      <c r="AR91" s="271" t="s">
        <v>592</v>
      </c>
      <c r="AS91" s="274"/>
    </row>
    <row r="92" spans="1:46" ht="397.5" customHeight="1" x14ac:dyDescent="0.55000000000000004">
      <c r="A92" s="467"/>
      <c r="B92" s="470"/>
      <c r="C92" s="507"/>
      <c r="D92" s="507"/>
      <c r="E92" s="507"/>
      <c r="F92" s="475"/>
      <c r="G92" s="11" t="s">
        <v>298</v>
      </c>
      <c r="H92" s="1">
        <v>0</v>
      </c>
      <c r="I92" s="11" t="s">
        <v>299</v>
      </c>
      <c r="J92" s="36">
        <v>0.8</v>
      </c>
      <c r="K92" s="36">
        <v>0.4</v>
      </c>
      <c r="L92" s="275">
        <v>0</v>
      </c>
      <c r="M92" s="275">
        <v>0</v>
      </c>
      <c r="N92" s="35">
        <v>0</v>
      </c>
      <c r="O92" s="35">
        <f>+N92</f>
        <v>0</v>
      </c>
      <c r="P92" s="35">
        <f>+O92/K92</f>
        <v>0</v>
      </c>
      <c r="Q92" s="35">
        <f>+O92/J92</f>
        <v>0</v>
      </c>
      <c r="R92" s="627"/>
      <c r="S92" s="451"/>
      <c r="T92" s="512"/>
      <c r="U92" s="451"/>
      <c r="V92" s="273" t="s">
        <v>198</v>
      </c>
      <c r="W92" s="134">
        <v>22</v>
      </c>
      <c r="X92" s="134">
        <v>0</v>
      </c>
      <c r="Y92" s="134">
        <v>0</v>
      </c>
      <c r="Z92" s="31">
        <v>0</v>
      </c>
      <c r="AA92" s="62">
        <f>+Z92</f>
        <v>0</v>
      </c>
      <c r="AB92" s="65">
        <f t="shared" ref="AB92:AB105" si="16">+AA92/W92</f>
        <v>0</v>
      </c>
      <c r="AC92" s="24">
        <v>44013</v>
      </c>
      <c r="AD92" s="24">
        <v>44196</v>
      </c>
      <c r="AE92" s="9">
        <v>0.3</v>
      </c>
      <c r="AF92" s="355"/>
      <c r="AG92" s="355"/>
      <c r="AH92" s="354"/>
      <c r="AI92" s="262">
        <v>12000000</v>
      </c>
      <c r="AJ92" s="19" t="s">
        <v>654</v>
      </c>
      <c r="AK92" s="33" t="s">
        <v>667</v>
      </c>
      <c r="AL92" s="266">
        <v>250000000</v>
      </c>
      <c r="AM92" s="266">
        <v>0</v>
      </c>
      <c r="AN92" s="267">
        <v>169200000</v>
      </c>
      <c r="AO92" s="267">
        <v>169200000</v>
      </c>
      <c r="AP92" s="184"/>
      <c r="AQ92" s="268" t="s">
        <v>400</v>
      </c>
      <c r="AR92" s="163" t="s">
        <v>400</v>
      </c>
      <c r="AS92" s="274"/>
    </row>
    <row r="93" spans="1:46" ht="174" customHeight="1" x14ac:dyDescent="0.5">
      <c r="A93" s="467"/>
      <c r="B93" s="470"/>
      <c r="C93" s="450" t="s">
        <v>115</v>
      </c>
      <c r="D93" s="450">
        <v>0</v>
      </c>
      <c r="E93" s="450" t="s">
        <v>116</v>
      </c>
      <c r="F93" s="473" t="s">
        <v>117</v>
      </c>
      <c r="G93" s="450" t="s">
        <v>118</v>
      </c>
      <c r="H93" s="450" t="s">
        <v>669</v>
      </c>
      <c r="I93" s="450" t="s">
        <v>119</v>
      </c>
      <c r="J93" s="447" t="s">
        <v>728</v>
      </c>
      <c r="K93" s="447" t="s">
        <v>729</v>
      </c>
      <c r="L93" s="516">
        <v>0</v>
      </c>
      <c r="M93" s="447">
        <v>2</v>
      </c>
      <c r="N93" s="447">
        <v>4</v>
      </c>
      <c r="O93" s="447">
        <v>4</v>
      </c>
      <c r="P93" s="617">
        <f>+((3-4)/(3-4))</f>
        <v>1</v>
      </c>
      <c r="Q93" s="617">
        <f>+((4-3)/(4-3))</f>
        <v>1</v>
      </c>
      <c r="R93" s="622">
        <f>AVERAGE(Q93:Q105)</f>
        <v>0.24</v>
      </c>
      <c r="S93" s="353" t="s">
        <v>335</v>
      </c>
      <c r="T93" s="510">
        <v>2020130010139</v>
      </c>
      <c r="U93" s="353" t="s">
        <v>181</v>
      </c>
      <c r="V93" s="134" t="s">
        <v>281</v>
      </c>
      <c r="W93" s="20">
        <v>6</v>
      </c>
      <c r="X93" s="20">
        <v>0</v>
      </c>
      <c r="Y93" s="20">
        <v>3</v>
      </c>
      <c r="Z93" s="20">
        <v>4</v>
      </c>
      <c r="AA93" s="62">
        <f t="shared" ref="AA93:AA105" si="17">+Z93</f>
        <v>4</v>
      </c>
      <c r="AB93" s="65">
        <f t="shared" si="16"/>
        <v>0.66666666666666663</v>
      </c>
      <c r="AC93" s="24">
        <v>44074</v>
      </c>
      <c r="AD93" s="24">
        <v>44196</v>
      </c>
      <c r="AE93" s="21">
        <v>0.5</v>
      </c>
      <c r="AF93" s="353" t="s">
        <v>180</v>
      </c>
      <c r="AG93" s="353" t="s">
        <v>357</v>
      </c>
      <c r="AH93" s="355"/>
      <c r="AI93" s="262">
        <v>41545000</v>
      </c>
      <c r="AJ93" s="441" t="s">
        <v>278</v>
      </c>
      <c r="AK93" s="441" t="s">
        <v>279</v>
      </c>
      <c r="AL93" s="393">
        <v>0</v>
      </c>
      <c r="AM93" s="393">
        <v>0</v>
      </c>
      <c r="AN93" s="657">
        <v>89493176.870000005</v>
      </c>
      <c r="AO93" s="657">
        <v>63936204</v>
      </c>
      <c r="AP93" s="276" t="s">
        <v>350</v>
      </c>
      <c r="AQ93" s="277" t="s">
        <v>358</v>
      </c>
      <c r="AR93" s="153" t="s">
        <v>458</v>
      </c>
      <c r="AS93" s="33" t="s">
        <v>625</v>
      </c>
      <c r="AT93" s="278" t="s">
        <v>530</v>
      </c>
    </row>
    <row r="94" spans="1:46" ht="189" customHeight="1" x14ac:dyDescent="0.5">
      <c r="A94" s="467"/>
      <c r="B94" s="470"/>
      <c r="C94" s="472"/>
      <c r="D94" s="472"/>
      <c r="E94" s="472"/>
      <c r="F94" s="474"/>
      <c r="G94" s="472"/>
      <c r="H94" s="472"/>
      <c r="I94" s="472"/>
      <c r="J94" s="448"/>
      <c r="K94" s="448"/>
      <c r="L94" s="516"/>
      <c r="M94" s="449"/>
      <c r="N94" s="449"/>
      <c r="O94" s="449"/>
      <c r="P94" s="618"/>
      <c r="Q94" s="618"/>
      <c r="R94" s="623"/>
      <c r="S94" s="354"/>
      <c r="T94" s="511"/>
      <c r="U94" s="354"/>
      <c r="V94" s="134" t="s">
        <v>282</v>
      </c>
      <c r="W94" s="20">
        <v>4</v>
      </c>
      <c r="X94" s="20">
        <v>0</v>
      </c>
      <c r="Y94" s="20">
        <v>1</v>
      </c>
      <c r="Z94" s="20">
        <v>2</v>
      </c>
      <c r="AA94" s="62">
        <f t="shared" si="17"/>
        <v>2</v>
      </c>
      <c r="AB94" s="65">
        <f t="shared" si="16"/>
        <v>0.5</v>
      </c>
      <c r="AC94" s="24">
        <v>44074</v>
      </c>
      <c r="AD94" s="24">
        <v>44196</v>
      </c>
      <c r="AE94" s="21">
        <v>0.5</v>
      </c>
      <c r="AF94" s="354"/>
      <c r="AG94" s="354"/>
      <c r="AH94" s="353" t="s">
        <v>182</v>
      </c>
      <c r="AI94" s="441">
        <v>15279503235</v>
      </c>
      <c r="AJ94" s="442"/>
      <c r="AK94" s="442"/>
      <c r="AL94" s="394"/>
      <c r="AM94" s="394"/>
      <c r="AN94" s="657"/>
      <c r="AO94" s="657"/>
      <c r="AP94" s="276" t="s">
        <v>351</v>
      </c>
      <c r="AQ94" s="279" t="s">
        <v>359</v>
      </c>
      <c r="AR94" s="153" t="s">
        <v>459</v>
      </c>
      <c r="AS94" s="33" t="s">
        <v>611</v>
      </c>
      <c r="AT94" s="280" t="s">
        <v>531</v>
      </c>
    </row>
    <row r="95" spans="1:46" ht="203.25" customHeight="1" x14ac:dyDescent="0.5">
      <c r="A95" s="467"/>
      <c r="B95" s="470"/>
      <c r="C95" s="472"/>
      <c r="D95" s="472"/>
      <c r="E95" s="472"/>
      <c r="F95" s="474"/>
      <c r="G95" s="133" t="s">
        <v>120</v>
      </c>
      <c r="H95" s="133">
        <v>1</v>
      </c>
      <c r="I95" s="133" t="s">
        <v>121</v>
      </c>
      <c r="J95" s="133">
        <v>1</v>
      </c>
      <c r="K95" s="281">
        <v>0.15</v>
      </c>
      <c r="L95" s="57">
        <v>0</v>
      </c>
      <c r="M95" s="282">
        <v>0.05</v>
      </c>
      <c r="N95" s="57">
        <v>0.15</v>
      </c>
      <c r="O95" s="57">
        <f>+N95</f>
        <v>0.15</v>
      </c>
      <c r="P95" s="58">
        <f>+O95/K95</f>
        <v>1</v>
      </c>
      <c r="Q95" s="59">
        <f>+O95/J95</f>
        <v>0.15</v>
      </c>
      <c r="R95" s="623"/>
      <c r="S95" s="354"/>
      <c r="T95" s="511"/>
      <c r="U95" s="354"/>
      <c r="V95" s="134" t="s">
        <v>283</v>
      </c>
      <c r="W95" s="20">
        <v>3</v>
      </c>
      <c r="X95" s="20">
        <v>0</v>
      </c>
      <c r="Y95" s="20">
        <v>0</v>
      </c>
      <c r="Z95" s="20">
        <v>3</v>
      </c>
      <c r="AA95" s="62">
        <f t="shared" si="17"/>
        <v>3</v>
      </c>
      <c r="AB95" s="65">
        <f t="shared" si="16"/>
        <v>1</v>
      </c>
      <c r="AC95" s="24">
        <v>44074</v>
      </c>
      <c r="AD95" s="24">
        <v>44196</v>
      </c>
      <c r="AE95" s="21">
        <v>0.15</v>
      </c>
      <c r="AF95" s="354"/>
      <c r="AG95" s="354"/>
      <c r="AH95" s="354"/>
      <c r="AI95" s="442"/>
      <c r="AJ95" s="442"/>
      <c r="AK95" s="442"/>
      <c r="AL95" s="394"/>
      <c r="AM95" s="394"/>
      <c r="AN95" s="657"/>
      <c r="AO95" s="657"/>
      <c r="AP95" s="276" t="s">
        <v>352</v>
      </c>
      <c r="AQ95" s="153" t="s">
        <v>355</v>
      </c>
      <c r="AR95" s="153" t="s">
        <v>460</v>
      </c>
      <c r="AS95" s="33" t="s">
        <v>532</v>
      </c>
      <c r="AT95" s="280" t="s">
        <v>533</v>
      </c>
    </row>
    <row r="96" spans="1:46" ht="85.5" customHeight="1" x14ac:dyDescent="0.5">
      <c r="A96" s="467"/>
      <c r="B96" s="470"/>
      <c r="C96" s="472"/>
      <c r="D96" s="472"/>
      <c r="E96" s="472"/>
      <c r="F96" s="474"/>
      <c r="G96" s="450" t="s">
        <v>122</v>
      </c>
      <c r="H96" s="447">
        <v>28</v>
      </c>
      <c r="I96" s="450" t="s">
        <v>123</v>
      </c>
      <c r="J96" s="447">
        <f>42-28</f>
        <v>14</v>
      </c>
      <c r="K96" s="447">
        <v>28</v>
      </c>
      <c r="L96" s="447">
        <v>0</v>
      </c>
      <c r="M96" s="447">
        <v>28</v>
      </c>
      <c r="N96" s="447">
        <v>28</v>
      </c>
      <c r="O96" s="447">
        <f>+N96</f>
        <v>28</v>
      </c>
      <c r="P96" s="619">
        <v>0</v>
      </c>
      <c r="Q96" s="619">
        <f>+((28-28)/(28-14))</f>
        <v>0</v>
      </c>
      <c r="R96" s="623"/>
      <c r="S96" s="354"/>
      <c r="T96" s="511"/>
      <c r="U96" s="354"/>
      <c r="V96" s="134" t="s">
        <v>593</v>
      </c>
      <c r="W96" s="31">
        <v>1</v>
      </c>
      <c r="X96" s="31">
        <v>0</v>
      </c>
      <c r="Y96" s="31">
        <v>0.5</v>
      </c>
      <c r="Z96" s="31">
        <v>1</v>
      </c>
      <c r="AA96" s="62">
        <f t="shared" si="17"/>
        <v>1</v>
      </c>
      <c r="AB96" s="65">
        <f t="shared" si="16"/>
        <v>1</v>
      </c>
      <c r="AC96" s="24">
        <v>44074</v>
      </c>
      <c r="AD96" s="24">
        <v>44196</v>
      </c>
      <c r="AE96" s="22">
        <v>0.25</v>
      </c>
      <c r="AF96" s="354"/>
      <c r="AG96" s="354"/>
      <c r="AH96" s="354"/>
      <c r="AI96" s="442"/>
      <c r="AJ96" s="442"/>
      <c r="AK96" s="442"/>
      <c r="AL96" s="394"/>
      <c r="AM96" s="394"/>
      <c r="AN96" s="657"/>
      <c r="AO96" s="657"/>
      <c r="AP96" s="283" t="s">
        <v>353</v>
      </c>
      <c r="AQ96" s="153" t="s">
        <v>594</v>
      </c>
      <c r="AR96" s="153" t="s">
        <v>595</v>
      </c>
      <c r="AS96" s="284" t="s">
        <v>534</v>
      </c>
      <c r="AT96" s="280" t="s">
        <v>535</v>
      </c>
    </row>
    <row r="97" spans="1:47" ht="119.25" customHeight="1" x14ac:dyDescent="0.5">
      <c r="A97" s="467"/>
      <c r="B97" s="470"/>
      <c r="C97" s="472"/>
      <c r="D97" s="472"/>
      <c r="E97" s="472"/>
      <c r="F97" s="474"/>
      <c r="G97" s="472"/>
      <c r="H97" s="448"/>
      <c r="I97" s="472"/>
      <c r="J97" s="448"/>
      <c r="K97" s="448"/>
      <c r="L97" s="448"/>
      <c r="M97" s="448"/>
      <c r="N97" s="448"/>
      <c r="O97" s="448"/>
      <c r="P97" s="620"/>
      <c r="Q97" s="620"/>
      <c r="R97" s="623"/>
      <c r="S97" s="354"/>
      <c r="T97" s="511"/>
      <c r="U97" s="354"/>
      <c r="V97" s="134" t="s">
        <v>284</v>
      </c>
      <c r="W97" s="31">
        <v>2</v>
      </c>
      <c r="X97" s="31">
        <v>0</v>
      </c>
      <c r="Y97" s="31">
        <v>2</v>
      </c>
      <c r="Z97" s="31">
        <v>0</v>
      </c>
      <c r="AA97" s="62">
        <f>SUM(X97:Z97)</f>
        <v>2</v>
      </c>
      <c r="AB97" s="65">
        <f t="shared" si="16"/>
        <v>1</v>
      </c>
      <c r="AC97" s="24">
        <v>44074</v>
      </c>
      <c r="AD97" s="24">
        <v>44196</v>
      </c>
      <c r="AE97" s="22">
        <v>0.25</v>
      </c>
      <c r="AF97" s="354"/>
      <c r="AG97" s="354"/>
      <c r="AH97" s="354"/>
      <c r="AI97" s="442"/>
      <c r="AJ97" s="442"/>
      <c r="AK97" s="442"/>
      <c r="AL97" s="394"/>
      <c r="AM97" s="394"/>
      <c r="AN97" s="657"/>
      <c r="AO97" s="657"/>
      <c r="AP97" s="283" t="s">
        <v>354</v>
      </c>
      <c r="AQ97" s="153" t="s">
        <v>356</v>
      </c>
      <c r="AR97" s="161" t="s">
        <v>461</v>
      </c>
      <c r="AS97" s="33" t="s">
        <v>536</v>
      </c>
      <c r="AT97" s="280" t="s">
        <v>537</v>
      </c>
    </row>
    <row r="98" spans="1:47" ht="186.75" customHeight="1" x14ac:dyDescent="0.5">
      <c r="A98" s="467"/>
      <c r="B98" s="470"/>
      <c r="C98" s="472"/>
      <c r="D98" s="472"/>
      <c r="E98" s="472"/>
      <c r="F98" s="474"/>
      <c r="G98" s="472"/>
      <c r="H98" s="448"/>
      <c r="I98" s="472"/>
      <c r="J98" s="448"/>
      <c r="K98" s="448"/>
      <c r="L98" s="448"/>
      <c r="M98" s="448"/>
      <c r="N98" s="448"/>
      <c r="O98" s="448"/>
      <c r="P98" s="620"/>
      <c r="Q98" s="620"/>
      <c r="R98" s="623"/>
      <c r="S98" s="354"/>
      <c r="T98" s="511"/>
      <c r="U98" s="354"/>
      <c r="V98" s="134" t="s">
        <v>596</v>
      </c>
      <c r="W98" s="31">
        <v>7</v>
      </c>
      <c r="X98" s="31">
        <v>0</v>
      </c>
      <c r="Y98" s="31">
        <v>7</v>
      </c>
      <c r="Z98" s="31">
        <v>7</v>
      </c>
      <c r="AA98" s="62">
        <f t="shared" si="17"/>
        <v>7</v>
      </c>
      <c r="AB98" s="65">
        <f t="shared" si="16"/>
        <v>1</v>
      </c>
      <c r="AC98" s="24">
        <v>43983</v>
      </c>
      <c r="AD98" s="24">
        <v>44196</v>
      </c>
      <c r="AE98" s="22">
        <v>0.25</v>
      </c>
      <c r="AF98" s="354"/>
      <c r="AG98" s="354"/>
      <c r="AH98" s="355"/>
      <c r="AI98" s="443"/>
      <c r="AJ98" s="442"/>
      <c r="AK98" s="442"/>
      <c r="AL98" s="394"/>
      <c r="AM98" s="394"/>
      <c r="AN98" s="657"/>
      <c r="AO98" s="657"/>
      <c r="AQ98" s="153" t="s">
        <v>597</v>
      </c>
      <c r="AR98" s="161"/>
      <c r="AS98" s="33" t="s">
        <v>538</v>
      </c>
      <c r="AT98" s="280" t="s">
        <v>539</v>
      </c>
    </row>
    <row r="99" spans="1:47" ht="162.75" customHeight="1" thickBot="1" x14ac:dyDescent="0.55000000000000004">
      <c r="A99" s="467"/>
      <c r="B99" s="470"/>
      <c r="C99" s="472"/>
      <c r="D99" s="472"/>
      <c r="E99" s="472"/>
      <c r="F99" s="474"/>
      <c r="G99" s="451"/>
      <c r="H99" s="449"/>
      <c r="I99" s="451"/>
      <c r="J99" s="449"/>
      <c r="K99" s="449"/>
      <c r="L99" s="449"/>
      <c r="M99" s="449"/>
      <c r="N99" s="449"/>
      <c r="O99" s="449"/>
      <c r="P99" s="621"/>
      <c r="Q99" s="621"/>
      <c r="R99" s="623"/>
      <c r="S99" s="355"/>
      <c r="T99" s="512"/>
      <c r="U99" s="355"/>
      <c r="V99" s="134" t="s">
        <v>194</v>
      </c>
      <c r="W99" s="31">
        <v>4</v>
      </c>
      <c r="X99" s="31">
        <v>0</v>
      </c>
      <c r="Y99" s="31">
        <v>2</v>
      </c>
      <c r="Z99" s="31">
        <v>2</v>
      </c>
      <c r="AA99" s="62">
        <f>SUM(X99:Z99)</f>
        <v>4</v>
      </c>
      <c r="AB99" s="65">
        <f t="shared" si="16"/>
        <v>1</v>
      </c>
      <c r="AC99" s="24">
        <v>44074</v>
      </c>
      <c r="AD99" s="24">
        <v>44196</v>
      </c>
      <c r="AE99" s="22">
        <v>0.25</v>
      </c>
      <c r="AF99" s="355"/>
      <c r="AG99" s="355"/>
      <c r="AH99" s="285"/>
      <c r="AI99" s="285"/>
      <c r="AJ99" s="443"/>
      <c r="AK99" s="443"/>
      <c r="AL99" s="394"/>
      <c r="AM99" s="394"/>
      <c r="AN99" s="657"/>
      <c r="AO99" s="657"/>
      <c r="AP99" s="286"/>
      <c r="AQ99" s="153" t="s">
        <v>598</v>
      </c>
      <c r="AR99" s="153" t="s">
        <v>462</v>
      </c>
      <c r="AS99" s="33" t="s">
        <v>540</v>
      </c>
      <c r="AT99" s="280" t="s">
        <v>530</v>
      </c>
    </row>
    <row r="100" spans="1:47" ht="130.5" customHeight="1" x14ac:dyDescent="0.5">
      <c r="A100" s="467"/>
      <c r="B100" s="470"/>
      <c r="C100" s="472"/>
      <c r="D100" s="472"/>
      <c r="E100" s="472"/>
      <c r="F100" s="474"/>
      <c r="G100" s="450" t="s">
        <v>124</v>
      </c>
      <c r="H100" s="450">
        <v>0</v>
      </c>
      <c r="I100" s="450" t="s">
        <v>125</v>
      </c>
      <c r="J100" s="450">
        <v>1</v>
      </c>
      <c r="K100" s="444">
        <v>0.05</v>
      </c>
      <c r="L100" s="444">
        <v>0.05</v>
      </c>
      <c r="M100" s="444">
        <v>0.05</v>
      </c>
      <c r="N100" s="444">
        <v>0.05</v>
      </c>
      <c r="O100" s="444">
        <f>+N100</f>
        <v>0.05</v>
      </c>
      <c r="P100" s="434">
        <f>+O100/K100</f>
        <v>1</v>
      </c>
      <c r="Q100" s="434">
        <f>+O100/J100</f>
        <v>0.05</v>
      </c>
      <c r="R100" s="623"/>
      <c r="S100" s="353" t="s">
        <v>336</v>
      </c>
      <c r="T100" s="502">
        <v>2020130010165</v>
      </c>
      <c r="U100" s="353" t="s">
        <v>145</v>
      </c>
      <c r="V100" s="134" t="s">
        <v>146</v>
      </c>
      <c r="W100" s="2">
        <v>2</v>
      </c>
      <c r="X100" s="2">
        <v>3</v>
      </c>
      <c r="Y100" s="2">
        <v>1</v>
      </c>
      <c r="Z100" s="287">
        <v>0</v>
      </c>
      <c r="AA100" s="62">
        <f t="shared" si="17"/>
        <v>0</v>
      </c>
      <c r="AB100" s="65">
        <f t="shared" si="16"/>
        <v>0</v>
      </c>
      <c r="AC100" s="24">
        <v>44075</v>
      </c>
      <c r="AD100" s="24">
        <v>44196</v>
      </c>
      <c r="AE100" s="9">
        <v>0.2</v>
      </c>
      <c r="AF100" s="353" t="s">
        <v>151</v>
      </c>
      <c r="AG100" s="353" t="s">
        <v>482</v>
      </c>
      <c r="AJ100" s="441" t="s">
        <v>280</v>
      </c>
      <c r="AK100" s="353" t="s">
        <v>668</v>
      </c>
      <c r="AL100" s="353" t="s">
        <v>328</v>
      </c>
      <c r="AM100" s="353">
        <v>0</v>
      </c>
      <c r="AN100" s="612">
        <v>673381561</v>
      </c>
      <c r="AO100" s="612">
        <v>449041266</v>
      </c>
      <c r="AP100" s="33"/>
      <c r="AQ100" s="153" t="s">
        <v>322</v>
      </c>
      <c r="AR100" s="153" t="s">
        <v>463</v>
      </c>
      <c r="AS100" s="184"/>
    </row>
    <row r="101" spans="1:47" ht="120" customHeight="1" x14ac:dyDescent="0.5">
      <c r="A101" s="467"/>
      <c r="B101" s="470"/>
      <c r="C101" s="472"/>
      <c r="D101" s="472"/>
      <c r="E101" s="472"/>
      <c r="F101" s="474"/>
      <c r="G101" s="472"/>
      <c r="H101" s="472"/>
      <c r="I101" s="472"/>
      <c r="J101" s="472"/>
      <c r="K101" s="472"/>
      <c r="L101" s="445"/>
      <c r="M101" s="445"/>
      <c r="N101" s="445"/>
      <c r="O101" s="445"/>
      <c r="P101" s="525"/>
      <c r="Q101" s="525"/>
      <c r="R101" s="623"/>
      <c r="S101" s="354"/>
      <c r="T101" s="503"/>
      <c r="U101" s="354"/>
      <c r="V101" s="134" t="s">
        <v>147</v>
      </c>
      <c r="W101" s="31">
        <v>500</v>
      </c>
      <c r="X101" s="31">
        <v>0</v>
      </c>
      <c r="Y101" s="31">
        <v>57</v>
      </c>
      <c r="Z101" s="150">
        <v>548</v>
      </c>
      <c r="AA101" s="62">
        <f>SUM(X101:Z101)</f>
        <v>605</v>
      </c>
      <c r="AB101" s="65">
        <v>1</v>
      </c>
      <c r="AC101" s="24">
        <v>44075</v>
      </c>
      <c r="AD101" s="24">
        <v>44196</v>
      </c>
      <c r="AE101" s="9">
        <v>0.2</v>
      </c>
      <c r="AF101" s="354"/>
      <c r="AG101" s="354"/>
      <c r="AJ101" s="442"/>
      <c r="AK101" s="354"/>
      <c r="AL101" s="354"/>
      <c r="AM101" s="354">
        <v>0</v>
      </c>
      <c r="AN101" s="613"/>
      <c r="AO101" s="613"/>
      <c r="AP101" s="33"/>
      <c r="AQ101" s="159" t="s">
        <v>323</v>
      </c>
      <c r="AR101" s="288" t="s">
        <v>464</v>
      </c>
      <c r="AS101" s="33" t="s">
        <v>528</v>
      </c>
      <c r="AU101" s="289"/>
    </row>
    <row r="102" spans="1:47" ht="137.25" customHeight="1" x14ac:dyDescent="0.5">
      <c r="A102" s="467"/>
      <c r="B102" s="470"/>
      <c r="C102" s="472"/>
      <c r="D102" s="472"/>
      <c r="E102" s="472"/>
      <c r="F102" s="474"/>
      <c r="G102" s="472"/>
      <c r="H102" s="472"/>
      <c r="I102" s="472"/>
      <c r="J102" s="472"/>
      <c r="K102" s="472"/>
      <c r="L102" s="445"/>
      <c r="M102" s="445"/>
      <c r="N102" s="445"/>
      <c r="O102" s="445"/>
      <c r="P102" s="525"/>
      <c r="Q102" s="525"/>
      <c r="R102" s="623"/>
      <c r="S102" s="354"/>
      <c r="T102" s="503"/>
      <c r="U102" s="354"/>
      <c r="V102" s="134" t="s">
        <v>148</v>
      </c>
      <c r="W102" s="31">
        <v>2</v>
      </c>
      <c r="X102" s="31">
        <v>3</v>
      </c>
      <c r="Y102" s="31">
        <v>1</v>
      </c>
      <c r="Z102" s="150">
        <v>2</v>
      </c>
      <c r="AA102" s="62">
        <f>SUM(X102:Z102)</f>
        <v>6</v>
      </c>
      <c r="AB102" s="65">
        <v>1</v>
      </c>
      <c r="AC102" s="24">
        <v>44075</v>
      </c>
      <c r="AD102" s="24">
        <v>44196</v>
      </c>
      <c r="AE102" s="9">
        <v>0.2</v>
      </c>
      <c r="AF102" s="354"/>
      <c r="AG102" s="355"/>
      <c r="AJ102" s="442"/>
      <c r="AK102" s="354"/>
      <c r="AL102" s="354"/>
      <c r="AM102" s="354">
        <v>0</v>
      </c>
      <c r="AN102" s="613"/>
      <c r="AO102" s="613"/>
      <c r="AP102" s="33"/>
      <c r="AQ102" s="153" t="s">
        <v>324</v>
      </c>
      <c r="AR102" s="153" t="s">
        <v>465</v>
      </c>
      <c r="AS102" s="33" t="s">
        <v>529</v>
      </c>
      <c r="AU102" s="289"/>
    </row>
    <row r="103" spans="1:47" ht="409.5" customHeight="1" x14ac:dyDescent="0.5">
      <c r="A103" s="467"/>
      <c r="B103" s="470"/>
      <c r="C103" s="472"/>
      <c r="D103" s="472"/>
      <c r="E103" s="472"/>
      <c r="F103" s="474"/>
      <c r="G103" s="472"/>
      <c r="H103" s="472"/>
      <c r="I103" s="472"/>
      <c r="J103" s="472"/>
      <c r="K103" s="472"/>
      <c r="L103" s="445"/>
      <c r="M103" s="445"/>
      <c r="N103" s="445"/>
      <c r="O103" s="445"/>
      <c r="P103" s="525"/>
      <c r="Q103" s="525"/>
      <c r="R103" s="623"/>
      <c r="S103" s="354"/>
      <c r="T103" s="503"/>
      <c r="U103" s="354"/>
      <c r="V103" s="31" t="s">
        <v>149</v>
      </c>
      <c r="W103" s="290">
        <v>0.1</v>
      </c>
      <c r="X103" s="290">
        <v>0.05</v>
      </c>
      <c r="Y103" s="290">
        <v>0.05</v>
      </c>
      <c r="Z103" s="291">
        <v>0.05</v>
      </c>
      <c r="AA103" s="62">
        <f t="shared" si="17"/>
        <v>0.05</v>
      </c>
      <c r="AB103" s="65">
        <f t="shared" si="16"/>
        <v>0.5</v>
      </c>
      <c r="AC103" s="24">
        <v>44075</v>
      </c>
      <c r="AD103" s="24">
        <v>44196</v>
      </c>
      <c r="AE103" s="9">
        <v>0.2</v>
      </c>
      <c r="AF103" s="354"/>
      <c r="AG103" s="353" t="s">
        <v>481</v>
      </c>
      <c r="AJ103" s="442"/>
      <c r="AK103" s="354"/>
      <c r="AL103" s="354"/>
      <c r="AM103" s="354"/>
      <c r="AN103" s="613"/>
      <c r="AO103" s="613"/>
      <c r="AP103" s="33"/>
      <c r="AQ103" s="153" t="s">
        <v>325</v>
      </c>
      <c r="AR103" s="292" t="s">
        <v>466</v>
      </c>
      <c r="AS103" s="33" t="s">
        <v>612</v>
      </c>
      <c r="AU103" s="289"/>
    </row>
    <row r="104" spans="1:47" ht="267.75" customHeight="1" x14ac:dyDescent="0.5">
      <c r="A104" s="467"/>
      <c r="B104" s="470"/>
      <c r="C104" s="472"/>
      <c r="D104" s="472"/>
      <c r="E104" s="472"/>
      <c r="F104" s="474"/>
      <c r="G104" s="451"/>
      <c r="H104" s="451"/>
      <c r="I104" s="451"/>
      <c r="J104" s="451"/>
      <c r="K104" s="451"/>
      <c r="L104" s="446"/>
      <c r="M104" s="446"/>
      <c r="N104" s="446"/>
      <c r="O104" s="446"/>
      <c r="P104" s="435"/>
      <c r="Q104" s="435"/>
      <c r="R104" s="623"/>
      <c r="S104" s="355"/>
      <c r="T104" s="504"/>
      <c r="U104" s="355"/>
      <c r="V104" s="31" t="s">
        <v>150</v>
      </c>
      <c r="W104" s="290">
        <v>0.15</v>
      </c>
      <c r="X104" s="290">
        <v>0.1</v>
      </c>
      <c r="Y104" s="290">
        <v>0.1</v>
      </c>
      <c r="Z104" s="291">
        <v>0.1</v>
      </c>
      <c r="AA104" s="62">
        <f t="shared" si="17"/>
        <v>0.1</v>
      </c>
      <c r="AB104" s="65">
        <f t="shared" si="16"/>
        <v>0.66666666666666674</v>
      </c>
      <c r="AC104" s="24">
        <v>44075</v>
      </c>
      <c r="AD104" s="24">
        <v>44196</v>
      </c>
      <c r="AE104" s="9">
        <v>0.2</v>
      </c>
      <c r="AF104" s="355"/>
      <c r="AG104" s="355"/>
      <c r="AJ104" s="443"/>
      <c r="AK104" s="355"/>
      <c r="AL104" s="355"/>
      <c r="AM104" s="355"/>
      <c r="AN104" s="614"/>
      <c r="AO104" s="614"/>
      <c r="AP104" s="33" t="s">
        <v>327</v>
      </c>
      <c r="AQ104" s="153" t="s">
        <v>326</v>
      </c>
      <c r="AR104" s="293" t="s">
        <v>467</v>
      </c>
      <c r="AS104" s="33" t="s">
        <v>613</v>
      </c>
      <c r="AU104" s="289"/>
    </row>
    <row r="105" spans="1:47" s="300" customFormat="1" ht="197.25" customHeight="1" x14ac:dyDescent="0.5">
      <c r="A105" s="468"/>
      <c r="B105" s="471"/>
      <c r="C105" s="451"/>
      <c r="D105" s="451"/>
      <c r="E105" s="451"/>
      <c r="F105" s="475"/>
      <c r="G105" s="131" t="s">
        <v>126</v>
      </c>
      <c r="H105" s="131">
        <v>0</v>
      </c>
      <c r="I105" s="131" t="s">
        <v>127</v>
      </c>
      <c r="J105" s="29">
        <v>1</v>
      </c>
      <c r="K105" s="36">
        <v>0.05</v>
      </c>
      <c r="L105" s="36">
        <v>0</v>
      </c>
      <c r="M105" s="36">
        <v>0</v>
      </c>
      <c r="N105" s="36">
        <v>0</v>
      </c>
      <c r="O105" s="36">
        <v>0</v>
      </c>
      <c r="P105" s="36">
        <v>0</v>
      </c>
      <c r="Q105" s="36">
        <v>0</v>
      </c>
      <c r="R105" s="624"/>
      <c r="S105" s="134" t="s">
        <v>335</v>
      </c>
      <c r="T105" s="138">
        <v>2020130010139</v>
      </c>
      <c r="U105" s="134" t="s">
        <v>181</v>
      </c>
      <c r="V105" s="134" t="s">
        <v>316</v>
      </c>
      <c r="W105" s="139">
        <v>1</v>
      </c>
      <c r="X105" s="139">
        <v>0</v>
      </c>
      <c r="Y105" s="139">
        <v>0</v>
      </c>
      <c r="Z105" s="261">
        <v>0</v>
      </c>
      <c r="AA105" s="62">
        <f t="shared" si="17"/>
        <v>0</v>
      </c>
      <c r="AB105" s="65">
        <f t="shared" si="16"/>
        <v>0</v>
      </c>
      <c r="AC105" s="24">
        <v>44075</v>
      </c>
      <c r="AD105" s="24">
        <v>44196</v>
      </c>
      <c r="AE105" s="9">
        <v>0.05</v>
      </c>
      <c r="AF105" s="139"/>
      <c r="AG105" s="139"/>
      <c r="AH105" s="12"/>
      <c r="AI105" s="12"/>
      <c r="AJ105" s="294"/>
      <c r="AK105" s="294"/>
      <c r="AL105" s="295"/>
      <c r="AM105" s="139"/>
      <c r="AN105" s="296">
        <v>0</v>
      </c>
      <c r="AO105" s="296">
        <v>0</v>
      </c>
      <c r="AP105" s="139"/>
      <c r="AQ105" s="297"/>
      <c r="AR105" s="298"/>
      <c r="AS105" s="299" t="s">
        <v>614</v>
      </c>
      <c r="AU105" s="301"/>
    </row>
    <row r="107" spans="1:47" ht="87" customHeight="1" x14ac:dyDescent="0.5">
      <c r="M107" s="309" t="s">
        <v>730</v>
      </c>
      <c r="N107" s="309"/>
      <c r="O107" s="309"/>
      <c r="P107" s="323">
        <f>AVERAGE(P3:P105)</f>
        <v>0.53194317453963169</v>
      </c>
      <c r="Q107" s="325">
        <f>AVERAGE(Q3:Q105)</f>
        <v>0.18395056353470643</v>
      </c>
      <c r="R107" s="323">
        <f>AVERAGE(R3:R105)</f>
        <v>0.20515544874452585</v>
      </c>
      <c r="Y107" s="327" t="s">
        <v>731</v>
      </c>
      <c r="Z107" s="327"/>
      <c r="AA107" s="327"/>
      <c r="AB107" s="328">
        <f>AVERAGE(AB3:AB105)</f>
        <v>0.75391091746876882</v>
      </c>
      <c r="AL107" s="309" t="s">
        <v>763</v>
      </c>
      <c r="AM107" s="309"/>
      <c r="AN107" s="146">
        <f>SUM(AN3:AN105)</f>
        <v>528183640789.96002</v>
      </c>
      <c r="AO107" s="146">
        <f>SUM(AO3:AO105)</f>
        <v>516161949860.47998</v>
      </c>
      <c r="AP107" s="302">
        <f>+AO107/AN107</f>
        <v>0.9772395621502018</v>
      </c>
    </row>
    <row r="108" spans="1:47" ht="107.25" customHeight="1" x14ac:dyDescent="0.5">
      <c r="M108" s="309"/>
      <c r="N108" s="309"/>
      <c r="O108" s="309"/>
      <c r="P108" s="324"/>
      <c r="Q108" s="326"/>
      <c r="R108" s="323"/>
      <c r="Y108" s="327"/>
      <c r="Z108" s="327"/>
      <c r="AA108" s="327"/>
      <c r="AB108" s="328"/>
      <c r="AL108" s="309"/>
      <c r="AM108" s="309"/>
      <c r="AN108" s="308">
        <f>+AO107/AN107</f>
        <v>0.9772395621502018</v>
      </c>
      <c r="AO108" s="308"/>
    </row>
    <row r="111" spans="1:47" x14ac:dyDescent="0.5">
      <c r="AN111" s="115"/>
      <c r="AO111" s="115"/>
      <c r="AP111" s="303"/>
    </row>
  </sheetData>
  <mergeCells count="616">
    <mergeCell ref="AL56:AL59"/>
    <mergeCell ref="AM56:AM59"/>
    <mergeCell ref="AN68:AN69"/>
    <mergeCell ref="AO68:AO69"/>
    <mergeCell ref="AH87:AH93"/>
    <mergeCell ref="AH94:AH98"/>
    <mergeCell ref="AI94:AI98"/>
    <mergeCell ref="AJ93:AJ99"/>
    <mergeCell ref="AO72:AO73"/>
    <mergeCell ref="AN74:AN75"/>
    <mergeCell ref="AO74:AO75"/>
    <mergeCell ref="AN93:AN99"/>
    <mergeCell ref="AO93:AO99"/>
    <mergeCell ref="AK74:AK75"/>
    <mergeCell ref="AK81:AK87"/>
    <mergeCell ref="AO81:AO87"/>
    <mergeCell ref="AK93:AK99"/>
    <mergeCell ref="AI75:AI81"/>
    <mergeCell ref="AK32:AK33"/>
    <mergeCell ref="AK34:AK35"/>
    <mergeCell ref="AN100:AN104"/>
    <mergeCell ref="AO100:AO104"/>
    <mergeCell ref="AK100:AK104"/>
    <mergeCell ref="AJ56:AJ58"/>
    <mergeCell ref="AK56:AK58"/>
    <mergeCell ref="AN56:AN58"/>
    <mergeCell ref="AO56:AO58"/>
    <mergeCell ref="AN60:AN64"/>
    <mergeCell ref="AO60:AO64"/>
    <mergeCell ref="AJ49:AJ55"/>
    <mergeCell ref="AK49:AK55"/>
    <mergeCell ref="AN49:AN55"/>
    <mergeCell ref="AO49:AO55"/>
    <mergeCell ref="AJ44:AJ46"/>
    <mergeCell ref="AK44:AK46"/>
    <mergeCell ref="AJ36:AJ37"/>
    <mergeCell ref="AK36:AK37"/>
    <mergeCell ref="AJ38:AJ39"/>
    <mergeCell ref="AK38:AK39"/>
    <mergeCell ref="AN36:AN37"/>
    <mergeCell ref="AO32:AO33"/>
    <mergeCell ref="AN34:AN35"/>
    <mergeCell ref="AH12:AH17"/>
    <mergeCell ref="AI12:AI17"/>
    <mergeCell ref="AH18:AH20"/>
    <mergeCell ref="AI18:AI20"/>
    <mergeCell ref="AH21:AH24"/>
    <mergeCell ref="AI21:AI24"/>
    <mergeCell ref="AH25:AH26"/>
    <mergeCell ref="AI25:AI26"/>
    <mergeCell ref="AN72:AN73"/>
    <mergeCell ref="AN28:AN31"/>
    <mergeCell ref="AK60:AK64"/>
    <mergeCell ref="AL60:AL64"/>
    <mergeCell ref="AM60:AM64"/>
    <mergeCell ref="AL65:AL66"/>
    <mergeCell ref="AH29:AH30"/>
    <mergeCell ref="AI29:AI30"/>
    <mergeCell ref="AH31:AH32"/>
    <mergeCell ref="AI31:AI32"/>
    <mergeCell ref="AH37:AH39"/>
    <mergeCell ref="AI37:AI42"/>
    <mergeCell ref="AH40:AH42"/>
    <mergeCell ref="AJ32:AJ33"/>
    <mergeCell ref="AJ28:AJ31"/>
    <mergeCell ref="AN32:AN33"/>
    <mergeCell ref="R88:R92"/>
    <mergeCell ref="R77:R87"/>
    <mergeCell ref="R71:R76"/>
    <mergeCell ref="R65:R70"/>
    <mergeCell ref="R56:R64"/>
    <mergeCell ref="R49:R55"/>
    <mergeCell ref="R3:R48"/>
    <mergeCell ref="AA12:AA13"/>
    <mergeCell ref="AA14:AA15"/>
    <mergeCell ref="AA16:AA24"/>
    <mergeCell ref="T25:T27"/>
    <mergeCell ref="V14:V15"/>
    <mergeCell ref="W14:W15"/>
    <mergeCell ref="S32:S35"/>
    <mergeCell ref="T32:T35"/>
    <mergeCell ref="U32:U35"/>
    <mergeCell ref="S60:S64"/>
    <mergeCell ref="T60:T64"/>
    <mergeCell ref="T91:T92"/>
    <mergeCell ref="S91:S92"/>
    <mergeCell ref="T54:T55"/>
    <mergeCell ref="U54:U55"/>
    <mergeCell ref="T68:T70"/>
    <mergeCell ref="U68:U70"/>
    <mergeCell ref="O93:O94"/>
    <mergeCell ref="P93:P94"/>
    <mergeCell ref="O96:O99"/>
    <mergeCell ref="P96:P99"/>
    <mergeCell ref="Q96:Q99"/>
    <mergeCell ref="O100:O104"/>
    <mergeCell ref="P100:P104"/>
    <mergeCell ref="Q100:Q104"/>
    <mergeCell ref="R93:R105"/>
    <mergeCell ref="Q93:Q94"/>
    <mergeCell ref="AO34:AO35"/>
    <mergeCell ref="S51:S53"/>
    <mergeCell ref="T51:T53"/>
    <mergeCell ref="T49:T50"/>
    <mergeCell ref="S44:S48"/>
    <mergeCell ref="T44:T48"/>
    <mergeCell ref="AF44:AF48"/>
    <mergeCell ref="T36:T39"/>
    <mergeCell ref="T40:T43"/>
    <mergeCell ref="AF40:AF43"/>
    <mergeCell ref="U40:U43"/>
    <mergeCell ref="U36:U39"/>
    <mergeCell ref="AG44:AG48"/>
    <mergeCell ref="U51:U53"/>
    <mergeCell ref="AJ34:AJ35"/>
    <mergeCell ref="AJ47:AJ48"/>
    <mergeCell ref="AK47:AK48"/>
    <mergeCell ref="AN44:AN46"/>
    <mergeCell ref="AO44:AO46"/>
    <mergeCell ref="AN47:AN48"/>
    <mergeCell ref="AO47:AO48"/>
    <mergeCell ref="AO36:AO37"/>
    <mergeCell ref="AN38:AN39"/>
    <mergeCell ref="AO38:AO39"/>
    <mergeCell ref="AO28:AO31"/>
    <mergeCell ref="M100:M104"/>
    <mergeCell ref="N93:N94"/>
    <mergeCell ref="N96:N99"/>
    <mergeCell ref="N100:N104"/>
    <mergeCell ref="Z12:Z13"/>
    <mergeCell ref="Z14:Z15"/>
    <mergeCell ref="Z16:Z24"/>
    <mergeCell ref="N36:N43"/>
    <mergeCell ref="N44:N46"/>
    <mergeCell ref="N52:N53"/>
    <mergeCell ref="N54:N55"/>
    <mergeCell ref="N56:N58"/>
    <mergeCell ref="N60:N62"/>
    <mergeCell ref="N63:N64"/>
    <mergeCell ref="N68:N70"/>
    <mergeCell ref="N72:N73"/>
    <mergeCell ref="N74:N75"/>
    <mergeCell ref="N3:N27"/>
    <mergeCell ref="N49:N50"/>
    <mergeCell ref="U3:U6"/>
    <mergeCell ref="M93:M94"/>
    <mergeCell ref="M96:M99"/>
    <mergeCell ref="M56:M58"/>
    <mergeCell ref="AR7:AR11"/>
    <mergeCell ref="AR51:AR53"/>
    <mergeCell ref="AR54:AR55"/>
    <mergeCell ref="M60:M62"/>
    <mergeCell ref="M63:M64"/>
    <mergeCell ref="M68:M70"/>
    <mergeCell ref="M3:M27"/>
    <mergeCell ref="M28:M31"/>
    <mergeCell ref="M32:M35"/>
    <mergeCell ref="M36:M43"/>
    <mergeCell ref="AK28:AK31"/>
    <mergeCell ref="AP28:AP31"/>
    <mergeCell ref="AP63:AP64"/>
    <mergeCell ref="U25:U27"/>
    <mergeCell ref="AQ40:AQ43"/>
    <mergeCell ref="AP49:AP55"/>
    <mergeCell ref="AF3:AF6"/>
    <mergeCell ref="AG3:AG6"/>
    <mergeCell ref="S12:S24"/>
    <mergeCell ref="T12:T24"/>
    <mergeCell ref="U12:U24"/>
    <mergeCell ref="AF12:AF24"/>
    <mergeCell ref="AG12:AG24"/>
    <mergeCell ref="S25:S27"/>
    <mergeCell ref="AF7:AF11"/>
    <mergeCell ref="AG7:AG11"/>
    <mergeCell ref="Y12:Y13"/>
    <mergeCell ref="Y14:Y15"/>
    <mergeCell ref="Y16:Y24"/>
    <mergeCell ref="S7:S11"/>
    <mergeCell ref="T7:T11"/>
    <mergeCell ref="U7:U11"/>
    <mergeCell ref="X14:X15"/>
    <mergeCell ref="AC14:AC15"/>
    <mergeCell ref="AE16:AE24"/>
    <mergeCell ref="AE14:AE15"/>
    <mergeCell ref="V16:V24"/>
    <mergeCell ref="W16:W24"/>
    <mergeCell ref="X16:X24"/>
    <mergeCell ref="AC16:AC24"/>
    <mergeCell ref="AD16:AD24"/>
    <mergeCell ref="AD14:AD15"/>
    <mergeCell ref="V12:V13"/>
    <mergeCell ref="W12:W13"/>
    <mergeCell ref="X12:X13"/>
    <mergeCell ref="AC12:AC13"/>
    <mergeCell ref="AD12:AD13"/>
    <mergeCell ref="AE12:AE13"/>
    <mergeCell ref="AF25:AF27"/>
    <mergeCell ref="AG25:AG27"/>
    <mergeCell ref="AB12:AB13"/>
    <mergeCell ref="AB14:AB15"/>
    <mergeCell ref="AB16:AB24"/>
    <mergeCell ref="I52:I53"/>
    <mergeCell ref="J52:J53"/>
    <mergeCell ref="K52:K53"/>
    <mergeCell ref="L54:L55"/>
    <mergeCell ref="I3:I27"/>
    <mergeCell ref="J3:J27"/>
    <mergeCell ref="K3:K27"/>
    <mergeCell ref="S3:S6"/>
    <mergeCell ref="T3:T6"/>
    <mergeCell ref="L3:L27"/>
    <mergeCell ref="K36:K43"/>
    <mergeCell ref="K54:K55"/>
    <mergeCell ref="I28:I31"/>
    <mergeCell ref="J28:J31"/>
    <mergeCell ref="K28:K31"/>
    <mergeCell ref="S36:S39"/>
    <mergeCell ref="S40:S43"/>
    <mergeCell ref="S54:S55"/>
    <mergeCell ref="S49:S50"/>
    <mergeCell ref="L28:L31"/>
    <mergeCell ref="I32:I35"/>
    <mergeCell ref="L56:L58"/>
    <mergeCell ref="L60:L62"/>
    <mergeCell ref="L63:L64"/>
    <mergeCell ref="L68:L70"/>
    <mergeCell ref="M54:M55"/>
    <mergeCell ref="L52:L53"/>
    <mergeCell ref="M52:M53"/>
    <mergeCell ref="L36:L43"/>
    <mergeCell ref="M44:M46"/>
    <mergeCell ref="L49:L50"/>
    <mergeCell ref="M49:M50"/>
    <mergeCell ref="L44:L46"/>
    <mergeCell ref="K63:K64"/>
    <mergeCell ref="I54:I55"/>
    <mergeCell ref="K60:K62"/>
    <mergeCell ref="J32:J35"/>
    <mergeCell ref="K32:K35"/>
    <mergeCell ref="I36:I43"/>
    <mergeCell ref="J36:J43"/>
    <mergeCell ref="AQ54:AQ55"/>
    <mergeCell ref="AL54:AL55"/>
    <mergeCell ref="AM54:AM55"/>
    <mergeCell ref="AN21:AN24"/>
    <mergeCell ref="AQ7:AQ11"/>
    <mergeCell ref="AL28:AL31"/>
    <mergeCell ref="AM28:AM31"/>
    <mergeCell ref="AL32:AL35"/>
    <mergeCell ref="AM32:AM35"/>
    <mergeCell ref="AL36:AL39"/>
    <mergeCell ref="AM36:AM39"/>
    <mergeCell ref="AQ49:AQ50"/>
    <mergeCell ref="AQ51:AQ53"/>
    <mergeCell ref="AP25:AP27"/>
    <mergeCell ref="AP36:AP39"/>
    <mergeCell ref="AP32:AP35"/>
    <mergeCell ref="AP40:AP43"/>
    <mergeCell ref="AL44:AL48"/>
    <mergeCell ref="AM44:AM48"/>
    <mergeCell ref="AL51:AL53"/>
    <mergeCell ref="AM51:AM53"/>
    <mergeCell ref="AL42:AL43"/>
    <mergeCell ref="AM42:AM43"/>
    <mergeCell ref="AN7:AN11"/>
    <mergeCell ref="G56:G58"/>
    <mergeCell ref="G54:G55"/>
    <mergeCell ref="G52:G53"/>
    <mergeCell ref="AO7:AO11"/>
    <mergeCell ref="AO21:AO24"/>
    <mergeCell ref="N77:N79"/>
    <mergeCell ref="N80:N83"/>
    <mergeCell ref="N84:N85"/>
    <mergeCell ref="N86:N87"/>
    <mergeCell ref="M77:M79"/>
    <mergeCell ref="M80:M83"/>
    <mergeCell ref="M84:M85"/>
    <mergeCell ref="M86:M87"/>
    <mergeCell ref="AK72:AK73"/>
    <mergeCell ref="AJ74:AJ75"/>
    <mergeCell ref="AJ72:AJ73"/>
    <mergeCell ref="T77:T87"/>
    <mergeCell ref="U71:U75"/>
    <mergeCell ref="T71:T75"/>
    <mergeCell ref="U77:U87"/>
    <mergeCell ref="AF77:AF87"/>
    <mergeCell ref="O74:O75"/>
    <mergeCell ref="P74:P75"/>
    <mergeCell ref="Q74:Q75"/>
    <mergeCell ref="AG28:AG31"/>
    <mergeCell ref="AF36:AF39"/>
    <mergeCell ref="AG36:AG39"/>
    <mergeCell ref="AG32:AG35"/>
    <mergeCell ref="M72:M73"/>
    <mergeCell ref="S65:S67"/>
    <mergeCell ref="T56:T59"/>
    <mergeCell ref="AF49:AF55"/>
    <mergeCell ref="U49:U50"/>
    <mergeCell ref="S28:S31"/>
    <mergeCell ref="T28:T31"/>
    <mergeCell ref="U28:U31"/>
    <mergeCell ref="AF28:AF31"/>
    <mergeCell ref="N28:N31"/>
    <mergeCell ref="O72:O73"/>
    <mergeCell ref="P72:P73"/>
    <mergeCell ref="Q72:Q73"/>
    <mergeCell ref="O60:O62"/>
    <mergeCell ref="P60:P62"/>
    <mergeCell ref="Q60:Q62"/>
    <mergeCell ref="O63:O64"/>
    <mergeCell ref="P63:P64"/>
    <mergeCell ref="Q63:Q64"/>
    <mergeCell ref="O52:O53"/>
    <mergeCell ref="E1:AP1"/>
    <mergeCell ref="C93:C105"/>
    <mergeCell ref="D93:D105"/>
    <mergeCell ref="E93:E105"/>
    <mergeCell ref="F88:F92"/>
    <mergeCell ref="F93:F105"/>
    <mergeCell ref="F49:F55"/>
    <mergeCell ref="U60:U62"/>
    <mergeCell ref="U63:U64"/>
    <mergeCell ref="F56:F64"/>
    <mergeCell ref="G100:G104"/>
    <mergeCell ref="H100:H104"/>
    <mergeCell ref="I100:I104"/>
    <mergeCell ref="AJ60:AJ64"/>
    <mergeCell ref="AF60:AF62"/>
    <mergeCell ref="AJ77:AJ80"/>
    <mergeCell ref="AK77:AK80"/>
    <mergeCell ref="J63:J64"/>
    <mergeCell ref="J54:J55"/>
    <mergeCell ref="H96:H99"/>
    <mergeCell ref="AF63:AF64"/>
    <mergeCell ref="J80:J83"/>
    <mergeCell ref="K80:K83"/>
    <mergeCell ref="F71:F76"/>
    <mergeCell ref="I96:I99"/>
    <mergeCell ref="J96:J99"/>
    <mergeCell ref="J93:J94"/>
    <mergeCell ref="K93:K94"/>
    <mergeCell ref="I93:I94"/>
    <mergeCell ref="J74:J75"/>
    <mergeCell ref="H72:H73"/>
    <mergeCell ref="I72:I73"/>
    <mergeCell ref="K86:K87"/>
    <mergeCell ref="H77:H79"/>
    <mergeCell ref="J86:J87"/>
    <mergeCell ref="H44:H46"/>
    <mergeCell ref="I44:I46"/>
    <mergeCell ref="J44:J46"/>
    <mergeCell ref="K44:K46"/>
    <mergeCell ref="H68:H70"/>
    <mergeCell ref="I68:I70"/>
    <mergeCell ref="J68:J70"/>
    <mergeCell ref="K68:K70"/>
    <mergeCell ref="H56:H58"/>
    <mergeCell ref="I56:I58"/>
    <mergeCell ref="J56:J58"/>
    <mergeCell ref="K56:K58"/>
    <mergeCell ref="H52:H53"/>
    <mergeCell ref="I49:I50"/>
    <mergeCell ref="J49:J50"/>
    <mergeCell ref="K49:K50"/>
    <mergeCell ref="H54:H55"/>
    <mergeCell ref="H63:H64"/>
    <mergeCell ref="I63:I64"/>
    <mergeCell ref="C88:C92"/>
    <mergeCell ref="D88:D92"/>
    <mergeCell ref="E88:E92"/>
    <mergeCell ref="F65:F70"/>
    <mergeCell ref="G74:G75"/>
    <mergeCell ref="H74:H75"/>
    <mergeCell ref="I74:I75"/>
    <mergeCell ref="G72:G73"/>
    <mergeCell ref="S93:S99"/>
    <mergeCell ref="S68:S70"/>
    <mergeCell ref="K96:K99"/>
    <mergeCell ref="L72:L73"/>
    <mergeCell ref="L80:L83"/>
    <mergeCell ref="L77:L79"/>
    <mergeCell ref="L93:L94"/>
    <mergeCell ref="G86:G87"/>
    <mergeCell ref="H86:H87"/>
    <mergeCell ref="I86:I87"/>
    <mergeCell ref="K84:K85"/>
    <mergeCell ref="L74:L75"/>
    <mergeCell ref="K77:K79"/>
    <mergeCell ref="H80:H83"/>
    <mergeCell ref="K74:K75"/>
    <mergeCell ref="J72:J73"/>
    <mergeCell ref="AH43:AH49"/>
    <mergeCell ref="AI43:AI49"/>
    <mergeCell ref="AH50:AH52"/>
    <mergeCell ref="AI50:AI52"/>
    <mergeCell ref="AH54:AH58"/>
    <mergeCell ref="AI54:AI58"/>
    <mergeCell ref="AH59:AH60"/>
    <mergeCell ref="AI59:AI60"/>
    <mergeCell ref="J100:J104"/>
    <mergeCell ref="K100:K104"/>
    <mergeCell ref="S100:S104"/>
    <mergeCell ref="T100:T104"/>
    <mergeCell ref="T93:T99"/>
    <mergeCell ref="K72:K73"/>
    <mergeCell ref="Q56:Q58"/>
    <mergeCell ref="O80:O83"/>
    <mergeCell ref="P80:P83"/>
    <mergeCell ref="Q80:Q83"/>
    <mergeCell ref="O84:O85"/>
    <mergeCell ref="P84:P85"/>
    <mergeCell ref="Q84:Q85"/>
    <mergeCell ref="O86:O87"/>
    <mergeCell ref="P86:P87"/>
    <mergeCell ref="Q86:Q87"/>
    <mergeCell ref="G77:G79"/>
    <mergeCell ref="G80:G83"/>
    <mergeCell ref="G60:G62"/>
    <mergeCell ref="H60:H62"/>
    <mergeCell ref="I60:I62"/>
    <mergeCell ref="J60:J62"/>
    <mergeCell ref="G63:G64"/>
    <mergeCell ref="I80:I83"/>
    <mergeCell ref="G84:G85"/>
    <mergeCell ref="H84:H85"/>
    <mergeCell ref="I84:I85"/>
    <mergeCell ref="J84:J85"/>
    <mergeCell ref="I77:I79"/>
    <mergeCell ref="J77:J79"/>
    <mergeCell ref="G68:G70"/>
    <mergeCell ref="A3:A105"/>
    <mergeCell ref="B3:B105"/>
    <mergeCell ref="C3:C55"/>
    <mergeCell ref="D3:D55"/>
    <mergeCell ref="E3:E55"/>
    <mergeCell ref="F3:F48"/>
    <mergeCell ref="C56:C87"/>
    <mergeCell ref="G3:G27"/>
    <mergeCell ref="H3:H27"/>
    <mergeCell ref="G28:G31"/>
    <mergeCell ref="H28:H31"/>
    <mergeCell ref="G36:G43"/>
    <mergeCell ref="H36:H43"/>
    <mergeCell ref="G49:G50"/>
    <mergeCell ref="H49:H50"/>
    <mergeCell ref="G96:G99"/>
    <mergeCell ref="G32:G35"/>
    <mergeCell ref="H32:H35"/>
    <mergeCell ref="D56:D87"/>
    <mergeCell ref="G93:G94"/>
    <mergeCell ref="H93:H94"/>
    <mergeCell ref="F77:F87"/>
    <mergeCell ref="E56:E87"/>
    <mergeCell ref="G44:G46"/>
    <mergeCell ref="P49:P50"/>
    <mergeCell ref="Q49:Q50"/>
    <mergeCell ref="AH7:AH11"/>
    <mergeCell ref="AI7:AI11"/>
    <mergeCell ref="AJ7:AJ11"/>
    <mergeCell ref="AK7:AK11"/>
    <mergeCell ref="AP7:AP11"/>
    <mergeCell ref="AJ5:AJ6"/>
    <mergeCell ref="AL3:AL6"/>
    <mergeCell ref="AM3:AM6"/>
    <mergeCell ref="AL7:AL11"/>
    <mergeCell ref="AM7:AM11"/>
    <mergeCell ref="AP3:AP6"/>
    <mergeCell ref="AN3:AN4"/>
    <mergeCell ref="AO3:AO4"/>
    <mergeCell ref="AN5:AN6"/>
    <mergeCell ref="AO5:AO6"/>
    <mergeCell ref="AH3:AH4"/>
    <mergeCell ref="AI3:AI4"/>
    <mergeCell ref="AJ3:AJ4"/>
    <mergeCell ref="AH5:AH6"/>
    <mergeCell ref="AI5:AI6"/>
    <mergeCell ref="AK3:AK4"/>
    <mergeCell ref="AK5:AK6"/>
    <mergeCell ref="O56:O58"/>
    <mergeCell ref="P56:P58"/>
    <mergeCell ref="S71:S75"/>
    <mergeCell ref="S56:S59"/>
    <mergeCell ref="AF32:AF35"/>
    <mergeCell ref="L32:L35"/>
    <mergeCell ref="N32:N35"/>
    <mergeCell ref="AJ100:AJ104"/>
    <mergeCell ref="L100:L104"/>
    <mergeCell ref="L96:L99"/>
    <mergeCell ref="L86:L87"/>
    <mergeCell ref="U44:U48"/>
    <mergeCell ref="AG72:AG73"/>
    <mergeCell ref="U100:U104"/>
    <mergeCell ref="AF100:AF104"/>
    <mergeCell ref="L84:L85"/>
    <mergeCell ref="AG100:AG102"/>
    <mergeCell ref="AG103:AG104"/>
    <mergeCell ref="AJ81:AJ87"/>
    <mergeCell ref="AI62:AI64"/>
    <mergeCell ref="AI66:AI67"/>
    <mergeCell ref="U91:U92"/>
    <mergeCell ref="AF88:AF92"/>
    <mergeCell ref="AG88:AG92"/>
    <mergeCell ref="AG74:AG75"/>
    <mergeCell ref="AF74:AF75"/>
    <mergeCell ref="O36:O43"/>
    <mergeCell ref="P36:P43"/>
    <mergeCell ref="Q36:Q43"/>
    <mergeCell ref="O44:O46"/>
    <mergeCell ref="P44:P46"/>
    <mergeCell ref="Q44:Q46"/>
    <mergeCell ref="O49:O50"/>
    <mergeCell ref="AG65:AG67"/>
    <mergeCell ref="AG60:AG62"/>
    <mergeCell ref="AF56:AF59"/>
    <mergeCell ref="AG56:AG58"/>
    <mergeCell ref="AG49:AG55"/>
    <mergeCell ref="AF65:AF67"/>
    <mergeCell ref="T65:T67"/>
    <mergeCell ref="U65:U67"/>
    <mergeCell ref="U56:U59"/>
    <mergeCell ref="AG40:AG43"/>
    <mergeCell ref="P52:P53"/>
    <mergeCell ref="Q52:Q53"/>
    <mergeCell ref="O54:O55"/>
    <mergeCell ref="P54:P55"/>
    <mergeCell ref="Q54:Q55"/>
    <mergeCell ref="AO77:AO80"/>
    <mergeCell ref="AN81:AN87"/>
    <mergeCell ref="AF93:AF99"/>
    <mergeCell ref="AG93:AG99"/>
    <mergeCell ref="AL93:AL99"/>
    <mergeCell ref="AL49:AL50"/>
    <mergeCell ref="AM49:AM50"/>
    <mergeCell ref="AM65:AM66"/>
    <mergeCell ref="AL68:AL70"/>
    <mergeCell ref="AL77:AL87"/>
    <mergeCell ref="AH66:AH67"/>
    <mergeCell ref="AH68:AH69"/>
    <mergeCell ref="AI68:AI69"/>
    <mergeCell ref="AH71:AH74"/>
    <mergeCell ref="AI71:AI74"/>
    <mergeCell ref="AM77:AM87"/>
    <mergeCell ref="AG63:AG64"/>
    <mergeCell ref="AG68:AG70"/>
    <mergeCell ref="AG77:AG87"/>
    <mergeCell ref="AH62:AH64"/>
    <mergeCell ref="AH75:AH81"/>
    <mergeCell ref="AJ68:AJ69"/>
    <mergeCell ref="AK68:AK69"/>
    <mergeCell ref="AF68:AF70"/>
    <mergeCell ref="AS63:AS64"/>
    <mergeCell ref="AS68:AS70"/>
    <mergeCell ref="AS74:AS75"/>
    <mergeCell ref="AR60:AR62"/>
    <mergeCell ref="AR63:AR64"/>
    <mergeCell ref="AR68:AR70"/>
    <mergeCell ref="AR74:AR75"/>
    <mergeCell ref="AP65:AP66"/>
    <mergeCell ref="AL71:AL75"/>
    <mergeCell ref="AM71:AM75"/>
    <mergeCell ref="AQ60:AQ62"/>
    <mergeCell ref="AQ63:AQ64"/>
    <mergeCell ref="AQ68:AQ70"/>
    <mergeCell ref="AQ74:AQ75"/>
    <mergeCell ref="AP60:AP62"/>
    <mergeCell ref="AP68:AP70"/>
    <mergeCell ref="AS60:AS62"/>
    <mergeCell ref="AM68:AM70"/>
    <mergeCell ref="P107:P108"/>
    <mergeCell ref="R107:R108"/>
    <mergeCell ref="Q107:Q108"/>
    <mergeCell ref="M107:O108"/>
    <mergeCell ref="Y107:AA108"/>
    <mergeCell ref="AB107:AB108"/>
    <mergeCell ref="O3:O27"/>
    <mergeCell ref="P3:P27"/>
    <mergeCell ref="Q3:Q27"/>
    <mergeCell ref="O28:O31"/>
    <mergeCell ref="P28:P31"/>
    <mergeCell ref="Q28:Q31"/>
    <mergeCell ref="O32:O35"/>
    <mergeCell ref="P32:P35"/>
    <mergeCell ref="Q32:Q35"/>
    <mergeCell ref="S77:S87"/>
    <mergeCell ref="U93:U99"/>
    <mergeCell ref="M74:M75"/>
    <mergeCell ref="O77:O79"/>
    <mergeCell ref="P77:P79"/>
    <mergeCell ref="Q77:Q79"/>
    <mergeCell ref="O68:O70"/>
    <mergeCell ref="P68:P70"/>
    <mergeCell ref="Q68:Q70"/>
    <mergeCell ref="AJ14:AJ15"/>
    <mergeCell ref="AK14:AK15"/>
    <mergeCell ref="AN14:AN15"/>
    <mergeCell ref="AO14:AO15"/>
    <mergeCell ref="AJ12:AJ13"/>
    <mergeCell ref="AK12:AK13"/>
    <mergeCell ref="AN12:AN13"/>
    <mergeCell ref="AO12:AO13"/>
    <mergeCell ref="AN108:AO108"/>
    <mergeCell ref="AL107:AM108"/>
    <mergeCell ref="AJ21:AJ24"/>
    <mergeCell ref="AK21:AK24"/>
    <mergeCell ref="AJ19:AJ20"/>
    <mergeCell ref="AK19:AK20"/>
    <mergeCell ref="AN19:AN20"/>
    <mergeCell ref="AO19:AO20"/>
    <mergeCell ref="AJ16:AJ17"/>
    <mergeCell ref="AK16:AK17"/>
    <mergeCell ref="AN16:AN17"/>
    <mergeCell ref="AO16:AO17"/>
    <mergeCell ref="AL100:AL104"/>
    <mergeCell ref="AM93:AM99"/>
    <mergeCell ref="AM100:AM104"/>
    <mergeCell ref="AN77:AN80"/>
  </mergeCells>
  <phoneticPr fontId="14" type="noConversion"/>
  <pageMargins left="0.7" right="0.7" top="0.75" bottom="0.75" header="0.3" footer="0.3"/>
  <pageSetup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915CE-21F2-4302-8168-449694DE0418}">
  <dimension ref="A25:F25"/>
  <sheetViews>
    <sheetView topLeftCell="A15" zoomScaleNormal="100" workbookViewId="0">
      <selection activeCell="O30" sqref="O30"/>
    </sheetView>
  </sheetViews>
  <sheetFormatPr baseColWidth="10" defaultRowHeight="14.5" x14ac:dyDescent="0.35"/>
  <sheetData>
    <row r="25" spans="1:6" ht="122.25" customHeight="1" x14ac:dyDescent="0.35">
      <c r="A25" s="664" t="s">
        <v>487</v>
      </c>
      <c r="B25" s="664"/>
      <c r="C25" s="664"/>
      <c r="D25" s="664"/>
      <c r="E25" s="664"/>
      <c r="F25" s="664"/>
    </row>
  </sheetData>
  <mergeCells count="1">
    <mergeCell ref="A25:F2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636F21-870A-40E4-BA1D-58D6DDF3A7BB}">
  <dimension ref="B1:H24"/>
  <sheetViews>
    <sheetView workbookViewId="0">
      <selection activeCell="B20" sqref="B20"/>
    </sheetView>
  </sheetViews>
  <sheetFormatPr baseColWidth="10" defaultRowHeight="14.5" x14ac:dyDescent="0.35"/>
  <cols>
    <col min="2" max="2" width="22.54296875" customWidth="1"/>
    <col min="7" max="7" width="13.1796875" customWidth="1"/>
  </cols>
  <sheetData>
    <row r="1" spans="2:8" x14ac:dyDescent="0.35">
      <c r="B1" s="105" t="s">
        <v>706</v>
      </c>
      <c r="H1" s="106"/>
    </row>
    <row r="2" spans="2:8" ht="15" customHeight="1" x14ac:dyDescent="0.35">
      <c r="B2" s="678" t="s">
        <v>707</v>
      </c>
      <c r="C2" s="678"/>
      <c r="D2" s="678"/>
      <c r="E2" s="678"/>
      <c r="F2" s="678"/>
      <c r="G2" s="678"/>
      <c r="H2" s="680"/>
    </row>
    <row r="3" spans="2:8" ht="75" customHeight="1" x14ac:dyDescent="0.35">
      <c r="B3" s="679" t="s">
        <v>708</v>
      </c>
      <c r="C3" s="679"/>
      <c r="D3" s="679"/>
      <c r="E3" s="679"/>
      <c r="F3" s="679"/>
      <c r="G3" s="679"/>
      <c r="H3" s="680"/>
    </row>
    <row r="4" spans="2:8" ht="45" customHeight="1" x14ac:dyDescent="0.35">
      <c r="B4" s="679" t="s">
        <v>709</v>
      </c>
      <c r="C4" s="679"/>
      <c r="D4" s="679"/>
      <c r="E4" s="679"/>
      <c r="F4" s="679"/>
      <c r="G4" s="679"/>
      <c r="H4" s="680"/>
    </row>
    <row r="5" spans="2:8" ht="15" thickBot="1" x14ac:dyDescent="0.4">
      <c r="H5" s="106"/>
    </row>
    <row r="6" spans="2:8" ht="209.25" customHeight="1" x14ac:dyDescent="0.35">
      <c r="B6" s="681" t="s">
        <v>710</v>
      </c>
      <c r="C6" s="683" t="s">
        <v>711</v>
      </c>
      <c r="D6" s="684"/>
      <c r="E6" s="684"/>
      <c r="F6" s="685"/>
      <c r="G6" s="689" t="s">
        <v>713</v>
      </c>
      <c r="H6" s="691"/>
    </row>
    <row r="7" spans="2:8" ht="30" customHeight="1" thickBot="1" x14ac:dyDescent="0.4">
      <c r="B7" s="682"/>
      <c r="C7" s="686" t="s">
        <v>712</v>
      </c>
      <c r="D7" s="687"/>
      <c r="E7" s="687"/>
      <c r="F7" s="688"/>
      <c r="G7" s="690"/>
      <c r="H7" s="691"/>
    </row>
    <row r="8" spans="2:8" x14ac:dyDescent="0.35">
      <c r="H8" s="106"/>
    </row>
    <row r="9" spans="2:8" x14ac:dyDescent="0.35">
      <c r="H9" s="106"/>
    </row>
    <row r="10" spans="2:8" ht="30" customHeight="1" x14ac:dyDescent="0.35">
      <c r="B10" s="668" t="s">
        <v>714</v>
      </c>
      <c r="C10" s="668"/>
      <c r="D10" s="668"/>
      <c r="E10" s="668"/>
      <c r="F10" s="668"/>
      <c r="G10" s="668"/>
      <c r="H10" s="106"/>
    </row>
    <row r="11" spans="2:8" x14ac:dyDescent="0.35">
      <c r="B11" s="107" t="s">
        <v>715</v>
      </c>
      <c r="H11" s="106"/>
    </row>
    <row r="12" spans="2:8" ht="15" thickBot="1" x14ac:dyDescent="0.4">
      <c r="H12" s="106"/>
    </row>
    <row r="13" spans="2:8" ht="25.5" customHeight="1" x14ac:dyDescent="0.35">
      <c r="B13" s="669" t="s">
        <v>12</v>
      </c>
      <c r="C13" s="672" t="s">
        <v>716</v>
      </c>
      <c r="D13" s="672" t="s">
        <v>717</v>
      </c>
      <c r="E13" s="675" t="s">
        <v>718</v>
      </c>
      <c r="F13" s="672" t="s">
        <v>719</v>
      </c>
      <c r="G13" s="675" t="s">
        <v>720</v>
      </c>
      <c r="H13" s="106"/>
    </row>
    <row r="14" spans="2:8" x14ac:dyDescent="0.35">
      <c r="B14" s="670"/>
      <c r="C14" s="673"/>
      <c r="D14" s="673"/>
      <c r="E14" s="676"/>
      <c r="F14" s="673"/>
      <c r="G14" s="676"/>
      <c r="H14" s="106"/>
    </row>
    <row r="15" spans="2:8" ht="15" thickBot="1" x14ac:dyDescent="0.4">
      <c r="B15" s="671"/>
      <c r="C15" s="674"/>
      <c r="D15" s="674"/>
      <c r="E15" s="677"/>
      <c r="F15" s="674"/>
      <c r="G15" s="677"/>
      <c r="H15" s="106"/>
    </row>
    <row r="16" spans="2:8" ht="56" thickTop="1" thickBot="1" x14ac:dyDescent="0.4">
      <c r="B16" s="108" t="s">
        <v>721</v>
      </c>
      <c r="C16" s="109">
        <v>4</v>
      </c>
      <c r="D16" s="110">
        <v>0</v>
      </c>
      <c r="E16" s="110">
        <v>1</v>
      </c>
      <c r="F16" s="110">
        <v>2</v>
      </c>
      <c r="G16" s="110">
        <v>3</v>
      </c>
      <c r="H16" s="106"/>
    </row>
    <row r="17" spans="2:8" ht="53" thickTop="1" thickBot="1" x14ac:dyDescent="0.4">
      <c r="B17" s="111" t="s">
        <v>722</v>
      </c>
      <c r="C17" s="112">
        <v>1</v>
      </c>
      <c r="D17" s="113">
        <v>0</v>
      </c>
      <c r="E17" s="113">
        <v>1</v>
      </c>
      <c r="F17" s="113">
        <v>0</v>
      </c>
      <c r="G17" s="113">
        <v>1</v>
      </c>
      <c r="H17" s="106"/>
    </row>
    <row r="18" spans="2:8" ht="65.5" thickBot="1" x14ac:dyDescent="0.4">
      <c r="B18" s="111" t="s">
        <v>723</v>
      </c>
      <c r="C18" s="112">
        <v>1</v>
      </c>
      <c r="D18" s="113">
        <v>0</v>
      </c>
      <c r="E18" s="113">
        <v>0</v>
      </c>
      <c r="F18" s="113">
        <v>1</v>
      </c>
      <c r="G18" s="113">
        <v>1</v>
      </c>
      <c r="H18" s="106"/>
    </row>
    <row r="19" spans="2:8" ht="26.5" thickBot="1" x14ac:dyDescent="0.4">
      <c r="B19" s="111" t="s">
        <v>724</v>
      </c>
      <c r="C19" s="112">
        <v>1</v>
      </c>
      <c r="D19" s="113">
        <v>0</v>
      </c>
      <c r="E19" s="113">
        <v>0</v>
      </c>
      <c r="F19" s="113">
        <v>0</v>
      </c>
      <c r="G19" s="113">
        <v>0</v>
      </c>
      <c r="H19" s="106"/>
    </row>
    <row r="20" spans="2:8" ht="26.5" thickBot="1" x14ac:dyDescent="0.4">
      <c r="B20" s="111" t="s">
        <v>725</v>
      </c>
      <c r="C20" s="112">
        <v>1</v>
      </c>
      <c r="D20" s="113">
        <v>0</v>
      </c>
      <c r="E20" s="113">
        <v>0</v>
      </c>
      <c r="F20" s="113">
        <v>1</v>
      </c>
      <c r="G20" s="113">
        <v>1</v>
      </c>
      <c r="H20" s="106"/>
    </row>
    <row r="21" spans="2:8" ht="15" thickBot="1" x14ac:dyDescent="0.4">
      <c r="B21" s="114" t="s">
        <v>726</v>
      </c>
      <c r="C21" s="112"/>
      <c r="D21" s="113">
        <v>0</v>
      </c>
      <c r="E21" s="113">
        <v>1</v>
      </c>
      <c r="F21" s="113">
        <v>2</v>
      </c>
      <c r="G21" s="113">
        <v>3</v>
      </c>
      <c r="H21" s="106"/>
    </row>
    <row r="22" spans="2:8" ht="15" thickBot="1" x14ac:dyDescent="0.4">
      <c r="H22" s="106"/>
    </row>
    <row r="23" spans="2:8" ht="51" customHeight="1" thickBot="1" x14ac:dyDescent="0.4">
      <c r="B23" s="665" t="s">
        <v>727</v>
      </c>
      <c r="C23" s="666"/>
      <c r="D23" s="666"/>
      <c r="E23" s="666"/>
      <c r="F23" s="666"/>
      <c r="G23" s="667"/>
      <c r="H23" s="106"/>
    </row>
    <row r="24" spans="2:8" x14ac:dyDescent="0.35">
      <c r="H24" s="106"/>
    </row>
  </sheetData>
  <mergeCells count="17">
    <mergeCell ref="B2:G2"/>
    <mergeCell ref="B3:G3"/>
    <mergeCell ref="B4:G4"/>
    <mergeCell ref="H2:H4"/>
    <mergeCell ref="B6:B7"/>
    <mergeCell ref="C6:F6"/>
    <mergeCell ref="C7:F7"/>
    <mergeCell ref="G6:G7"/>
    <mergeCell ref="H6:H7"/>
    <mergeCell ref="B23:G23"/>
    <mergeCell ref="B10:G10"/>
    <mergeCell ref="B13:B15"/>
    <mergeCell ref="C13:C15"/>
    <mergeCell ref="D13:D15"/>
    <mergeCell ref="E13:E15"/>
    <mergeCell ref="F13:F15"/>
    <mergeCell ref="G13:G1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7684E-9A3D-4EBA-BB63-245A1292E4E1}">
  <dimension ref="A1:V35"/>
  <sheetViews>
    <sheetView topLeftCell="A19" zoomScale="130" zoomScaleNormal="130" workbookViewId="0">
      <selection activeCell="C23" sqref="C23"/>
    </sheetView>
  </sheetViews>
  <sheetFormatPr baseColWidth="10" defaultColWidth="10.81640625" defaultRowHeight="10" x14ac:dyDescent="0.2"/>
  <cols>
    <col min="1" max="1" width="20.7265625" style="70" customWidth="1"/>
    <col min="2" max="2" width="16.1796875" style="80" customWidth="1"/>
    <col min="3" max="3" width="26.26953125" style="70" customWidth="1"/>
    <col min="4" max="4" width="27.7265625" style="70" customWidth="1"/>
    <col min="5" max="16384" width="10.81640625" style="70"/>
  </cols>
  <sheetData>
    <row r="1" spans="1:22" ht="10.5" x14ac:dyDescent="0.25">
      <c r="A1" s="712" t="s">
        <v>670</v>
      </c>
      <c r="B1" s="712"/>
      <c r="C1" s="712"/>
      <c r="D1" s="712"/>
    </row>
    <row r="2" spans="1:22" ht="10.5" x14ac:dyDescent="0.2">
      <c r="A2" s="713" t="s">
        <v>671</v>
      </c>
      <c r="B2" s="713"/>
      <c r="C2" s="713"/>
      <c r="D2" s="713"/>
      <c r="E2" s="71"/>
      <c r="F2" s="71"/>
      <c r="G2" s="71"/>
      <c r="H2" s="71"/>
      <c r="I2" s="71"/>
      <c r="J2" s="71"/>
      <c r="K2" s="71"/>
      <c r="L2" s="71"/>
      <c r="M2" s="71"/>
      <c r="N2" s="71"/>
      <c r="O2" s="71"/>
      <c r="P2" s="71"/>
      <c r="Q2" s="71"/>
      <c r="R2" s="71"/>
      <c r="S2" s="71"/>
      <c r="T2" s="71"/>
      <c r="U2" s="71"/>
      <c r="V2" s="71"/>
    </row>
    <row r="3" spans="1:22" ht="10.5" x14ac:dyDescent="0.2">
      <c r="A3" s="713" t="s">
        <v>672</v>
      </c>
      <c r="B3" s="713"/>
      <c r="C3" s="713"/>
      <c r="D3" s="713"/>
      <c r="E3" s="71"/>
      <c r="F3" s="71"/>
      <c r="G3" s="71"/>
      <c r="H3" s="71"/>
      <c r="I3" s="71"/>
      <c r="J3" s="71"/>
      <c r="K3" s="71"/>
      <c r="L3" s="71"/>
      <c r="M3" s="71"/>
      <c r="N3" s="71"/>
      <c r="O3" s="71"/>
      <c r="P3" s="71"/>
      <c r="Q3" s="71"/>
      <c r="R3" s="71"/>
      <c r="S3" s="71"/>
      <c r="T3" s="71"/>
      <c r="U3" s="71"/>
      <c r="V3" s="71"/>
    </row>
    <row r="4" spans="1:22" ht="10.5" x14ac:dyDescent="0.25">
      <c r="A4" s="72"/>
      <c r="B4" s="72"/>
      <c r="C4" s="73"/>
      <c r="D4" s="74"/>
      <c r="E4" s="75"/>
      <c r="F4" s="76"/>
      <c r="G4" s="74"/>
      <c r="H4" s="74"/>
      <c r="I4" s="77"/>
      <c r="J4" s="78"/>
      <c r="K4" s="78"/>
      <c r="L4" s="75"/>
      <c r="M4" s="74"/>
      <c r="N4" s="74"/>
      <c r="O4" s="79"/>
      <c r="P4" s="79"/>
      <c r="Q4" s="79"/>
      <c r="R4" s="79"/>
      <c r="S4" s="79"/>
      <c r="T4" s="79"/>
      <c r="U4" s="79"/>
      <c r="V4" s="79"/>
    </row>
    <row r="5" spans="1:22" ht="10.5" x14ac:dyDescent="0.2">
      <c r="A5" s="713" t="s">
        <v>673</v>
      </c>
      <c r="B5" s="713"/>
      <c r="C5" s="713"/>
      <c r="D5" s="713"/>
      <c r="E5" s="71"/>
      <c r="F5" s="71"/>
      <c r="G5" s="71"/>
      <c r="H5" s="71"/>
      <c r="I5" s="71"/>
      <c r="J5" s="71"/>
      <c r="K5" s="71"/>
      <c r="L5" s="71"/>
      <c r="M5" s="71"/>
      <c r="N5" s="71"/>
      <c r="O5" s="71"/>
      <c r="P5" s="71"/>
      <c r="Q5" s="71"/>
      <c r="R5" s="71"/>
      <c r="S5" s="71"/>
      <c r="T5" s="71"/>
      <c r="U5" s="71"/>
      <c r="V5" s="71"/>
    </row>
    <row r="6" spans="1:22" ht="10.5" x14ac:dyDescent="0.2">
      <c r="A6" s="71"/>
      <c r="B6" s="72"/>
      <c r="C6" s="71"/>
      <c r="D6" s="71"/>
      <c r="E6" s="71"/>
      <c r="F6" s="71"/>
      <c r="G6" s="71"/>
      <c r="H6" s="71"/>
      <c r="I6" s="71"/>
      <c r="J6" s="71"/>
      <c r="K6" s="71"/>
      <c r="L6" s="71"/>
      <c r="M6" s="71"/>
      <c r="N6" s="71"/>
      <c r="O6" s="71"/>
      <c r="P6" s="71"/>
      <c r="Q6" s="71"/>
      <c r="R6" s="71"/>
      <c r="S6" s="71"/>
      <c r="T6" s="71"/>
      <c r="U6" s="71"/>
      <c r="V6" s="71"/>
    </row>
    <row r="7" spans="1:22" ht="10.5" x14ac:dyDescent="0.2">
      <c r="A7" s="713" t="s">
        <v>674</v>
      </c>
      <c r="B7" s="713"/>
      <c r="C7" s="713"/>
      <c r="D7" s="713"/>
      <c r="E7" s="71"/>
      <c r="F7" s="71"/>
      <c r="G7" s="71"/>
      <c r="H7" s="71"/>
      <c r="I7" s="71"/>
      <c r="J7" s="71"/>
      <c r="K7" s="71"/>
      <c r="L7" s="71"/>
      <c r="M7" s="71"/>
      <c r="N7" s="71"/>
      <c r="O7" s="71"/>
      <c r="P7" s="71"/>
      <c r="Q7" s="71"/>
      <c r="R7" s="71"/>
      <c r="S7" s="71"/>
      <c r="T7" s="71"/>
      <c r="U7" s="71"/>
      <c r="V7" s="71"/>
    </row>
    <row r="8" spans="1:22" ht="10.5" thickBot="1" x14ac:dyDescent="0.25"/>
    <row r="9" spans="1:22" ht="18" customHeight="1" thickBot="1" x14ac:dyDescent="0.25">
      <c r="A9" s="81" t="s">
        <v>675</v>
      </c>
      <c r="B9" s="709" t="s">
        <v>676</v>
      </c>
      <c r="C9" s="710"/>
      <c r="D9" s="711"/>
    </row>
    <row r="10" spans="1:22" ht="56.5" customHeight="1" x14ac:dyDescent="0.2">
      <c r="A10" s="82" t="s">
        <v>677</v>
      </c>
      <c r="B10" s="697" t="s">
        <v>678</v>
      </c>
      <c r="C10" s="698"/>
      <c r="D10" s="699"/>
    </row>
    <row r="11" spans="1:22" ht="52.15" customHeight="1" x14ac:dyDescent="0.2">
      <c r="A11" s="83" t="s">
        <v>679</v>
      </c>
      <c r="B11" s="700" t="s">
        <v>680</v>
      </c>
      <c r="C11" s="701"/>
      <c r="D11" s="702"/>
    </row>
    <row r="12" spans="1:22" ht="10.5" x14ac:dyDescent="0.2">
      <c r="A12" s="83" t="s">
        <v>681</v>
      </c>
      <c r="B12" s="700" t="s">
        <v>682</v>
      </c>
      <c r="C12" s="701"/>
      <c r="D12" s="702"/>
    </row>
    <row r="13" spans="1:22" ht="10.5" x14ac:dyDescent="0.2">
      <c r="A13" s="83" t="s">
        <v>683</v>
      </c>
      <c r="B13" s="700" t="s">
        <v>684</v>
      </c>
      <c r="C13" s="701"/>
      <c r="D13" s="702"/>
    </row>
    <row r="14" spans="1:22" ht="11" thickBot="1" x14ac:dyDescent="0.25">
      <c r="A14" s="84" t="s">
        <v>685</v>
      </c>
      <c r="B14" s="703" t="s">
        <v>686</v>
      </c>
      <c r="C14" s="704"/>
      <c r="D14" s="705"/>
    </row>
    <row r="15" spans="1:22" ht="102.65" customHeight="1" x14ac:dyDescent="0.2">
      <c r="A15" s="706" t="s">
        <v>687</v>
      </c>
      <c r="B15" s="85" t="s">
        <v>688</v>
      </c>
      <c r="C15" s="698" t="s">
        <v>689</v>
      </c>
      <c r="D15" s="699"/>
    </row>
    <row r="16" spans="1:22" ht="85.9" customHeight="1" x14ac:dyDescent="0.2">
      <c r="A16" s="707"/>
      <c r="B16" s="86" t="s">
        <v>690</v>
      </c>
      <c r="C16" s="701" t="s">
        <v>691</v>
      </c>
      <c r="D16" s="702"/>
    </row>
    <row r="17" spans="1:4" ht="89.5" customHeight="1" x14ac:dyDescent="0.2">
      <c r="A17" s="707"/>
      <c r="B17" s="86" t="s">
        <v>692</v>
      </c>
      <c r="C17" s="701" t="s">
        <v>693</v>
      </c>
      <c r="D17" s="702"/>
    </row>
    <row r="18" spans="1:4" ht="76.150000000000006" customHeight="1" x14ac:dyDescent="0.2">
      <c r="A18" s="708"/>
      <c r="B18" s="86" t="s">
        <v>694</v>
      </c>
      <c r="C18" s="701" t="s">
        <v>695</v>
      </c>
      <c r="D18" s="702"/>
    </row>
    <row r="19" spans="1:4" ht="11" thickBot="1" x14ac:dyDescent="0.25">
      <c r="A19" s="82" t="s">
        <v>696</v>
      </c>
      <c r="B19" s="692" t="s">
        <v>697</v>
      </c>
      <c r="C19" s="693"/>
      <c r="D19" s="694"/>
    </row>
    <row r="20" spans="1:4" ht="11" thickBot="1" x14ac:dyDescent="0.25">
      <c r="A20" s="695" t="s">
        <v>698</v>
      </c>
      <c r="B20" s="87" t="s">
        <v>699</v>
      </c>
      <c r="C20" s="88" t="s">
        <v>700</v>
      </c>
      <c r="D20" s="89" t="s">
        <v>701</v>
      </c>
    </row>
    <row r="21" spans="1:4" x14ac:dyDescent="0.2">
      <c r="A21" s="695"/>
      <c r="B21" s="90"/>
      <c r="C21" s="91">
        <v>1</v>
      </c>
      <c r="D21" s="92" t="s">
        <v>702</v>
      </c>
    </row>
    <row r="22" spans="1:4" x14ac:dyDescent="0.2">
      <c r="A22" s="695"/>
      <c r="B22" s="93"/>
      <c r="C22" s="94">
        <v>2</v>
      </c>
      <c r="D22" s="95" t="s">
        <v>703</v>
      </c>
    </row>
    <row r="23" spans="1:4" x14ac:dyDescent="0.2">
      <c r="A23" s="695"/>
      <c r="B23" s="93"/>
      <c r="C23" s="94">
        <v>3</v>
      </c>
      <c r="D23" s="95" t="s">
        <v>704</v>
      </c>
    </row>
    <row r="24" spans="1:4" ht="10.5" thickBot="1" x14ac:dyDescent="0.25">
      <c r="A24" s="696"/>
      <c r="B24" s="96"/>
      <c r="C24" s="97">
        <v>4</v>
      </c>
      <c r="D24" s="98" t="s">
        <v>705</v>
      </c>
    </row>
    <row r="25" spans="1:4" ht="10.5" x14ac:dyDescent="0.2">
      <c r="A25" s="99"/>
      <c r="B25" s="100"/>
      <c r="D25" s="101"/>
    </row>
    <row r="26" spans="1:4" ht="10.5" x14ac:dyDescent="0.2">
      <c r="A26" s="99"/>
      <c r="B26" s="100"/>
      <c r="D26" s="101"/>
    </row>
    <row r="27" spans="1:4" ht="10.5" x14ac:dyDescent="0.2">
      <c r="A27" s="99"/>
      <c r="B27" s="100"/>
      <c r="C27" s="102"/>
      <c r="D27" s="101"/>
    </row>
    <row r="28" spans="1:4" ht="10.5" x14ac:dyDescent="0.2">
      <c r="A28" s="99"/>
      <c r="B28" s="100"/>
      <c r="C28" s="102"/>
      <c r="D28" s="101"/>
    </row>
    <row r="29" spans="1:4" ht="10.5" x14ac:dyDescent="0.2">
      <c r="A29" s="99"/>
      <c r="B29" s="100"/>
      <c r="C29" s="102"/>
      <c r="D29" s="101"/>
    </row>
    <row r="30" spans="1:4" ht="10.5" x14ac:dyDescent="0.2">
      <c r="A30" s="99"/>
      <c r="B30" s="100"/>
      <c r="C30" s="102"/>
      <c r="D30" s="101"/>
    </row>
    <row r="31" spans="1:4" ht="10.5" x14ac:dyDescent="0.2">
      <c r="A31" s="99"/>
      <c r="B31" s="100"/>
      <c r="D31" s="103"/>
    </row>
    <row r="32" spans="1:4" ht="10.5" x14ac:dyDescent="0.2">
      <c r="A32" s="99"/>
      <c r="B32" s="100"/>
      <c r="D32" s="103"/>
    </row>
    <row r="35" spans="3:3" x14ac:dyDescent="0.2">
      <c r="C35" s="104"/>
    </row>
  </sheetData>
  <mergeCells count="18">
    <mergeCell ref="B9:D9"/>
    <mergeCell ref="A1:D1"/>
    <mergeCell ref="A2:D2"/>
    <mergeCell ref="A3:D3"/>
    <mergeCell ref="A5:D5"/>
    <mergeCell ref="A7:D7"/>
    <mergeCell ref="B19:D19"/>
    <mergeCell ref="A20:A24"/>
    <mergeCell ref="B10:D10"/>
    <mergeCell ref="B11:D11"/>
    <mergeCell ref="B12:D12"/>
    <mergeCell ref="B13:D13"/>
    <mergeCell ref="B14:D14"/>
    <mergeCell ref="A15:A18"/>
    <mergeCell ref="C15:D15"/>
    <mergeCell ref="C16:D16"/>
    <mergeCell ref="C17:D17"/>
    <mergeCell ref="C18:D18"/>
  </mergeCells>
  <printOptions horizontalCentered="1"/>
  <pageMargins left="0.39370078740157483" right="0" top="0.98425196850393704" bottom="0.78740157480314965" header="0.31496062992125984" footer="0.39370078740157483"/>
  <pageSetup orientation="portrait" r:id="rId1"/>
  <headerFooter>
    <oddFooter>&amp;L&amp;A&amp;RHoja &amp;P de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1</vt:i4>
      </vt:variant>
    </vt:vector>
  </HeadingPairs>
  <TitlesOfParts>
    <vt:vector size="5" baseType="lpstr">
      <vt:lpstr>PLAN DE ACCION</vt:lpstr>
      <vt:lpstr>Deserción</vt:lpstr>
      <vt:lpstr>Modernización</vt:lpstr>
      <vt:lpstr>Ficha tecnica INDICE_GLOBAL</vt:lpstr>
      <vt:lpstr>'Ficha tecnica INDICE_GLOBAL'!Títulos_a_imprimir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LUZ  MARINA SEVERICHE MONROY</cp:lastModifiedBy>
  <dcterms:created xsi:type="dcterms:W3CDTF">2020-07-31T17:04:56Z</dcterms:created>
  <dcterms:modified xsi:type="dcterms:W3CDTF">2021-01-21T21:47:22Z</dcterms:modified>
</cp:coreProperties>
</file>