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C:\Users\luzma\OneDrive\Documentos\SEGUIMIENTOS  PLAN DE ACCION A JUNIO 30 DE 2021\"/>
    </mc:Choice>
  </mc:AlternateContent>
  <xr:revisionPtr revIDLastSave="0" documentId="13_ncr:1_{967EF7A4-AF38-4F38-9AF0-8849C69D6441}" xr6:coauthVersionLast="47" xr6:coauthVersionMax="47" xr10:uidLastSave="{00000000-0000-0000-0000-000000000000}"/>
  <bookViews>
    <workbookView xWindow="-110" yWindow="-110" windowWidth="19420" windowHeight="10420" xr2:uid="{00000000-000D-0000-FFFF-FFFF00000000}"/>
  </bookViews>
  <sheets>
    <sheet name="SICC" sheetId="1" r:id="rId1"/>
    <sheet name="PISCC"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K71" i="1" l="1"/>
  <c r="AJ19" i="2"/>
  <c r="AI19" i="2"/>
  <c r="AJ2" i="2"/>
  <c r="AI2" i="2"/>
  <c r="AJ71" i="1"/>
  <c r="AI71" i="1"/>
  <c r="AJ70" i="1"/>
  <c r="AI70" i="1"/>
  <c r="AJ67" i="1"/>
  <c r="AI67" i="1"/>
  <c r="AJ64" i="1"/>
  <c r="AI64" i="1"/>
  <c r="AJ59" i="1"/>
  <c r="AI59" i="1"/>
  <c r="AJ54" i="1" l="1"/>
  <c r="AI54" i="1"/>
  <c r="AJ47" i="1"/>
  <c r="AI47" i="1"/>
  <c r="AJ40" i="1"/>
  <c r="AI40" i="1"/>
  <c r="AJ32" i="1"/>
  <c r="AI32" i="1"/>
  <c r="AJ29" i="1"/>
  <c r="AI29" i="1"/>
  <c r="AJ24" i="1"/>
  <c r="AI24" i="1"/>
  <c r="AJ23" i="1"/>
  <c r="AI23" i="1"/>
  <c r="AJ16" i="1"/>
  <c r="AI16" i="1"/>
  <c r="AJ6" i="1"/>
  <c r="AI6" i="1"/>
  <c r="AJ3" i="1"/>
  <c r="AI3" i="1"/>
  <c r="AB71" i="1"/>
  <c r="AC71" i="1"/>
  <c r="AA42" i="1" l="1"/>
  <c r="AA70" i="1"/>
  <c r="AC70" i="1" s="1"/>
  <c r="AA59" i="1"/>
  <c r="AA58" i="1"/>
  <c r="AA57" i="1"/>
  <c r="AA56" i="1"/>
  <c r="AA52" i="1"/>
  <c r="AA50" i="1"/>
  <c r="AA49" i="1"/>
  <c r="AA48" i="1"/>
  <c r="AA45" i="1"/>
  <c r="AA44" i="1"/>
  <c r="AA43" i="1"/>
  <c r="AA30" i="1"/>
  <c r="AA28" i="1"/>
  <c r="AA26" i="1"/>
  <c r="AA25" i="1"/>
  <c r="AA24" i="1"/>
  <c r="AA23" i="1"/>
  <c r="AB23" i="1" s="1"/>
  <c r="AC23" i="1" s="1"/>
  <c r="AA21" i="1"/>
  <c r="AA20" i="1"/>
  <c r="AA17" i="1"/>
  <c r="AA7" i="1"/>
  <c r="AA6" i="1"/>
  <c r="AA4" i="1"/>
  <c r="AA66" i="1"/>
  <c r="AA67" i="1"/>
  <c r="AA68" i="1"/>
  <c r="AA69" i="1"/>
  <c r="AA65" i="1"/>
  <c r="AA64" i="1"/>
  <c r="AB64" i="1" s="1"/>
  <c r="AC64" i="1" s="1"/>
  <c r="AA61" i="1"/>
  <c r="AA60" i="1"/>
  <c r="AA53" i="1"/>
  <c r="AA54" i="1"/>
  <c r="AA55" i="1"/>
  <c r="AA31" i="1"/>
  <c r="AA32" i="1"/>
  <c r="AC32" i="1" s="1"/>
  <c r="AA40" i="1"/>
  <c r="AA41" i="1"/>
  <c r="AA46" i="1"/>
  <c r="AA47" i="1"/>
  <c r="AA51" i="1"/>
  <c r="AA5" i="1"/>
  <c r="AA16" i="1"/>
  <c r="AA18" i="1"/>
  <c r="AA19" i="1"/>
  <c r="AA22" i="1"/>
  <c r="AA27" i="1"/>
  <c r="AA29" i="1"/>
  <c r="AC29" i="1" s="1"/>
  <c r="AA3" i="1"/>
  <c r="R58" i="1"/>
  <c r="S58" i="1" s="1"/>
  <c r="S57" i="1"/>
  <c r="S56" i="1"/>
  <c r="R53" i="1"/>
  <c r="S53" i="1" s="1"/>
  <c r="S50" i="1"/>
  <c r="R50" i="1"/>
  <c r="S24" i="1"/>
  <c r="S6" i="1"/>
  <c r="R6" i="1"/>
  <c r="S65" i="1"/>
  <c r="S45" i="1"/>
  <c r="S44" i="1"/>
  <c r="S20" i="1"/>
  <c r="S19" i="1"/>
  <c r="S18" i="1"/>
  <c r="S5" i="1"/>
  <c r="R62" i="1"/>
  <c r="S62" i="1" s="1"/>
  <c r="R63" i="1"/>
  <c r="S63" i="1" s="1"/>
  <c r="R65" i="1"/>
  <c r="R18" i="1"/>
  <c r="R19" i="1"/>
  <c r="R27" i="1"/>
  <c r="S27" i="1" s="1"/>
  <c r="P50" i="1"/>
  <c r="P30" i="1"/>
  <c r="P28" i="1"/>
  <c r="P25" i="1"/>
  <c r="P17" i="1"/>
  <c r="P7" i="1"/>
  <c r="P6" i="1"/>
  <c r="Q6" i="1" s="1"/>
  <c r="P5" i="1"/>
  <c r="O70" i="1"/>
  <c r="R70" i="1" s="1"/>
  <c r="S70" i="1" s="1"/>
  <c r="O57" i="1"/>
  <c r="R57" i="1" s="1"/>
  <c r="O46" i="1"/>
  <c r="R46" i="1" s="1"/>
  <c r="S46" i="1" s="1"/>
  <c r="O45" i="1"/>
  <c r="R45" i="1" s="1"/>
  <c r="O44" i="1"/>
  <c r="P44" i="1" s="1"/>
  <c r="O43" i="1"/>
  <c r="R43" i="1" s="1"/>
  <c r="S43" i="1" s="1"/>
  <c r="O42" i="1"/>
  <c r="R42" i="1" s="1"/>
  <c r="S42" i="1" s="1"/>
  <c r="O26" i="1"/>
  <c r="R26" i="1" s="1"/>
  <c r="S26" i="1" s="1"/>
  <c r="O47" i="1"/>
  <c r="P47" i="1" s="1"/>
  <c r="O48" i="1"/>
  <c r="R48" i="1" s="1"/>
  <c r="S48" i="1" s="1"/>
  <c r="O50" i="1"/>
  <c r="O53" i="1"/>
  <c r="P53" i="1" s="1"/>
  <c r="O54" i="1"/>
  <c r="R54" i="1" s="1"/>
  <c r="S54" i="1" s="1"/>
  <c r="O55" i="1"/>
  <c r="R55" i="1" s="1"/>
  <c r="S55" i="1" s="1"/>
  <c r="O56" i="1"/>
  <c r="P56" i="1" s="1"/>
  <c r="O58" i="1"/>
  <c r="P58" i="1" s="1"/>
  <c r="O59" i="1"/>
  <c r="P59" i="1" s="1"/>
  <c r="O60" i="1"/>
  <c r="P60" i="1" s="1"/>
  <c r="O61" i="1"/>
  <c r="P61" i="1" s="1"/>
  <c r="O64" i="1"/>
  <c r="R64" i="1" s="1"/>
  <c r="S64" i="1" s="1"/>
  <c r="O66" i="1"/>
  <c r="P66" i="1" s="1"/>
  <c r="O67" i="1"/>
  <c r="R67" i="1" s="1"/>
  <c r="S67" i="1" s="1"/>
  <c r="O68" i="1"/>
  <c r="R68" i="1" s="1"/>
  <c r="S68" i="1" s="1"/>
  <c r="O69" i="1"/>
  <c r="P69" i="1" s="1"/>
  <c r="O4" i="1"/>
  <c r="R4" i="1" s="1"/>
  <c r="S4" i="1" s="1"/>
  <c r="O5" i="1"/>
  <c r="R5" i="1" s="1"/>
  <c r="O6" i="1"/>
  <c r="O7" i="1"/>
  <c r="O16" i="1"/>
  <c r="R16" i="1" s="1"/>
  <c r="S16" i="1" s="1"/>
  <c r="O17" i="1"/>
  <c r="R17" i="1" s="1"/>
  <c r="S17" i="1" s="1"/>
  <c r="O20" i="1"/>
  <c r="R20" i="1" s="1"/>
  <c r="O23" i="1"/>
  <c r="P23" i="1" s="1"/>
  <c r="Q23" i="1" s="1"/>
  <c r="O24" i="1"/>
  <c r="R24" i="1" s="1"/>
  <c r="O25" i="1"/>
  <c r="R25" i="1" s="1"/>
  <c r="S25" i="1" s="1"/>
  <c r="O28" i="1"/>
  <c r="R28" i="1" s="1"/>
  <c r="S28" i="1" s="1"/>
  <c r="O29" i="1"/>
  <c r="P29" i="1" s="1"/>
  <c r="O30" i="1"/>
  <c r="O31" i="1"/>
  <c r="R31" i="1" s="1"/>
  <c r="S31" i="1" s="1"/>
  <c r="O32" i="1"/>
  <c r="R32" i="1" s="1"/>
  <c r="S32" i="1" s="1"/>
  <c r="O40" i="1"/>
  <c r="P40" i="1" s="1"/>
  <c r="O41" i="1"/>
  <c r="P41" i="1" s="1"/>
  <c r="O3" i="1"/>
  <c r="P3" i="1" s="1"/>
  <c r="P43" i="1" l="1"/>
  <c r="Q59" i="1"/>
  <c r="R3" i="1"/>
  <c r="S3" i="1" s="1"/>
  <c r="AB3" i="1"/>
  <c r="AC3" i="1" s="1"/>
  <c r="AB40" i="1"/>
  <c r="AC40" i="1" s="1"/>
  <c r="AB59" i="1"/>
  <c r="AC59" i="1" s="1"/>
  <c r="P55" i="1"/>
  <c r="R40" i="1"/>
  <c r="S40" i="1" s="1"/>
  <c r="AB16" i="1"/>
  <c r="AC16" i="1" s="1"/>
  <c r="P45" i="1"/>
  <c r="P70" i="1"/>
  <c r="Q70" i="1" s="1"/>
  <c r="R47" i="1"/>
  <c r="S47" i="1" s="1"/>
  <c r="P54" i="1"/>
  <c r="R29" i="1"/>
  <c r="S29" i="1" s="1"/>
  <c r="AB24" i="1"/>
  <c r="AC24" i="1" s="1"/>
  <c r="P26" i="1"/>
  <c r="Q24" i="1" s="1"/>
  <c r="P57" i="1"/>
  <c r="P67" i="1"/>
  <c r="R44" i="1"/>
  <c r="R69" i="1"/>
  <c r="S69" i="1" s="1"/>
  <c r="AB29" i="1"/>
  <c r="R66" i="1"/>
  <c r="S66" i="1" s="1"/>
  <c r="R23" i="1"/>
  <c r="S23" i="1" s="1"/>
  <c r="AB47" i="1"/>
  <c r="AC47" i="1" s="1"/>
  <c r="Q3" i="1"/>
  <c r="P64" i="1"/>
  <c r="Q64" i="1" s="1"/>
  <c r="R41" i="1"/>
  <c r="S41" i="1" s="1"/>
  <c r="AB54" i="1"/>
  <c r="AC54" i="1" s="1"/>
  <c r="AB6" i="1"/>
  <c r="AC6" i="1" s="1"/>
  <c r="R61" i="1"/>
  <c r="S61" i="1" s="1"/>
  <c r="R56" i="1"/>
  <c r="P32" i="1"/>
  <c r="Q32" i="1" s="1"/>
  <c r="P46" i="1"/>
  <c r="P42" i="1"/>
  <c r="P31" i="1"/>
  <c r="Q29" i="1" s="1"/>
  <c r="P16" i="1"/>
  <c r="Q16" i="1" s="1"/>
  <c r="R60" i="1"/>
  <c r="S60" i="1" s="1"/>
  <c r="AC67" i="1"/>
  <c r="R59" i="1"/>
  <c r="S59" i="1" s="1"/>
  <c r="P48" i="1"/>
  <c r="Q47" i="1" s="1"/>
  <c r="P68" i="1"/>
  <c r="AB67" i="1"/>
  <c r="AP28" i="1"/>
  <c r="AS3" i="2"/>
  <c r="AS6" i="2"/>
  <c r="AS8" i="2"/>
  <c r="AS13" i="2"/>
  <c r="AS14" i="2"/>
  <c r="AO27" i="1"/>
  <c r="AW59" i="1"/>
  <c r="AS67" i="1"/>
  <c r="AS64" i="1"/>
  <c r="AS59" i="1"/>
  <c r="AS50" i="1"/>
  <c r="AS47" i="1"/>
  <c r="AS32" i="1"/>
  <c r="AS16" i="1"/>
  <c r="AS20" i="1"/>
  <c r="AS6" i="1"/>
  <c r="AS3" i="1"/>
  <c r="AP21" i="1"/>
  <c r="AO21" i="1"/>
  <c r="Q40" i="1" l="1"/>
  <c r="Q67" i="1"/>
  <c r="Q54" i="1"/>
  <c r="Q71" i="1" l="1"/>
</calcChain>
</file>

<file path=xl/sharedStrings.xml><?xml version="1.0" encoding="utf-8"?>
<sst xmlns="http://schemas.openxmlformats.org/spreadsheetml/2006/main" count="1154" uniqueCount="656">
  <si>
    <t>PILAR</t>
  </si>
  <si>
    <t>LINEA ESTRATEGICA</t>
  </si>
  <si>
    <t>Indicador de Bienestar</t>
  </si>
  <si>
    <t>Línea Base 2019</t>
  </si>
  <si>
    <t>Meta de Bienestar 2020-2023</t>
  </si>
  <si>
    <t xml:space="preserve">PROGRAMA </t>
  </si>
  <si>
    <t>Indicador de Producto</t>
  </si>
  <si>
    <t>Descripción de la Meta Producto 2020-2023</t>
  </si>
  <si>
    <t>Valor Absoluto de la Meta Producto 2020-2023</t>
  </si>
  <si>
    <t>PROYECTO</t>
  </si>
  <si>
    <t>Objetivo del proyecto</t>
  </si>
  <si>
    <t>ACTIVIDADES DE PROYECTO</t>
  </si>
  <si>
    <t xml:space="preserve">DEPENDENCIA RESPONSABLE </t>
  </si>
  <si>
    <t>NOMBRE DEL RESPONSABLE</t>
  </si>
  <si>
    <t>Fuente de Financiación</t>
  </si>
  <si>
    <t>Rubro Presupuestal</t>
  </si>
  <si>
    <t>Código Presupuestal</t>
  </si>
  <si>
    <t>Apropiación Definitiva
(en pesos)</t>
  </si>
  <si>
    <t>PILAR  1. CARTAGENA RESILIENTE</t>
  </si>
  <si>
    <t>GESTION DEL RIESGO</t>
  </si>
  <si>
    <t>PILAR 4. CARTAGENA TRANSPARENTE</t>
  </si>
  <si>
    <t>CONVIVENCIA Y SEGURIDAD PARA LA GOBERNABILIDAD</t>
  </si>
  <si>
    <t>DERECHOS HUMANOS PARA LA PAZ</t>
  </si>
  <si>
    <t>ATENCION  Y REPARACION A  VICTIMAS  PARA LA  CONSTRUCCION DE LA PAZ  TERRITORIAL.</t>
  </si>
  <si>
    <t xml:space="preserve">PARTICIPACIÓN Y DESCENTRALIZACIÓN </t>
  </si>
  <si>
    <t>EJE TRANSVERSAL: CARTAGENA CON ATENCIÓN Y GARANTIA DE DERECHOS A POBLACIÓN DIFERENCIAL.</t>
  </si>
  <si>
    <t xml:space="preserve">EQUIDAD E INCLUSIÓN DE LOS NEGROS, AFROS, PALENQUEROS E INDIGENAS </t>
  </si>
  <si>
    <t>FORTALECIMIENTO CUERPO DE BOMBEROS</t>
  </si>
  <si>
    <t xml:space="preserve">PLAN INTEGRAL DE SEGURIDAD Y CONVIVENCIA CIUDADANA
</t>
  </si>
  <si>
    <t>FORTALECIMIENTO DE LA CONVIVENCIA Y LA SEGURIDAD CIUDADANA</t>
  </si>
  <si>
    <t>MEJORAR LA CONVIVENCIA CIUDADANA CON LA IMPLEMENTACIÓN DEL CÓDIGO NACIONAL  DE SEGURIDAD Y  CONVIVENCIA</t>
  </si>
  <si>
    <t>FORTALECIMIENTO CAPACIDAD OPERATIVA DE LA SECRETARIA DEL INTERIOR Y CONVIVENCIA CIUDADANA</t>
  </si>
  <si>
    <t>PROMOCIÓN AL ACCESO A LA JUSTICIA</t>
  </si>
  <si>
    <t>ASISTENCIA Y ATENCIÓN INTEGRAL A LOS NIÑOS, NIÑAS,  ADOLESCENTES Y JÓVENES EN RIESGO DE VINCULARSE A ACTIVIDADES DELICTIVAS</t>
  </si>
  <si>
    <t>FORTALECIMIENTO SISTEMA DE RESPONSABILIDAD PENAL PARA ADOLESCENTES –SRPA</t>
  </si>
  <si>
    <t>PREVENCIÓN, PROMOCIÓN Y PROTECCIÓN DE LOS DRECHOS HUMANOS EN EL DISTRITO DE CARTAGENA</t>
  </si>
  <si>
    <t>SISTEMA PENITENCIARIO Y CARCELARIO EN EL MARCO DE LOS DERECHOS HUMANOS</t>
  </si>
  <si>
    <t>ATENCIÓN, ASISTENCIA Y REPARACIÓN INTEGRAL A LAS VÍCTIMAS</t>
  </si>
  <si>
    <t>CONSTRUCCIÓN DE PAZ TERRITORIAL</t>
  </si>
  <si>
    <t>PRESUPUESTO PARTICIPATIVO</t>
  </si>
  <si>
    <t>FORTALECIMIENTO DE LA POBLACIÓN NEGRA, AFROCOLOMBIANA, RAIZAL Y PALENQUERA EN EL DISTRITO DE CARTAGENA</t>
  </si>
  <si>
    <t>INTEGRIDAD CULTURAL, GOBIERNO PROPIO, VIVIENDA Y HABITAT PARA LAS COMUNIDADES INDIGENAS EN EL DISTRITO CARTAGENA</t>
  </si>
  <si>
    <t>FORTALECIMIENTO DE LA POBLACIÓN INDÍGENA EN EL DISTRITO DE CARTAGENA</t>
  </si>
  <si>
    <t xml:space="preserve">Cobertura de respuesta
del cuerpo de Bomberos.
</t>
  </si>
  <si>
    <t>Alcanzar en un 20%  cobertura acuática e insular en el Distrito Cartagena por el Cuerpo de Bomberos</t>
  </si>
  <si>
    <t xml:space="preserve">0% de cobertura de
Bomberos para
respuesta acuática e insular en el Distrito.
</t>
  </si>
  <si>
    <t>Tiempo de respuesta del cuerpo de Bomberos.</t>
  </si>
  <si>
    <t>Reducir tiempo de respuesta  a emergencias por parte del Cuerpo de Bomberos a 10 minutos</t>
  </si>
  <si>
    <t xml:space="preserve">Tiempo de respuesta  promedio  de 20
minutos
</t>
  </si>
  <si>
    <t>Alcanzar un 80% en dotación de equipos de  rescate técnico, contra incendios y  materiales peligrosos en las tres estaciones de Bomberos de Cartagena</t>
  </si>
  <si>
    <t xml:space="preserve">Capacidad operativa
del cuerpo de Bomberos
</t>
  </si>
  <si>
    <t>Tres estaciones Bomberiles con dotación de equipos de rescate técnico en un 30%, equipos contra incendios en un 70% y equipos para materiales peligrosos en un 10%.</t>
  </si>
  <si>
    <t>Estación de Bomberos de Bocagrande adecuada para que brinde respuesta terrestre y acuática.</t>
  </si>
  <si>
    <t>Nueva estación de Bomberos terrestre en el Distrito de Cartagena construida.</t>
  </si>
  <si>
    <t>Adecuar la estación de Bomberos de Bocagrande para que brinde respuestas terrestres y acuáticas.</t>
  </si>
  <si>
    <t>Construir una nueva estación de Bomberos terrestre en el Distrito de Cartagena</t>
  </si>
  <si>
    <t>A 2019 tres estaciones de Bomberos en el Distrito.</t>
  </si>
  <si>
    <t>A 2019 estación de Cuerpo de Bomberos de Bocagrande con respuesta solo de emergencias  terrestres.</t>
  </si>
  <si>
    <t>Tasa de homicidio por cien mil habitantes (por curso de vida)</t>
  </si>
  <si>
    <t>Reducir a  17,02  la Tasa de Homicidios en el Distrito de Cartagena (por curso de vida)</t>
  </si>
  <si>
    <t>Tasa de hurto a personas por cada 100 mil habitantes</t>
  </si>
  <si>
    <t>Reducir a 567,9 tasa de hurto a personas en el Distrito de Cartagena</t>
  </si>
  <si>
    <t>595,9
Fuente Policía Metropolitana</t>
  </si>
  <si>
    <t>19,02
Fuente Policía Metropolitana</t>
  </si>
  <si>
    <t>Tasa de hurto a residencias por cada 100 mil habitantes</t>
  </si>
  <si>
    <t xml:space="preserve">Reducir a 51,7 la tasa de hurto a residencias en el Distrito de Cartagena  </t>
  </si>
  <si>
    <t>79,7
Fuente Policía Metropolitana</t>
  </si>
  <si>
    <t xml:space="preserve">Numero de Lesiones Personales reducidas </t>
  </si>
  <si>
    <t xml:space="preserve">3184
Fuente Policía Metropolitana
</t>
  </si>
  <si>
    <t>Reducir a  2228,8 el número de lesiones Personales en el Distrito de  Cartagena</t>
  </si>
  <si>
    <t>Numero de riñas  entre adolescentes y jóvenes que pertenecen a grupos de pandilla.</t>
  </si>
  <si>
    <t xml:space="preserve">201
Fuente Policía Metropolitana
</t>
  </si>
  <si>
    <t>Reducir a 141 el número de riñas entre adolescentes y jóvenes que pertenecen a grupos de pandilla en el Distrito de Cartagena.</t>
  </si>
  <si>
    <t>Reducir a 1051 el número de casos de violencia Intrafamiliar en el Distrito de Cartagena.</t>
  </si>
  <si>
    <t xml:space="preserve">1402
Fuente :Forensis Medicina legal
</t>
  </si>
  <si>
    <t>Número de casos de Violencia intrafamiliar reducidos</t>
  </si>
  <si>
    <t>Tasa de Violencia contra niños, niñas y adolescentes</t>
  </si>
  <si>
    <t>ND</t>
  </si>
  <si>
    <t>Disminuir la Tasa de Violencia contra niños, niñas y adolescentes en 30%</t>
  </si>
  <si>
    <t>Número de casos de abuso sexual de menores reducidos.</t>
  </si>
  <si>
    <t xml:space="preserve">418
Fuente: COSED
</t>
  </si>
  <si>
    <t>Reducir a 313  el número de casos de abuso  sexual en menores de edad en el Distrito de Cartagena.</t>
  </si>
  <si>
    <t>Número de casos de Feminicidio reducidos.</t>
  </si>
  <si>
    <t xml:space="preserve">875
Fuente: Forensis Medicina Legal
</t>
  </si>
  <si>
    <t>Reducir a 656 el número de casos de violencia basada en género en el Distrito de Cartagena.</t>
  </si>
  <si>
    <t>Número de casos de comportamientos que ponen en riesgo la vida e integridad reducidos.</t>
  </si>
  <si>
    <t xml:space="preserve">1593
Fuente Policía Metropolitana
</t>
  </si>
  <si>
    <t>Disminuir a 1195 el número de casos de comportamientos que ponen en riesgo la vida e integridad en el Distrito de Cartagena.</t>
  </si>
  <si>
    <t>Plan Integral de  Seguridad y Convivencia Ciudadana-PISCC 2020-2023 formulado y ejecutado</t>
  </si>
  <si>
    <t>PISCC 2016-2019 ejecutado</t>
  </si>
  <si>
    <t>Formular y ejecutar un Plan integral de Seguridad y Convivencia Ciudadana-PISCC para el período 2020-2023</t>
  </si>
  <si>
    <t>Numero Operativos para la seguridad y la convivencia realizados</t>
  </si>
  <si>
    <t xml:space="preserve">Numero de Consejos comunitarios de seguridad realizados </t>
  </si>
  <si>
    <t>13
Fuente: SICC</t>
  </si>
  <si>
    <t xml:space="preserve"> Operativos para la seguridad y la convivencia realizados</t>
  </si>
  <si>
    <t>Consejos comunitarios de seguridad realizados</t>
  </si>
  <si>
    <t>Numero de Centro de Traslado por Protección en funcionamiento.</t>
  </si>
  <si>
    <t>Un Centro de Traslado por Protección-CTP en funcionamiento anualmente en el Distrito de Cartagena.</t>
  </si>
  <si>
    <t>0
Fuente: SICC</t>
  </si>
  <si>
    <t>Iniciativas para la promoción de la convivencia implementadas.</t>
  </si>
  <si>
    <t>2 iniciativas  realizadas en 2019.
Fuente: SICC</t>
  </si>
  <si>
    <t>Implementar Iniciativas para la promoción de la convivencia en el Distrito de Cartagena</t>
  </si>
  <si>
    <t>Inspecciones de policía  fortalecidas en sus condiciones operativas y de infraestructura.</t>
  </si>
  <si>
    <t>33 inspecciones de policía en el Distrito de Cartagena ( 16 intervenidas a 2018)</t>
  </si>
  <si>
    <t>Modernizar en sus condiciones operativas y de infraestructura las Inspecciones de policía en el Distrito de Cartagena.</t>
  </si>
  <si>
    <t xml:space="preserve">Numero de Operativos de control
a espectáculos públicos realizados en el Distrito
</t>
  </si>
  <si>
    <t>256.
Fuente: SICC</t>
  </si>
  <si>
    <t>Realizar  operativos de control a espectáculos públicos en el Distrito</t>
  </si>
  <si>
    <t xml:space="preserve">Número de Casas de justicia operando con instalaciones en óptimas condiciones </t>
  </si>
  <si>
    <t>3 Casas de Justicia en el Distrito.</t>
  </si>
  <si>
    <t>Casas de Justicia operando en el Distrito con instalaciones en óptimas condiciones</t>
  </si>
  <si>
    <t>Número de usuarios informados a través de las campañas de divulgación sobre rutas de atención del programa para el uso del servicio público de    acceso  a la justicia.</t>
  </si>
  <si>
    <t>2.859
Fuente: SICC</t>
  </si>
  <si>
    <t>Informar a las  personas  a través de  campañas de divulgación de las rutas de atención del programa para el uso del servicio público de    acceso  a la justicia.</t>
  </si>
  <si>
    <t>Numero de Comisarias de familia adecuadas y  en funcionamiento con   infraestructura y un modelo de gestión e información eficaz.</t>
  </si>
  <si>
    <t>6 Comisarías de Familia en el Distrito.</t>
  </si>
  <si>
    <t>Adecuar  las comisarías de familias existentes en el Distrito con una infraestructura óptima y un modelo de gestión e información eficaz.</t>
  </si>
  <si>
    <t>Número de Jornadas de información y  promoción de  los Métodos alternativos de solución de conflictos – MASC</t>
  </si>
  <si>
    <t>Realizar Jornadas de información y  promoción de  los Métodos alternativos de solución de conflictos- MASC- en el Distrito de Cartagena</t>
  </si>
  <si>
    <t xml:space="preserve">
Numero de pandillas y sus integrantes caracterizados en el Distrito de Cartagena
</t>
  </si>
  <si>
    <t>Realizar una caracterización de los  grupos de pandillas y sus integrantes en el Distrito de Cartagena</t>
  </si>
  <si>
    <t xml:space="preserve">Número de Niños, niñas,  adolescentes y jóvenes en riesgo de vincularse a actividades delictivas atendidos 
Psicosocialmente
</t>
  </si>
  <si>
    <t>2.063
Fuente: SICC</t>
  </si>
  <si>
    <t>Número de Iniciativas juveniles de  emprendimiento apoyadas y con seguimiento por parte del Distrito.</t>
  </si>
  <si>
    <t>118
Fuente: SICC</t>
  </si>
  <si>
    <t>Apoyar y hacer seguimiento a  Iniciativas juveniles de  emprendimiento en el Distrito de Cartagena.</t>
  </si>
  <si>
    <t>Estrategia  de atención integral para la atención de  jóvenes y adolescentes  en el  Sistema de Responsabilidad Penal para Adolescentes- SRP apoyada por el Distrito anualmente.</t>
  </si>
  <si>
    <t>Convenio con Asomenores  suscrito en los años 2016-2017-2018</t>
  </si>
  <si>
    <t>Garantizar anualmente una estrategia  de atención integral para la atención de  jóvenes y adolescentes  del Distrito de Cartagena en el  Sistema de Responsabilidad Penal para Adolescentes- SRP</t>
  </si>
  <si>
    <t xml:space="preserve">Porcentaje de personas en proceso de  Reintegración y reincorporación que acceden a beneficio de inserción económica en el Distrito (creación y/o fortalecimiento) </t>
  </si>
  <si>
    <t xml:space="preserve">Total población Reincorporación en Cartagena 100%:
( 64
Total población Reintegración Regular y Especial: 28)
Fuente: ARN Bolívar – Sucre, sede Cartagena
</t>
  </si>
  <si>
    <t xml:space="preserve">Garantizar acceso a beneficio de inserción económica (creación y/o fortalecimiento) al 66% ( 61) de las personas en proceso de  Reintegración y reincorporación en el Distrito </t>
  </si>
  <si>
    <t>Acciones afirmativas de reconocimiento a defensores de DDHH,  líderes y lideresas sociales</t>
  </si>
  <si>
    <t>Realizar en un 100% acciones afirmativas de reconocimiento y legitimación de la labor de los defensores de DDHH, líderes y lideresas sociales en el Distrito de Cartagena.</t>
  </si>
  <si>
    <t>Porcentaje de personas con medidas de prevención temprana y urgente adoptadas</t>
  </si>
  <si>
    <t>14% (5) personas   medidas adoptadas.</t>
  </si>
  <si>
    <t>Garantizar en un 100% la activación de las rutas de prevención temprana, urgente y de protección en materia de DDHH  en articulación con las entidades del nivel Distrital, Departamental y nacional con competencia en el tema.</t>
  </si>
  <si>
    <t>Porcentaje de funcionamiento del Consejo de Paz, Reconciliación, Convivencia y DDHH</t>
  </si>
  <si>
    <t>Consejo de Paz, Reconciliación, Convivencia y DDHH creado mediante Acuerdo 024 de 30 de Diciembre de 2019</t>
  </si>
  <si>
    <t>Poner en funcionamiento en un 100% el Consejo de Paz, Reconciliación, Convivencia y DDHH.</t>
  </si>
  <si>
    <t>Porcentaje de condiciones de prisionalización de Cárcel Distrital de Mujeres y cárcel de Ternera mejorado</t>
  </si>
  <si>
    <t xml:space="preserve">Mejorar en un 100% las condiciones de prisionalización de Cárcel Distrital de Mujeres y cárcel de Ternera </t>
  </si>
  <si>
    <t>Personas en proceso de  Reintegración y reincorporación que acceden a beneficio de inserción económica en el Distrito (creación y/o fortalecimiento)</t>
  </si>
  <si>
    <t>52 Fuente: SICC</t>
  </si>
  <si>
    <t>Garantizar que  personas en proceso de  reintegración y reincorporación en el Distrito  de Cartagena accedan a beneficio de inserción económica (creación y/o fortalecimiento)</t>
  </si>
  <si>
    <t>Acciones afirmativas de reconocimiento y legitimación de la labor de los defensores de DDHH, líderes y lideresas sociales implementadas</t>
  </si>
  <si>
    <t>Realizar acciones afirmativas de reconocimiento y legitimación de la labor de los defensores de DDHH, líderes y lideresas sociales en el Distrito de Cartagena.</t>
  </si>
  <si>
    <t>Centro de Atención al migrante dotado y funcionando  en el Distrito</t>
  </si>
  <si>
    <t>Crear y dotar  un Centro de Atención al migrante en el Distrito de Cartagena con apoyo de la cooperación internacional.</t>
  </si>
  <si>
    <t>Mesa  técnica de refugiados,  migrantes y retornados reglamentada y sesionando en el Distrito de Cartagena</t>
  </si>
  <si>
    <t>Mesa  técnica de refugiados,  migrantes y retornados sesionando en el Distrito de Cartagena sin reglamentación</t>
  </si>
  <si>
    <t>Reglamentar una mesa  técnica de refugiados,  migrantes y retornados en el Distrito de Cartagena.</t>
  </si>
  <si>
    <t>Equipo de Acción Inmediata (EAI) a nivel territorial para operativizar las rutas de prevención temprana, urgente y de protección en materia DDHH creado y funcionando en el Distrito</t>
  </si>
  <si>
    <t>Garantizar el funcionamiento de un Equipo de Acción Inmediata (EAI) a nivel territorial para operativizar las rutas de prevención temprana, urgente y de protección en materia DDHH  en el Distrito de Cartagena.</t>
  </si>
  <si>
    <t>Consejo de Paz, Reconciliación, Convivencia y DDHH activo y sesionando en el Distrito de Cartagena</t>
  </si>
  <si>
    <t>Consejo de Paz, Reconciliación, Convivencia y DDHH creado mediante   Acuerdo 024 de 30 de Diciembre  2019</t>
  </si>
  <si>
    <t>Garantizar la operación del Consejo de Paz, Reconciliación, Convivencia y DDHH en el Distrito de Cartagena</t>
  </si>
  <si>
    <t>Cear el comité intersectorial de libertad religiosa como espacio de interlocución con la administración, garantizado la participación de todas las confesiones y entidades religiosas del Municipio</t>
  </si>
  <si>
    <t>Numero de guardas para aumentar capacidad operativa de la  Carcel Distrital de Mujeres</t>
  </si>
  <si>
    <t xml:space="preserve">25 guardias vinculados, pero 5 de ellos están prestando servicios de guardia en la cárcel masculina en virtud del convenio INPEC.
Fuente:  Cárcel Distrital
</t>
  </si>
  <si>
    <t>Aumentar  el número de guardias de seguridad en la Cárcel Distrital de Cartagena para el cuatrienio</t>
  </si>
  <si>
    <t>Establecimiento de reclusión Distrital funcionando en inmueble  del Distrito.</t>
  </si>
  <si>
    <t xml:space="preserve">Cárcel Distrital funcionando  de manera provisional en inmueble en  calidad de arriendo. </t>
  </si>
  <si>
    <t xml:space="preserve">Garantizar un inmueble propio para el funcionamiento de la  Cárcel Distrital de Mujeres </t>
  </si>
  <si>
    <t>Personas privadas de la libertad (PPL) vinculadas a programas psicosociales</t>
  </si>
  <si>
    <t>69  internas vinculadas a  a programas psicosociales.</t>
  </si>
  <si>
    <t>Garantizar que  las personas privadas de la libertad (PPL) en la Cárcel Distrital sean vinculadas a programas psicosociales</t>
  </si>
  <si>
    <t>Convenio INPEC  suscrito anualmente</t>
  </si>
  <si>
    <t>Ultimo Convenio INPEC suscrito en el año 2019</t>
  </si>
  <si>
    <t xml:space="preserve">Suscribir anualmente un convenio con el INPEC </t>
  </si>
  <si>
    <t>Porcentaje de  población víctima del conflicto atendida en la modalidad de atención inmediata (interna y externa) diferencial con enfoque de género y étnico</t>
  </si>
  <si>
    <t>100%
Atendidos los requerimientos 
Fuente: SICC</t>
  </si>
  <si>
    <t>Garantizar en un 100% atención inmediata  (interna y externa) diferencial con enfoque de género y étnico a la totalidad de la  población víctima del conflicto que así lo requiera</t>
  </si>
  <si>
    <t xml:space="preserve">Medidas de Satisfacción a Población Victima
en el Distrito.
</t>
  </si>
  <si>
    <t xml:space="preserve">0
Fuente: Secretaría del Interior
</t>
  </si>
  <si>
    <t xml:space="preserve">Realizar en un 100% medidas de satisfacción a
Población Victima en el Distrito.
</t>
  </si>
  <si>
    <t>Porcentaje de atención a  los integrantes de la mesa Distrital de Victimas.</t>
  </si>
  <si>
    <t xml:space="preserve">Mesa Distrital de Victimas integrada
por 24 lideres
</t>
  </si>
  <si>
    <t xml:space="preserve">Garantizar que el 100% de  los miembros de la mesa Distrital de Víctimas accedan a incentivos técnicos y
logísticos para la participación
efectiva.
</t>
  </si>
  <si>
    <t xml:space="preserve">Porcentaje de Personas víctimas del conflicto que accede a
procesos de atención sicosocial
</t>
  </si>
  <si>
    <t xml:space="preserve">9%
(7335 fueron atendidas psicosocialmente en el cuatrienio 2016-2019)
 Fuente: RUV-Secretaría del Interior
</t>
  </si>
  <si>
    <t xml:space="preserve">Aumentar a 12% el porcentaje de víctimas del conflicto asentada
en el Distrito  que accede a  procesos de atención Psicosocial.
</t>
  </si>
  <si>
    <t>Numero de Albergues de atención inmediata (interna y externa) funcionando en el Distrito</t>
  </si>
  <si>
    <t>Un albergue  de
Atención Humanitaria en 2019.
Fuente:  SICC</t>
  </si>
  <si>
    <t>Garantizar  el funcionamiento de 2 albergues  de atención inmediata (interna y externa) anualmente.</t>
  </si>
  <si>
    <t xml:space="preserve">Número de acciones afirmativas de reconocimiento  de memoria histórica realizadas </t>
  </si>
  <si>
    <t>2 acciones afirmativas  realizadas en 2019.
Fuente: SICC</t>
  </si>
  <si>
    <t>Número de representantes de  organizaciones de víctimas asistidas técnicamente</t>
  </si>
  <si>
    <t xml:space="preserve">22 representantes de las organizaciones victima  recibieron
incentivos técnicos y logísticos en 2019
Fuente: SICC
</t>
  </si>
  <si>
    <t xml:space="preserve">Garantizar que anualmente  los representantes de la organizaciones de  victimas  en el Distrito reciban incentivos técnicos y logísticos para su participación. </t>
  </si>
  <si>
    <t>Realizar  acciones afirmativas de reconocimiento  de memoria histórica en el cuatrienio.</t>
  </si>
  <si>
    <t xml:space="preserve">Número de personas víctimas
del conflicto que
acceden  a procesos de
atención psicosocial
</t>
  </si>
  <si>
    <t>736 atendidas psicosocialmente solo en 2019
Fuente: SICC</t>
  </si>
  <si>
    <t xml:space="preserve">Garantizar que personas víctimas
del conflicto 
accedan  a procesos de
atención psicosocial en el cuatrienio.
</t>
  </si>
  <si>
    <t>Numero de Planes de Acción Territorial- PAT aprobados.</t>
  </si>
  <si>
    <t>PAT 201-2019 aprobado mediante decreto 1755 de 2016.</t>
  </si>
  <si>
    <t>Adoptar un Plan de Acción Territorial- PAT para el cuatrienio 2020-2023</t>
  </si>
  <si>
    <t>Número de encuentros Convivencia y reconciliación en las Localidades realizados</t>
  </si>
  <si>
    <t>Realizar 3 encuentros anualmente para Fomentar la Convivencia y la reconciliación en las Localidades</t>
  </si>
  <si>
    <t>Número de Informes y recomendaciones de la Comisión de la Verdad adoptados</t>
  </si>
  <si>
    <t>Adoptar el informe y las recomendaciones de la comisión de la verdad para Cartagena</t>
  </si>
  <si>
    <t>Numero de divulgaciones y socializaciones del Acuerdo de Paz  en las Unidades Comuneras de Gobierno urbanas y Rurales realizada</t>
  </si>
  <si>
    <t>Divulgar y socializar  los Acuerdos de Paz en las Unidades Comuneras de Gobierno Urbanas y Rurales</t>
  </si>
  <si>
    <t xml:space="preserve">Porcentaje de ejecución de los proyectos de
presupuesto participativo  priorizados por la comunidad.
</t>
  </si>
  <si>
    <t xml:space="preserve">Realizar  priorización  y ejecución del 100% de los proyectos por  Presupuesto Participativo en el Distrito de Cartagena </t>
  </si>
  <si>
    <t>Número de priorizaciones de proyectos de presupuesto realizadas.</t>
  </si>
  <si>
    <t>Realizar una priorización de proyectos de presupuesto participativo en cada una de las  UCG urbanas y rurales en el Distrito de Cartagena.</t>
  </si>
  <si>
    <t xml:space="preserve">Última priorización realizada en 2009.
Fuente:SICC </t>
  </si>
  <si>
    <t>Número de proyectos por presupuesto participativo ejecutados.</t>
  </si>
  <si>
    <t>Ejecutar proyectos priorizados por presupuesto participativo en el Distrito de Cartagena.</t>
  </si>
  <si>
    <t>Lograr que el 100% de la población Afro, Negra, raizal, palenquera e Indígena que habita el Distrito de Cartagena se le sean    reconocidos sus derechos de  la diversidad étnica y cultural como un principio fundamental del Estado Social y Democrático de Derecho.</t>
  </si>
  <si>
    <t>Lograr que el 70% de la población del Distrito de Cartagena, se encuentre protegida con derechos garantizados con la formulación, reformulación y ejecución de Políticas  Publicas Poblacionales.</t>
  </si>
  <si>
    <t xml:space="preserve">100%
(1.003.625. Fuente: CNPV. - DANE. 2018)
</t>
  </si>
  <si>
    <t xml:space="preserve"> Porcentaje de la Población del Distrito de Cartagena protegida con derechos garantizados con la formulación, reformulación y ejecución de Políticas Publicas Poblacionales.</t>
  </si>
  <si>
    <t>Porcentaje de la población Afro, Negra, raizal, palenquera e Indígena que habita el Distrito de Cartagena con  reconocimiento de sus derechos, diversidad étnica y cultural como un principio fundamental del Estado Social y Democrático de Derecho.</t>
  </si>
  <si>
    <t xml:space="preserve">Elaborar Planes Administrativos de Territorio  </t>
  </si>
  <si>
    <t>7 de 33 Consejos comunitarios tienen reglamentos internos y planes de etnodesarrollo.</t>
  </si>
  <si>
    <t>Planes Administrativos de Territorio</t>
  </si>
  <si>
    <t>Formar  funcionarios de la alcaldía distrital en enfoque étnico</t>
  </si>
  <si>
    <t>Número de funcionarios de la alcaldía distrital formados en enfoque étnico</t>
  </si>
  <si>
    <t>Aumentar el Número  de Cabildos indígenas asentados en el Distrito con Planes de Vida</t>
  </si>
  <si>
    <t xml:space="preserve">Número de Cabildos
indígenas asentados en el Distrito con Planes de Vida 
</t>
  </si>
  <si>
    <t>Realizar Encuentros  de autoridades tradicionales indígenas de la región Caribe realizados en el Distrito de Cartagena</t>
  </si>
  <si>
    <t>Encuentros  de autoridades tradicionales indígenas de la región Caribe realizados en  el Distrito de Cartagena</t>
  </si>
  <si>
    <t xml:space="preserve">Diseñar el Centro de Estudio de Pensamiento 
 Mayor Indígenas Intercultural.
</t>
  </si>
  <si>
    <t>Centro de Estudio de Pensamiento Mayor Indígenas Intercultural.</t>
  </si>
  <si>
    <t>Jurisdicción especial Indígena JEI aplicada</t>
  </si>
  <si>
    <t>NO TIENE</t>
  </si>
  <si>
    <t>Código de proyecto BPIN</t>
  </si>
  <si>
    <t xml:space="preserve">2020-13001-0047 </t>
  </si>
  <si>
    <t>FORTALECIMIENTO DEL CUERPO DE BOMBEROS DEL DISTRITO DE CARTAGENA DE INDIAS</t>
  </si>
  <si>
    <t>Fortalecimiento de los mecanismos comunitarios e institucionales  de prevención y reacción a situaciones de riesgo por conductas delictivas en el Distrito de Cartagena de Indias</t>
  </si>
  <si>
    <t>2020-13001-0037</t>
  </si>
  <si>
    <t>Mejoramiento de  la convivencia  con  la implementación del código nacional de seguridad y convivencia  ciudadana y la modernización de las inspecciones de policía  en el Distrito de Cartagena.</t>
  </si>
  <si>
    <t>2020-13001-0031</t>
  </si>
  <si>
    <t xml:space="preserve">Fortalecimiento y promoción al acceso a la Justicia desde las Casas de justicia y Comisarias de Familia en el Distrito de Cartagena de Indias. </t>
  </si>
  <si>
    <t>2020-13001-0030</t>
  </si>
  <si>
    <t>Fortalecimiento y Atención Integral a Internos de los Establecimientos Carcelarios del Distrito de  Cartagena de Indias</t>
  </si>
  <si>
    <t>2020-13001-0032</t>
  </si>
  <si>
    <t>Se formulan e inscriben posterior a la priorización.</t>
  </si>
  <si>
    <t>FORTALECIMIENTO DE LA POBLACIÓN INDIGENA EN EL DISTRITO DE CARTAGENA DE INDIAS</t>
  </si>
  <si>
    <t>2020-13001-0048</t>
  </si>
  <si>
    <t xml:space="preserve"> Asistencia, atención y reparación integral a las víctimas del conflicto Armado en el Distrito de Cartagena de Indias</t>
  </si>
  <si>
    <t>2020-13001-0061</t>
  </si>
  <si>
    <t>Contratar por prestación de servicios el equipo humano administrativo, técnico y jurídico que soporte la gestión y desarrollo institucional del cuerpo de Bomberos.</t>
  </si>
  <si>
    <t>Fortalecer la capacidad de gestión y desarrollo institucional para consolidar la modernización de las estaciones existentes, maquinaria y demás dotaciones del Cuerpo de Bomberos.</t>
  </si>
  <si>
    <t>Realizar mensualmente consejos comunitarios  de  seguridad en los barrios con mayores índices de violencia.</t>
  </si>
  <si>
    <t>Articular esfuerzos interinstitucionales e inter agénciales del orden Distrital y Nacional para la adquisición de bienes y servicios logísticos  que apoyen la preservación  del orden público, y la seguridad ciudadana en el Distrito de Cartagena.</t>
  </si>
  <si>
    <t xml:space="preserve">Promover la participación ciudadana en la prevención de la delincuencia y la  disminución de miedo </t>
  </si>
  <si>
    <t>Realizar operativos mensuales para el restablecimiento de la seguridad y convivencia en los puntos más críticos de la ciudad</t>
  </si>
  <si>
    <t>Contratar el equipo jurídico y  técnico (arquitectos y/0 ingenieros) requerido para el funcionamiento de las Inspecciones de Policía con el  perfil requerido y de manera permanente.</t>
  </si>
  <si>
    <t xml:space="preserve"> Garantizar la operación de las inspecciones de Policía del Distrito de Cartagena con dotación adecuada y fortalecidas en infraestructura.</t>
  </si>
  <si>
    <t>Diseñar e implementar estrategias para la promoción de la convivencia en el Distrito de Cartagena.</t>
  </si>
  <si>
    <t>Contratar el equipo jurídico y Psicosocial  de las casas de justicia y comisarias de familia con el  perfil requerido y de manera permanente</t>
  </si>
  <si>
    <t>Garantizar que las Casas de justicia y comisarias de familia sean dotadas y fortalecidas en infraestructura con criterio de sostenibilidad ambiental, bajo un modelo de gestión e información eficaz y  con una oferta institucional consolidada</t>
  </si>
  <si>
    <t>Asistencia y atención integral a los niños, niñas,  jóvenes  y adolescentes en riesgo de vinculación a  actividades delictivas y  aquellos en conflicto con la ley penal en el Distrito de Cartagena de Indias</t>
  </si>
  <si>
    <t>Atender  Psicosocialmente  a  Niños, niñas,  adolescentes y jóvenes en riesgo de vincularse a actividades delictivas</t>
  </si>
  <si>
    <t>Atender Psicosocialmente   a  Niños, niñas,  adolescentes y jóvenes en riesgo de vincularse a actividades delictivas</t>
  </si>
  <si>
    <t>Apoyar estrategias de atención integral para los jóvenes adolescentes del Distrito de Cartagena que están en el Sistema de Responsabilidad Penal para Adolescentes -SRPA.</t>
  </si>
  <si>
    <t>Apoyar estrategia   para  la atención integral de los jóvenes y adolescentes de Cartagena en el Sistema de Responsabilidad Penal para Adolescentes – SRPA.</t>
  </si>
  <si>
    <t>Brindar servicios de atención primaria (alimentación, salud,  comunicación familiar, psicosocial, jurídica y custodia) a las reclusas que permitan mejorar sus condiciones físicas y Psicológicas al interior del establecimiento carcelario.</t>
  </si>
  <si>
    <t>Mejorar las condiciones de alojamiento de la población masculina recluida en el Establecimiento Penitenciario de Mediana Seguridad y Carcelario de Cartagena con medida de aseguramiento de detención preventiva impuesta</t>
  </si>
  <si>
    <t>Garantizar el acceso de las víctimas del conflicto armado en el Distrito de Cartagena a las medidas de asistencia y atención integral mediante la implementación de los albergues de ayuda humanitaria inmediata (interna y externa).</t>
  </si>
  <si>
    <t>Brindar todos los Incentivos técnicos y logísticos que la ley estipula para garantizar la participación efectiva de las víctimas.</t>
  </si>
  <si>
    <t>Garantizar y velar por la implementación de medidas de satisfacción y participación efectiva a favor de las víctimas en el Distrito de Cartagena que aseguren la preservación de la memoria histórica y el restablecimiento de la dignidad de las víctimas.</t>
  </si>
  <si>
    <t>Garantizar el acceso de las víctimas del conflicto armado a medidas de atención Psicosocial con enfoque de género, diferencial y étnico en el Distrito de Cartagena.</t>
  </si>
  <si>
    <t>Brindar  atención sicosocial a víctimas del conflicto en el Distrito con enfoque de género, diferencial y étnico</t>
  </si>
  <si>
    <t xml:space="preserve">Realizar asistencia técnica a los cabildos indígenas asentados en el Distrito para la formulación de sus planes de vida con enfoque diferencial. </t>
  </si>
  <si>
    <t>Secretaria del Interior y Convivencia Ciudadana</t>
  </si>
  <si>
    <t>David Alfonso Munera Cavadia</t>
  </si>
  <si>
    <t>Coordinar con el gobierno departamental y Nacional las acciones administrativas, financieras, jurídicas y logísticas que permitan la reubicación y traslado de la Cárcel Distrital de Cartagena a inmueble propio.</t>
  </si>
  <si>
    <t>FORTALECIMIENTO DEL CUERPO DE BOMBEROS DEL DISTRITO
DE CARTAGENA DE INDIAS.</t>
  </si>
  <si>
    <t>02-044-06-20-01-04-04-01</t>
  </si>
  <si>
    <t>RENDIMIENTOS FINANCIEROS SOBRETASA BOMBERIL</t>
  </si>
  <si>
    <t>PLAN INTEGRAL DE SEGURIDAD CIUDADANA</t>
  </si>
  <si>
    <t>02-040-06-20-04-03-01-01</t>
  </si>
  <si>
    <t>FORTALECIMIENTO DE LOS MECANISMOS COMUNITARIOS E
INSTITUCIONALES DE PREVENCION Y REACCION</t>
  </si>
  <si>
    <t>02-001-06-20-04-03-02-01</t>
  </si>
  <si>
    <t>ICLD</t>
  </si>
  <si>
    <t>MEJORAMIENTO DE LA CONVIVENCIA Y MODERNIZACION DE
LAS INSPECCIONES DE POLICIA</t>
  </si>
  <si>
    <t>FORTALECIMIENTO DE LA CAPACIDAD OPERATIVA DE LA
SECRETARIA DEL INTERIOR Y CONVIVENCIA CIUDADANA</t>
  </si>
  <si>
    <t>02-001-06-20-04-03-04-01</t>
  </si>
  <si>
    <t>FORTALECIMIENTO Y PROMOCION AL ACCESO A LA JUSTICIA
DESDE LAS CASAS DE JUSTICIA Y COMISARIAS DE FAMILIA EN
EL DISTRITO</t>
  </si>
  <si>
    <t>ASISTENCIA INTEGRAL DE NI?OS, ADOLECENTES Y JOVENES
VINCULADOS ACTIVIDADES DELICTIVAS,CONFLICTOS CON LEY
PENAL</t>
  </si>
  <si>
    <t>02-001-06-20-04-03-06-01</t>
  </si>
  <si>
    <t>02-053-06-10-04-03-07-01</t>
  </si>
  <si>
    <t>CONTRAPRESTACIONES PORTUARIAS</t>
  </si>
  <si>
    <t>02-001-06-20-04-04-01-01</t>
  </si>
  <si>
    <t>PREVENCION, PROMOCION Y PROTECCION DE LOS DERECHOS HUMANOS EN EL DISTRITO DE CARTAGENA</t>
  </si>
  <si>
    <t>FORTALECIMIENTO Y ATENCION INTEGRAL A INTERNOS DE LOS
ESTABLECIMIENTOS CARCELARIOS - TRASLADO CARCEL DE
SAN DIEGO</t>
  </si>
  <si>
    <t>02-001-06-20-04-04-02-03</t>
  </si>
  <si>
    <t>FORTALECIMIENTO Y ATENCION INTEGRAL A INTERNOS DE LOS
ESTABLECIMIENTOS CARCELARIOS</t>
  </si>
  <si>
    <t>02-001-06-20-04-04-02-02</t>
  </si>
  <si>
    <t>FORTALECIMIENTO Y ATENCION INTEGRAL A INTERNOS DE LOS
ESTABLECIMIENTOS CARCELARIOS - CONVENIO INPEC</t>
  </si>
  <si>
    <t>02-001-06-20-04-04-02-01</t>
  </si>
  <si>
    <t>ASISTENCIA, ATENCION Y REPARACION INTEGRAL A LAS
VICTIMAS DEL CONFLICTO ARMADO EN EL DISTRITO DE
CARTAGENA</t>
  </si>
  <si>
    <t>FOMENTO DE LA PAZ TERRITORIAL EN EL DISTRITO DE
CARTAGENA.</t>
  </si>
  <si>
    <t>FORTALECIMIENTO DE LA POBLACION NEGRA, RAIZAL Y
PALENQUERA EN EL DISTRITO DE CARTAGENA</t>
  </si>
  <si>
    <t>02-001-06-20-05-01-01-01</t>
  </si>
  <si>
    <t>FORTALECIMIENTO DE LA POBLACION INDIGENA EN EL
DISTRITO DE CARTAGENA</t>
  </si>
  <si>
    <t>02-001-06-20-05-01-07-01</t>
  </si>
  <si>
    <t>Apoyar proceso de asistencia y atención de niños, niñas,  adolescentes y jóvenes en riesgo de vincularse a actividades delictivas en el Distrito garantizando su acceso a servicios de atención psicosocial  e Iniciativas de  emprendimiento juvenil.</t>
  </si>
  <si>
    <t>2020-13001-0084</t>
  </si>
  <si>
    <t>FORTALECIMIENTO DE LA POBLACIÓN NEGRA, AFRODESCENDIENTE, RAIZAL Y PALENQUERA EN EL DISTRITO DE CARTAGENA DE INDIAS</t>
  </si>
  <si>
    <t>2020-13001-0081</t>
  </si>
  <si>
    <t>Brindar asistencia técnica para la elaboración de los Planes Administrativos  del Territorio (reglamentos internos y planes de etnodesarrollo), con el propósito de proteger el territorio de estas comunidades y promover la conservación de sus costumbres, prácticas socio-económicas y de sus activos ambientales.</t>
  </si>
  <si>
    <t xml:space="preserve">MULTAS CODIGO NACIONAL DE POLICIA
</t>
  </si>
  <si>
    <t xml:space="preserve">02-120-06-20-04-03-03-01
</t>
  </si>
  <si>
    <t>2020-13001-0187</t>
  </si>
  <si>
    <t>Construcción de  paz Territorial en el Distrito de Cartagena.</t>
  </si>
  <si>
    <t>Adoptar el informe y las recomendaciones de la comisión de la verdad para Cartagena generando condiciones y garantía de no repetición.</t>
  </si>
  <si>
    <t>Fortalecimiento de la capacidad operativa de la Secretaría del Interior y Convivencia Ciudadana</t>
  </si>
  <si>
    <t>2020-13001-0210</t>
  </si>
  <si>
    <t>Contratar los equipos humanos, administrativos y operativos, destinados a la implementación del modelo de gestión de la SICC para el ejercicio adecuado, oportuno y permanente del control sobre las conductas ciudadanas que violan normas de  convivencia.</t>
  </si>
  <si>
    <t>Realizar operativos de control a espectáculos públicos en el Distrito de Cartagena</t>
  </si>
  <si>
    <t>Prevención, Promoción,  y Protección de los Derechos Humanos en el Distrito de Cartagena de Indias</t>
  </si>
  <si>
    <t>2020-13001-0212</t>
  </si>
  <si>
    <t>Reglamentar mediante decreto la mesa  técnica de refugiados,  migrantes y retornados en el Distrito de Cartagena</t>
  </si>
  <si>
    <t>Implementar mecanismos y estrategias que garanticen la prevención, promoción y protección de los derechos humanos en el Distrito de Cartagena</t>
  </si>
  <si>
    <t>Creación con la ayuda de cooperación internacional, del centro transitorio de atención al migrante en el Distrito de Cartagena</t>
  </si>
  <si>
    <t>Apoyar plan de vida de un cabildo indigena en el Distrito de Cartagena</t>
  </si>
  <si>
    <t>Carcel Distrital funcionando en imbueble en calidad de arriendo</t>
  </si>
  <si>
    <t>Contratar suministro de papeleria y materiales de oficina para  las 33 inspecciones de policía.</t>
  </si>
  <si>
    <t>Valor Absoluto de la Actividad del  Proyecto para 2021</t>
  </si>
  <si>
    <t>ACUMULADO META PRODUCTO 
JUL- DIC 2020</t>
  </si>
  <si>
    <t>PROGRAMACIÓN META PRODUCTO A 2021</t>
  </si>
  <si>
    <t xml:space="preserve">Ejecutar PISCC 2020-2023 </t>
  </si>
  <si>
    <t>PISCC 2020-2023 formulado y aprobado el 30 de junio de 2020</t>
  </si>
  <si>
    <t>Comité intersectorial de libertad religiosa creado como espacio de interlocución con la administración, garantizando la participación de todas las confesiones y entidades religiosas del Municipio</t>
  </si>
  <si>
    <t>Adquisición de herramientas, equipos y accesorios adecuados para la prestación de servicios bomberiles en las 3 estaciones de Bomberos existentes</t>
  </si>
  <si>
    <t>Adecuar la estación de Bomberos de Bocagrande para que brinde respuestas terrestres y acuáticas</t>
  </si>
  <si>
    <t>Contratar con los recursos FONSET el recurso humano idoneo aprobado  por comité de orden público para apoyar la ejecución del Plan integral de Seguridad y Convivencia Ciudadana-PISCC  2020-2023 en el Distrito de Cartagena</t>
  </si>
  <si>
    <t>Reglamentar mediante decreto el Consejo de Seguridad y Convivencia Distrital  y el Comité Distrital Civil de Convivencia</t>
  </si>
  <si>
    <t>Diseñar e Implementar 2 Iniciativas para la promoción de la convivencia en el Distrito</t>
  </si>
  <si>
    <t>Dotar con elementos de protección personal y de bioseguridad a la totalidad de los funcionarios y personal que presta sus servicios en  las 33 inspecciones de policía para el cumplimiento de sus funciones en el marco de Covid-19.</t>
  </si>
  <si>
    <t>Implementar el  Centro de Traslado por Protección-CTP en el Distrito de Cartagena.</t>
  </si>
  <si>
    <t xml:space="preserve">Garantizar el funcionamiento de un Centro de Traslado por Protección-CTP en el Distrito. </t>
  </si>
  <si>
    <t xml:space="preserve">Reglamentar mediante decreto el recaudo y distribución de dineros por concepto de la imposición y/o señalamiento de la medida correctiva de multa establecida en la Ley 1801 de 2016 en el Distrito </t>
  </si>
  <si>
    <t xml:space="preserve">Dotar con elementos de protección personal y bioseguridad a la totalidad de los funcionarios y personal que presta sus servicios en las 3 Casas de Justicia y  6 Comisarias </t>
  </si>
  <si>
    <t>Informar a 1000  personas  a través de  campañas de divulgación de las rutas de atención del programa para el uso del servicio público de    acceso  a la justicia.</t>
  </si>
  <si>
    <t>Dotar las tres casas de justicia y las 6 comisarías de familia  con los insumos de papelería  y movibilidad (vehiculos) necesarios.</t>
  </si>
  <si>
    <t>Realizar campañas de divulgación sobre las rutas para la atención y prevención de la violencia intrafamiliar y  el uso del servicio público de  acceso  a la justicia.</t>
  </si>
  <si>
    <t>Realizar jornadas de información y promoción de los  métodos de resolución de conflictos-MASC.</t>
  </si>
  <si>
    <t>Realizar  caracterización de grupos de pandillas y sus integrantes en el Distrito de Cartagena.</t>
  </si>
  <si>
    <t>Crar y dotar  un Centro de Atención al migrante en el Distrito de Cartagena con apoyo de la cooperación internacional.</t>
  </si>
  <si>
    <t>Vincular a la población en proceso de reintegración y reincorporación social a iniciativas de inserción económica en el Distrito de Cartagena.</t>
  </si>
  <si>
    <t>Garantizar operación del Consejo de Paz, Reconciliación, Convivencia y DDHH en el Distrito de Cartagena  y funcionmiento de sus mesas tematicas.</t>
  </si>
  <si>
    <t xml:space="preserve">Reglamentar la creación del comité intersectorial de libertad religiosa </t>
  </si>
  <si>
    <t>Realizar todos los tramites administrativos ante la DATH y la CNSC para abrir convocatoria que permita aumentar  el número de guardias de seguridad en la Cárcel Distrital de Cartagena.</t>
  </si>
  <si>
    <t>Contratar el recurso humano requerido  que permitan mejorar las condiciones físicas y Psicológicas de las internas de la Carcel Distrital.</t>
  </si>
  <si>
    <t>Suscribir convenio interadministrativo con el INPEC</t>
  </si>
  <si>
    <t>Contratar el suministro de insumos medico odontológicos y papelería para el mejoramiento de la atención a la totalidad de las internas de la Cárcel Distrital de Cartagena.</t>
  </si>
  <si>
    <t>Contratar  albergues de ayuda humanitaria inmediata (interna y externa) según especificaciones técnicas normativas.</t>
  </si>
  <si>
    <t>Realizar  acciones afirmativas de reconocimiento  de memoria histórica a población victima en el Distrito.</t>
  </si>
  <si>
    <t>Hacer seguimiento a la ejecución del  Plan de Acción Territorial- PAT para el cuatrienio 2020-2023</t>
  </si>
  <si>
    <t>Realizar encuentros para Fomentar la Convivencia y la reconciliación en las Localidades</t>
  </si>
  <si>
    <t>Divulgar  los acuerdos de paz y fomentar la convivencia y la reconciliación en el  Distrito de Cartagena.</t>
  </si>
  <si>
    <t>NO SE PROGRAMAN ACTIVIDADES 2021 POR QUE EN  ACUERDO  No 044 de fecha 18/12/2020 Y DECRETO DE LIQUIDACION DE PRESUPUESTO N° 1637 de 29/12/2020 NO SE LE ASIGNARON RECURSOS AL PROGRAMA DE PRESPUESTO PARTICIPATIVO PARA LA VIGENCIA 2021</t>
  </si>
  <si>
    <t>Capacitar a   funcionarios de la alcaldía distrital en enfoque étnico</t>
  </si>
  <si>
    <t>Implementar proceso de capacitación en enfoque diferencial étnico con  funcionarios de la Alcaldía Mayor de Cartagena de Indias.</t>
  </si>
  <si>
    <t>Realizar encuentro  de autoridades tradicionales indígenas de la región Caribe en el Distrito de Cartagena</t>
  </si>
  <si>
    <t>Diseñar el Centro de Estudio de Pensamiento 
 Mayor Indígenas Intercultural-CEMI en el Distrito con apoyo de la Cooperación nacional y/o internacional.</t>
  </si>
  <si>
    <t>Promover el Centro de Estudio de Pensamiento Mayor Indígena Intercultural-CEMI y el intercambio ancestral de conocimientos como forma de reafirmar identidades y practicas propias de los pueblos indígenas en el Distrito.</t>
  </si>
  <si>
    <t>Implementar  la Jurisdicción especial Indígena- JEI en el Distrito  en el marco de la democracia participativa e inclusiva</t>
  </si>
  <si>
    <t>CONTRIBUCION CONTRATOS DE OBRA PUBLICA</t>
  </si>
  <si>
    <t xml:space="preserve">02-001-06-20-04-03-03-01
</t>
  </si>
  <si>
    <t>RENDIMIENTOS FINANCIEROS ICLD
ICLD</t>
  </si>
  <si>
    <t xml:space="preserve">
FORMACION BRUTA DE CAPITAL</t>
  </si>
  <si>
    <t xml:space="preserve">
02-001-06-10-04-05-01-02</t>
  </si>
  <si>
    <t>02-037-06-10-04-03-05-01
02-001-06-10-04-03-05-01</t>
  </si>
  <si>
    <t>FORMACION BRUTA DE CAPITAL
CONTRAPRESTACIONES PORTUARIAS</t>
  </si>
  <si>
    <t>02-001-06-10-04-05-02-01
02-053-06-10-04-05-02-01</t>
  </si>
  <si>
    <t>02-001-06-20-05-01-10-01</t>
  </si>
  <si>
    <t>INTEGRIDAD CULTURAL,GOBIERNO PROPIO, VIVIENHA Y HABITAT</t>
  </si>
  <si>
    <t>Terminar la cofinanciación de la Estación Distrito de Policía tipo B del barrio el Pozón en el marco del convenio de Cofinanciación No. 1183 de 2017 suscrito entre La Nación Ministerio del Interior – Fondo Nacional de Seguridad y Convivencia Ciudadana –FONSECON y el Distrito Turístico y Cultural de Cartagena.</t>
  </si>
  <si>
    <t>Realizar  Jornadas de información y  promoción de  los Métodos alternativos de solución de conflictos- MASC-</t>
  </si>
  <si>
    <t>Garantizar arriendo  del  inmueble donde fue trasladada proviosinalmente la  Carcel Distrital de Cartagena</t>
  </si>
  <si>
    <t>Vincular a programas de atención psicosocial   las personas privadas de la libertad (PPL) en la Cárcel Distrital de Mujeres</t>
  </si>
  <si>
    <t>PLAN DE ACCION SECRETARIA DE INTERIOR Y CONVIVENCIA CIUDADANA 2021</t>
  </si>
  <si>
    <t>Acompañar la construcción de los Planes Administrativos  del Territorio (reglamentos internos y planes de etnodesarrollo) en los consejos comunitarios.</t>
  </si>
  <si>
    <t>3 estaciones de bomberos del Distrito de Cartagena.</t>
  </si>
  <si>
    <t>3 estaciones de bomberos del Distrito de Cartagena dotadas (No es PDT, la escrita aquí corresponde al producto en el proyecto de inversión)</t>
  </si>
  <si>
    <t>Dotar con equipos operativos de rescate técnico, contra incendios y materiales peligrosos las 3 estaciones de bomberos del Distrito de Cartagena.
(No es PDT, la escrita aquí corresponde al producto en el proyecto de inversión)</t>
  </si>
  <si>
    <t>AVANCE  META PRODUCTO A 31 DE MARZO  2021</t>
  </si>
  <si>
    <t>REPORTE EJECUCIÓN PRESUPUESTA MARZO 31</t>
  </si>
  <si>
    <t>AVANCE  ACTIVIDAD DEL PORYECTO A CORTE 31 DE MARZO  2021</t>
  </si>
  <si>
    <t xml:space="preserve">Mediante RP adjunto  N°35 del 10 de febrero se contrató el suministro de gasolina para el cuerpo de bomberos.
Medianre RP adjunto N°171 de fecha 30 de marzo de contrató la adquisicón de motosierras y limas para motosierra del cuerpo de bomberos.
</t>
  </si>
  <si>
    <t>se adjunta informe con evidencias de los 22 Consejos comunitarios  de seguridad realizados en el peiodo (4 de manera virtual  y 18 de manera presencial).</t>
  </si>
  <si>
    <t>CONVENIO INTERADMINISTRATIVO MINISTERIO DEL INTERIOR FONDO
NACIONAL DE SEGURIDAD Y CONVIVENCIA CIUDADANA
 FONSECON-DISTRITO</t>
  </si>
  <si>
    <t>CONVENIOS-REASIGNACIONES</t>
  </si>
  <si>
    <t>02-005-06-95-04-03-02-01</t>
  </si>
  <si>
    <t>Se suscribió primera adición del convenio Pozon y el contrato de obra. Se adjuntan los RP 168-169</t>
  </si>
  <si>
    <t xml:space="preserve">FORTALECIMIENTO EN PARQUE AUTOMOTOR Y TECNOLOGÍA PARA LA POLICÍA METROPOLITANA DE CARTAGENA DE INDIAS </t>
  </si>
  <si>
    <t>2020-13001-0254</t>
  </si>
  <si>
    <t>Dotar con  activos móviles (vehículos) a la Policía metropolitana de Cartagena para la vigilancia y control de los delitos y comportamientos contrarios a la convivencia y seguridad ciudadana.</t>
  </si>
  <si>
    <t>Realizar 15 capturas en las actividades de contrainteligencia y de investigación criminal realizadas en la ciudad enfocada en los delitos priorizados y en los sectores de mayor afectación.</t>
  </si>
  <si>
    <t xml:space="preserve">Dotar a la Policía metropolitana de Cartagena con los elementos tecnológicos, logísticos, infraestructurales y de movilidad necesarios para aumentar su capacidad de operación. </t>
  </si>
  <si>
    <t xml:space="preserve">FORTALECIMIENTO DE LAS CAPACIDADES TÉCNOLÓGICAS Y OPERATIVAS DE LA UNIDAD ADMINISTRATIVA ESPECIAL MIGRACIÓN COLOMBIA EN EL DISTRITO DE CARTAGENA DE INDIAS  </t>
  </si>
  <si>
    <t xml:space="preserve">2020-13001-0276 </t>
  </si>
  <si>
    <t>Adquirir un sistema integrado de comunicación y monitoreo misional para el efectivo control migratorio terrestre, marítimo y aéreo en el Distrito de Cartagena.</t>
  </si>
  <si>
    <t>Adquirir un Vehículo patrulla Migratoria para ampliar y fortalecer los patrullajes diarios de verificación migratoria a ciudadanos extranjeros.</t>
  </si>
  <si>
    <t>Adquirir equipos de cómputo para fortalecer el Puesto de Control Migratorio Aéreo-Rafael Núñez y el Centro Facilitador de Servicios Migratorios de Cartagena.</t>
  </si>
  <si>
    <t>Realizar operativos para la seguridad y la convivencia que permitan la recuperación de espacios y el cumplimiento de la legalidad.</t>
  </si>
  <si>
    <t xml:space="preserve">Implementar  estrategias que prevengan la explotación sexual y comercial de niñas, niños, adolescentes y jóvenes. </t>
  </si>
  <si>
    <t>Dotar a la Unidad Administrativa Especial Migración Colombia, Regional Caribe de los recursos tecnológicos, logísticos y de movilidad necesarios para mejorar su capacidad técnica y operativa durante la prestación de los servicios migratorios y la ejecución de las medidas administrativas.</t>
  </si>
  <si>
    <t>Implementar operativos para la seguridad y la convivencia, así como estrategias que prevengan la explotación sexual y comercial de niñas, niños, adolescentes y jóvenes-ESCNNA en Cartagena de Indias.</t>
  </si>
  <si>
    <t xml:space="preserve">MEJORAMIENTO DE LA SEDE DE LA FISCALIA GENERAL DE LA NACION UBICADA EN EL BARRIO CRESPO CALLE 66 4 -86 EDIFICIO HOCOL PISOS 1 y 2 DEL DISTRITO DE CARTAGENA DE INDIAS </t>
  </si>
  <si>
    <t xml:space="preserve">2020-13001-0304 </t>
  </si>
  <si>
    <t xml:space="preserve">Mejorar la prestación del servicio en la sede de la Fiscalía General de la Nación ubicada en el Barrio Crespo calle 66 4 -86 Edificio Hocol pisos 1 y 2. </t>
  </si>
  <si>
    <t>Adecuar  los pisos 1 y 2 del edificio Hocol, sede de la Fiscalía General de la Nación en el Distrito de Cartagena</t>
  </si>
  <si>
    <t xml:space="preserve">FORTALECIMIENTO DE LAS CAPACIDADES OPERATIVAS DE LA ARMADA NACIONAL PARA LA OPORTUNA ASISTENCIA MILITAR E INCREMENTO DE LA PROTECCIÓN Y SEGURIDAD CIUDADANA EN EL DISTRITO DE CARTAGENA DE INDIAS </t>
  </si>
  <si>
    <t>2020-13001-0272</t>
  </si>
  <si>
    <t>Implementar 03 estrategias de prevención del enrolamiento de niños, niñas y adolescentes en actividades delictivas en el Distrito.</t>
  </si>
  <si>
    <t>Dotar con  activos móviles (vehículos) a la Fuerza Naval del Caribe Armada Nacional.</t>
  </si>
  <si>
    <t xml:space="preserve">Dotar con activo marítimo (bote militar) a la Fuerza Naval del Caribe – Armada Nacional. 
</t>
  </si>
  <si>
    <t>Modernizar un  centro de operaciones y control marítimo a la Fuerza Naval del Caribe – Armada Nacional para la vigilancia y control en la Jurisdicción.</t>
  </si>
  <si>
    <t>Dotar con  aeronaves remotamente tripuladas (RPAS) ¨drones” a la Fuerza Naval del Caribe – Armada Nacional para aumentar la vigilancia en los puntos críticos.</t>
  </si>
  <si>
    <t>Dotar con activos móviles a la Fuerza Naval del Caribe – Armada Nacional para incrementar sus capacidades operativas de vigilancia y control de los delitos en mar y tierra.</t>
  </si>
  <si>
    <t>Dotar con elementos logísticos y tecnológicos a la Fuerza Naval del Caribe – Armada Nacional para la realización de operativos y actividades de acción integral con las comunidades.</t>
  </si>
  <si>
    <t>Se adjuntan los RP:44-45-46-68-78-81-86-122</t>
  </si>
  <si>
    <t>Se adjunta informe de los 203 operativos realizados en este trimestre.</t>
  </si>
  <si>
    <t>Se adjuntan los siguientes RP:26-57-95-99-100-120-127-131-133-134-136-137-138-139-142-151-152-156-160.</t>
  </si>
  <si>
    <t>Estan soportados en el informe adjunto de los operativos de seguridad realizados en el trimestre  enero-marzo.</t>
  </si>
  <si>
    <t>Radicada Solicitud de disponibilidad presupuestal AMC-SDP-01777-2021 ante Planeación Distrital.</t>
  </si>
  <si>
    <t>Se adjuntan los siguientes RP:30-36-37-38-40-42-43-50-51-52-53-55-56-60-61-62-63-64-65-70-75-76-77-88-90-92-93-94-96-97-98-105-106-107-112-113-114-121-130-150.</t>
  </si>
  <si>
    <t>Dirección de presupuesto no dió tramite a la Solicitud AMC-SDP-01450-2021 de fecha 8 de marzo  para el arriendo vehículos para  Comisarias porque  la fuente 037-rendimientos financieros ICLD está en déficit.</t>
  </si>
  <si>
    <t>Se adjunta informe, donde se evidencian las acciones adelantadas para el cumplimiento de la meta.</t>
  </si>
  <si>
    <t>Se adjunta informe, con las  evidencias de   la instalación el 2 de marzo de la mesa
interinstitucional de acompañamiento y seguimiento a los casos de los líderes amenazados en el distrito de Cartagena. Y el 8 de marzo la instalación del comité intersectorial de convivencia ciudadana</t>
  </si>
  <si>
    <t>El 24 de diciembre de 2020, el Alcalde William Dau expide el Decreto 1621  “Por medio del cual se crea la Mesa e Gestión Migratoria en el Distrito de Cartagena”. El cual se adjunta a este reporte</t>
  </si>
  <si>
    <t>Se adjuntan los siguientes Rp: 18-19-22-28-47-48-54-58-71-109-115-116-117-124</t>
  </si>
  <si>
    <t>En espera de incorporaciones presupuestales  por sobretasa bomberil</t>
  </si>
  <si>
    <t>En etapa pre-contractual</t>
  </si>
  <si>
    <t>Se adjuntan RP 132 y 164</t>
  </si>
  <si>
    <t xml:space="preserve">Está en tramite segunda adición del Convenio y contrato de obra. Radicada  solicitud AMC-SDP-01697-2021  de fecha  24 de marzo  ante hacienda Distrital. </t>
  </si>
  <si>
    <t>Radicadas  ante hacienda  las solicitudes:
AMC-SDP-01628-2021 COMPRA CAMIONES POLICIA.
AMC-SDP-01629-2021 COMPRA CAMIONETA POLICIA-FIRMADA PLANEACION.
Ambas de fecha 18 de marzo. En espera de su expedición por parte de hacienda.</t>
  </si>
  <si>
    <t>Solicitud AMC-SDP-01769-2021 CAMIONETA MIGRACIÓN- de fecha 31 de marzo radicada ante Hacienda. En espera de su expedición.</t>
  </si>
  <si>
    <t>Radicadas ante hacienda las solicitudes AMC-SDP-01645-2021 COMPRA CAMIONETAS ARMADA y  AMC-SDP-01648-2021 COMPRA CAMION ARMADA-ambas de fecha 19 de marzo . En espera de su expedición.</t>
  </si>
  <si>
    <t>Solicitud   AMC-SDP-01691-2021 MATERIAL DE INTENDENCIA ARMADA de fecha 23 de marzo radicada ante Hacienda. En espera de su expedición.</t>
  </si>
  <si>
    <t xml:space="preserve">Ampliación de póliza de seguros de garantía única de cumplimiento que ampara la  quinta modificación y quinta prorroga  al convenio interadministrativo de cofinanciación No. m-1183 de 2017 suscrito entre La Nación Ministerio del Interior – Fondo Nacional de Seguridad y Convivencia Ciudadana - FONSECON y el Distrito Turístico y Cultural de Cartagena de indias. </t>
  </si>
  <si>
    <t>Se remitió el Oficio AMC-OFI-0030795-2021  a la DATH solicitando información acerca de los cuales requisitos y acciones se deben adelantar desde la dirección del establecimiento carcelario, para poder dar cumplimiento a la meta. Ver informe de ladirectora de la Carcel que se adjunta a este reporte.</t>
  </si>
  <si>
    <t>Contrato de arriendo suscrito. Se adjunta RP 41  Puede ser  consultado en la plataforma SECOP II, siguiendo el enlace de acceso:
https://www.secop.gov.co/CO1ContractsManagement/Tendering/ProcurementContractManagement/Index</t>
  </si>
  <si>
    <t>Ver informe de la directora de la Carcel que se adjunta a este reporte.</t>
  </si>
  <si>
    <t>En tramite pre-contractual</t>
  </si>
  <si>
    <t>La primera acción se tiene prevista para el mes de abril, con cargo al CDP N° 37 de fecha 5 de abril, adjunto a este reporte.</t>
  </si>
  <si>
    <t>Se adjunta oficio donde la Secretaría Tecnica convoca el primer plenario del año 2021 de la MESA DISTRITAL DE VICTIMAS para seguimiento al PAT los días 25 y 26 de febrero de 2021.</t>
  </si>
  <si>
    <t>La atención psicosocial esta asociada a la actuación administrativa con los siguintes radicados 1. EXT-AMC-21-0028513 2. EXT- AMC- 21-0030077 y por el carácter de confidencialidad los expedientes reposan en el archivo  de la SICC.</t>
  </si>
  <si>
    <t>EL 11-03-2021 Se realizó la primera Sesión Ordinaria 2021, en modalidad virtual, del Consejo de Paz, Reconciliación, Convivencia y Derechos Humanos de Cartagena En esta sesión fue aprobado, entre otros aspectos, el Plan de Acción del Consejo de Paz para 2021.  Se adjunta informe  que contiene soportes de esta y las reuniones de los comites de este consejo.</t>
  </si>
  <si>
    <t>Se adjunta informe, donde se reportan las  reuniones  sostenidas  para avanzar en el cumplimiento de esta meta.</t>
  </si>
  <si>
    <t>se inauguró el Centro del Atención Integral para Migrantes, Refugiados y Retornados el 2 de marzo de 2021. Se adjunta informe y evidencia fotográfica</t>
  </si>
  <si>
    <t>En etapa pre- contractual</t>
  </si>
  <si>
    <t>Se realizó reunión con delegadas de la CEV y el equipo de trabajo del Programa de Construcción de Paz Territorial, con el fin de articular acciones para recibir el Informe final y las correspondientes Recomendaciones. Ver informe adjunto</t>
  </si>
  <si>
    <t>En etapa de planeación.</t>
  </si>
  <si>
    <t xml:space="preserve">Adoptar el informe de la comisión de la verdad y ejecutar las recomendaciones para Cartagena.
</t>
  </si>
  <si>
    <t>En tramite contractual, respaldado en CDP N° 38 de fecha 5 de abril de 2021</t>
  </si>
  <si>
    <t>Los recursos  asignados  en esta vigencia son insuficientes para cumplir con esta meta.</t>
  </si>
  <si>
    <t>Se adjunta informe con evidencias.</t>
  </si>
  <si>
    <t>Este proyecto de decreto se encuentra radico en la oficina jurídica de la Alcaldía desde noviembre de 2020 para su respectiva expedición, pero aún está en trámite.</t>
  </si>
  <si>
    <t xml:space="preserve"> Ver informe adjunto.</t>
  </si>
  <si>
    <t>En fase de identificación.  Ver informe adjunto.</t>
  </si>
  <si>
    <t>Se adjunta informe con evidencias fotográficas y listas de asistencia.</t>
  </si>
  <si>
    <t>Todas las 6 comisarias dotas con el personal requerido.</t>
  </si>
  <si>
    <t>1 centro inaugurado y en funcionamiento</t>
  </si>
  <si>
    <t>1 Consejo de Paz, Reconciliación, Convivencia y DDHH operando en el Distrito de Cartagena</t>
  </si>
  <si>
    <t xml:space="preserve"> PISCC 2020-2023 en ejecución </t>
  </si>
  <si>
    <t>1 decreto expedido y publicado.</t>
  </si>
  <si>
    <t>1 PAT en ejecución</t>
  </si>
  <si>
    <t>No está programada para esta vigencia por no disponibilidad de recursos</t>
  </si>
  <si>
    <t>En proceso contractual, con cargo al CDP N° 35 de 29 marzo de 2021, adjunto a este reporte.</t>
  </si>
  <si>
    <t>Se expidió CDP N° 36 de fecha 29 de marzo de 2021, adjunto a  este reporte. El reconocimiento se hará de acuerdo al plan de participación establecido por la mesa de victimas para la actual vigencia.</t>
  </si>
  <si>
    <t>En curso, a corte 31 de marzo la Secretaría del Interior cuenta con ocho (8) grupos de pandillas  y 124 jovenes  caracterizados de acuerdo al último reporte de grupos activos en el Distrito, determinado por la Policía Nacional. Ver infrome adjunto.</t>
  </si>
  <si>
    <t>Se estan buscando opciones presupuestales ante la no disponibilidad de la fuente 037-rendimientos financieros ICLD.</t>
  </si>
  <si>
    <t>El proyecto de decreto fue remito a la oficina jurídica de la Alcaldía, desde noviembre de 2020, esta dependencia solicitó la inclusión por parte de Secretaria de Hacienda del componente de recaudo y cuentas, y hasta el día 6 de abril fue designado funcionario para la atención del caso y de esta manera darle continuidad al trámite.</t>
  </si>
  <si>
    <t>Se adjuntan los RP 20-24-149</t>
  </si>
  <si>
    <t>Contratar el personal porfesional requerido para apoyar  la implementación de la Jurisdicción especial Indígena- JEI en el Distrito.</t>
  </si>
  <si>
    <t>CRONOGRAMA PROGRAMADO (DIAS)</t>
  </si>
  <si>
    <t>CRONOGRAMA EJECUTADO (DIAS)</t>
  </si>
  <si>
    <t>BENEFICIARIOS PROGRAMADOS</t>
  </si>
  <si>
    <t>BENEFICIARIOS CUBIERTOS</t>
  </si>
  <si>
    <t>Observación
Relación de Evidencias
MARZO 30</t>
  </si>
  <si>
    <t>Observación
Relación de Evidencias
JUNIO 30</t>
  </si>
  <si>
    <t>REPORTE EJECUCIÓN PRESUPUESTA JUNIO 30</t>
  </si>
  <si>
    <t>AVANCE  META PRODUCTO A 30 DE JUNIO  2021</t>
  </si>
  <si>
    <t>AVANCE  ACTIVIDAD DEL PROYECTO A CORTE 3O DE JUNIO   2021</t>
  </si>
  <si>
    <t>NOTA:  LO AQUÍ CONSIGNADO RESPONDE A LA DISTRIBUCIÓN DE LOS RECURSOS DEL PLAN  INTEGRAL DE SEGURIDAD CIUDADANA  AUTORIZADA SEGÚN ACTA 001 DE COMITÉ DE ORDEN PÚBLICO de 27 Y 28 DE ENERO/2021  Y ACTA 002 DE 27 DE MAYO DE 2021 ADJUNTAS A ESTE REPORTE TRIMESTRAL.   DE ACUERDO AL ACTA  001 ,HAY UN SALDO DE LOS RECURSOS INICIALES DEL PISCC  VIGENCIA 2021 QUE NO SE DISTRIBUYERON  Y QUE ASCIENDEN A $1.400.000.000</t>
  </si>
  <si>
    <t>Observación
Relación de Evidencias 
MARZO 31</t>
  </si>
  <si>
    <t>Observación
Relación de Evidencias 
JUNIO 30</t>
  </si>
  <si>
    <t>Se adjuntan los siguientes RP:172-180-181-187</t>
  </si>
  <si>
    <t>Se adjuntan los siguientes RP: 193-195</t>
  </si>
  <si>
    <t>Todos los habitantes del Distrito de Cartagena</t>
  </si>
  <si>
    <t>Todos los habitantes y visitantes  del Distrito de Cartagena</t>
  </si>
  <si>
    <t>Todos los habitantes y visitantes del Distrito de Cartagena</t>
  </si>
  <si>
    <t>3 estaciones bomberiles</t>
  </si>
  <si>
    <t>El proceso conctractual es adelantado por la dirección de apoyo logistico del Distrito, se adjunta CDP N°42  que respalda el proceso.</t>
  </si>
  <si>
    <t>Se adjuntan los RP:190-191</t>
  </si>
  <si>
    <t xml:space="preserve">365 dias </t>
  </si>
  <si>
    <t xml:space="preserve">181 dias </t>
  </si>
  <si>
    <t>18 grupos de pandillas  identificados por la policia metroplitana de Cartagena</t>
  </si>
  <si>
    <t>40 jovenes del SRPA</t>
  </si>
  <si>
    <t>Todos los habitantes del Distrito de Cartagena que requieran protección</t>
  </si>
  <si>
    <t>BENEFICIARIOS CUBIERTOS A  30 DE JUNIO</t>
  </si>
  <si>
    <t>Por demanda de atención de población migrante</t>
  </si>
  <si>
    <t>Todos los habitantes de Cartagena</t>
  </si>
  <si>
    <t>Meta cumplida.  Centro de atención al migrante en funcionamiento.</t>
  </si>
  <si>
    <t>meta cumplida</t>
  </si>
  <si>
    <t>Meta cumplida.</t>
  </si>
  <si>
    <t>Meta cumplida. Consejo en funcionamiento</t>
  </si>
  <si>
    <t>Se adjunta decreto 0605 de 8 de junio de 2021 por medio del cual se crea el comité intersectorialde libertad religiosa en el Distrito</t>
  </si>
  <si>
    <t>2249 atenciones desde el Centro de atencion al migrante</t>
  </si>
  <si>
    <t>33 inspecciones</t>
  </si>
  <si>
    <t>20 nuevos guardianes</t>
  </si>
  <si>
    <t>La totalidad de las internas de la Carcel Distrital.</t>
  </si>
  <si>
    <t>En proceso contractual por parte de la dirección de apoyo logistico con cargo al CDP N°33 adjunto a este reporte.</t>
  </si>
  <si>
    <t>Se adjunta RP N° 185</t>
  </si>
  <si>
    <t>Por delegación en proceso contractual  e Despacho de alcalde con respaldo al CDP N° 58 adjunto a este reporte.</t>
  </si>
  <si>
    <t>Por demanda de atención de población victima</t>
  </si>
  <si>
    <t>Se adjunta resolución 3100 de 28 de mayo de 2021 mediante el cual se  Reconoce y ordena el pago por concepto de apoyo a los delegados de la mesa de participación de víctimas por asistencia a las sesiones ordinarias y extraordinarias de la mesa de participación, en cumplimiento de la Ley 1448 de 2011 y demás normas reglamentarias</t>
  </si>
  <si>
    <t xml:space="preserve">Toda la población victima en el Distrito que según Unidad para la Atención y Integral a las Víctimas Reparación  asciende a 83.619 </t>
  </si>
  <si>
    <t>Garantizar arriendo de un bien inmueble con destino al funcionamiento del establecimiento de reclusión a las personas detenidas preventivamente de manera transitoria- COVID19.</t>
  </si>
  <si>
    <t xml:space="preserve">Contrato suscrito en el mes de marzo con respaldo al RP N° 158 adjunto a  este reporte </t>
  </si>
  <si>
    <t>Financiar ruta metodológica de la consulta previa para la ejecución del proyecto “IMPLEMENTACIÓN DEL PLAN DE ORDENAMIENTO DE PLAYAS- FASE II DOTACIÓN DE SEÑALES EN EL AREA TURISTICA DE CHOLÓN, ISLA DE BARU”</t>
  </si>
  <si>
    <t xml:space="preserve">214  dias </t>
  </si>
  <si>
    <t xml:space="preserve">30 dias </t>
  </si>
  <si>
    <t>Comunidad  etnica Isla de Barú</t>
  </si>
  <si>
    <t>Por demanda. PPL  que se encuentran bajo custodia de la Policía Metropolitana de Cartagena</t>
  </si>
  <si>
    <t xml:space="preserve">MEJORAMIENTO DE LA CONVIVENCIA Y MODERNIZACION DE
LAS INSPECCIONES DE POLICIA
</t>
  </si>
  <si>
    <t>ICLD
Contraprestaciones Portuarias</t>
  </si>
  <si>
    <t>ICLD
Dividendos Sociedad Portuaria</t>
  </si>
  <si>
    <t>La totalidad de poblacion sindicada recluida en la Carcel de Ternera que es de 800</t>
  </si>
  <si>
    <t>se adjunta informe con evidencias de los 11 Consejos comunitarios  de seguridad realizados en el peiodo (Seis de manera virtual  y Cinco de manera presencial)</t>
  </si>
  <si>
    <t>Estan soportados en el informe adjunto de los operativos de seguridad realizados en el trimestre  abril-junio</t>
  </si>
  <si>
    <t>Se adjunta informe de los 275  operativos realizados en este trimestre.</t>
  </si>
  <si>
    <t xml:space="preserve">Diseños en etapa pre-contractual </t>
  </si>
  <si>
    <t>Mediante RP adjunto N° 198 se dotaron las estaciones con radios portatiles.
Mediante RP adjunto N° 197 se contrató aceites y lubricantes para las maquinas bomberiles. 
Mediante RP adjunto N° 189 se  hizo la dotación de llantas y baterias para las maquinas bomberiles.
Mediante RP adjunto N° 188 se hizo la dotación de  materiales impresos para certificaciones al cuerpo de bomberos.</t>
  </si>
  <si>
    <t xml:space="preserve"> La fuente 037 se encuentra en deficit, según lo comunica dirección de presupuesto distrital mediante oficio AMC-OFI-0040900-2021  adjunto a esta comunicación.</t>
  </si>
  <si>
    <t>Proyecto de decreto en revisión por por parte de oficina asesora juridica y secretaría de hacienda Distrital.</t>
  </si>
  <si>
    <t>Proyecto de decreto en revisión por por parte de oficina asesora juridica</t>
  </si>
  <si>
    <t>Se suscribió contrato de vehiculos mediante RP 225 adjunto a este reporte.
En proceso contractual el suministro de papeleria y equipos de computo con respaldo a los  CDP N°50 y 53   adjuntos a este reporte.</t>
  </si>
  <si>
    <t>en etapa pre-contractual.</t>
  </si>
  <si>
    <t>se ha activado la ruta de prevención y protección a 15 personas</t>
  </si>
  <si>
    <t>Meta cumplida. Equipo en funcionamiento, se adjunta informe con evidencias.</t>
  </si>
  <si>
    <t>En proceso contractual  fue declarado desierto mediante resolcuión N° 3809 de 30 de junio  adjunta a este reporte.</t>
  </si>
  <si>
    <t>Se adjunta comunicación de aceptación No. MC-SICC-003-2021 e informe  de ejecución del contrato en mención.</t>
  </si>
  <si>
    <t xml:space="preserve">Se adjuntan soportes </t>
  </si>
  <si>
    <t>El seguimiento se hace con los integrantes de la mesa de participación de victimas que son 24</t>
  </si>
  <si>
    <t>8 consejos comunitarios</t>
  </si>
  <si>
    <t>1 cabildo indigena</t>
  </si>
  <si>
    <t>Todas las comunidades indigenas asentadas en el Distrito</t>
  </si>
  <si>
    <t>N/A</t>
  </si>
  <si>
    <t>1 Comité intersectorial de libertad religiosa  creado mediante decreto en el Distrito</t>
  </si>
  <si>
    <t>Se adjunta RP 186  por medio del cual se paga  acta parcial de obra 004 de fecha 07 de abril de 2021 del contrato de obra N°93-2019.</t>
  </si>
  <si>
    <t>Meta cumplida en primer trimestre mediante RP N°14 adjunto a esta comunicación.</t>
  </si>
  <si>
    <t>se adjunta reporte de Migración Colombia.</t>
  </si>
  <si>
    <t xml:space="preserve">9000 personas </t>
  </si>
  <si>
    <t>La solicitud incial fue devuelta por hacienda mediante oficio AMC-OFI-0041804-2021 adjunto debido a deficit de la fuente 040. 
En ese orden una vez fueron incorporados los recursos no ejecutados 2020 mediante decreto 0565 de mayo 20 de 2021  se procedió a solicitarla nuevamente, adjunando CDP N°64  que soportan el actual proceso contractual del material de intendencia para la Armada.</t>
  </si>
  <si>
    <t>La solicitud incial fue devuelta por hacienda mediante oficio AMC-OFI-0041804-2021 adjunto debido a deficit de la fuente 040. 
En ese orden una vez fueron incorporados los recursos no ejecutados 2020 mediante decreto 0565 de mayo 20 de 2021  se procedió a solicitarla nuevamente, adjunando CDP N°65  que soportan el actual proceso contractual de los vehiculos para Migración</t>
  </si>
  <si>
    <t>Las solicitudes inciales fueron devueltas por hacienda mediante oficio AMC-OFI-0041804-2021 adjunto debido a deficit de la fuente 040. 
En ese orden una vez fueron incorporados los recursos no ejecutados 2020 mediante decreto 0565 de mayo 20 de 2021  se procedió a solicitarlas nuevamente, adjunando los CDP N°61 y 62  que soportan el actual proceso contractual de los vehiculos para la Policía.</t>
  </si>
  <si>
    <t>Las solicitudes inciales fueron devueltas por hacienda mediante oficio AMC-OFI-0041804-2021 adjunto debido a deficit de la fuente 040. En ese orden una vez fueron incorporados los recursos no ejecutados 2020 mediante decreto 0565 de mayo 20 de 2021  se procedió a solicitarlas nuevamente, adjunando CDP N° 60 y 63  que soportan el actual proceso contractual de los vehiculos para la Armada</t>
  </si>
  <si>
    <t>Se adjunta CDP N°40 que soporta la segunda adición en tramite al convenio pozón</t>
  </si>
  <si>
    <t>La atención psicosocial esta asociada a la actuación administrativa con los siguintes radicados:
AMC-21-0030081
EXT-AMC-21-0020674 
EXT-AMC-20-0067756 EXT-AMC-20-0069183
EXT-AMC-21-0035682
EXT-AMC-21-0035673
EXT-AMC-21-0037299. Se adjunta lista de atendidos hasta junio 30. Por situcaión COVID-19 la atención es baja.</t>
  </si>
  <si>
    <t>La totalidad de las internas de la Carcel Distrital, que a corte junio son 79</t>
  </si>
  <si>
    <t>16 grupos de pandillas caracterizados</t>
  </si>
  <si>
    <t>El trabajo de campo arrojó que de las 18 pandillas identificadas por la Policia Metropolitana, estan actvas solo 16, sobre las cuales se hizo la caracterización adjunta a este reporte.</t>
  </si>
  <si>
    <t>se avanza en el traslado del cabildo indígena  Zenu de Membrillal, con la aprobación por parte del Concejo del acuerdo  060  de 29 de junio de 2021 por medio del caul se autoriza al alcalde de Cartagena para la compra del terreno.</t>
  </si>
  <si>
    <t>Esta actividad de incluye al proyecto  en virtud del decreto de incorporación presupuestal N° 0565 de mayo 20 de 2021. Esta en etapa pre-contractual</t>
  </si>
  <si>
    <t>prevista para el segundo semestre</t>
  </si>
  <si>
    <t>Solo se han hecho reuniones preparatorias como proceso para recibir el informe en Noviembre 2021 con un acto central y de amplia participación</t>
  </si>
  <si>
    <t>se adjuntan actas de los 7 dialogos realizados y registrso de asistencias.</t>
  </si>
  <si>
    <t>se adjuntan  informe y soportes.</t>
  </si>
  <si>
    <t>meta cumplida en primer trimestre</t>
  </si>
  <si>
    <t>en etapa contractual con resplado al CDP N° 66 adjunto a este reporte</t>
  </si>
  <si>
    <t>Se remitieron oficios a la dirección de TH : 
AMC-OFI-0033892-2021
AMC-OFI-0076233-2021
Ver informe de la directora de la Carcel que se adjunta a este reporte.</t>
  </si>
  <si>
    <t>AVANCE  METAS PRODUCTOS A 30 DE JUNIO DE 2021</t>
  </si>
  <si>
    <t>AVANCE METAS PRODUCTOS POR PROGRAMAS A JUNIO 30 DE 2021</t>
  </si>
  <si>
    <t xml:space="preserve"> ACUMULADO METAS PRODUCTOS ENERO A  JUNIO 30 DE 2021</t>
  </si>
  <si>
    <t xml:space="preserve">788
</t>
  </si>
  <si>
    <t xml:space="preserve">66
 </t>
  </si>
  <si>
    <t xml:space="preserve">627
</t>
  </si>
  <si>
    <t xml:space="preserve">180
</t>
  </si>
  <si>
    <t xml:space="preserve"> 147 
 </t>
  </si>
  <si>
    <t>ACUMULADO METAS PRODUCTOS JUNIO 2020 A JUNIO 2021(CUATRIENIO)</t>
  </si>
  <si>
    <t>AVANCE METAS PRODUCTOS  DEL CUATRIENIO</t>
  </si>
  <si>
    <t>REPORTE  METAS  PRODUCTO ABRIL  A 3O DE JUNIO  2021</t>
  </si>
  <si>
    <t>REPORTE  ACTIVIDAD DEL PROYECTO A CORTE 30 DE JUNIO  2021</t>
  </si>
  <si>
    <t>AVANCE  ACTIVIDADES DEL PROYECTO A JUNIO 30 DE 2021</t>
  </si>
  <si>
    <t>AVANCE DE ACTIVIDADES POR PROYECTOS A JUNIO 30 DE 2021</t>
  </si>
  <si>
    <t>AVANCE DE ACTIVIDADES DE PROYECTOS POR PROGRAMAS  A JUNIO 30 DE 2021</t>
  </si>
  <si>
    <t xml:space="preserve">CODIGO </t>
  </si>
  <si>
    <t>RUBRO</t>
  </si>
  <si>
    <t>FUENTE</t>
  </si>
  <si>
    <t>APROPIACION SUBPROGRAMAS</t>
  </si>
  <si>
    <t>EJECUTADO SUBPROGRAMAS SEGÚN PREDIS</t>
  </si>
  <si>
    <t>APROPIACION DEFINITIVA PROGRAMAS SEGÚN PREDIS</t>
  </si>
  <si>
    <t>EJECUTADO POR PROGRAMAS SEGÚN PREDIS</t>
  </si>
  <si>
    <t>PORCENTAJE EJECUTADO</t>
  </si>
  <si>
    <t>FORTALECIMIENTO DEL CUERPO DE BOMBEROS DEL DISTRITO DE CARTAGENA DE INDIAS. - Rendimientos financieros sobretasa bomberil2</t>
  </si>
  <si>
    <t xml:space="preserve">SOBRE TASA BOMBERIL </t>
  </si>
  <si>
    <t xml:space="preserve">RENDIMIENTOS FINANCIEROS </t>
  </si>
  <si>
    <t>FORTALECIMIENTO DE LOS MECANISMOS COMUNITARIOS E INSTITUCIONALES  DE PREVENCION Y REACCION</t>
  </si>
  <si>
    <t>INGRESOS CORRIENTES DE LIBRE DESTINACIÓN</t>
  </si>
  <si>
    <t>CONVENIO INTERADIMINISTRATIVO MINISTERIO DEL INTERIOR FONDO NACIONAL DE SEGURIDAD Y CONVIVENCIA CIUDADANA FONSECON - DISTRITO DE CARTAGENA DE INDIAS - Convenios</t>
  </si>
  <si>
    <t>CONVENIOS</t>
  </si>
  <si>
    <t>02-005-06-70-04-03-02-01</t>
  </si>
  <si>
    <t>FORTALECIMIENTO DE LOS MECANISMOS COMUNITARIOS E INSTITUCIONALES  DE PREVENCION Y REACCION - Convenios</t>
  </si>
  <si>
    <t>02-158-06-93-04-03-02-01</t>
  </si>
  <si>
    <t>CONVENIO INTERADIMINISTRATIVO MINISTERIO DEL INTERIOR FONDO NACIONAL DE SEGURIDAD Y CONVIVENCIA CIUDADANA FONSECON - DISTRITO DE CARTAGENA DE INDIAS - Rendimientos Financieros Convenios</t>
  </si>
  <si>
    <t>RENDIMIENTOS FINANCIEROS CONVENIO FONSECON- DISTRITO</t>
  </si>
  <si>
    <t>02-001-06-20-04-03-03-01</t>
  </si>
  <si>
    <t>MEJORAMIENTO DE LA CONVIVENCIA Y MODERNIZACION DE LAS INSPECCIONES DE POLICIA - Ingresos corrientes de libre destinacion</t>
  </si>
  <si>
    <t>02-053-06-95-04-03-03-01</t>
  </si>
  <si>
    <t>MEJORAMIENTO DE LA CONVIVENCIA Y MODERNIZACION DE LAS INSPECCIONES DE POLICIA -  Contraprestaciones Portuarias</t>
  </si>
  <si>
    <t>CONTRAPRESTACION PORTUARIA</t>
  </si>
  <si>
    <t>02-120-06-20-04-03-03-01</t>
  </si>
  <si>
    <t>MEJORAMIENTO DE LA CONVIVENCIA Y MODERNIZACION DE LAS INSPECCIONES DE POLICIA - MULTAS (Codigo Nacional de Policia)</t>
  </si>
  <si>
    <t>MULTAS CODIGO DE POLICIA</t>
  </si>
  <si>
    <t>02-120-06-95-04-03-03-01</t>
  </si>
  <si>
    <t>MEJORAMIENTO DE LA CONVIVENCIA Y MODERNIZACION DE LAS INSPECCIONES DE POLICIA - Multas Codigo Nacional de Policia</t>
  </si>
  <si>
    <t>FORTALECIMIENTO  DE LA CAPACIDAD OPERATIVA  DE LA SECRETARIA DEL INTERIOR Y CONVIVENCIA CIUDADANA - Ingresos corrientes de libre destinacion</t>
  </si>
  <si>
    <t>02-001-06-10-04-03-05-01</t>
  </si>
  <si>
    <t>FORTALECIMIENTO Y PROMOCION AL ACCESO A LA JUSTICIA DESDE LAS CASAS DE JUSTICIA Y COMISARIAS DE FAMILIA EN EL DISTRITO DE CARTAGENA DE INDIAS TG+ - Ingresos corrientes de libre destinacion</t>
  </si>
  <si>
    <t>RENDIMIENTOS FINANCEROS ICLD</t>
  </si>
  <si>
    <t>02-037-06-10-04-03-05-01</t>
  </si>
  <si>
    <t>FORTALECIMIENTO Y PROMOCION AL ACCESO A LA JUSTICIA DESDE LAS CASAS DE JUSTICIA Y COMISARIAS DE FAMILIA EN EL DISTRITO DE CARTAGENA DE INDIAS TG+ - Rendimientos financieros ICLD</t>
  </si>
  <si>
    <t>ASISTENCIA INTEGRAL DE NINOS. ADOLECENTES Y JOVENES VINCULADOS ACTIVIDADES DELICTIVAS.CONFLICTOS CON LEY PENAL - Ingresos corrientes de libre destinacion2</t>
  </si>
  <si>
    <t>02-053-06-95-04-03-07-01</t>
  </si>
  <si>
    <t>ASISTENCIA INTEGRAL DE NINOS. ADOLECENTES Y JOVENES VINCULADOS ACTIVIDADES DELICTIVAS.CONFLICTOS CON LEY PENAL -  Contraprestaciones Portuarias2</t>
  </si>
  <si>
    <t>ASISTENCIA INTEGRAL DE NINOS. ADOLECENTES Y JOVENES VINCULADOS ACTIVIDADES DELICTIVAS.CONFLICTOS CON LEY PENAL - Contraprestaciones portuarias2</t>
  </si>
  <si>
    <t>PREVENCION. PROMOCION Y PROTECCION DE LOS DERECHOS HUMANOS EN EL DISTRITO DE CARTAGENA TG+ - Ingresos corrientes de libre destinacion2</t>
  </si>
  <si>
    <t>FORTALECIMIENTO Y ATENCION INTEGRAL A INTERNOS DE LOS ESTABLECIMIENTOS CARCELARIOS - CONVENIO INPEC  - Ingresos corrientes de libre destinacion</t>
  </si>
  <si>
    <t>FORTALECIMIENTO Y ATENCION INTEGRAL A INTERNOS DE LOS ESTABLECIMIENTOS CARCELARIOS  TG+ - Ingresos corrientes de libre destinacion</t>
  </si>
  <si>
    <t>FORTALECIMIENTO Y ATENCION INTEGRAL A INTERNOS DE LOS ESTABLECIMIENTOS CARCELARIOS -TRASLADO CARCEL - Ingresos corrientes de libre destinacion</t>
  </si>
  <si>
    <t>02-138-06-93-04-04-02-02</t>
  </si>
  <si>
    <t>FORTALECIMIENTO Y ATENCION INTEGRAL A INTERNOS DE LOS ESTABLECIMIENTOS CARCELARIOS -TRASLADO CARCEL - Dividendos Sociedad Portuaria</t>
  </si>
  <si>
    <t>DIVIDENDOS SOCIEDAD PORTUARIA</t>
  </si>
  <si>
    <t>02-138-06-93-04-04-02-01</t>
  </si>
  <si>
    <t>FORTALECIMIENTO Y ATENCION INTEGRAL A INTERNOS DE LOS ESTABLECIMIENTOS CARCELARIOS TG+ Dividendos Sociedad Portuaria</t>
  </si>
  <si>
    <t>02-001-06-10-04-05-01-02</t>
  </si>
  <si>
    <t>ASISTENCIA. ATENCION Y REPARACION INTEGRAL A LAS VICTIMAS DEL CONFLICTO ARMADO EN EL DISTRITO DE CARTAGENA TG+ - Ingresos corrientes de libre destinacion2</t>
  </si>
  <si>
    <t>02-001-06-10-04-05-02-01</t>
  </si>
  <si>
    <t>FOMENTO DE LA PAZ TERRITORIAL EN EL DISTRITO DE CARTAGENA. TG+ - Ingresos corrientes de libre destinacion2</t>
  </si>
  <si>
    <t>02-053-06-95-04-05-02-01</t>
  </si>
  <si>
    <t>FOMENTO DE LA PAZ TERRITORIAL EN EL DISTRITO DE CARTAGENA -  Contraprestaciones Portuarias</t>
  </si>
  <si>
    <t>02-053-06-10-04-05-02-01</t>
  </si>
  <si>
    <t>FOMENTO DE LA PAZ TERRITORIAL EN EL DISTRITO DE CARTAGENA. TG+ - Contraprestaciones portuarias2</t>
  </si>
  <si>
    <t>FORTALECIMIENTO DE LA POBLACION NEGRA. RAIZAL Y PALENQUERA EN EL DISTRITO DE CARTAGENA TG+ - Ingresos corrientes de libre destinacion2</t>
  </si>
  <si>
    <t>FORTALECIMIENTO DE LA POBLACION INDIGENA EN EL DISTRITO DE CARTAGENA TG+- Ingresos corrientes de libre destinacion</t>
  </si>
  <si>
    <t>02-138-06-93-05-01-07-01</t>
  </si>
  <si>
    <t>FORTALECIMIENTO DE LA POBLACION INDIGENA EN EL DISTRITO DE CARTAGENA TG+ Dividendos Sociedad Portuaria</t>
  </si>
  <si>
    <t>INTEGRIDAD CULTURAL GOBIERNO PROPIO. VIVIENDA Y HABITAT- Ingresos corrientes de libre destinacion2</t>
  </si>
  <si>
    <t>02-040-06-95-04-03-01-01</t>
  </si>
  <si>
    <t xml:space="preserve">PLAN INTEGRAL DE SEGURIDAD CIUDADANA - Contribucion de Contratos de Obras Publicas </t>
  </si>
  <si>
    <t xml:space="preserve">PLAN INTEGRAL DE SEGURIDAD CIUDADANA  -  Contribucion de Contratos de Obras Publicas </t>
  </si>
  <si>
    <t>IMPUESTOS OBRAS VIALES</t>
  </si>
  <si>
    <t>02-120-06-93-04-03-01-03</t>
  </si>
  <si>
    <t>PLAN INTEGRAL DE SEGURIDAD CIUDADANA - Multas Codigo Nacional de Policia</t>
  </si>
  <si>
    <t>02-120-06-95-04-03-01-01</t>
  </si>
  <si>
    <t>MULTAS CODIGOS DE LA POLICIA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</si>
</sst>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 #,##0_);[Red]\(&quot;$&quot;\ #,##0\)"/>
    <numFmt numFmtId="165" formatCode="_(&quot;$&quot;\ * #,##0.00_);_(&quot;$&quot;\ * \(#,##0.00\);_(&quot;$&quot;\ * &quot;-&quot;??_);_(@_)"/>
    <numFmt numFmtId="166" formatCode="_(&quot;$&quot;\ * #,##0_);_(&quot;$&quot;\ * \(#,##0\);_(&quot;$&quot;\ * &quot;-&quot;??_);_(@_)"/>
    <numFmt numFmtId="168" formatCode="_-* #,##0.00\ _€_-;\-* #,##0.00\ _€_-;_-* &quot;-&quot;??\ _€_-;_-@_-"/>
  </numFmts>
  <fonts count="10" x14ac:knownFonts="1">
    <font>
      <sz val="11"/>
      <color theme="1"/>
      <name val="Calibri"/>
      <family val="2"/>
      <scheme val="minor"/>
    </font>
    <font>
      <sz val="11"/>
      <name val="Calibri"/>
      <family val="2"/>
      <scheme val="minor"/>
    </font>
    <font>
      <sz val="11"/>
      <color theme="1"/>
      <name val="Calibri"/>
      <family val="2"/>
      <scheme val="minor"/>
    </font>
    <font>
      <b/>
      <sz val="11"/>
      <name val="Calibri"/>
      <family val="2"/>
      <scheme val="minor"/>
    </font>
    <font>
      <b/>
      <sz val="11"/>
      <color theme="1"/>
      <name val="Arial"/>
      <family val="2"/>
    </font>
    <font>
      <b/>
      <sz val="12"/>
      <name val="Calibri"/>
      <family val="2"/>
      <scheme val="minor"/>
    </font>
    <font>
      <b/>
      <sz val="11"/>
      <color theme="1"/>
      <name val="Calibri"/>
      <family val="2"/>
      <scheme val="minor"/>
    </font>
    <font>
      <b/>
      <sz val="16"/>
      <color theme="1"/>
      <name val="Calibri"/>
      <family val="2"/>
      <scheme val="minor"/>
    </font>
    <font>
      <b/>
      <sz val="12"/>
      <color theme="1"/>
      <name val="Calibri"/>
      <family val="2"/>
      <scheme val="minor"/>
    </font>
    <font>
      <sz val="10"/>
      <color indexed="8"/>
      <name val="MS Sans Serif"/>
      <charset val="1"/>
    </font>
  </fonts>
  <fills count="6">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theme="6" tint="0.79998168889431442"/>
        <bgColor indexed="64"/>
      </patternFill>
    </fill>
    <fill>
      <patternFill patternType="solid">
        <fgColor rgb="FFFFC0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165" fontId="2" fillId="0" borderId="0" applyFont="0" applyFill="0" applyBorder="0" applyAlignment="0" applyProtection="0"/>
    <xf numFmtId="9" fontId="2" fillId="0" borderId="0" applyFont="0" applyFill="0" applyBorder="0" applyAlignment="0" applyProtection="0"/>
  </cellStyleXfs>
  <cellXfs count="266">
    <xf numFmtId="0" fontId="0" fillId="0" borderId="0" xfId="0"/>
    <xf numFmtId="0" fontId="0" fillId="0" borderId="0" xfId="0" applyAlignment="1">
      <alignment horizontal="center"/>
    </xf>
    <xf numFmtId="0" fontId="0" fillId="0" borderId="0" xfId="0" applyAlignment="1">
      <alignment vertical="top"/>
    </xf>
    <xf numFmtId="0" fontId="1" fillId="0" borderId="1" xfId="0" applyFont="1" applyFill="1" applyBorder="1" applyAlignment="1">
      <alignment vertical="top" wrapText="1"/>
    </xf>
    <xf numFmtId="0" fontId="0" fillId="0" borderId="1" xfId="0" applyBorder="1" applyAlignment="1">
      <alignment vertical="top" wrapText="1"/>
    </xf>
    <xf numFmtId="0" fontId="1" fillId="0" borderId="4" xfId="0" applyFont="1" applyFill="1" applyBorder="1" applyAlignment="1">
      <alignment horizontal="center" vertical="top" wrapText="1"/>
    </xf>
    <xf numFmtId="0" fontId="1" fillId="0" borderId="1" xfId="0" applyFont="1" applyFill="1" applyBorder="1" applyAlignment="1">
      <alignment horizontal="center" vertical="top" wrapText="1"/>
    </xf>
    <xf numFmtId="0" fontId="0" fillId="0" borderId="1" xfId="0" applyBorder="1" applyAlignment="1">
      <alignment vertical="top" wrapText="1"/>
    </xf>
    <xf numFmtId="0" fontId="1" fillId="0" borderId="0" xfId="0" applyFont="1"/>
    <xf numFmtId="0" fontId="3" fillId="2" borderId="1" xfId="0" applyFont="1" applyFill="1" applyBorder="1" applyAlignment="1">
      <alignment horizontal="center"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1" fillId="0" borderId="1" xfId="0" applyFont="1" applyBorder="1" applyAlignment="1">
      <alignment horizontal="center" vertical="top" wrapText="1"/>
    </xf>
    <xf numFmtId="0" fontId="1" fillId="0" borderId="3" xfId="0" applyFont="1" applyBorder="1" applyAlignment="1">
      <alignment horizontal="center" vertical="top" wrapText="1"/>
    </xf>
    <xf numFmtId="0" fontId="1" fillId="0" borderId="1" xfId="0" applyFont="1" applyBorder="1" applyAlignment="1">
      <alignment vertical="top" wrapText="1"/>
    </xf>
    <xf numFmtId="17" fontId="1" fillId="0" borderId="1" xfId="0" applyNumberFormat="1" applyFont="1" applyBorder="1" applyAlignment="1">
      <alignment horizontal="center" vertical="top" wrapText="1"/>
    </xf>
    <xf numFmtId="0" fontId="1" fillId="0" borderId="1" xfId="0" applyFont="1" applyBorder="1" applyAlignment="1">
      <alignment vertical="top" textRotation="90" wrapText="1"/>
    </xf>
    <xf numFmtId="166" fontId="1" fillId="0" borderId="1" xfId="1" applyNumberFormat="1" applyFont="1" applyBorder="1" applyAlignment="1">
      <alignment vertical="top" textRotation="90" wrapText="1"/>
    </xf>
    <xf numFmtId="0" fontId="1" fillId="0" borderId="1" xfId="0" applyFont="1" applyBorder="1" applyAlignment="1">
      <alignment horizontal="justify" vertical="top" wrapText="1"/>
    </xf>
    <xf numFmtId="0" fontId="1" fillId="0" borderId="3" xfId="0" applyFont="1" applyBorder="1" applyAlignment="1">
      <alignment vertical="top" wrapText="1"/>
    </xf>
    <xf numFmtId="165" fontId="1" fillId="0" borderId="1" xfId="1" applyFont="1" applyBorder="1" applyAlignment="1">
      <alignment vertical="top" textRotation="90" wrapText="1"/>
    </xf>
    <xf numFmtId="0" fontId="1" fillId="0" borderId="5" xfId="0" applyFont="1" applyFill="1" applyBorder="1" applyAlignment="1">
      <alignment horizontal="center" vertical="top" wrapText="1"/>
    </xf>
    <xf numFmtId="3" fontId="1" fillId="0" borderId="1" xfId="0" applyNumberFormat="1" applyFont="1" applyBorder="1" applyAlignment="1">
      <alignment vertical="top" wrapText="1"/>
    </xf>
    <xf numFmtId="0" fontId="1" fillId="0" borderId="1" xfId="0" applyFont="1" applyBorder="1" applyAlignment="1">
      <alignment horizontal="center"/>
    </xf>
    <xf numFmtId="0" fontId="1" fillId="0" borderId="1" xfId="0" applyFont="1" applyBorder="1"/>
    <xf numFmtId="0" fontId="1" fillId="0" borderId="1" xfId="0" applyFont="1" applyBorder="1" applyAlignment="1">
      <alignment wrapText="1"/>
    </xf>
    <xf numFmtId="0" fontId="1" fillId="0" borderId="1" xfId="0" applyFont="1" applyBorder="1" applyAlignment="1">
      <alignment horizontal="center" vertical="top" textRotation="90" wrapText="1"/>
    </xf>
    <xf numFmtId="166" fontId="1" fillId="0" borderId="1" xfId="1" applyNumberFormat="1" applyFont="1" applyBorder="1" applyAlignment="1">
      <alignment horizontal="center" vertical="top" textRotation="90" wrapText="1"/>
    </xf>
    <xf numFmtId="0" fontId="3" fillId="3" borderId="1" xfId="0" applyFont="1" applyFill="1" applyBorder="1" applyAlignment="1">
      <alignment horizontal="center" vertical="top" wrapText="1"/>
    </xf>
    <xf numFmtId="0" fontId="3" fillId="0" borderId="0" xfId="0" applyFont="1" applyBorder="1" applyAlignment="1">
      <alignment horizontal="center"/>
    </xf>
    <xf numFmtId="0" fontId="4" fillId="3" borderId="1" xfId="0" applyFont="1" applyFill="1" applyBorder="1" applyAlignment="1">
      <alignment horizontal="center" vertical="center" wrapText="1"/>
    </xf>
    <xf numFmtId="165" fontId="1" fillId="0" borderId="1" xfId="1" applyFont="1" applyBorder="1" applyAlignment="1">
      <alignment horizontal="center" vertical="top" textRotation="90" wrapText="1"/>
    </xf>
    <xf numFmtId="0" fontId="0" fillId="0" borderId="1" xfId="0" applyBorder="1"/>
    <xf numFmtId="165" fontId="1" fillId="0" borderId="1" xfId="1" applyFont="1" applyBorder="1" applyAlignment="1">
      <alignment horizontal="center" vertical="center" textRotation="90" wrapText="1"/>
    </xf>
    <xf numFmtId="165" fontId="1" fillId="0" borderId="1" xfId="1" applyNumberFormat="1" applyFont="1" applyBorder="1" applyAlignment="1">
      <alignment vertical="center" textRotation="90" wrapText="1"/>
    </xf>
    <xf numFmtId="165" fontId="1" fillId="0" borderId="1" xfId="1" applyNumberFormat="1" applyFont="1" applyBorder="1" applyAlignment="1">
      <alignment horizontal="center" vertical="center" textRotation="90" wrapText="1"/>
    </xf>
    <xf numFmtId="17" fontId="0" fillId="0" borderId="6" xfId="0" applyNumberFormat="1" applyBorder="1" applyAlignment="1">
      <alignment vertical="top" wrapText="1"/>
    </xf>
    <xf numFmtId="0" fontId="1" fillId="0" borderId="1" xfId="0" applyFont="1" applyBorder="1" applyAlignment="1">
      <alignment vertical="top" wrapText="1"/>
    </xf>
    <xf numFmtId="3" fontId="0" fillId="0" borderId="1" xfId="0" applyNumberFormat="1" applyBorder="1" applyAlignment="1">
      <alignment vertical="center" wrapText="1"/>
    </xf>
    <xf numFmtId="0" fontId="1" fillId="0" borderId="6" xfId="0" applyFont="1" applyFill="1" applyBorder="1" applyAlignment="1">
      <alignment vertical="top" wrapText="1"/>
    </xf>
    <xf numFmtId="0" fontId="0" fillId="0" borderId="6" xfId="0" applyBorder="1"/>
    <xf numFmtId="0" fontId="0" fillId="0" borderId="6" xfId="0" applyBorder="1" applyAlignment="1">
      <alignment vertical="top" wrapText="1"/>
    </xf>
    <xf numFmtId="0" fontId="0" fillId="0" borderId="1" xfId="0" applyFill="1" applyBorder="1"/>
    <xf numFmtId="3" fontId="0" fillId="0" borderId="1" xfId="0" applyNumberFormat="1" applyBorder="1" applyAlignment="1">
      <alignment vertical="top" wrapText="1"/>
    </xf>
    <xf numFmtId="0" fontId="1" fillId="0" borderId="1" xfId="0" applyFont="1" applyBorder="1" applyAlignment="1">
      <alignment horizontal="center" vertical="top" wrapText="1"/>
    </xf>
    <xf numFmtId="0" fontId="1" fillId="0" borderId="5" xfId="0" applyFont="1" applyFill="1" applyBorder="1" applyAlignment="1">
      <alignment horizontal="center" vertical="top" wrapText="1"/>
    </xf>
    <xf numFmtId="0" fontId="1" fillId="0" borderId="1" xfId="0" applyFont="1" applyBorder="1" applyAlignment="1">
      <alignment vertical="top" wrapText="1"/>
    </xf>
    <xf numFmtId="0" fontId="1" fillId="0" borderId="1" xfId="0" applyFont="1" applyBorder="1" applyAlignment="1">
      <alignment horizontal="center" vertical="top" wrapText="1"/>
    </xf>
    <xf numFmtId="0" fontId="1" fillId="0" borderId="7" xfId="0" applyFont="1" applyBorder="1" applyAlignment="1">
      <alignment horizontal="center" vertical="top" wrapText="1"/>
    </xf>
    <xf numFmtId="0" fontId="1" fillId="0" borderId="1" xfId="0" applyFont="1" applyBorder="1" applyAlignment="1">
      <alignment vertical="top" wrapText="1"/>
    </xf>
    <xf numFmtId="0" fontId="1" fillId="0" borderId="1" xfId="0" applyFont="1" applyBorder="1" applyAlignment="1">
      <alignment vertical="top" textRotation="90" wrapText="1"/>
    </xf>
    <xf numFmtId="165" fontId="1" fillId="0" borderId="1" xfId="1" applyNumberFormat="1" applyFont="1" applyBorder="1" applyAlignment="1">
      <alignment vertical="center" textRotation="90" wrapText="1"/>
    </xf>
    <xf numFmtId="0" fontId="0" fillId="0" borderId="1" xfId="0" applyBorder="1" applyAlignment="1">
      <alignment vertical="top" wrapText="1"/>
    </xf>
    <xf numFmtId="0" fontId="1" fillId="0" borderId="1" xfId="0" applyFont="1" applyBorder="1" applyAlignment="1">
      <alignment vertical="top" wrapText="1"/>
    </xf>
    <xf numFmtId="0" fontId="1" fillId="0" borderId="1" xfId="0" applyFont="1" applyBorder="1" applyAlignment="1">
      <alignment horizontal="center" vertical="top" wrapText="1"/>
    </xf>
    <xf numFmtId="0" fontId="1" fillId="0" borderId="1" xfId="0" applyFont="1" applyFill="1" applyBorder="1" applyAlignment="1">
      <alignment horizontal="center" vertical="top" wrapText="1"/>
    </xf>
    <xf numFmtId="0" fontId="0" fillId="0" borderId="6" xfId="0" applyBorder="1" applyAlignment="1">
      <alignment horizontal="center" vertical="top" textRotation="90" wrapText="1"/>
    </xf>
    <xf numFmtId="165" fontId="0" fillId="0" borderId="6" xfId="1" applyFont="1" applyBorder="1" applyAlignment="1">
      <alignment horizontal="center" vertical="top" textRotation="90" wrapText="1"/>
    </xf>
    <xf numFmtId="0" fontId="1" fillId="0" borderId="1" xfId="0" applyFont="1" applyBorder="1" applyAlignment="1">
      <alignment horizontal="center" vertical="top" wrapText="1"/>
    </xf>
    <xf numFmtId="0" fontId="1" fillId="0" borderId="1" xfId="0" applyFont="1" applyFill="1" applyBorder="1" applyAlignment="1">
      <alignment horizontal="center" vertical="top" wrapText="1"/>
    </xf>
    <xf numFmtId="0" fontId="1" fillId="0" borderId="1" xfId="0" applyFont="1" applyFill="1" applyBorder="1" applyAlignment="1">
      <alignment vertical="top" wrapText="1"/>
    </xf>
    <xf numFmtId="0" fontId="1" fillId="0" borderId="1" xfId="0" applyFont="1" applyBorder="1" applyAlignment="1">
      <alignment vertical="top" wrapText="1"/>
    </xf>
    <xf numFmtId="0" fontId="1" fillId="0" borderId="1" xfId="0" applyFont="1" applyBorder="1" applyAlignment="1">
      <alignment horizontal="center" vertical="top" wrapText="1"/>
    </xf>
    <xf numFmtId="0" fontId="1" fillId="0" borderId="1" xfId="0" applyFont="1" applyFill="1" applyBorder="1" applyAlignment="1">
      <alignment horizontal="center" vertical="top" wrapText="1"/>
    </xf>
    <xf numFmtId="0" fontId="1" fillId="0" borderId="1" xfId="0" applyFont="1" applyBorder="1" applyAlignment="1">
      <alignment horizontal="center" vertical="top" wrapText="1"/>
    </xf>
    <xf numFmtId="0" fontId="1" fillId="0" borderId="1" xfId="0" applyFont="1" applyFill="1" applyBorder="1" applyAlignment="1">
      <alignment horizontal="center" vertical="top" wrapText="1"/>
    </xf>
    <xf numFmtId="0" fontId="1" fillId="0" borderId="1" xfId="0" applyFont="1" applyBorder="1" applyAlignment="1">
      <alignment vertical="top" wrapText="1"/>
    </xf>
    <xf numFmtId="0" fontId="1" fillId="0" borderId="1" xfId="0" applyFont="1" applyFill="1" applyBorder="1" applyAlignment="1">
      <alignment horizontal="justify" vertical="top" wrapText="1"/>
    </xf>
    <xf numFmtId="0" fontId="1" fillId="0" borderId="1" xfId="0" applyFont="1" applyBorder="1" applyAlignment="1">
      <alignment horizontal="center" vertical="top" textRotation="90" wrapText="1"/>
    </xf>
    <xf numFmtId="0" fontId="1" fillId="0" borderId="1" xfId="0" applyFont="1" applyBorder="1" applyAlignment="1">
      <alignment vertical="top" wrapText="1"/>
    </xf>
    <xf numFmtId="0" fontId="1" fillId="0" borderId="1" xfId="0" applyFont="1" applyBorder="1" applyAlignment="1">
      <alignment horizontal="center" vertical="top" wrapText="1"/>
    </xf>
    <xf numFmtId="166" fontId="1" fillId="0" borderId="1" xfId="1" applyNumberFormat="1" applyFont="1" applyBorder="1" applyAlignment="1">
      <alignment horizontal="center" vertical="top" textRotation="90" wrapText="1"/>
    </xf>
    <xf numFmtId="0" fontId="1" fillId="0" borderId="1" xfId="0" applyFont="1" applyBorder="1" applyAlignment="1">
      <alignment vertical="top" textRotation="90" wrapText="1"/>
    </xf>
    <xf numFmtId="0" fontId="1" fillId="0" borderId="1" xfId="0" applyFont="1" applyFill="1" applyBorder="1" applyAlignment="1">
      <alignment horizontal="center" vertical="top" wrapText="1"/>
    </xf>
    <xf numFmtId="0" fontId="1" fillId="0" borderId="1" xfId="0" applyFont="1" applyBorder="1" applyAlignment="1">
      <alignment vertical="top" wrapText="1"/>
    </xf>
    <xf numFmtId="0" fontId="1" fillId="0" borderId="7" xfId="0" applyFont="1" applyBorder="1" applyAlignment="1">
      <alignment horizontal="center" vertical="top" wrapText="1"/>
    </xf>
    <xf numFmtId="0" fontId="1" fillId="0" borderId="1" xfId="0" applyFont="1" applyBorder="1" applyAlignment="1">
      <alignment horizontal="center" vertical="top" wrapText="1"/>
    </xf>
    <xf numFmtId="0" fontId="0" fillId="0" borderId="1" xfId="0" applyBorder="1" applyAlignment="1">
      <alignment vertical="top" wrapText="1"/>
    </xf>
    <xf numFmtId="0" fontId="1" fillId="0" borderId="1" xfId="0" applyFont="1" applyBorder="1" applyAlignment="1">
      <alignment vertical="top" textRotation="90" wrapText="1"/>
    </xf>
    <xf numFmtId="0" fontId="1" fillId="0" borderId="1" xfId="0" applyFont="1" applyFill="1" applyBorder="1" applyAlignment="1">
      <alignment vertical="top" wrapText="1"/>
    </xf>
    <xf numFmtId="0" fontId="1" fillId="0" borderId="1" xfId="0" applyFont="1" applyBorder="1" applyAlignment="1">
      <alignment horizontal="center" vertical="top" wrapText="1"/>
    </xf>
    <xf numFmtId="0" fontId="1" fillId="0" borderId="1" xfId="0" applyFont="1" applyFill="1" applyBorder="1" applyAlignment="1">
      <alignment horizontal="center" vertical="top" wrapText="1"/>
    </xf>
    <xf numFmtId="0" fontId="1" fillId="0" borderId="1" xfId="0" applyFont="1" applyBorder="1" applyAlignment="1">
      <alignment vertical="top" wrapText="1"/>
    </xf>
    <xf numFmtId="166" fontId="1" fillId="0" borderId="1" xfId="1" applyNumberFormat="1" applyFont="1" applyBorder="1" applyAlignment="1">
      <alignment horizontal="center" vertical="top" textRotation="90" wrapText="1"/>
    </xf>
    <xf numFmtId="0" fontId="6" fillId="2" borderId="1" xfId="0" applyFont="1" applyFill="1" applyBorder="1" applyAlignment="1">
      <alignment horizontal="center" vertical="top" wrapText="1"/>
    </xf>
    <xf numFmtId="0" fontId="6" fillId="3" borderId="1" xfId="0" applyFont="1" applyFill="1" applyBorder="1" applyAlignment="1">
      <alignment horizontal="center" vertical="top" wrapText="1"/>
    </xf>
    <xf numFmtId="0" fontId="1" fillId="0" borderId="1" xfId="0" applyNumberFormat="1" applyFont="1" applyBorder="1" applyAlignment="1">
      <alignment horizontal="center" vertical="top" wrapText="1"/>
    </xf>
    <xf numFmtId="0" fontId="1" fillId="0" borderId="1" xfId="0" applyFont="1" applyBorder="1" applyAlignment="1">
      <alignment horizontal="center" vertical="top" wrapText="1"/>
    </xf>
    <xf numFmtId="0" fontId="1" fillId="0" borderId="1" xfId="0" applyFont="1" applyBorder="1" applyAlignment="1">
      <alignment vertical="top" wrapText="1"/>
    </xf>
    <xf numFmtId="0" fontId="1" fillId="0" borderId="1" xfId="0" applyFont="1" applyFill="1" applyBorder="1" applyAlignment="1">
      <alignment horizontal="center" vertical="top" wrapText="1"/>
    </xf>
    <xf numFmtId="0" fontId="1" fillId="0" borderId="1" xfId="0" applyFont="1" applyBorder="1" applyAlignment="1">
      <alignment vertical="top" wrapText="1"/>
    </xf>
    <xf numFmtId="0" fontId="1" fillId="0" borderId="1" xfId="0" applyFont="1" applyFill="1" applyBorder="1" applyAlignment="1">
      <alignment horizontal="center" vertical="top" wrapText="1"/>
    </xf>
    <xf numFmtId="0" fontId="1" fillId="0" borderId="1" xfId="0" applyFont="1" applyBorder="1" applyAlignment="1">
      <alignment horizontal="center" vertical="top" wrapText="1"/>
    </xf>
    <xf numFmtId="0" fontId="1" fillId="0" borderId="1" xfId="0" applyFont="1" applyBorder="1" applyAlignment="1">
      <alignment vertical="top" wrapText="1"/>
    </xf>
    <xf numFmtId="0" fontId="0" fillId="0" borderId="1" xfId="0" applyBorder="1" applyAlignment="1">
      <alignment vertical="top" wrapText="1"/>
    </xf>
    <xf numFmtId="165" fontId="1" fillId="0" borderId="1" xfId="1" applyNumberFormat="1" applyFont="1" applyBorder="1" applyAlignment="1">
      <alignment vertical="center" textRotation="90" wrapText="1"/>
    </xf>
    <xf numFmtId="0" fontId="1" fillId="0" borderId="1" xfId="0" applyFont="1" applyBorder="1" applyAlignment="1">
      <alignment horizontal="center" vertical="top" wrapText="1"/>
    </xf>
    <xf numFmtId="0" fontId="1" fillId="0" borderId="1" xfId="0" applyFont="1" applyFill="1" applyBorder="1" applyAlignment="1">
      <alignment horizontal="center" vertical="top" wrapText="1"/>
    </xf>
    <xf numFmtId="0" fontId="1" fillId="0" borderId="1" xfId="0" applyFont="1" applyBorder="1" applyAlignment="1">
      <alignment vertical="top" wrapText="1"/>
    </xf>
    <xf numFmtId="0" fontId="1" fillId="0" borderId="1" xfId="0" applyFont="1" applyFill="1" applyBorder="1" applyAlignment="1">
      <alignment vertical="top" wrapText="1"/>
    </xf>
    <xf numFmtId="0" fontId="0" fillId="0" borderId="1" xfId="0" applyBorder="1" applyAlignment="1">
      <alignment wrapText="1"/>
    </xf>
    <xf numFmtId="0" fontId="1" fillId="0" borderId="1" xfId="0" applyFont="1" applyBorder="1" applyAlignment="1">
      <alignment horizontal="center" vertical="top" wrapText="1"/>
    </xf>
    <xf numFmtId="0" fontId="1" fillId="0" borderId="1" xfId="0" applyFont="1" applyBorder="1" applyAlignment="1">
      <alignment vertical="top" wrapText="1"/>
    </xf>
    <xf numFmtId="0" fontId="1" fillId="0" borderId="1" xfId="0" applyFont="1" applyBorder="1" applyAlignment="1">
      <alignment horizontal="center" vertical="top" wrapText="1"/>
    </xf>
    <xf numFmtId="0" fontId="1" fillId="0" borderId="1" xfId="0" applyFont="1" applyFill="1" applyBorder="1" applyAlignment="1">
      <alignment horizontal="center" vertical="top" wrapText="1"/>
    </xf>
    <xf numFmtId="0" fontId="1" fillId="0" borderId="1" xfId="0" applyFont="1" applyBorder="1" applyAlignment="1">
      <alignment horizontal="center" vertical="top" wrapText="1"/>
    </xf>
    <xf numFmtId="0" fontId="1" fillId="0" borderId="1" xfId="0" applyFont="1" applyBorder="1" applyAlignment="1">
      <alignment vertical="top" wrapText="1"/>
    </xf>
    <xf numFmtId="0" fontId="1" fillId="0" borderId="1" xfId="0" applyFont="1" applyFill="1" applyBorder="1" applyAlignment="1">
      <alignment horizontal="center" vertical="top" wrapText="1"/>
    </xf>
    <xf numFmtId="0" fontId="1" fillId="0" borderId="1" xfId="0" applyFont="1" applyFill="1" applyBorder="1" applyAlignment="1">
      <alignment horizontal="center" vertical="top" wrapText="1"/>
    </xf>
    <xf numFmtId="0" fontId="1" fillId="0" borderId="1" xfId="0" applyFont="1" applyBorder="1" applyAlignment="1">
      <alignment vertical="top" wrapText="1"/>
    </xf>
    <xf numFmtId="0" fontId="1" fillId="0" borderId="1" xfId="0" applyFont="1" applyFill="1" applyBorder="1" applyAlignment="1">
      <alignment vertical="top" wrapText="1"/>
    </xf>
    <xf numFmtId="0" fontId="1" fillId="0" borderId="1" xfId="0" applyFont="1" applyBorder="1" applyAlignment="1">
      <alignment vertical="top" wrapText="1"/>
    </xf>
    <xf numFmtId="0" fontId="1" fillId="0" borderId="1" xfId="0" applyFont="1" applyBorder="1" applyAlignment="1">
      <alignment horizontal="center" vertical="top" wrapText="1"/>
    </xf>
    <xf numFmtId="0" fontId="1" fillId="0" borderId="1" xfId="0" applyFont="1" applyBorder="1" applyAlignment="1">
      <alignment vertical="top" wrapText="1"/>
    </xf>
    <xf numFmtId="9" fontId="1" fillId="0" borderId="1" xfId="2" applyFont="1" applyBorder="1" applyAlignment="1">
      <alignment horizontal="center" vertical="top" wrapText="1"/>
    </xf>
    <xf numFmtId="9" fontId="1" fillId="0" borderId="1" xfId="2" applyFont="1" applyBorder="1" applyAlignment="1">
      <alignment vertical="top" wrapText="1"/>
    </xf>
    <xf numFmtId="9" fontId="1" fillId="0" borderId="1" xfId="0" applyNumberFormat="1" applyFont="1" applyBorder="1" applyAlignment="1">
      <alignment vertical="top" wrapText="1"/>
    </xf>
    <xf numFmtId="9" fontId="1" fillId="0" borderId="1" xfId="2" applyFont="1" applyFill="1" applyBorder="1" applyAlignment="1">
      <alignment horizontal="center" vertical="top" wrapText="1"/>
    </xf>
    <xf numFmtId="9" fontId="1" fillId="0" borderId="1" xfId="0" applyNumberFormat="1" applyFont="1" applyFill="1" applyBorder="1" applyAlignment="1">
      <alignment vertical="top" wrapText="1"/>
    </xf>
    <xf numFmtId="9" fontId="1" fillId="0" borderId="1" xfId="0" applyNumberFormat="1" applyFont="1" applyBorder="1" applyAlignment="1">
      <alignment horizontal="center" vertical="top" wrapText="1"/>
    </xf>
    <xf numFmtId="9" fontId="1" fillId="0" borderId="1" xfId="0" applyNumberFormat="1" applyFont="1" applyFill="1" applyBorder="1" applyAlignment="1">
      <alignment horizontal="center" vertical="top" wrapText="1"/>
    </xf>
    <xf numFmtId="9" fontId="1" fillId="0" borderId="7" xfId="0" applyNumberFormat="1" applyFont="1" applyFill="1" applyBorder="1" applyAlignment="1">
      <alignment vertical="top" wrapText="1"/>
    </xf>
    <xf numFmtId="9" fontId="1" fillId="0" borderId="5" xfId="0" applyNumberFormat="1" applyFont="1" applyBorder="1" applyAlignment="1">
      <alignment horizontal="center" vertical="top" wrapText="1"/>
    </xf>
    <xf numFmtId="9" fontId="1" fillId="0" borderId="7" xfId="0" applyNumberFormat="1" applyFont="1" applyBorder="1" applyAlignment="1">
      <alignment horizontal="center" vertical="top" wrapText="1"/>
    </xf>
    <xf numFmtId="9" fontId="1" fillId="0" borderId="6" xfId="0" applyNumberFormat="1" applyFont="1" applyFill="1" applyBorder="1" applyAlignment="1">
      <alignment horizontal="center" vertical="top" wrapText="1"/>
    </xf>
    <xf numFmtId="9" fontId="1" fillId="0" borderId="5" xfId="0" applyNumberFormat="1" applyFont="1" applyFill="1" applyBorder="1" applyAlignment="1">
      <alignment horizontal="center" vertical="top" wrapText="1"/>
    </xf>
    <xf numFmtId="9" fontId="1" fillId="0" borderId="7" xfId="0" applyNumberFormat="1" applyFont="1" applyFill="1" applyBorder="1" applyAlignment="1">
      <alignment horizontal="center" vertical="top" wrapText="1"/>
    </xf>
    <xf numFmtId="9" fontId="1" fillId="0" borderId="5" xfId="2" applyFont="1" applyFill="1" applyBorder="1" applyAlignment="1">
      <alignment horizontal="center" vertical="top" wrapText="1"/>
    </xf>
    <xf numFmtId="9" fontId="1" fillId="0" borderId="7" xfId="2" applyFont="1" applyFill="1" applyBorder="1" applyAlignment="1">
      <alignment horizontal="center" vertical="top" wrapText="1"/>
    </xf>
    <xf numFmtId="0" fontId="1" fillId="0" borderId="1" xfId="0" applyFont="1" applyBorder="1" applyAlignment="1">
      <alignment horizontal="center" vertical="top" wrapText="1"/>
    </xf>
    <xf numFmtId="9" fontId="1" fillId="0" borderId="5" xfId="2" applyFont="1" applyBorder="1" applyAlignment="1">
      <alignment horizontal="center" vertical="top" wrapText="1"/>
    </xf>
    <xf numFmtId="0" fontId="1" fillId="0" borderId="6" xfId="0" applyFont="1" applyBorder="1" applyAlignment="1">
      <alignment horizontal="center" vertical="top" wrapText="1"/>
    </xf>
    <xf numFmtId="0" fontId="1" fillId="0" borderId="7" xfId="0" applyFont="1" applyBorder="1" applyAlignment="1">
      <alignment horizontal="center" vertical="top" wrapText="1"/>
    </xf>
    <xf numFmtId="0" fontId="1" fillId="0" borderId="1" xfId="0" applyFont="1" applyFill="1" applyBorder="1" applyAlignment="1">
      <alignment horizontal="center" vertical="top" wrapText="1"/>
    </xf>
    <xf numFmtId="0" fontId="1" fillId="0" borderId="6" xfId="0" applyFont="1" applyFill="1" applyBorder="1" applyAlignment="1">
      <alignment horizontal="center" vertical="top" wrapText="1"/>
    </xf>
    <xf numFmtId="0" fontId="1" fillId="0" borderId="5" xfId="0" applyFont="1" applyFill="1" applyBorder="1" applyAlignment="1">
      <alignment horizontal="center" vertical="top" wrapText="1"/>
    </xf>
    <xf numFmtId="0" fontId="1" fillId="0" borderId="7" xfId="0" applyFont="1" applyFill="1" applyBorder="1" applyAlignment="1">
      <alignment horizontal="center" vertical="top" wrapText="1"/>
    </xf>
    <xf numFmtId="0" fontId="1" fillId="0" borderId="4" xfId="0" applyFont="1" applyFill="1" applyBorder="1" applyAlignment="1">
      <alignment horizontal="center" vertical="top" wrapText="1"/>
    </xf>
    <xf numFmtId="0" fontId="1" fillId="0" borderId="3" xfId="0" applyFont="1" applyBorder="1" applyAlignment="1">
      <alignment horizontal="center" vertical="top" wrapText="1"/>
    </xf>
    <xf numFmtId="0" fontId="1" fillId="0" borderId="1" xfId="0" applyFont="1" applyBorder="1" applyAlignment="1">
      <alignment vertical="top" wrapText="1"/>
    </xf>
    <xf numFmtId="0" fontId="1" fillId="0" borderId="3" xfId="0" applyFont="1" applyFill="1" applyBorder="1" applyAlignment="1">
      <alignment horizontal="center" vertical="top" wrapText="1"/>
    </xf>
    <xf numFmtId="0" fontId="1" fillId="0" borderId="5" xfId="0" applyFont="1" applyBorder="1" applyAlignment="1">
      <alignment vertical="top" wrapText="1"/>
    </xf>
    <xf numFmtId="165" fontId="1" fillId="0" borderId="7" xfId="1" applyFont="1" applyBorder="1" applyAlignment="1">
      <alignment horizontal="center" vertical="top" textRotation="90" wrapText="1"/>
    </xf>
    <xf numFmtId="165" fontId="1" fillId="0" borderId="5" xfId="1" applyFont="1" applyBorder="1" applyAlignment="1">
      <alignment horizontal="center" vertical="top" textRotation="90" wrapText="1"/>
    </xf>
    <xf numFmtId="0" fontId="1" fillId="0" borderId="1" xfId="0" applyFont="1" applyBorder="1" applyAlignment="1">
      <alignment vertical="top" textRotation="90" wrapText="1"/>
    </xf>
    <xf numFmtId="0" fontId="0" fillId="0" borderId="1" xfId="0" applyBorder="1" applyAlignment="1">
      <alignment vertical="top" wrapText="1"/>
    </xf>
    <xf numFmtId="9" fontId="7" fillId="0" borderId="0" xfId="2" applyFont="1"/>
    <xf numFmtId="9" fontId="7" fillId="0" borderId="0" xfId="2" applyFont="1" applyAlignment="1">
      <alignment horizontal="center"/>
    </xf>
    <xf numFmtId="9" fontId="1" fillId="0" borderId="6" xfId="2" applyFont="1" applyBorder="1" applyAlignment="1">
      <alignment horizontal="center" vertical="top" wrapText="1"/>
    </xf>
    <xf numFmtId="9" fontId="1" fillId="0" borderId="5" xfId="2" applyFont="1" applyBorder="1" applyAlignment="1">
      <alignment horizontal="center" vertical="top" wrapText="1"/>
    </xf>
    <xf numFmtId="9" fontId="1" fillId="0" borderId="7" xfId="2" applyFont="1" applyBorder="1" applyAlignment="1">
      <alignment horizontal="center" vertical="top" wrapText="1"/>
    </xf>
    <xf numFmtId="9" fontId="1" fillId="0" borderId="6" xfId="2" applyFont="1" applyFill="1" applyBorder="1" applyAlignment="1">
      <alignment horizontal="center" vertical="top" wrapText="1"/>
    </xf>
    <xf numFmtId="9" fontId="1" fillId="0" borderId="5" xfId="2" applyFont="1" applyFill="1" applyBorder="1" applyAlignment="1">
      <alignment horizontal="center" vertical="top" wrapText="1"/>
    </xf>
    <xf numFmtId="9" fontId="1" fillId="0" borderId="7" xfId="2" applyFont="1" applyFill="1" applyBorder="1" applyAlignment="1">
      <alignment horizontal="center" vertical="top" wrapText="1"/>
    </xf>
    <xf numFmtId="0" fontId="1" fillId="0" borderId="6" xfId="0" applyFont="1" applyBorder="1" applyAlignment="1">
      <alignment horizontal="center" vertical="top" wrapText="1"/>
    </xf>
    <xf numFmtId="0" fontId="1" fillId="0" borderId="7" xfId="0" applyFont="1" applyBorder="1" applyAlignment="1">
      <alignment horizontal="center" vertical="top" wrapText="1"/>
    </xf>
    <xf numFmtId="0" fontId="1" fillId="0" borderId="1" xfId="0" applyFont="1" applyBorder="1" applyAlignment="1">
      <alignment horizontal="center" vertical="top" wrapText="1"/>
    </xf>
    <xf numFmtId="165" fontId="1" fillId="0" borderId="1" xfId="1" applyFont="1" applyBorder="1" applyAlignment="1">
      <alignment horizontal="center" vertical="top" textRotation="90" wrapText="1"/>
    </xf>
    <xf numFmtId="165" fontId="1" fillId="0" borderId="1" xfId="1" applyFont="1" applyFill="1" applyBorder="1" applyAlignment="1">
      <alignment horizontal="center" vertical="top" textRotation="90" wrapText="1"/>
    </xf>
    <xf numFmtId="0" fontId="1" fillId="0" borderId="1" xfId="0" applyFont="1" applyFill="1" applyBorder="1" applyAlignment="1">
      <alignment horizontal="center" vertical="top" wrapText="1"/>
    </xf>
    <xf numFmtId="166" fontId="1" fillId="0" borderId="6" xfId="1" applyNumberFormat="1" applyFont="1" applyBorder="1" applyAlignment="1">
      <alignment horizontal="center" vertical="top" textRotation="90" wrapText="1"/>
    </xf>
    <xf numFmtId="166" fontId="1" fillId="0" borderId="5" xfId="1" applyNumberFormat="1" applyFont="1" applyBorder="1" applyAlignment="1">
      <alignment horizontal="center" vertical="top" textRotation="90" wrapText="1"/>
    </xf>
    <xf numFmtId="166" fontId="1" fillId="0" borderId="7" xfId="1" applyNumberFormat="1" applyFont="1" applyBorder="1" applyAlignment="1">
      <alignment horizontal="center" vertical="top" textRotation="90" wrapText="1"/>
    </xf>
    <xf numFmtId="164" fontId="1" fillId="0" borderId="6" xfId="1" applyNumberFormat="1" applyFont="1" applyBorder="1" applyAlignment="1">
      <alignment horizontal="center" vertical="top" textRotation="90" wrapText="1"/>
    </xf>
    <xf numFmtId="165" fontId="1" fillId="0" borderId="7" xfId="1" applyFont="1" applyBorder="1" applyAlignment="1">
      <alignment horizontal="center" vertical="top" textRotation="90" wrapText="1"/>
    </xf>
    <xf numFmtId="165" fontId="1" fillId="0" borderId="6" xfId="1" applyFont="1" applyBorder="1" applyAlignment="1">
      <alignment horizontal="center" vertical="top" textRotation="90" wrapText="1"/>
    </xf>
    <xf numFmtId="165" fontId="1" fillId="0" borderId="5" xfId="1" applyFont="1" applyBorder="1" applyAlignment="1">
      <alignment horizontal="center" vertical="top" textRotation="90" wrapText="1"/>
    </xf>
    <xf numFmtId="165" fontId="1" fillId="0" borderId="1" xfId="1" applyNumberFormat="1" applyFont="1" applyFill="1" applyBorder="1" applyAlignment="1">
      <alignment horizontal="center" vertical="top" textRotation="90" wrapText="1"/>
    </xf>
    <xf numFmtId="166" fontId="1" fillId="0" borderId="1" xfId="1" applyNumberFormat="1" applyFont="1" applyBorder="1" applyAlignment="1">
      <alignment horizontal="center" vertical="top" textRotation="90" wrapText="1"/>
    </xf>
    <xf numFmtId="0" fontId="1" fillId="0" borderId="6" xfId="0" applyFont="1" applyBorder="1" applyAlignment="1">
      <alignment vertical="top" wrapText="1"/>
    </xf>
    <xf numFmtId="0" fontId="1" fillId="0" borderId="5" xfId="0" applyFont="1" applyBorder="1" applyAlignment="1">
      <alignment vertical="top" wrapText="1"/>
    </xf>
    <xf numFmtId="0" fontId="1" fillId="0" borderId="7" xfId="0" applyFont="1" applyBorder="1" applyAlignment="1">
      <alignment vertical="top" wrapText="1"/>
    </xf>
    <xf numFmtId="0" fontId="1" fillId="0" borderId="1" xfId="0" applyFont="1" applyBorder="1" applyAlignment="1">
      <alignment horizontal="center" vertical="top" textRotation="90" wrapText="1"/>
    </xf>
    <xf numFmtId="0" fontId="1" fillId="0" borderId="1" xfId="0" applyFont="1" applyFill="1" applyBorder="1" applyAlignment="1">
      <alignment horizontal="center" vertical="top" textRotation="90" wrapText="1"/>
    </xf>
    <xf numFmtId="0" fontId="1" fillId="0" borderId="6" xfId="0" applyFont="1" applyBorder="1" applyAlignment="1">
      <alignment horizontal="center" vertical="top" textRotation="90" wrapText="1"/>
    </xf>
    <xf numFmtId="0" fontId="1" fillId="0" borderId="5" xfId="0" applyFont="1" applyBorder="1" applyAlignment="1">
      <alignment horizontal="center" vertical="top" textRotation="90" wrapText="1"/>
    </xf>
    <xf numFmtId="0" fontId="1" fillId="0" borderId="7" xfId="0" applyFont="1" applyBorder="1" applyAlignment="1">
      <alignment horizontal="center" vertical="top" textRotation="90" wrapText="1"/>
    </xf>
    <xf numFmtId="0" fontId="1" fillId="0" borderId="1" xfId="0" applyFont="1" applyBorder="1" applyAlignment="1">
      <alignment vertical="top" wrapText="1"/>
    </xf>
    <xf numFmtId="0" fontId="1" fillId="0" borderId="5" xfId="0" applyFont="1" applyBorder="1" applyAlignment="1">
      <alignment horizontal="center" vertical="top" wrapText="1"/>
    </xf>
    <xf numFmtId="17" fontId="1" fillId="0" borderId="6" xfId="0" applyNumberFormat="1" applyFont="1" applyBorder="1" applyAlignment="1">
      <alignment horizontal="center" vertical="top" textRotation="90" wrapText="1"/>
    </xf>
    <xf numFmtId="17" fontId="1" fillId="0" borderId="5" xfId="0" applyNumberFormat="1" applyFont="1" applyBorder="1" applyAlignment="1">
      <alignment horizontal="center" vertical="top" textRotation="90" wrapText="1"/>
    </xf>
    <xf numFmtId="17" fontId="1" fillId="0" borderId="7" xfId="0" applyNumberFormat="1" applyFont="1" applyBorder="1" applyAlignment="1">
      <alignment horizontal="center" vertical="top" textRotation="90" wrapText="1"/>
    </xf>
    <xf numFmtId="0" fontId="1" fillId="0" borderId="1" xfId="0" applyFont="1" applyBorder="1" applyAlignment="1">
      <alignment horizontal="right" vertical="top" wrapText="1"/>
    </xf>
    <xf numFmtId="0" fontId="1" fillId="0" borderId="3" xfId="0" applyFont="1" applyBorder="1" applyAlignment="1">
      <alignment horizontal="center" vertical="top" wrapText="1"/>
    </xf>
    <xf numFmtId="0" fontId="1" fillId="0" borderId="4" xfId="0" applyFont="1" applyFill="1" applyBorder="1" applyAlignment="1">
      <alignment horizontal="center" vertical="top" wrapText="1"/>
    </xf>
    <xf numFmtId="0" fontId="1" fillId="0" borderId="3" xfId="0" applyFont="1" applyFill="1" applyBorder="1" applyAlignment="1">
      <alignment horizontal="center" vertical="top" wrapText="1"/>
    </xf>
    <xf numFmtId="0" fontId="3" fillId="0" borderId="2" xfId="0" applyFont="1" applyBorder="1" applyAlignment="1">
      <alignment horizontal="center"/>
    </xf>
    <xf numFmtId="0" fontId="1" fillId="0" borderId="6" xfId="0" applyFont="1" applyFill="1" applyBorder="1" applyAlignment="1">
      <alignment vertical="top" wrapText="1"/>
    </xf>
    <xf numFmtId="0" fontId="1" fillId="0" borderId="5" xfId="0" applyFont="1" applyFill="1" applyBorder="1" applyAlignment="1">
      <alignment vertical="top" wrapText="1"/>
    </xf>
    <xf numFmtId="0" fontId="1" fillId="0" borderId="7" xfId="0" applyFont="1" applyFill="1" applyBorder="1" applyAlignment="1">
      <alignment vertical="top" wrapText="1"/>
    </xf>
    <xf numFmtId="9" fontId="1" fillId="0" borderId="6" xfId="0" applyNumberFormat="1" applyFont="1" applyFill="1" applyBorder="1" applyAlignment="1">
      <alignment horizontal="center" vertical="top" wrapText="1"/>
    </xf>
    <xf numFmtId="9" fontId="1" fillId="0" borderId="5" xfId="0" applyNumberFormat="1" applyFont="1" applyFill="1" applyBorder="1" applyAlignment="1">
      <alignment horizontal="center" vertical="top" wrapText="1"/>
    </xf>
    <xf numFmtId="0" fontId="1" fillId="0" borderId="6" xfId="0" applyFont="1" applyFill="1" applyBorder="1" applyAlignment="1">
      <alignment horizontal="center" vertical="top" wrapText="1"/>
    </xf>
    <xf numFmtId="0" fontId="1" fillId="0" borderId="5" xfId="0" applyFont="1" applyFill="1" applyBorder="1" applyAlignment="1">
      <alignment horizontal="center" vertical="top" wrapText="1"/>
    </xf>
    <xf numFmtId="0" fontId="1" fillId="0" borderId="7" xfId="0" applyFont="1" applyFill="1" applyBorder="1" applyAlignment="1">
      <alignment horizontal="center" vertical="top" wrapText="1"/>
    </xf>
    <xf numFmtId="9" fontId="1" fillId="0" borderId="7" xfId="0" applyNumberFormat="1" applyFont="1" applyFill="1" applyBorder="1" applyAlignment="1">
      <alignment horizontal="center" vertical="top" wrapText="1"/>
    </xf>
    <xf numFmtId="9" fontId="1" fillId="0" borderId="6" xfId="0" applyNumberFormat="1" applyFont="1" applyBorder="1" applyAlignment="1">
      <alignment horizontal="center" vertical="top" wrapText="1"/>
    </xf>
    <xf numFmtId="9" fontId="1" fillId="0" borderId="5" xfId="0" applyNumberFormat="1" applyFont="1" applyBorder="1" applyAlignment="1">
      <alignment horizontal="center" vertical="top" wrapText="1"/>
    </xf>
    <xf numFmtId="9" fontId="1" fillId="0" borderId="7" xfId="0" applyNumberFormat="1" applyFont="1" applyBorder="1" applyAlignment="1">
      <alignment horizontal="center" vertical="top" wrapText="1"/>
    </xf>
    <xf numFmtId="165" fontId="0" fillId="0" borderId="1" xfId="1" applyFont="1" applyBorder="1" applyAlignment="1">
      <alignment textRotation="90"/>
    </xf>
    <xf numFmtId="0" fontId="1" fillId="0" borderId="6" xfId="0" applyFont="1" applyBorder="1" applyAlignment="1">
      <alignment vertical="top" textRotation="90" wrapText="1"/>
    </xf>
    <xf numFmtId="0" fontId="1" fillId="0" borderId="7" xfId="0" applyFont="1" applyBorder="1" applyAlignment="1">
      <alignment vertical="top" textRotation="90" wrapText="1"/>
    </xf>
    <xf numFmtId="165" fontId="1" fillId="0" borderId="1" xfId="1" applyNumberFormat="1" applyFont="1" applyBorder="1" applyAlignment="1">
      <alignment vertical="top" textRotation="90" wrapText="1"/>
    </xf>
    <xf numFmtId="0" fontId="0" fillId="0" borderId="1" xfId="0" applyBorder="1" applyAlignment="1">
      <alignment vertical="top" wrapText="1"/>
    </xf>
    <xf numFmtId="0" fontId="1" fillId="0" borderId="1" xfId="0" applyFont="1" applyBorder="1" applyAlignment="1">
      <alignment vertical="top" textRotation="90" wrapText="1"/>
    </xf>
    <xf numFmtId="165" fontId="1" fillId="0" borderId="1" xfId="1" applyNumberFormat="1" applyFont="1" applyBorder="1" applyAlignment="1">
      <alignment vertical="center" textRotation="90" wrapText="1"/>
    </xf>
    <xf numFmtId="0" fontId="1" fillId="0" borderId="1" xfId="0" applyFont="1" applyFill="1" applyBorder="1" applyAlignment="1">
      <alignment vertical="top" wrapText="1"/>
    </xf>
    <xf numFmtId="0" fontId="0" fillId="0" borderId="1" xfId="0" applyBorder="1" applyAlignment="1">
      <alignment vertical="top" textRotation="90" wrapText="1"/>
    </xf>
    <xf numFmtId="17" fontId="1" fillId="0" borderId="6" xfId="0" applyNumberFormat="1" applyFont="1" applyBorder="1" applyAlignment="1">
      <alignment horizontal="center" vertical="top" wrapText="1"/>
    </xf>
    <xf numFmtId="17" fontId="1" fillId="0" borderId="7" xfId="0" applyNumberFormat="1" applyFont="1" applyBorder="1" applyAlignment="1">
      <alignment horizontal="center" vertical="top" wrapText="1"/>
    </xf>
    <xf numFmtId="0" fontId="5" fillId="4" borderId="8" xfId="0" applyFont="1" applyFill="1" applyBorder="1" applyAlignment="1">
      <alignment horizontal="justify" vertical="top" wrapText="1"/>
    </xf>
    <xf numFmtId="0" fontId="5" fillId="4" borderId="9" xfId="0" applyFont="1" applyFill="1" applyBorder="1" applyAlignment="1">
      <alignment horizontal="justify" vertical="top" wrapText="1"/>
    </xf>
    <xf numFmtId="0" fontId="5" fillId="4" borderId="10" xfId="0" applyFont="1" applyFill="1" applyBorder="1" applyAlignment="1">
      <alignment horizontal="justify" vertical="top" wrapText="1"/>
    </xf>
    <xf numFmtId="0" fontId="5" fillId="4" borderId="11" xfId="0" applyFont="1" applyFill="1" applyBorder="1" applyAlignment="1">
      <alignment horizontal="justify" vertical="top" wrapText="1"/>
    </xf>
    <xf numFmtId="0" fontId="5" fillId="4" borderId="2" xfId="0" applyFont="1" applyFill="1" applyBorder="1" applyAlignment="1">
      <alignment horizontal="justify" vertical="top" wrapText="1"/>
    </xf>
    <xf numFmtId="0" fontId="5" fillId="4" borderId="12" xfId="0" applyFont="1" applyFill="1" applyBorder="1" applyAlignment="1">
      <alignment horizontal="justify" vertical="top" wrapText="1"/>
    </xf>
    <xf numFmtId="3" fontId="0" fillId="0" borderId="6" xfId="0" applyNumberFormat="1" applyBorder="1" applyAlignment="1">
      <alignment vertical="top" wrapText="1"/>
    </xf>
    <xf numFmtId="3" fontId="0" fillId="0" borderId="5" xfId="0" applyNumberFormat="1" applyBorder="1" applyAlignment="1">
      <alignment vertical="top" wrapText="1"/>
    </xf>
    <xf numFmtId="3" fontId="0" fillId="0" borderId="7" xfId="0" applyNumberFormat="1" applyBorder="1" applyAlignment="1">
      <alignment vertical="top" wrapText="1"/>
    </xf>
    <xf numFmtId="0" fontId="8" fillId="5" borderId="1" xfId="0" applyFont="1" applyFill="1" applyBorder="1" applyAlignment="1">
      <alignment horizontal="center" vertical="top" wrapText="1"/>
    </xf>
    <xf numFmtId="165" fontId="0" fillId="0" borderId="1" xfId="1" applyFont="1" applyBorder="1" applyAlignment="1">
      <alignment vertical="top"/>
    </xf>
    <xf numFmtId="1" fontId="1" fillId="0" borderId="1" xfId="2" applyNumberFormat="1" applyFont="1" applyBorder="1" applyAlignment="1">
      <alignment horizontal="center" vertical="top" wrapText="1"/>
    </xf>
    <xf numFmtId="165" fontId="1" fillId="0" borderId="6" xfId="2" applyNumberFormat="1" applyFont="1" applyFill="1" applyBorder="1" applyAlignment="1">
      <alignment horizontal="center" vertical="top" wrapText="1"/>
    </xf>
    <xf numFmtId="165" fontId="1" fillId="0" borderId="1" xfId="2" applyNumberFormat="1" applyFont="1" applyFill="1" applyBorder="1" applyAlignment="1">
      <alignment horizontal="center" vertical="top" wrapText="1"/>
    </xf>
    <xf numFmtId="165" fontId="1" fillId="0" borderId="7" xfId="2" applyNumberFormat="1" applyFont="1" applyFill="1" applyBorder="1" applyAlignment="1">
      <alignment horizontal="center" vertical="top" wrapText="1"/>
    </xf>
    <xf numFmtId="0" fontId="0" fillId="0" borderId="1" xfId="0" applyBorder="1" applyAlignment="1">
      <alignment vertical="top"/>
    </xf>
    <xf numFmtId="165" fontId="0" fillId="0" borderId="6" xfId="1" applyFont="1" applyFill="1" applyBorder="1" applyAlignment="1">
      <alignment horizontal="center" vertical="top"/>
    </xf>
    <xf numFmtId="165" fontId="1" fillId="0" borderId="6" xfId="0" applyNumberFormat="1" applyFont="1" applyBorder="1" applyAlignment="1">
      <alignment horizontal="center" vertical="top" wrapText="1"/>
    </xf>
    <xf numFmtId="0" fontId="9" fillId="0" borderId="1" xfId="0" applyFont="1" applyBorder="1" applyAlignment="1">
      <alignment vertical="top" wrapText="1"/>
    </xf>
    <xf numFmtId="9" fontId="0" fillId="0" borderId="1" xfId="2" applyFont="1" applyBorder="1" applyAlignment="1">
      <alignment horizontal="center" vertical="top" wrapText="1"/>
    </xf>
    <xf numFmtId="165" fontId="0" fillId="0" borderId="5" xfId="1" applyFont="1" applyFill="1" applyBorder="1" applyAlignment="1">
      <alignment horizontal="center" vertical="top"/>
    </xf>
    <xf numFmtId="165" fontId="1" fillId="0" borderId="5" xfId="0" applyNumberFormat="1" applyFont="1" applyBorder="1" applyAlignment="1">
      <alignment horizontal="center" vertical="top" wrapText="1"/>
    </xf>
    <xf numFmtId="0" fontId="9" fillId="0" borderId="1" xfId="0" applyFont="1" applyBorder="1" applyAlignment="1">
      <alignment horizontal="center" vertical="top" wrapText="1"/>
    </xf>
    <xf numFmtId="165" fontId="0" fillId="0" borderId="7" xfId="1" applyFont="1" applyFill="1" applyBorder="1" applyAlignment="1">
      <alignment horizontal="center" vertical="top"/>
    </xf>
    <xf numFmtId="165" fontId="1" fillId="0" borderId="7" xfId="0" applyNumberFormat="1" applyFont="1" applyBorder="1" applyAlignment="1">
      <alignment horizontal="center" vertical="top" wrapText="1"/>
    </xf>
    <xf numFmtId="165" fontId="1" fillId="0" borderId="5" xfId="2" applyNumberFormat="1" applyFont="1" applyFill="1" applyBorder="1" applyAlignment="1">
      <alignment horizontal="center" vertical="top" wrapText="1"/>
    </xf>
    <xf numFmtId="0" fontId="0" fillId="0" borderId="1" xfId="0" applyBorder="1" applyAlignment="1">
      <alignment horizontal="center" vertical="top"/>
    </xf>
    <xf numFmtId="165" fontId="0" fillId="0" borderId="1" xfId="1" applyFont="1" applyBorder="1" applyAlignment="1">
      <alignment horizontal="left" vertical="top"/>
    </xf>
    <xf numFmtId="165" fontId="0" fillId="3" borderId="1" xfId="1" applyFont="1" applyFill="1" applyBorder="1" applyAlignment="1">
      <alignment vertical="top"/>
    </xf>
    <xf numFmtId="165" fontId="1" fillId="0" borderId="6" xfId="2" applyNumberFormat="1" applyFont="1" applyFill="1" applyBorder="1" applyAlignment="1">
      <alignment horizontal="center" vertical="top" wrapText="1"/>
    </xf>
    <xf numFmtId="165" fontId="1" fillId="0" borderId="7" xfId="2" applyNumberFormat="1" applyFont="1" applyFill="1" applyBorder="1" applyAlignment="1">
      <alignment horizontal="center" vertical="top" wrapText="1"/>
    </xf>
    <xf numFmtId="0" fontId="1" fillId="0" borderId="4" xfId="0" applyFont="1" applyBorder="1" applyAlignment="1">
      <alignment horizontal="center" vertical="top" wrapText="1"/>
    </xf>
    <xf numFmtId="165" fontId="0" fillId="0" borderId="1" xfId="1" applyFont="1" applyBorder="1" applyAlignment="1">
      <alignment vertical="center"/>
    </xf>
    <xf numFmtId="9" fontId="1" fillId="0" borderId="6" xfId="0" applyNumberFormat="1" applyFont="1" applyBorder="1" applyAlignment="1">
      <alignment vertical="top" wrapText="1"/>
    </xf>
    <xf numFmtId="165" fontId="0" fillId="0" borderId="1" xfId="1" applyFont="1" applyBorder="1"/>
    <xf numFmtId="165" fontId="0" fillId="0" borderId="1" xfId="1" applyFont="1" applyFill="1" applyBorder="1" applyAlignment="1">
      <alignment vertical="top"/>
    </xf>
    <xf numFmtId="165" fontId="1" fillId="0" borderId="6" xfId="0" applyNumberFormat="1" applyFont="1" applyFill="1" applyBorder="1" applyAlignment="1">
      <alignment horizontal="center" vertical="top" wrapText="1"/>
    </xf>
    <xf numFmtId="165" fontId="1" fillId="0" borderId="7" xfId="0" applyNumberFormat="1" applyFont="1" applyFill="1" applyBorder="1" applyAlignment="1">
      <alignment vertical="top" wrapText="1"/>
    </xf>
    <xf numFmtId="165" fontId="7" fillId="0" borderId="0" xfId="2" applyNumberFormat="1" applyFont="1" applyAlignment="1">
      <alignment horizontal="center"/>
    </xf>
    <xf numFmtId="168" fontId="0" fillId="0" borderId="0" xfId="0" applyNumberFormat="1" applyAlignment="1">
      <alignment horizontal="center"/>
    </xf>
    <xf numFmtId="165" fontId="1" fillId="0" borderId="3" xfId="0" applyNumberFormat="1" applyFont="1" applyBorder="1" applyAlignment="1">
      <alignment horizontal="center" vertical="top" wrapText="1"/>
    </xf>
    <xf numFmtId="165" fontId="1" fillId="0" borderId="1" xfId="0" applyNumberFormat="1" applyFont="1" applyBorder="1" applyAlignment="1">
      <alignment horizontal="center" vertical="top" wrapText="1"/>
    </xf>
    <xf numFmtId="0" fontId="1" fillId="0" borderId="0" xfId="0" applyFont="1" applyFill="1" applyBorder="1" applyAlignment="1">
      <alignment horizontal="center" vertical="top" wrapText="1"/>
    </xf>
    <xf numFmtId="0" fontId="1" fillId="0" borderId="0" xfId="0" applyFont="1" applyFill="1" applyBorder="1" applyAlignment="1">
      <alignment vertical="top" wrapText="1"/>
    </xf>
    <xf numFmtId="3" fontId="0" fillId="0" borderId="0" xfId="0" applyNumberFormat="1" applyBorder="1" applyAlignment="1">
      <alignment vertical="top" wrapText="1"/>
    </xf>
    <xf numFmtId="3" fontId="0" fillId="0" borderId="0" xfId="0" applyNumberFormat="1" applyBorder="1" applyAlignment="1">
      <alignment vertical="center" wrapText="1"/>
    </xf>
    <xf numFmtId="0" fontId="0" fillId="0" borderId="0" xfId="0" applyFill="1" applyBorder="1"/>
    <xf numFmtId="0" fontId="0" fillId="0" borderId="0" xfId="0" applyBorder="1"/>
    <xf numFmtId="17" fontId="1" fillId="0" borderId="0" xfId="0" applyNumberFormat="1" applyFont="1" applyBorder="1" applyAlignment="1">
      <alignment horizontal="center" vertical="top" wrapText="1"/>
    </xf>
    <xf numFmtId="0" fontId="1" fillId="0" borderId="0" xfId="0" applyFont="1" applyBorder="1" applyAlignment="1">
      <alignment horizontal="center" vertical="top" wrapText="1"/>
    </xf>
    <xf numFmtId="0" fontId="0" fillId="0" borderId="0" xfId="0" applyBorder="1" applyAlignment="1">
      <alignment vertical="top" wrapText="1"/>
    </xf>
    <xf numFmtId="0" fontId="0" fillId="0" borderId="0" xfId="0" applyBorder="1" applyAlignment="1">
      <alignment vertical="top" textRotation="90" wrapText="1"/>
    </xf>
    <xf numFmtId="165" fontId="0" fillId="0" borderId="0" xfId="1" applyFont="1" applyBorder="1" applyAlignment="1">
      <alignment textRotation="90"/>
    </xf>
    <xf numFmtId="0" fontId="1" fillId="0" borderId="0" xfId="0" applyFont="1" applyBorder="1" applyAlignment="1">
      <alignment horizontal="justify" vertical="top" wrapText="1"/>
    </xf>
    <xf numFmtId="165" fontId="0" fillId="0" borderId="0" xfId="0" applyNumberFormat="1" applyBorder="1"/>
    <xf numFmtId="9" fontId="0" fillId="0" borderId="0" xfId="2" applyFont="1" applyBorder="1"/>
  </cellXfs>
  <cellStyles count="3">
    <cellStyle name="Moneda" xfId="1" builtinId="4"/>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77"/>
  <sheetViews>
    <sheetView tabSelected="1" zoomScale="80" zoomScaleNormal="80" workbookViewId="0">
      <pane xSplit="5" ySplit="2" topLeftCell="F71" activePane="bottomRight" state="frozen"/>
      <selection pane="topRight" activeCell="F1" sqref="F1"/>
      <selection pane="bottomLeft" activeCell="A3" sqref="A3"/>
      <selection pane="bottomRight" activeCell="AK72" sqref="AK72"/>
    </sheetView>
  </sheetViews>
  <sheetFormatPr baseColWidth="10" defaultRowHeight="14.5" x14ac:dyDescent="0.35"/>
  <cols>
    <col min="1" max="1" width="20.08984375" customWidth="1"/>
    <col min="2" max="2" width="26.453125" customWidth="1"/>
    <col min="3" max="3" width="25.7265625" customWidth="1"/>
    <col min="4" max="4" width="15.54296875" customWidth="1"/>
    <col min="5" max="5" width="15.08984375" customWidth="1"/>
    <col min="6" max="6" width="21.7265625" style="1" customWidth="1"/>
    <col min="7" max="7" width="9.81640625" customWidth="1"/>
    <col min="8" max="8" width="10.453125" customWidth="1"/>
    <col min="9" max="9" width="23.6328125" customWidth="1"/>
    <col min="10" max="10" width="14.453125" customWidth="1"/>
    <col min="11" max="11" width="15.7265625" customWidth="1"/>
    <col min="12" max="12" width="15.54296875" style="2" customWidth="1"/>
    <col min="13" max="13" width="8.1796875" customWidth="1"/>
    <col min="14" max="14" width="14.81640625" customWidth="1"/>
    <col min="15" max="15" width="12.6328125" customWidth="1"/>
    <col min="16" max="16" width="18" customWidth="1"/>
    <col min="17" max="17" width="15.7265625" customWidth="1"/>
    <col min="18" max="18" width="10.90625" customWidth="1"/>
    <col min="19" max="19" width="9" customWidth="1"/>
    <col min="20" max="20" width="7.08984375" customWidth="1"/>
    <col min="21" max="21" width="4.08984375" customWidth="1"/>
    <col min="22" max="22" width="8" customWidth="1"/>
    <col min="23" max="23" width="12.81640625" customWidth="1"/>
    <col min="24" max="24" width="15.7265625" style="1" customWidth="1"/>
    <col min="25" max="25" width="11.26953125" style="1" customWidth="1"/>
    <col min="26" max="34" width="18.81640625" style="1" customWidth="1"/>
    <col min="35" max="35" width="29.36328125" style="1" customWidth="1"/>
    <col min="36" max="36" width="26" style="1" customWidth="1"/>
    <col min="37" max="37" width="18.81640625" style="1" customWidth="1"/>
    <col min="38" max="38" width="18.7265625" customWidth="1"/>
    <col min="39" max="39" width="19.1796875" customWidth="1"/>
    <col min="40" max="42" width="20.7265625" customWidth="1"/>
    <col min="43" max="43" width="28.7265625" customWidth="1"/>
    <col min="44" max="44" width="22" customWidth="1"/>
    <col min="45" max="45" width="23.1796875" customWidth="1"/>
    <col min="46" max="46" width="18.54296875" customWidth="1"/>
    <col min="47" max="47" width="18" customWidth="1"/>
    <col min="48" max="49" width="19" customWidth="1"/>
    <col min="50" max="50" width="26.81640625" customWidth="1"/>
    <col min="51" max="51" width="27.453125" customWidth="1"/>
  </cols>
  <sheetData>
    <row r="1" spans="1:51" x14ac:dyDescent="0.35">
      <c r="A1" s="186" t="s">
        <v>378</v>
      </c>
      <c r="B1" s="186"/>
      <c r="C1" s="186"/>
      <c r="D1" s="186"/>
      <c r="E1" s="186"/>
      <c r="F1" s="186"/>
      <c r="G1" s="186"/>
      <c r="H1" s="186"/>
      <c r="I1" s="186"/>
      <c r="J1" s="186"/>
      <c r="K1" s="186"/>
      <c r="L1" s="186"/>
      <c r="M1" s="186"/>
      <c r="N1" s="186"/>
      <c r="O1" s="186"/>
      <c r="P1" s="186"/>
      <c r="Q1" s="186"/>
      <c r="R1" s="186"/>
      <c r="S1" s="186"/>
      <c r="T1" s="186"/>
      <c r="U1" s="186"/>
      <c r="V1" s="186"/>
      <c r="W1" s="186"/>
      <c r="X1" s="186"/>
      <c r="Y1" s="186"/>
      <c r="Z1" s="186"/>
      <c r="AA1" s="186"/>
      <c r="AB1" s="186"/>
      <c r="AC1" s="186"/>
      <c r="AD1" s="186"/>
      <c r="AE1" s="186"/>
      <c r="AF1" s="186"/>
      <c r="AG1" s="186"/>
      <c r="AH1" s="186"/>
      <c r="AI1" s="186"/>
      <c r="AJ1" s="186"/>
      <c r="AK1" s="186"/>
      <c r="AL1" s="186"/>
      <c r="AM1" s="186"/>
      <c r="AN1" s="186"/>
      <c r="AO1" s="186"/>
      <c r="AP1" s="186"/>
      <c r="AQ1" s="186"/>
      <c r="AR1" s="186"/>
      <c r="AS1" s="186"/>
      <c r="AT1" s="186"/>
      <c r="AU1" s="186"/>
      <c r="AV1" s="29"/>
      <c r="AW1" s="29"/>
      <c r="AX1" s="8"/>
    </row>
    <row r="2" spans="1:51" ht="103.5" customHeight="1" x14ac:dyDescent="0.35">
      <c r="A2" s="9" t="s">
        <v>0</v>
      </c>
      <c r="B2" s="9" t="s">
        <v>1</v>
      </c>
      <c r="C2" s="9" t="s">
        <v>2</v>
      </c>
      <c r="D2" s="9" t="s">
        <v>3</v>
      </c>
      <c r="E2" s="10" t="s">
        <v>4</v>
      </c>
      <c r="F2" s="11" t="s">
        <v>5</v>
      </c>
      <c r="G2" s="9" t="s">
        <v>6</v>
      </c>
      <c r="H2" s="9" t="s">
        <v>3</v>
      </c>
      <c r="I2" s="9" t="s">
        <v>7</v>
      </c>
      <c r="J2" s="9" t="s">
        <v>8</v>
      </c>
      <c r="K2" s="9" t="s">
        <v>325</v>
      </c>
      <c r="L2" s="9" t="s">
        <v>324</v>
      </c>
      <c r="M2" s="9" t="s">
        <v>383</v>
      </c>
      <c r="N2" s="28" t="s">
        <v>581</v>
      </c>
      <c r="O2" s="28" t="s">
        <v>573</v>
      </c>
      <c r="P2" s="28" t="s">
        <v>571</v>
      </c>
      <c r="Q2" s="28" t="s">
        <v>572</v>
      </c>
      <c r="R2" s="28" t="s">
        <v>579</v>
      </c>
      <c r="S2" s="28" t="s">
        <v>580</v>
      </c>
      <c r="T2" s="9" t="s">
        <v>9</v>
      </c>
      <c r="U2" s="9" t="s">
        <v>228</v>
      </c>
      <c r="V2" s="9" t="s">
        <v>10</v>
      </c>
      <c r="W2" s="9" t="s">
        <v>11</v>
      </c>
      <c r="X2" s="9" t="s">
        <v>323</v>
      </c>
      <c r="Y2" s="9" t="s">
        <v>385</v>
      </c>
      <c r="Z2" s="28" t="s">
        <v>582</v>
      </c>
      <c r="AA2" s="28" t="s">
        <v>583</v>
      </c>
      <c r="AB2" s="28" t="s">
        <v>584</v>
      </c>
      <c r="AC2" s="28" t="s">
        <v>585</v>
      </c>
      <c r="AD2" s="219" t="s">
        <v>586</v>
      </c>
      <c r="AE2" s="219" t="s">
        <v>587</v>
      </c>
      <c r="AF2" s="219" t="s">
        <v>588</v>
      </c>
      <c r="AG2" s="219" t="s">
        <v>589</v>
      </c>
      <c r="AH2" s="219" t="s">
        <v>590</v>
      </c>
      <c r="AI2" s="219" t="s">
        <v>591</v>
      </c>
      <c r="AJ2" s="219" t="s">
        <v>592</v>
      </c>
      <c r="AK2" s="219" t="s">
        <v>593</v>
      </c>
      <c r="AL2" s="84" t="s">
        <v>474</v>
      </c>
      <c r="AM2" s="85" t="s">
        <v>475</v>
      </c>
      <c r="AN2" s="9" t="s">
        <v>12</v>
      </c>
      <c r="AO2" s="84" t="s">
        <v>476</v>
      </c>
      <c r="AP2" s="85" t="s">
        <v>499</v>
      </c>
      <c r="AQ2" s="9" t="s">
        <v>13</v>
      </c>
      <c r="AR2" s="9" t="s">
        <v>14</v>
      </c>
      <c r="AS2" s="9" t="s">
        <v>17</v>
      </c>
      <c r="AT2" s="9" t="s">
        <v>15</v>
      </c>
      <c r="AU2" s="9" t="s">
        <v>16</v>
      </c>
      <c r="AV2" s="9" t="s">
        <v>384</v>
      </c>
      <c r="AW2" s="30" t="s">
        <v>480</v>
      </c>
      <c r="AX2" s="9" t="s">
        <v>478</v>
      </c>
      <c r="AY2" s="30" t="s">
        <v>479</v>
      </c>
    </row>
    <row r="3" spans="1:51" ht="62.5" customHeight="1" x14ac:dyDescent="0.35">
      <c r="A3" s="156" t="s">
        <v>18</v>
      </c>
      <c r="B3" s="156" t="s">
        <v>19</v>
      </c>
      <c r="C3" s="12" t="s">
        <v>43</v>
      </c>
      <c r="D3" s="12" t="s">
        <v>45</v>
      </c>
      <c r="E3" s="13" t="s">
        <v>44</v>
      </c>
      <c r="F3" s="184" t="s">
        <v>27</v>
      </c>
      <c r="G3" s="12" t="s">
        <v>52</v>
      </c>
      <c r="H3" s="12" t="s">
        <v>57</v>
      </c>
      <c r="I3" s="12" t="s">
        <v>54</v>
      </c>
      <c r="J3" s="12">
        <v>1</v>
      </c>
      <c r="K3" s="12">
        <v>1</v>
      </c>
      <c r="L3" s="14">
        <v>0</v>
      </c>
      <c r="M3" s="76">
        <v>0</v>
      </c>
      <c r="N3" s="76">
        <v>0</v>
      </c>
      <c r="O3" s="112">
        <f>N3+M3</f>
        <v>0</v>
      </c>
      <c r="P3" s="114">
        <f>O3/K3</f>
        <v>0</v>
      </c>
      <c r="Q3" s="148">
        <f>SUM(P3:P5)/(3)</f>
        <v>0.33333333333333331</v>
      </c>
      <c r="R3" s="112">
        <f>O3+L3</f>
        <v>0</v>
      </c>
      <c r="S3" s="114">
        <f>R3/J3</f>
        <v>0</v>
      </c>
      <c r="T3" s="159" t="s">
        <v>230</v>
      </c>
      <c r="U3" s="159" t="s">
        <v>229</v>
      </c>
      <c r="V3" s="156" t="s">
        <v>245</v>
      </c>
      <c r="W3" s="12" t="s">
        <v>330</v>
      </c>
      <c r="X3" s="12">
        <v>1</v>
      </c>
      <c r="Y3" s="12">
        <v>0</v>
      </c>
      <c r="Z3" s="76">
        <v>0</v>
      </c>
      <c r="AA3" s="114">
        <f>Z3+Y3/X3</f>
        <v>0</v>
      </c>
      <c r="AB3" s="148">
        <f>SUM(AA3:AA5)/(3)</f>
        <v>0.55555555555555547</v>
      </c>
      <c r="AC3" s="196">
        <f>AB3</f>
        <v>0.55555555555555547</v>
      </c>
      <c r="AD3" s="114" t="s">
        <v>272</v>
      </c>
      <c r="AE3" s="138" t="s">
        <v>594</v>
      </c>
      <c r="AF3" s="114" t="s">
        <v>595</v>
      </c>
      <c r="AG3" s="220">
        <v>5349474275</v>
      </c>
      <c r="AH3" s="221">
        <v>0</v>
      </c>
      <c r="AI3" s="222">
        <f>SUM(AG3:AG4)</f>
        <v>5720321275</v>
      </c>
      <c r="AJ3" s="223">
        <f>SUM(AH3:AH4)</f>
        <v>330000000</v>
      </c>
      <c r="AK3" s="114"/>
      <c r="AL3" s="15" t="s">
        <v>494</v>
      </c>
      <c r="AM3" s="76" t="s">
        <v>495</v>
      </c>
      <c r="AN3" s="6" t="s">
        <v>268</v>
      </c>
      <c r="AO3" s="73" t="s">
        <v>490</v>
      </c>
      <c r="AP3" s="73">
        <v>0</v>
      </c>
      <c r="AQ3" s="6" t="s">
        <v>269</v>
      </c>
      <c r="AR3" s="157" t="s">
        <v>273</v>
      </c>
      <c r="AS3" s="157">
        <f>380847000+5349474274.65</f>
        <v>5730321274.6499996</v>
      </c>
      <c r="AT3" s="157" t="s">
        <v>271</v>
      </c>
      <c r="AU3" s="157" t="s">
        <v>272</v>
      </c>
      <c r="AV3" s="157">
        <v>330000000</v>
      </c>
      <c r="AW3" s="157">
        <v>330000000</v>
      </c>
      <c r="AX3" s="49" t="s">
        <v>430</v>
      </c>
      <c r="AY3" s="88" t="s">
        <v>531</v>
      </c>
    </row>
    <row r="4" spans="1:51" ht="75" customHeight="1" x14ac:dyDescent="0.35">
      <c r="A4" s="156"/>
      <c r="B4" s="156"/>
      <c r="C4" s="12" t="s">
        <v>46</v>
      </c>
      <c r="D4" s="12" t="s">
        <v>48</v>
      </c>
      <c r="E4" s="13" t="s">
        <v>47</v>
      </c>
      <c r="F4" s="184"/>
      <c r="G4" s="12" t="s">
        <v>53</v>
      </c>
      <c r="H4" s="12" t="s">
        <v>56</v>
      </c>
      <c r="I4" s="12" t="s">
        <v>55</v>
      </c>
      <c r="J4" s="12">
        <v>1</v>
      </c>
      <c r="K4" s="12">
        <v>0</v>
      </c>
      <c r="L4" s="14">
        <v>0</v>
      </c>
      <c r="M4" s="76">
        <v>0</v>
      </c>
      <c r="N4" s="76">
        <v>0</v>
      </c>
      <c r="O4" s="112">
        <f t="shared" ref="O4:O69" si="0">N4+M4</f>
        <v>0</v>
      </c>
      <c r="P4" s="114"/>
      <c r="Q4" s="149"/>
      <c r="R4" s="112">
        <f t="shared" ref="R4:R70" si="1">O4+L4</f>
        <v>0</v>
      </c>
      <c r="S4" s="112">
        <f t="shared" ref="S4:S48" si="2">R4/J4</f>
        <v>0</v>
      </c>
      <c r="T4" s="159"/>
      <c r="U4" s="159"/>
      <c r="V4" s="156"/>
      <c r="W4" s="87" t="s">
        <v>329</v>
      </c>
      <c r="X4" s="12">
        <v>3</v>
      </c>
      <c r="Y4" s="12">
        <v>1</v>
      </c>
      <c r="Z4" s="87">
        <v>1</v>
      </c>
      <c r="AA4" s="114">
        <f>2/X4</f>
        <v>0.66666666666666663</v>
      </c>
      <c r="AB4" s="149"/>
      <c r="AC4" s="197"/>
      <c r="AD4" s="114" t="s">
        <v>272</v>
      </c>
      <c r="AE4" s="138" t="s">
        <v>594</v>
      </c>
      <c r="AF4" s="129" t="s">
        <v>596</v>
      </c>
      <c r="AG4" s="220">
        <v>370847000</v>
      </c>
      <c r="AH4" s="220">
        <v>330000000</v>
      </c>
      <c r="AI4" s="224"/>
      <c r="AJ4" s="129"/>
      <c r="AK4" s="129"/>
      <c r="AL4" s="15" t="s">
        <v>494</v>
      </c>
      <c r="AM4" s="76" t="s">
        <v>495</v>
      </c>
      <c r="AN4" s="6" t="s">
        <v>268</v>
      </c>
      <c r="AO4" s="73" t="s">
        <v>491</v>
      </c>
      <c r="AP4" s="73" t="s">
        <v>491</v>
      </c>
      <c r="AQ4" s="6" t="s">
        <v>269</v>
      </c>
      <c r="AR4" s="157"/>
      <c r="AS4" s="157"/>
      <c r="AT4" s="157"/>
      <c r="AU4" s="157"/>
      <c r="AV4" s="157"/>
      <c r="AW4" s="157"/>
      <c r="AX4" s="88" t="s">
        <v>386</v>
      </c>
      <c r="AY4" s="90" t="s">
        <v>532</v>
      </c>
    </row>
    <row r="5" spans="1:51" ht="107.5" customHeight="1" x14ac:dyDescent="0.35">
      <c r="A5" s="156"/>
      <c r="B5" s="156"/>
      <c r="C5" s="12" t="s">
        <v>50</v>
      </c>
      <c r="D5" s="12" t="s">
        <v>51</v>
      </c>
      <c r="E5" s="13" t="s">
        <v>49</v>
      </c>
      <c r="F5" s="184"/>
      <c r="G5" s="6" t="s">
        <v>381</v>
      </c>
      <c r="H5" s="12" t="s">
        <v>380</v>
      </c>
      <c r="I5" s="12" t="s">
        <v>382</v>
      </c>
      <c r="J5" s="12">
        <v>3</v>
      </c>
      <c r="K5" s="12">
        <v>3</v>
      </c>
      <c r="L5" s="14">
        <v>0</v>
      </c>
      <c r="M5" s="76">
        <v>3</v>
      </c>
      <c r="N5" s="76">
        <v>3</v>
      </c>
      <c r="O5" s="112">
        <f t="shared" si="0"/>
        <v>6</v>
      </c>
      <c r="P5" s="114">
        <f>100%</f>
        <v>1</v>
      </c>
      <c r="Q5" s="150"/>
      <c r="R5" s="112">
        <f t="shared" si="1"/>
        <v>6</v>
      </c>
      <c r="S5" s="112">
        <f>100%</f>
        <v>1</v>
      </c>
      <c r="T5" s="159"/>
      <c r="U5" s="159"/>
      <c r="V5" s="156"/>
      <c r="W5" s="12" t="s">
        <v>244</v>
      </c>
      <c r="X5" s="12">
        <v>8</v>
      </c>
      <c r="Y5" s="12">
        <v>8</v>
      </c>
      <c r="Z5" s="76">
        <v>0</v>
      </c>
      <c r="AA5" s="114">
        <f t="shared" ref="AA5:AA60" si="3">Z5+Y5/X5</f>
        <v>1</v>
      </c>
      <c r="AB5" s="150"/>
      <c r="AC5" s="198"/>
      <c r="AD5" s="123"/>
      <c r="AE5" s="123"/>
      <c r="AF5" s="123"/>
      <c r="AG5" s="123"/>
      <c r="AH5" s="123"/>
      <c r="AI5" s="123"/>
      <c r="AJ5" s="123"/>
      <c r="AK5" s="123"/>
      <c r="AL5" s="15" t="s">
        <v>494</v>
      </c>
      <c r="AM5" s="76" t="s">
        <v>495</v>
      </c>
      <c r="AN5" s="6" t="s">
        <v>268</v>
      </c>
      <c r="AO5" s="73">
        <v>8</v>
      </c>
      <c r="AP5" s="73">
        <v>8</v>
      </c>
      <c r="AQ5" s="14" t="s">
        <v>269</v>
      </c>
      <c r="AR5" s="157"/>
      <c r="AS5" s="157"/>
      <c r="AT5" s="157"/>
      <c r="AU5" s="157"/>
      <c r="AV5" s="157"/>
      <c r="AW5" s="157"/>
      <c r="AX5" s="37" t="s">
        <v>419</v>
      </c>
      <c r="AY5" s="32"/>
    </row>
    <row r="6" spans="1:51" ht="94.15" customHeight="1" x14ac:dyDescent="0.35">
      <c r="A6" s="192" t="s">
        <v>20</v>
      </c>
      <c r="B6" s="192" t="s">
        <v>21</v>
      </c>
      <c r="C6" s="159" t="s">
        <v>60</v>
      </c>
      <c r="D6" s="159" t="s">
        <v>62</v>
      </c>
      <c r="E6" s="185" t="s">
        <v>61</v>
      </c>
      <c r="F6" s="184" t="s">
        <v>29</v>
      </c>
      <c r="G6" s="14" t="s">
        <v>91</v>
      </c>
      <c r="H6" s="14" t="s">
        <v>77</v>
      </c>
      <c r="I6" s="14" t="s">
        <v>94</v>
      </c>
      <c r="J6" s="14">
        <v>60</v>
      </c>
      <c r="K6" s="14">
        <v>15</v>
      </c>
      <c r="L6" s="14" t="s">
        <v>574</v>
      </c>
      <c r="M6" s="74">
        <v>203</v>
      </c>
      <c r="N6" s="74">
        <v>275</v>
      </c>
      <c r="O6" s="112">
        <f t="shared" si="0"/>
        <v>478</v>
      </c>
      <c r="P6" s="114">
        <f>100%</f>
        <v>1</v>
      </c>
      <c r="Q6" s="148">
        <f>SUM(P6:P7)/(2)</f>
        <v>1</v>
      </c>
      <c r="R6" s="112">
        <f>1266</f>
        <v>1266</v>
      </c>
      <c r="S6" s="112">
        <f>100%</f>
        <v>1</v>
      </c>
      <c r="T6" s="154" t="s">
        <v>231</v>
      </c>
      <c r="U6" s="154" t="s">
        <v>232</v>
      </c>
      <c r="V6" s="154" t="s">
        <v>248</v>
      </c>
      <c r="W6" s="14" t="s">
        <v>249</v>
      </c>
      <c r="X6" s="12">
        <v>15</v>
      </c>
      <c r="Y6" s="47">
        <v>203</v>
      </c>
      <c r="Z6" s="87">
        <v>275</v>
      </c>
      <c r="AA6" s="114">
        <f>100%</f>
        <v>1</v>
      </c>
      <c r="AB6" s="148">
        <f>SUM(AA6:AA7)/(2)</f>
        <v>1</v>
      </c>
      <c r="AC6" s="196">
        <f>AB6</f>
        <v>1</v>
      </c>
      <c r="AD6" s="225" t="s">
        <v>277</v>
      </c>
      <c r="AE6" s="145" t="s">
        <v>597</v>
      </c>
      <c r="AF6" s="145" t="s">
        <v>598</v>
      </c>
      <c r="AG6" s="220">
        <v>534516665</v>
      </c>
      <c r="AH6" s="220">
        <v>244800000</v>
      </c>
      <c r="AI6" s="226">
        <f>SUM(AG6:AG9)</f>
        <v>3418382034.0999999</v>
      </c>
      <c r="AJ6" s="227">
        <f>SUM(AH6:AH9)</f>
        <v>2431161561.6500001</v>
      </c>
      <c r="AK6" s="131"/>
      <c r="AL6" s="15" t="s">
        <v>494</v>
      </c>
      <c r="AM6" s="76" t="s">
        <v>495</v>
      </c>
      <c r="AN6" s="6" t="s">
        <v>268</v>
      </c>
      <c r="AO6" s="73" t="s">
        <v>489</v>
      </c>
      <c r="AP6" s="73" t="s">
        <v>489</v>
      </c>
      <c r="AQ6" s="14" t="s">
        <v>269</v>
      </c>
      <c r="AR6" s="165" t="s">
        <v>278</v>
      </c>
      <c r="AS6" s="165">
        <f>274516665+260000000</f>
        <v>534516665</v>
      </c>
      <c r="AT6" s="165" t="s">
        <v>276</v>
      </c>
      <c r="AU6" s="165" t="s">
        <v>277</v>
      </c>
      <c r="AV6" s="163">
        <v>244800000</v>
      </c>
      <c r="AW6" s="163">
        <v>244800000</v>
      </c>
      <c r="AX6" s="46" t="s">
        <v>420</v>
      </c>
      <c r="AY6" s="88" t="s">
        <v>530</v>
      </c>
    </row>
    <row r="7" spans="1:51" ht="63.65" customHeight="1" x14ac:dyDescent="0.35">
      <c r="A7" s="193"/>
      <c r="B7" s="193"/>
      <c r="C7" s="159"/>
      <c r="D7" s="159"/>
      <c r="E7" s="185"/>
      <c r="F7" s="184"/>
      <c r="G7" s="14" t="s">
        <v>92</v>
      </c>
      <c r="H7" s="14" t="s">
        <v>93</v>
      </c>
      <c r="I7" s="14" t="s">
        <v>95</v>
      </c>
      <c r="J7" s="14">
        <v>60</v>
      </c>
      <c r="K7" s="14">
        <v>15</v>
      </c>
      <c r="L7" s="14" t="s">
        <v>575</v>
      </c>
      <c r="M7" s="74">
        <v>22</v>
      </c>
      <c r="N7" s="74">
        <v>11</v>
      </c>
      <c r="O7" s="112">
        <f t="shared" si="0"/>
        <v>33</v>
      </c>
      <c r="P7" s="114">
        <f>100%</f>
        <v>1</v>
      </c>
      <c r="Q7" s="150"/>
      <c r="R7" s="112"/>
      <c r="S7" s="112"/>
      <c r="T7" s="155"/>
      <c r="U7" s="155"/>
      <c r="V7" s="155"/>
      <c r="W7" s="14" t="s">
        <v>246</v>
      </c>
      <c r="X7" s="12">
        <v>15</v>
      </c>
      <c r="Y7" s="12">
        <v>22</v>
      </c>
      <c r="Z7" s="87">
        <v>11</v>
      </c>
      <c r="AA7" s="114">
        <f>100%</f>
        <v>1</v>
      </c>
      <c r="AB7" s="150"/>
      <c r="AC7" s="198"/>
      <c r="AD7" s="228" t="s">
        <v>390</v>
      </c>
      <c r="AE7" s="228" t="s">
        <v>599</v>
      </c>
      <c r="AF7" s="229" t="s">
        <v>600</v>
      </c>
      <c r="AG7" s="220">
        <v>2761783480.9000001</v>
      </c>
      <c r="AH7" s="220">
        <v>2186361561.6500001</v>
      </c>
      <c r="AI7" s="230"/>
      <c r="AJ7" s="231"/>
      <c r="AK7" s="132"/>
      <c r="AL7" s="15" t="s">
        <v>494</v>
      </c>
      <c r="AM7" s="76" t="s">
        <v>495</v>
      </c>
      <c r="AN7" s="6" t="s">
        <v>268</v>
      </c>
      <c r="AO7" s="73" t="s">
        <v>490</v>
      </c>
      <c r="AP7" s="73" t="s">
        <v>490</v>
      </c>
      <c r="AQ7" s="14" t="s">
        <v>269</v>
      </c>
      <c r="AR7" s="164"/>
      <c r="AS7" s="164"/>
      <c r="AT7" s="164"/>
      <c r="AU7" s="164"/>
      <c r="AV7" s="164"/>
      <c r="AW7" s="164"/>
      <c r="AX7" s="88" t="s">
        <v>387</v>
      </c>
      <c r="AY7" s="88" t="s">
        <v>528</v>
      </c>
    </row>
    <row r="8" spans="1:51" ht="63.65" customHeight="1" x14ac:dyDescent="0.35">
      <c r="A8" s="193"/>
      <c r="B8" s="193"/>
      <c r="C8" s="133"/>
      <c r="D8" s="133"/>
      <c r="E8" s="140"/>
      <c r="F8" s="137"/>
      <c r="G8" s="139"/>
      <c r="H8" s="139"/>
      <c r="I8" s="139"/>
      <c r="J8" s="139"/>
      <c r="K8" s="139"/>
      <c r="L8" s="139"/>
      <c r="M8" s="139"/>
      <c r="N8" s="139"/>
      <c r="O8" s="129"/>
      <c r="P8" s="114"/>
      <c r="Q8" s="130"/>
      <c r="R8" s="129"/>
      <c r="S8" s="129"/>
      <c r="T8" s="132"/>
      <c r="U8" s="132"/>
      <c r="V8" s="132"/>
      <c r="W8" s="139"/>
      <c r="X8" s="129"/>
      <c r="Y8" s="129"/>
      <c r="Z8" s="129"/>
      <c r="AA8" s="114"/>
      <c r="AB8" s="130"/>
      <c r="AC8" s="122"/>
      <c r="AD8" s="228" t="s">
        <v>601</v>
      </c>
      <c r="AE8" s="228" t="s">
        <v>602</v>
      </c>
      <c r="AF8" s="229" t="s">
        <v>600</v>
      </c>
      <c r="AG8" s="220">
        <v>1</v>
      </c>
      <c r="AH8" s="220">
        <v>0</v>
      </c>
      <c r="AI8" s="230"/>
      <c r="AJ8" s="231"/>
      <c r="AK8" s="132"/>
      <c r="AL8" s="15"/>
      <c r="AM8" s="129"/>
      <c r="AN8" s="133"/>
      <c r="AO8" s="133"/>
      <c r="AP8" s="133"/>
      <c r="AQ8" s="139"/>
      <c r="AR8" s="143"/>
      <c r="AS8" s="143"/>
      <c r="AT8" s="143"/>
      <c r="AU8" s="142"/>
      <c r="AV8" s="143"/>
      <c r="AW8" s="143"/>
      <c r="AX8" s="139"/>
      <c r="AY8" s="139"/>
    </row>
    <row r="9" spans="1:51" ht="63.65" customHeight="1" x14ac:dyDescent="0.35">
      <c r="A9" s="193"/>
      <c r="B9" s="193"/>
      <c r="C9" s="133"/>
      <c r="D9" s="133"/>
      <c r="E9" s="140"/>
      <c r="F9" s="137"/>
      <c r="G9" s="139"/>
      <c r="H9" s="139"/>
      <c r="I9" s="139"/>
      <c r="J9" s="139"/>
      <c r="K9" s="139"/>
      <c r="L9" s="139"/>
      <c r="M9" s="139"/>
      <c r="N9" s="139"/>
      <c r="O9" s="129"/>
      <c r="P9" s="114"/>
      <c r="Q9" s="130"/>
      <c r="R9" s="129"/>
      <c r="S9" s="129"/>
      <c r="T9" s="132"/>
      <c r="U9" s="132"/>
      <c r="V9" s="132"/>
      <c r="W9" s="139"/>
      <c r="X9" s="129"/>
      <c r="Y9" s="129"/>
      <c r="Z9" s="129"/>
      <c r="AA9" s="114"/>
      <c r="AB9" s="130"/>
      <c r="AC9" s="122"/>
      <c r="AD9" s="225" t="s">
        <v>603</v>
      </c>
      <c r="AE9" s="228" t="s">
        <v>604</v>
      </c>
      <c r="AF9" s="228" t="s">
        <v>605</v>
      </c>
      <c r="AG9" s="220">
        <v>122081887.2</v>
      </c>
      <c r="AH9" s="232">
        <v>0</v>
      </c>
      <c r="AI9" s="233"/>
      <c r="AJ9" s="234"/>
      <c r="AK9" s="228"/>
      <c r="AL9" s="15"/>
      <c r="AM9" s="129"/>
      <c r="AN9" s="133"/>
      <c r="AO9" s="133"/>
      <c r="AP9" s="133"/>
      <c r="AQ9" s="139"/>
      <c r="AR9" s="143"/>
      <c r="AS9" s="143"/>
      <c r="AT9" s="143"/>
      <c r="AU9" s="142"/>
      <c r="AV9" s="143"/>
      <c r="AW9" s="143"/>
      <c r="AX9" s="139"/>
      <c r="AY9" s="139"/>
    </row>
    <row r="10" spans="1:51" ht="63.65" customHeight="1" x14ac:dyDescent="0.35">
      <c r="A10" s="193"/>
      <c r="B10" s="193"/>
      <c r="C10" s="133"/>
      <c r="D10" s="133"/>
      <c r="E10" s="140"/>
      <c r="F10" s="137"/>
      <c r="G10" s="139"/>
      <c r="H10" s="139"/>
      <c r="I10" s="139"/>
      <c r="J10" s="139"/>
      <c r="K10" s="139"/>
      <c r="L10" s="139"/>
      <c r="M10" s="139"/>
      <c r="N10" s="139"/>
      <c r="O10" s="129"/>
      <c r="P10" s="114"/>
      <c r="Q10" s="130"/>
      <c r="R10" s="129"/>
      <c r="S10" s="129"/>
      <c r="T10" s="132"/>
      <c r="U10" s="132"/>
      <c r="V10" s="132"/>
      <c r="W10" s="139"/>
      <c r="X10" s="129"/>
      <c r="Y10" s="129"/>
      <c r="Z10" s="129"/>
      <c r="AA10" s="114"/>
      <c r="AB10" s="130"/>
      <c r="AC10" s="122"/>
      <c r="AD10" s="122"/>
      <c r="AE10" s="122"/>
      <c r="AF10" s="122"/>
      <c r="AG10" s="122"/>
      <c r="AH10" s="122"/>
      <c r="AI10" s="122"/>
      <c r="AJ10" s="122"/>
      <c r="AK10" s="122"/>
      <c r="AL10" s="15"/>
      <c r="AM10" s="129"/>
      <c r="AN10" s="133"/>
      <c r="AO10" s="133"/>
      <c r="AP10" s="133"/>
      <c r="AQ10" s="139"/>
      <c r="AR10" s="143"/>
      <c r="AS10" s="143"/>
      <c r="AT10" s="143"/>
      <c r="AU10" s="142"/>
      <c r="AV10" s="143"/>
      <c r="AW10" s="143"/>
      <c r="AX10" s="139"/>
      <c r="AY10" s="139"/>
    </row>
    <row r="11" spans="1:51" ht="63.65" customHeight="1" x14ac:dyDescent="0.35">
      <c r="A11" s="193"/>
      <c r="B11" s="193"/>
      <c r="C11" s="133"/>
      <c r="D11" s="133"/>
      <c r="E11" s="140"/>
      <c r="F11" s="137"/>
      <c r="G11" s="139"/>
      <c r="H11" s="139"/>
      <c r="I11" s="139"/>
      <c r="J11" s="139"/>
      <c r="K11" s="139"/>
      <c r="L11" s="139"/>
      <c r="M11" s="139"/>
      <c r="N11" s="139"/>
      <c r="O11" s="129"/>
      <c r="P11" s="114"/>
      <c r="Q11" s="130"/>
      <c r="R11" s="129"/>
      <c r="S11" s="129"/>
      <c r="T11" s="132"/>
      <c r="U11" s="132"/>
      <c r="V11" s="132"/>
      <c r="W11" s="139"/>
      <c r="X11" s="129"/>
      <c r="Y11" s="129"/>
      <c r="Z11" s="129"/>
      <c r="AA11" s="114"/>
      <c r="AB11" s="130"/>
      <c r="AC11" s="122"/>
      <c r="AD11" s="122"/>
      <c r="AE11" s="122"/>
      <c r="AF11" s="122"/>
      <c r="AG11" s="122"/>
      <c r="AH11" s="122"/>
      <c r="AI11" s="122"/>
      <c r="AJ11" s="122"/>
      <c r="AK11" s="122"/>
      <c r="AL11" s="15"/>
      <c r="AM11" s="129"/>
      <c r="AN11" s="133"/>
      <c r="AO11" s="133"/>
      <c r="AP11" s="133"/>
      <c r="AQ11" s="139"/>
      <c r="AR11" s="143"/>
      <c r="AS11" s="143"/>
      <c r="AT11" s="143"/>
      <c r="AU11" s="142"/>
      <c r="AV11" s="143"/>
      <c r="AW11" s="143"/>
      <c r="AX11" s="139"/>
      <c r="AY11" s="139"/>
    </row>
    <row r="12" spans="1:51" ht="63.65" customHeight="1" x14ac:dyDescent="0.35">
      <c r="A12" s="193"/>
      <c r="B12" s="193"/>
      <c r="C12" s="133"/>
      <c r="D12" s="133"/>
      <c r="E12" s="140"/>
      <c r="F12" s="137"/>
      <c r="G12" s="139"/>
      <c r="H12" s="139"/>
      <c r="I12" s="139"/>
      <c r="J12" s="139"/>
      <c r="K12" s="139"/>
      <c r="L12" s="139"/>
      <c r="M12" s="139"/>
      <c r="N12" s="139"/>
      <c r="O12" s="129"/>
      <c r="P12" s="114"/>
      <c r="Q12" s="130"/>
      <c r="R12" s="129"/>
      <c r="S12" s="129"/>
      <c r="T12" s="132"/>
      <c r="U12" s="132"/>
      <c r="V12" s="132"/>
      <c r="W12" s="139"/>
      <c r="X12" s="129"/>
      <c r="Y12" s="129"/>
      <c r="Z12" s="129"/>
      <c r="AA12" s="114"/>
      <c r="AB12" s="130"/>
      <c r="AC12" s="122"/>
      <c r="AD12" s="122"/>
      <c r="AE12" s="122"/>
      <c r="AF12" s="122"/>
      <c r="AG12" s="122"/>
      <c r="AH12" s="122"/>
      <c r="AI12" s="122"/>
      <c r="AJ12" s="122"/>
      <c r="AK12" s="122"/>
      <c r="AL12" s="15"/>
      <c r="AM12" s="129"/>
      <c r="AN12" s="133"/>
      <c r="AO12" s="133"/>
      <c r="AP12" s="133"/>
      <c r="AQ12" s="139"/>
      <c r="AR12" s="143"/>
      <c r="AS12" s="143"/>
      <c r="AT12" s="143"/>
      <c r="AU12" s="142"/>
      <c r="AV12" s="143"/>
      <c r="AW12" s="143"/>
      <c r="AX12" s="139"/>
      <c r="AY12" s="139"/>
    </row>
    <row r="13" spans="1:51" ht="63.65" customHeight="1" x14ac:dyDescent="0.35">
      <c r="A13" s="193"/>
      <c r="B13" s="193"/>
      <c r="C13" s="133"/>
      <c r="D13" s="133"/>
      <c r="E13" s="140"/>
      <c r="F13" s="137"/>
      <c r="G13" s="139"/>
      <c r="H13" s="139"/>
      <c r="I13" s="139"/>
      <c r="J13" s="139"/>
      <c r="K13" s="139"/>
      <c r="L13" s="139"/>
      <c r="M13" s="139"/>
      <c r="N13" s="139"/>
      <c r="O13" s="129"/>
      <c r="P13" s="114"/>
      <c r="Q13" s="130"/>
      <c r="R13" s="129"/>
      <c r="S13" s="129"/>
      <c r="T13" s="132"/>
      <c r="U13" s="132"/>
      <c r="V13" s="132"/>
      <c r="W13" s="139"/>
      <c r="X13" s="129"/>
      <c r="Y13" s="129"/>
      <c r="Z13" s="129"/>
      <c r="AA13" s="114"/>
      <c r="AB13" s="130"/>
      <c r="AC13" s="122"/>
      <c r="AD13" s="122"/>
      <c r="AE13" s="122"/>
      <c r="AF13" s="122"/>
      <c r="AG13" s="122"/>
      <c r="AH13" s="122"/>
      <c r="AI13" s="122"/>
      <c r="AJ13" s="122"/>
      <c r="AK13" s="122"/>
      <c r="AL13" s="15"/>
      <c r="AM13" s="129"/>
      <c r="AN13" s="133"/>
      <c r="AO13" s="133"/>
      <c r="AP13" s="133"/>
      <c r="AQ13" s="139"/>
      <c r="AR13" s="143"/>
      <c r="AS13" s="143"/>
      <c r="AT13" s="143"/>
      <c r="AU13" s="142"/>
      <c r="AV13" s="143"/>
      <c r="AW13" s="143"/>
      <c r="AX13" s="139"/>
      <c r="AY13" s="139"/>
    </row>
    <row r="14" spans="1:51" ht="63.65" customHeight="1" x14ac:dyDescent="0.35">
      <c r="A14" s="193"/>
      <c r="B14" s="193"/>
      <c r="C14" s="133"/>
      <c r="D14" s="133"/>
      <c r="E14" s="140"/>
      <c r="F14" s="137"/>
      <c r="G14" s="139"/>
      <c r="H14" s="139"/>
      <c r="I14" s="139"/>
      <c r="J14" s="139"/>
      <c r="K14" s="139"/>
      <c r="L14" s="139"/>
      <c r="M14" s="139"/>
      <c r="N14" s="139"/>
      <c r="O14" s="129"/>
      <c r="P14" s="114"/>
      <c r="Q14" s="130"/>
      <c r="R14" s="129"/>
      <c r="S14" s="129"/>
      <c r="T14" s="132"/>
      <c r="U14" s="132"/>
      <c r="V14" s="132"/>
      <c r="W14" s="139"/>
      <c r="X14" s="129"/>
      <c r="Y14" s="129"/>
      <c r="Z14" s="129"/>
      <c r="AA14" s="114"/>
      <c r="AB14" s="130"/>
      <c r="AC14" s="122"/>
      <c r="AD14" s="122"/>
      <c r="AE14" s="122"/>
      <c r="AF14" s="122"/>
      <c r="AG14" s="122"/>
      <c r="AH14" s="122"/>
      <c r="AI14" s="122"/>
      <c r="AJ14" s="122"/>
      <c r="AK14" s="122"/>
      <c r="AL14" s="15"/>
      <c r="AM14" s="129"/>
      <c r="AN14" s="133"/>
      <c r="AO14" s="133"/>
      <c r="AP14" s="133"/>
      <c r="AQ14" s="139"/>
      <c r="AR14" s="143"/>
      <c r="AS14" s="143"/>
      <c r="AT14" s="143"/>
      <c r="AU14" s="142"/>
      <c r="AV14" s="143"/>
      <c r="AW14" s="143"/>
      <c r="AX14" s="139"/>
      <c r="AY14" s="139"/>
    </row>
    <row r="15" spans="1:51" ht="63.65" customHeight="1" x14ac:dyDescent="0.35">
      <c r="A15" s="193"/>
      <c r="B15" s="193"/>
      <c r="C15" s="133"/>
      <c r="D15" s="133"/>
      <c r="E15" s="140"/>
      <c r="F15" s="137"/>
      <c r="G15" s="139"/>
      <c r="H15" s="139"/>
      <c r="I15" s="139"/>
      <c r="J15" s="139"/>
      <c r="K15" s="139"/>
      <c r="L15" s="139"/>
      <c r="M15" s="139"/>
      <c r="N15" s="139"/>
      <c r="O15" s="129"/>
      <c r="P15" s="114"/>
      <c r="Q15" s="130"/>
      <c r="R15" s="129"/>
      <c r="S15" s="129"/>
      <c r="T15" s="132"/>
      <c r="U15" s="132"/>
      <c r="V15" s="132"/>
      <c r="W15" s="139"/>
      <c r="X15" s="129"/>
      <c r="Y15" s="129"/>
      <c r="Z15" s="129"/>
      <c r="AA15" s="114"/>
      <c r="AB15" s="130"/>
      <c r="AC15" s="122"/>
      <c r="AD15" s="122"/>
      <c r="AE15" s="122"/>
      <c r="AF15" s="122"/>
      <c r="AG15" s="122"/>
      <c r="AH15" s="122"/>
      <c r="AI15" s="122"/>
      <c r="AJ15" s="122"/>
      <c r="AK15" s="122"/>
      <c r="AL15" s="15"/>
      <c r="AM15" s="129"/>
      <c r="AN15" s="133"/>
      <c r="AO15" s="133"/>
      <c r="AP15" s="133"/>
      <c r="AQ15" s="139"/>
      <c r="AR15" s="143"/>
      <c r="AS15" s="143"/>
      <c r="AT15" s="143"/>
      <c r="AU15" s="142"/>
      <c r="AV15" s="143"/>
      <c r="AW15" s="143"/>
      <c r="AX15" s="139"/>
      <c r="AY15" s="139"/>
    </row>
    <row r="16" spans="1:51" ht="89.5" customHeight="1" x14ac:dyDescent="0.35">
      <c r="A16" s="193"/>
      <c r="B16" s="193"/>
      <c r="C16" s="12" t="s">
        <v>64</v>
      </c>
      <c r="D16" s="12" t="s">
        <v>66</v>
      </c>
      <c r="E16" s="13" t="s">
        <v>65</v>
      </c>
      <c r="F16" s="184" t="s">
        <v>30</v>
      </c>
      <c r="G16" s="14" t="s">
        <v>96</v>
      </c>
      <c r="H16" s="14" t="s">
        <v>98</v>
      </c>
      <c r="I16" s="14" t="s">
        <v>97</v>
      </c>
      <c r="J16" s="14">
        <v>1</v>
      </c>
      <c r="K16" s="14">
        <v>1</v>
      </c>
      <c r="L16" s="14">
        <v>0</v>
      </c>
      <c r="M16" s="74">
        <v>0</v>
      </c>
      <c r="N16" s="74">
        <v>0</v>
      </c>
      <c r="O16" s="112">
        <f t="shared" si="0"/>
        <v>0</v>
      </c>
      <c r="P16" s="114">
        <f t="shared" ref="P16:P61" si="4">O16/K16</f>
        <v>0</v>
      </c>
      <c r="Q16" s="148">
        <f>SUM(P16:P22)/(3)</f>
        <v>0.66666666666666663</v>
      </c>
      <c r="R16" s="112">
        <f t="shared" si="1"/>
        <v>0</v>
      </c>
      <c r="S16" s="114">
        <f t="shared" si="2"/>
        <v>0</v>
      </c>
      <c r="T16" s="156" t="s">
        <v>233</v>
      </c>
      <c r="U16" s="156" t="s">
        <v>234</v>
      </c>
      <c r="V16" s="18" t="s">
        <v>335</v>
      </c>
      <c r="W16" s="18" t="s">
        <v>336</v>
      </c>
      <c r="X16" s="6">
        <v>1</v>
      </c>
      <c r="Y16" s="63">
        <v>0</v>
      </c>
      <c r="Z16" s="73">
        <v>0</v>
      </c>
      <c r="AA16" s="114">
        <f t="shared" si="3"/>
        <v>0</v>
      </c>
      <c r="AB16" s="148">
        <f>SUM(AA16:AA22)/(7)</f>
        <v>0.42857142857142855</v>
      </c>
      <c r="AC16" s="190">
        <f>AB16</f>
        <v>0.42857142857142855</v>
      </c>
      <c r="AD16" s="225" t="s">
        <v>606</v>
      </c>
      <c r="AE16" s="228" t="s">
        <v>607</v>
      </c>
      <c r="AF16" s="114" t="s">
        <v>278</v>
      </c>
      <c r="AG16" s="220">
        <v>1200000000</v>
      </c>
      <c r="AH16" s="220">
        <v>969012910.67999995</v>
      </c>
      <c r="AI16" s="222">
        <f>SUM(AG16:AG19)</f>
        <v>1520581156</v>
      </c>
      <c r="AJ16" s="222">
        <f>SUM(AH16:AH19)</f>
        <v>969012910.67999995</v>
      </c>
      <c r="AK16" s="114"/>
      <c r="AL16" s="15" t="s">
        <v>494</v>
      </c>
      <c r="AM16" s="76" t="s">
        <v>495</v>
      </c>
      <c r="AN16" s="6" t="s">
        <v>268</v>
      </c>
      <c r="AO16" s="73" t="s">
        <v>488</v>
      </c>
      <c r="AP16" s="73">
        <v>0</v>
      </c>
      <c r="AQ16" s="14" t="s">
        <v>269</v>
      </c>
      <c r="AR16" s="174" t="s">
        <v>306</v>
      </c>
      <c r="AS16" s="165">
        <f>110816219+171764937</f>
        <v>282581156</v>
      </c>
      <c r="AT16" s="174" t="s">
        <v>279</v>
      </c>
      <c r="AU16" s="172" t="s">
        <v>307</v>
      </c>
      <c r="AV16" s="165">
        <v>0</v>
      </c>
      <c r="AW16" s="165">
        <v>0</v>
      </c>
      <c r="AX16" s="61" t="s">
        <v>454</v>
      </c>
      <c r="AY16" s="74" t="s">
        <v>454</v>
      </c>
    </row>
    <row r="17" spans="1:51" ht="62.5" customHeight="1" x14ac:dyDescent="0.35">
      <c r="A17" s="193"/>
      <c r="B17" s="193"/>
      <c r="C17" s="156" t="s">
        <v>85</v>
      </c>
      <c r="D17" s="156" t="s">
        <v>86</v>
      </c>
      <c r="E17" s="183" t="s">
        <v>87</v>
      </c>
      <c r="F17" s="184"/>
      <c r="G17" s="169" t="s">
        <v>99</v>
      </c>
      <c r="H17" s="169" t="s">
        <v>100</v>
      </c>
      <c r="I17" s="169" t="s">
        <v>101</v>
      </c>
      <c r="J17" s="169">
        <v>8</v>
      </c>
      <c r="K17" s="169">
        <v>2</v>
      </c>
      <c r="L17" s="169">
        <v>0</v>
      </c>
      <c r="M17" s="169">
        <v>1</v>
      </c>
      <c r="N17" s="187">
        <v>5</v>
      </c>
      <c r="O17" s="112">
        <f t="shared" si="0"/>
        <v>6</v>
      </c>
      <c r="P17" s="114">
        <f>100%</f>
        <v>1</v>
      </c>
      <c r="Q17" s="149"/>
      <c r="R17" s="112">
        <f t="shared" si="1"/>
        <v>6</v>
      </c>
      <c r="S17" s="114">
        <f t="shared" si="2"/>
        <v>0.75</v>
      </c>
      <c r="T17" s="156"/>
      <c r="U17" s="156"/>
      <c r="V17" s="177" t="s">
        <v>252</v>
      </c>
      <c r="W17" s="18" t="s">
        <v>333</v>
      </c>
      <c r="X17" s="12">
        <v>2</v>
      </c>
      <c r="Y17" s="97">
        <v>1</v>
      </c>
      <c r="Z17" s="97">
        <v>5</v>
      </c>
      <c r="AA17" s="114">
        <f>100%</f>
        <v>1</v>
      </c>
      <c r="AB17" s="149"/>
      <c r="AC17" s="191"/>
      <c r="AD17" s="225" t="s">
        <v>608</v>
      </c>
      <c r="AE17" s="228" t="s">
        <v>609</v>
      </c>
      <c r="AF17" s="114" t="s">
        <v>610</v>
      </c>
      <c r="AG17" s="220">
        <v>38000000</v>
      </c>
      <c r="AH17" s="220">
        <v>0</v>
      </c>
      <c r="AI17" s="235"/>
      <c r="AJ17" s="235"/>
      <c r="AK17" s="114"/>
      <c r="AL17" s="15" t="s">
        <v>494</v>
      </c>
      <c r="AM17" s="76" t="s">
        <v>495</v>
      </c>
      <c r="AN17" s="6" t="s">
        <v>268</v>
      </c>
      <c r="AO17" s="97">
        <v>500</v>
      </c>
      <c r="AP17" s="97">
        <v>564</v>
      </c>
      <c r="AQ17" s="14" t="s">
        <v>269</v>
      </c>
      <c r="AR17" s="175"/>
      <c r="AS17" s="166"/>
      <c r="AT17" s="175"/>
      <c r="AU17" s="172"/>
      <c r="AV17" s="166"/>
      <c r="AW17" s="166"/>
      <c r="AX17" s="61" t="s">
        <v>455</v>
      </c>
      <c r="AY17" s="98" t="s">
        <v>455</v>
      </c>
    </row>
    <row r="18" spans="1:51" ht="144" customHeight="1" x14ac:dyDescent="0.35">
      <c r="A18" s="193"/>
      <c r="B18" s="193"/>
      <c r="C18" s="156"/>
      <c r="D18" s="156"/>
      <c r="E18" s="183"/>
      <c r="F18" s="184"/>
      <c r="G18" s="170"/>
      <c r="H18" s="170"/>
      <c r="I18" s="170"/>
      <c r="J18" s="170"/>
      <c r="K18" s="170"/>
      <c r="L18" s="170"/>
      <c r="M18" s="170"/>
      <c r="N18" s="188"/>
      <c r="O18" s="112"/>
      <c r="P18" s="114"/>
      <c r="Q18" s="149"/>
      <c r="R18" s="112">
        <f t="shared" si="1"/>
        <v>0</v>
      </c>
      <c r="S18" s="112">
        <f>0%</f>
        <v>0</v>
      </c>
      <c r="T18" s="156"/>
      <c r="U18" s="156"/>
      <c r="V18" s="177"/>
      <c r="W18" s="18" t="s">
        <v>337</v>
      </c>
      <c r="X18" s="12">
        <v>1</v>
      </c>
      <c r="Y18" s="63">
        <v>0</v>
      </c>
      <c r="Z18" s="73">
        <v>0</v>
      </c>
      <c r="AA18" s="114">
        <f t="shared" si="3"/>
        <v>0</v>
      </c>
      <c r="AB18" s="149"/>
      <c r="AC18" s="191"/>
      <c r="AD18" s="225" t="s">
        <v>611</v>
      </c>
      <c r="AE18" s="228" t="s">
        <v>612</v>
      </c>
      <c r="AF18" s="114" t="s">
        <v>613</v>
      </c>
      <c r="AG18" s="220">
        <v>110816219</v>
      </c>
      <c r="AH18" s="236">
        <v>0</v>
      </c>
      <c r="AI18" s="235"/>
      <c r="AJ18" s="235"/>
      <c r="AK18" s="129"/>
      <c r="AL18" s="15" t="s">
        <v>494</v>
      </c>
      <c r="AM18" s="76" t="s">
        <v>495</v>
      </c>
      <c r="AN18" s="6" t="s">
        <v>268</v>
      </c>
      <c r="AO18" s="73" t="s">
        <v>488</v>
      </c>
      <c r="AP18" s="73">
        <v>0</v>
      </c>
      <c r="AQ18" s="14" t="s">
        <v>269</v>
      </c>
      <c r="AR18" s="175"/>
      <c r="AS18" s="166"/>
      <c r="AT18" s="175"/>
      <c r="AU18" s="172"/>
      <c r="AV18" s="166"/>
      <c r="AW18" s="166"/>
      <c r="AX18" s="69" t="s">
        <v>471</v>
      </c>
      <c r="AY18" s="93" t="s">
        <v>534</v>
      </c>
    </row>
    <row r="19" spans="1:51" ht="93" customHeight="1" x14ac:dyDescent="0.35">
      <c r="A19" s="193"/>
      <c r="B19" s="193"/>
      <c r="C19" s="156"/>
      <c r="D19" s="156"/>
      <c r="E19" s="183"/>
      <c r="F19" s="184"/>
      <c r="G19" s="171"/>
      <c r="H19" s="171"/>
      <c r="I19" s="171"/>
      <c r="J19" s="171"/>
      <c r="K19" s="171"/>
      <c r="L19" s="171"/>
      <c r="M19" s="171"/>
      <c r="N19" s="189"/>
      <c r="O19" s="112"/>
      <c r="P19" s="114"/>
      <c r="Q19" s="149"/>
      <c r="R19" s="112">
        <f t="shared" si="1"/>
        <v>0</v>
      </c>
      <c r="S19" s="112">
        <f>0%</f>
        <v>0</v>
      </c>
      <c r="T19" s="156"/>
      <c r="U19" s="156"/>
      <c r="V19" s="177"/>
      <c r="W19" s="18" t="s">
        <v>332</v>
      </c>
      <c r="X19" s="12">
        <v>1</v>
      </c>
      <c r="Y19" s="63">
        <v>0</v>
      </c>
      <c r="Z19" s="73">
        <v>0</v>
      </c>
      <c r="AA19" s="114">
        <f t="shared" si="3"/>
        <v>0</v>
      </c>
      <c r="AB19" s="149"/>
      <c r="AC19" s="191"/>
      <c r="AD19" s="225" t="s">
        <v>614</v>
      </c>
      <c r="AE19" s="228" t="s">
        <v>615</v>
      </c>
      <c r="AF19" s="129" t="s">
        <v>613</v>
      </c>
      <c r="AG19" s="220">
        <v>171764937</v>
      </c>
      <c r="AH19" s="129">
        <v>0</v>
      </c>
      <c r="AI19" s="224"/>
      <c r="AJ19" s="224"/>
      <c r="AK19" s="129"/>
      <c r="AL19" s="15" t="s">
        <v>494</v>
      </c>
      <c r="AM19" s="76" t="s">
        <v>495</v>
      </c>
      <c r="AN19" s="6" t="s">
        <v>268</v>
      </c>
      <c r="AO19" s="73" t="s">
        <v>488</v>
      </c>
      <c r="AP19" s="73">
        <v>0</v>
      </c>
      <c r="AQ19" s="14" t="s">
        <v>269</v>
      </c>
      <c r="AR19" s="176"/>
      <c r="AS19" s="164"/>
      <c r="AT19" s="176"/>
      <c r="AU19" s="172"/>
      <c r="AV19" s="164"/>
      <c r="AW19" s="164"/>
      <c r="AX19" s="61" t="s">
        <v>456</v>
      </c>
      <c r="AY19" s="93" t="s">
        <v>535</v>
      </c>
    </row>
    <row r="20" spans="1:51" ht="105.65" customHeight="1" x14ac:dyDescent="0.35">
      <c r="A20" s="193"/>
      <c r="B20" s="193"/>
      <c r="C20" s="156"/>
      <c r="D20" s="156"/>
      <c r="E20" s="183"/>
      <c r="F20" s="184"/>
      <c r="G20" s="156" t="s">
        <v>102</v>
      </c>
      <c r="H20" s="156" t="s">
        <v>103</v>
      </c>
      <c r="I20" s="156" t="s">
        <v>104</v>
      </c>
      <c r="J20" s="182">
        <v>17</v>
      </c>
      <c r="K20" s="182">
        <v>5</v>
      </c>
      <c r="L20" s="177">
        <v>0</v>
      </c>
      <c r="M20" s="182">
        <v>33</v>
      </c>
      <c r="N20" s="182">
        <v>33</v>
      </c>
      <c r="O20" s="112">
        <f t="shared" si="0"/>
        <v>66</v>
      </c>
      <c r="P20" s="114">
        <v>1</v>
      </c>
      <c r="Q20" s="149"/>
      <c r="R20" s="112">
        <f t="shared" si="1"/>
        <v>66</v>
      </c>
      <c r="S20" s="114">
        <f>100%</f>
        <v>1</v>
      </c>
      <c r="T20" s="156"/>
      <c r="U20" s="156"/>
      <c r="V20" s="156" t="s">
        <v>251</v>
      </c>
      <c r="W20" s="14" t="s">
        <v>250</v>
      </c>
      <c r="X20" s="12">
        <v>23</v>
      </c>
      <c r="Y20" s="12">
        <v>19</v>
      </c>
      <c r="Z20" s="76">
        <v>4</v>
      </c>
      <c r="AA20" s="114">
        <f>(Z20+Y20)/(X20)</f>
        <v>1</v>
      </c>
      <c r="AB20" s="149"/>
      <c r="AC20" s="191"/>
      <c r="AD20" s="125"/>
      <c r="AE20" s="125"/>
      <c r="AF20" s="125"/>
      <c r="AG20" s="125"/>
      <c r="AH20" s="125"/>
      <c r="AI20" s="125"/>
      <c r="AJ20" s="125"/>
      <c r="AK20" s="125"/>
      <c r="AL20" s="15" t="s">
        <v>494</v>
      </c>
      <c r="AM20" s="76" t="s">
        <v>495</v>
      </c>
      <c r="AN20" s="6" t="s">
        <v>268</v>
      </c>
      <c r="AO20" s="73">
        <v>23</v>
      </c>
      <c r="AP20" s="73">
        <v>23</v>
      </c>
      <c r="AQ20" s="14" t="s">
        <v>269</v>
      </c>
      <c r="AR20" s="172" t="s">
        <v>525</v>
      </c>
      <c r="AS20" s="157">
        <f>1200000000+38000000</f>
        <v>1238000000</v>
      </c>
      <c r="AT20" s="172" t="s">
        <v>524</v>
      </c>
      <c r="AU20" s="172" t="s">
        <v>365</v>
      </c>
      <c r="AV20" s="157">
        <v>851600000</v>
      </c>
      <c r="AW20" s="157">
        <v>969012911</v>
      </c>
      <c r="AX20" s="49" t="s">
        <v>421</v>
      </c>
      <c r="AY20" s="74" t="s">
        <v>486</v>
      </c>
    </row>
    <row r="21" spans="1:51" ht="128.5" customHeight="1" x14ac:dyDescent="0.35">
      <c r="A21" s="193"/>
      <c r="B21" s="193"/>
      <c r="C21" s="156"/>
      <c r="D21" s="156"/>
      <c r="E21" s="183"/>
      <c r="F21" s="184"/>
      <c r="G21" s="156"/>
      <c r="H21" s="156"/>
      <c r="I21" s="156"/>
      <c r="J21" s="182"/>
      <c r="K21" s="182"/>
      <c r="L21" s="177"/>
      <c r="M21" s="182"/>
      <c r="N21" s="182"/>
      <c r="O21" s="112"/>
      <c r="P21" s="114"/>
      <c r="Q21" s="149"/>
      <c r="R21" s="112"/>
      <c r="S21" s="112"/>
      <c r="T21" s="156"/>
      <c r="U21" s="156"/>
      <c r="V21" s="156"/>
      <c r="W21" s="14" t="s">
        <v>334</v>
      </c>
      <c r="X21" s="12">
        <v>2</v>
      </c>
      <c r="Y21" s="12">
        <v>0</v>
      </c>
      <c r="Z21" s="76">
        <v>2</v>
      </c>
      <c r="AA21" s="114">
        <f>(Z21+Y21)/(X21)</f>
        <v>1</v>
      </c>
      <c r="AB21" s="149"/>
      <c r="AC21" s="191"/>
      <c r="AD21" s="125"/>
      <c r="AE21" s="125"/>
      <c r="AF21" s="125"/>
      <c r="AG21" s="125"/>
      <c r="AH21" s="125"/>
      <c r="AI21" s="125"/>
      <c r="AJ21" s="125"/>
      <c r="AK21" s="125"/>
      <c r="AL21" s="15" t="s">
        <v>494</v>
      </c>
      <c r="AM21" s="76" t="s">
        <v>495</v>
      </c>
      <c r="AN21" s="6" t="s">
        <v>268</v>
      </c>
      <c r="AO21" s="73">
        <f>33+33+23</f>
        <v>89</v>
      </c>
      <c r="AP21" s="73">
        <f>33+33+23</f>
        <v>89</v>
      </c>
      <c r="AQ21" s="14" t="s">
        <v>269</v>
      </c>
      <c r="AR21" s="172"/>
      <c r="AS21" s="157"/>
      <c r="AT21" s="172"/>
      <c r="AU21" s="172"/>
      <c r="AV21" s="157"/>
      <c r="AW21" s="157"/>
      <c r="AX21" s="69" t="s">
        <v>431</v>
      </c>
      <c r="AY21" s="74" t="s">
        <v>487</v>
      </c>
    </row>
    <row r="22" spans="1:51" ht="67.5" customHeight="1" x14ac:dyDescent="0.35">
      <c r="A22" s="193"/>
      <c r="B22" s="193"/>
      <c r="C22" s="156"/>
      <c r="D22" s="156"/>
      <c r="E22" s="183"/>
      <c r="F22" s="184"/>
      <c r="G22" s="156"/>
      <c r="H22" s="156"/>
      <c r="I22" s="156"/>
      <c r="J22" s="182"/>
      <c r="K22" s="182"/>
      <c r="L22" s="177"/>
      <c r="M22" s="182"/>
      <c r="N22" s="182"/>
      <c r="O22" s="112"/>
      <c r="P22" s="114"/>
      <c r="Q22" s="150"/>
      <c r="R22" s="112"/>
      <c r="S22" s="112"/>
      <c r="T22" s="156"/>
      <c r="U22" s="156"/>
      <c r="V22" s="156"/>
      <c r="W22" s="74" t="s">
        <v>322</v>
      </c>
      <c r="X22" s="12">
        <v>1</v>
      </c>
      <c r="Y22" s="12">
        <v>0</v>
      </c>
      <c r="Z22" s="76">
        <v>0</v>
      </c>
      <c r="AA22" s="114">
        <f t="shared" si="3"/>
        <v>0</v>
      </c>
      <c r="AB22" s="150"/>
      <c r="AC22" s="195"/>
      <c r="AD22" s="126"/>
      <c r="AE22" s="126"/>
      <c r="AF22" s="126"/>
      <c r="AG22" s="126"/>
      <c r="AH22" s="126"/>
      <c r="AI22" s="126"/>
      <c r="AJ22" s="126"/>
      <c r="AK22" s="126"/>
      <c r="AL22" s="15" t="s">
        <v>494</v>
      </c>
      <c r="AM22" s="76" t="s">
        <v>495</v>
      </c>
      <c r="AN22" s="6" t="s">
        <v>268</v>
      </c>
      <c r="AO22" s="73" t="s">
        <v>508</v>
      </c>
      <c r="AP22" s="73">
        <v>0</v>
      </c>
      <c r="AQ22" s="14" t="s">
        <v>269</v>
      </c>
      <c r="AR22" s="172"/>
      <c r="AS22" s="157"/>
      <c r="AT22" s="172"/>
      <c r="AU22" s="172"/>
      <c r="AV22" s="157"/>
      <c r="AW22" s="157"/>
      <c r="AX22" s="74" t="s">
        <v>423</v>
      </c>
      <c r="AY22" s="74" t="s">
        <v>492</v>
      </c>
    </row>
    <row r="23" spans="1:51" ht="141" customHeight="1" x14ac:dyDescent="0.35">
      <c r="A23" s="193"/>
      <c r="B23" s="193"/>
      <c r="C23" s="14" t="s">
        <v>67</v>
      </c>
      <c r="D23" s="14" t="s">
        <v>68</v>
      </c>
      <c r="E23" s="19" t="s">
        <v>69</v>
      </c>
      <c r="F23" s="5" t="s">
        <v>31</v>
      </c>
      <c r="G23" s="14" t="s">
        <v>105</v>
      </c>
      <c r="H23" s="14" t="s">
        <v>106</v>
      </c>
      <c r="I23" s="14" t="s">
        <v>107</v>
      </c>
      <c r="J23" s="14">
        <v>260</v>
      </c>
      <c r="K23" s="14">
        <v>80</v>
      </c>
      <c r="L23" s="69">
        <v>22</v>
      </c>
      <c r="M23" s="74">
        <v>2</v>
      </c>
      <c r="N23" s="74">
        <v>28</v>
      </c>
      <c r="O23" s="112">
        <f t="shared" si="0"/>
        <v>30</v>
      </c>
      <c r="P23" s="114">
        <f t="shared" si="4"/>
        <v>0.375</v>
      </c>
      <c r="Q23" s="116">
        <f>P23</f>
        <v>0.375</v>
      </c>
      <c r="R23" s="112">
        <f t="shared" si="1"/>
        <v>52</v>
      </c>
      <c r="S23" s="114">
        <f t="shared" si="2"/>
        <v>0.2</v>
      </c>
      <c r="T23" s="3" t="s">
        <v>311</v>
      </c>
      <c r="U23" s="3" t="s">
        <v>312</v>
      </c>
      <c r="V23" s="12" t="s">
        <v>313</v>
      </c>
      <c r="W23" s="14" t="s">
        <v>314</v>
      </c>
      <c r="X23" s="12">
        <v>80</v>
      </c>
      <c r="Y23" s="12">
        <v>2</v>
      </c>
      <c r="Z23" s="87">
        <v>28</v>
      </c>
      <c r="AA23" s="114">
        <f>(Z23+Y23)/(X23)</f>
        <v>0.375</v>
      </c>
      <c r="AB23" s="114">
        <f>AA23</f>
        <v>0.375</v>
      </c>
      <c r="AC23" s="119">
        <f>AB23</f>
        <v>0.375</v>
      </c>
      <c r="AD23" s="225" t="s">
        <v>281</v>
      </c>
      <c r="AE23" s="228" t="s">
        <v>616</v>
      </c>
      <c r="AF23" s="114" t="s">
        <v>278</v>
      </c>
      <c r="AG23" s="220">
        <v>164709994</v>
      </c>
      <c r="AH23" s="237">
        <v>114712910.68000001</v>
      </c>
      <c r="AI23" s="223">
        <f>SUM(AG23)</f>
        <v>164709994</v>
      </c>
      <c r="AJ23" s="223">
        <f>SUM(AH23)</f>
        <v>114712910.68000001</v>
      </c>
      <c r="AK23" s="114"/>
      <c r="AL23" s="15" t="s">
        <v>494</v>
      </c>
      <c r="AM23" s="76" t="s">
        <v>495</v>
      </c>
      <c r="AN23" s="6" t="s">
        <v>268</v>
      </c>
      <c r="AO23" s="73" t="s">
        <v>489</v>
      </c>
      <c r="AP23" s="73" t="s">
        <v>490</v>
      </c>
      <c r="AQ23" s="14" t="s">
        <v>269</v>
      </c>
      <c r="AR23" s="16" t="s">
        <v>278</v>
      </c>
      <c r="AS23" s="20">
        <v>164709994</v>
      </c>
      <c r="AT23" s="16" t="s">
        <v>280</v>
      </c>
      <c r="AU23" s="72" t="s">
        <v>281</v>
      </c>
      <c r="AV23" s="20">
        <v>112000000</v>
      </c>
      <c r="AW23" s="20">
        <v>114712911</v>
      </c>
      <c r="AX23" s="49" t="s">
        <v>422</v>
      </c>
      <c r="AY23" s="88" t="s">
        <v>529</v>
      </c>
    </row>
    <row r="24" spans="1:51" ht="167.5" customHeight="1" x14ac:dyDescent="0.35">
      <c r="A24" s="193"/>
      <c r="B24" s="193"/>
      <c r="C24" s="14" t="s">
        <v>75</v>
      </c>
      <c r="D24" s="14" t="s">
        <v>74</v>
      </c>
      <c r="E24" s="19" t="s">
        <v>73</v>
      </c>
      <c r="F24" s="184" t="s">
        <v>32</v>
      </c>
      <c r="G24" s="14" t="s">
        <v>108</v>
      </c>
      <c r="H24" s="14" t="s">
        <v>109</v>
      </c>
      <c r="I24" s="14" t="s">
        <v>110</v>
      </c>
      <c r="J24" s="14">
        <v>3</v>
      </c>
      <c r="K24" s="14">
        <v>3</v>
      </c>
      <c r="L24" s="14">
        <v>3</v>
      </c>
      <c r="M24" s="74">
        <v>3</v>
      </c>
      <c r="N24" s="74">
        <v>3</v>
      </c>
      <c r="O24" s="112">
        <f t="shared" si="0"/>
        <v>6</v>
      </c>
      <c r="P24" s="114">
        <v>1</v>
      </c>
      <c r="Q24" s="148">
        <f>SUM(P24:P28)/(5)</f>
        <v>0.63300000000000001</v>
      </c>
      <c r="R24" s="112">
        <f t="shared" si="1"/>
        <v>9</v>
      </c>
      <c r="S24" s="114">
        <f>100%</f>
        <v>1</v>
      </c>
      <c r="T24" s="156" t="s">
        <v>235</v>
      </c>
      <c r="U24" s="156" t="s">
        <v>236</v>
      </c>
      <c r="V24" s="12" t="s">
        <v>254</v>
      </c>
      <c r="W24" s="12" t="s">
        <v>253</v>
      </c>
      <c r="X24" s="12">
        <v>48</v>
      </c>
      <c r="Y24" s="12">
        <v>40</v>
      </c>
      <c r="Z24" s="76">
        <v>2</v>
      </c>
      <c r="AA24" s="114">
        <f>(Z24+Y24)/(X24)</f>
        <v>0.875</v>
      </c>
      <c r="AB24" s="148">
        <f>SUM(AA24:AA28)/(5)</f>
        <v>0.70833333333333326</v>
      </c>
      <c r="AC24" s="196">
        <f>AB24</f>
        <v>0.70833333333333326</v>
      </c>
      <c r="AD24" s="225" t="s">
        <v>617</v>
      </c>
      <c r="AE24" s="228" t="s">
        <v>618</v>
      </c>
      <c r="AF24" s="114" t="s">
        <v>619</v>
      </c>
      <c r="AG24" s="245">
        <v>1500000000</v>
      </c>
      <c r="AH24" s="245">
        <v>1276107130.6400001</v>
      </c>
      <c r="AI24" s="239">
        <f>SUM(AG24:AG25)</f>
        <v>2084137371</v>
      </c>
      <c r="AJ24" s="239">
        <f>SUM(AH24:AH25)</f>
        <v>1276107130.6400001</v>
      </c>
      <c r="AK24" s="114"/>
      <c r="AL24" s="15" t="s">
        <v>494</v>
      </c>
      <c r="AM24" s="76" t="s">
        <v>495</v>
      </c>
      <c r="AN24" s="12" t="s">
        <v>268</v>
      </c>
      <c r="AO24" s="76">
        <v>48</v>
      </c>
      <c r="AP24" s="76">
        <v>42</v>
      </c>
      <c r="AQ24" s="12" t="s">
        <v>269</v>
      </c>
      <c r="AR24" s="172" t="s">
        <v>366</v>
      </c>
      <c r="AS24" s="157">
        <v>2084137371</v>
      </c>
      <c r="AT24" s="172" t="s">
        <v>282</v>
      </c>
      <c r="AU24" s="172" t="s">
        <v>369</v>
      </c>
      <c r="AV24" s="157">
        <v>1175600000</v>
      </c>
      <c r="AW24" s="157">
        <v>1276107131</v>
      </c>
      <c r="AX24" s="49" t="s">
        <v>424</v>
      </c>
      <c r="AY24" s="74" t="s">
        <v>493</v>
      </c>
    </row>
    <row r="25" spans="1:51" ht="110.5" customHeight="1" x14ac:dyDescent="0.35">
      <c r="A25" s="193"/>
      <c r="B25" s="193"/>
      <c r="C25" s="14" t="s">
        <v>76</v>
      </c>
      <c r="D25" s="14" t="s">
        <v>77</v>
      </c>
      <c r="E25" s="19" t="s">
        <v>78</v>
      </c>
      <c r="F25" s="184"/>
      <c r="G25" s="14" t="s">
        <v>111</v>
      </c>
      <c r="H25" s="14" t="s">
        <v>112</v>
      </c>
      <c r="I25" s="14" t="s">
        <v>113</v>
      </c>
      <c r="J25" s="14">
        <v>3000</v>
      </c>
      <c r="K25" s="14">
        <v>1000</v>
      </c>
      <c r="L25" s="14">
        <v>0</v>
      </c>
      <c r="M25" s="74">
        <v>489</v>
      </c>
      <c r="N25" s="106">
        <v>841</v>
      </c>
      <c r="O25" s="112">
        <f t="shared" si="0"/>
        <v>1330</v>
      </c>
      <c r="P25" s="114">
        <f>100%</f>
        <v>1</v>
      </c>
      <c r="Q25" s="149"/>
      <c r="R25" s="112">
        <f t="shared" si="1"/>
        <v>1330</v>
      </c>
      <c r="S25" s="114">
        <f t="shared" si="2"/>
        <v>0.44333333333333336</v>
      </c>
      <c r="T25" s="156"/>
      <c r="U25" s="156"/>
      <c r="V25" s="12" t="s">
        <v>341</v>
      </c>
      <c r="W25" s="44" t="s">
        <v>339</v>
      </c>
      <c r="X25" s="12">
        <v>1000</v>
      </c>
      <c r="Y25" s="64">
        <v>489</v>
      </c>
      <c r="Z25" s="105">
        <v>841</v>
      </c>
      <c r="AA25" s="114">
        <f>100%</f>
        <v>1</v>
      </c>
      <c r="AB25" s="149"/>
      <c r="AC25" s="197"/>
      <c r="AD25" s="225" t="s">
        <v>620</v>
      </c>
      <c r="AE25" s="228" t="s">
        <v>621</v>
      </c>
      <c r="AF25" s="114" t="s">
        <v>278</v>
      </c>
      <c r="AG25" s="220">
        <v>584137371</v>
      </c>
      <c r="AH25" s="220">
        <v>0</v>
      </c>
      <c r="AI25" s="240"/>
      <c r="AJ25" s="240"/>
      <c r="AK25" s="114"/>
      <c r="AL25" s="15" t="s">
        <v>494</v>
      </c>
      <c r="AM25" s="76" t="s">
        <v>495</v>
      </c>
      <c r="AN25" s="12" t="s">
        <v>268</v>
      </c>
      <c r="AO25" s="76">
        <v>1000</v>
      </c>
      <c r="AP25" s="105">
        <v>1330</v>
      </c>
      <c r="AQ25" s="12" t="s">
        <v>269</v>
      </c>
      <c r="AR25" s="172"/>
      <c r="AS25" s="157"/>
      <c r="AT25" s="172"/>
      <c r="AU25" s="172"/>
      <c r="AV25" s="157"/>
      <c r="AW25" s="157"/>
      <c r="AX25" s="66" t="s">
        <v>459</v>
      </c>
      <c r="AY25" s="111" t="s">
        <v>459</v>
      </c>
    </row>
    <row r="26" spans="1:51" ht="127.15" customHeight="1" x14ac:dyDescent="0.35">
      <c r="A26" s="193"/>
      <c r="B26" s="193"/>
      <c r="C26" s="169" t="s">
        <v>79</v>
      </c>
      <c r="D26" s="169" t="s">
        <v>80</v>
      </c>
      <c r="E26" s="169" t="s">
        <v>81</v>
      </c>
      <c r="F26" s="184"/>
      <c r="G26" s="169" t="s">
        <v>114</v>
      </c>
      <c r="H26" s="169" t="s">
        <v>115</v>
      </c>
      <c r="I26" s="169" t="s">
        <v>116</v>
      </c>
      <c r="J26" s="169">
        <v>6</v>
      </c>
      <c r="K26" s="169">
        <v>2</v>
      </c>
      <c r="L26" s="169">
        <v>0</v>
      </c>
      <c r="M26" s="169" t="s">
        <v>460</v>
      </c>
      <c r="N26" s="169" t="s">
        <v>460</v>
      </c>
      <c r="O26" s="112">
        <f>33%</f>
        <v>0.33</v>
      </c>
      <c r="P26" s="114">
        <f t="shared" si="4"/>
        <v>0.16500000000000001</v>
      </c>
      <c r="Q26" s="149"/>
      <c r="R26" s="112">
        <f t="shared" si="1"/>
        <v>0.33</v>
      </c>
      <c r="S26" s="114">
        <f t="shared" si="2"/>
        <v>5.5E-2</v>
      </c>
      <c r="T26" s="156"/>
      <c r="U26" s="156"/>
      <c r="V26" s="12" t="s">
        <v>254</v>
      </c>
      <c r="W26" s="12" t="s">
        <v>340</v>
      </c>
      <c r="X26" s="12">
        <v>9</v>
      </c>
      <c r="Y26" s="12">
        <v>0</v>
      </c>
      <c r="Z26" s="76">
        <v>6</v>
      </c>
      <c r="AA26" s="114">
        <f>(Z26+Y26)/(X26)</f>
        <v>0.66666666666666663</v>
      </c>
      <c r="AB26" s="149"/>
      <c r="AC26" s="197"/>
      <c r="AD26" s="122"/>
      <c r="AE26" s="122"/>
      <c r="AF26" s="122"/>
      <c r="AG26" s="122"/>
      <c r="AH26" s="122"/>
      <c r="AI26" s="122"/>
      <c r="AJ26" s="122"/>
      <c r="AK26" s="122"/>
      <c r="AL26" s="15" t="s">
        <v>494</v>
      </c>
      <c r="AM26" s="76" t="s">
        <v>495</v>
      </c>
      <c r="AN26" s="6" t="s">
        <v>268</v>
      </c>
      <c r="AO26" s="73">
        <v>9</v>
      </c>
      <c r="AP26" s="73">
        <v>6</v>
      </c>
      <c r="AQ26" s="6" t="s">
        <v>269</v>
      </c>
      <c r="AR26" s="172"/>
      <c r="AS26" s="157"/>
      <c r="AT26" s="172"/>
      <c r="AU26" s="172"/>
      <c r="AV26" s="157"/>
      <c r="AW26" s="157"/>
      <c r="AX26" s="18" t="s">
        <v>425</v>
      </c>
      <c r="AY26" s="74" t="s">
        <v>536</v>
      </c>
    </row>
    <row r="27" spans="1:51" ht="130.15" customHeight="1" x14ac:dyDescent="0.35">
      <c r="A27" s="193"/>
      <c r="B27" s="193"/>
      <c r="C27" s="171"/>
      <c r="D27" s="171"/>
      <c r="E27" s="171"/>
      <c r="F27" s="184"/>
      <c r="G27" s="171"/>
      <c r="H27" s="171"/>
      <c r="I27" s="171"/>
      <c r="J27" s="171"/>
      <c r="K27" s="171"/>
      <c r="L27" s="171"/>
      <c r="M27" s="171"/>
      <c r="N27" s="171"/>
      <c r="O27" s="112"/>
      <c r="P27" s="114"/>
      <c r="Q27" s="149"/>
      <c r="R27" s="112">
        <f t="shared" si="1"/>
        <v>0</v>
      </c>
      <c r="S27" s="114" t="e">
        <f t="shared" si="2"/>
        <v>#DIV/0!</v>
      </c>
      <c r="T27" s="156"/>
      <c r="U27" s="156"/>
      <c r="V27" s="12" t="s">
        <v>254</v>
      </c>
      <c r="W27" s="76" t="s">
        <v>338</v>
      </c>
      <c r="X27" s="12">
        <v>2</v>
      </c>
      <c r="Y27" s="12">
        <v>0</v>
      </c>
      <c r="Z27" s="76">
        <v>0</v>
      </c>
      <c r="AA27" s="114">
        <f t="shared" si="3"/>
        <v>0</v>
      </c>
      <c r="AB27" s="149"/>
      <c r="AC27" s="197"/>
      <c r="AD27" s="122"/>
      <c r="AE27" s="122"/>
      <c r="AF27" s="122"/>
      <c r="AG27" s="122"/>
      <c r="AH27" s="122"/>
      <c r="AI27" s="122"/>
      <c r="AJ27" s="122"/>
      <c r="AK27" s="122"/>
      <c r="AL27" s="15" t="s">
        <v>494</v>
      </c>
      <c r="AM27" s="76" t="s">
        <v>495</v>
      </c>
      <c r="AN27" s="6" t="s">
        <v>268</v>
      </c>
      <c r="AO27" s="89">
        <f>12+40+9</f>
        <v>61</v>
      </c>
      <c r="AP27" s="89">
        <v>0</v>
      </c>
      <c r="AQ27" s="6" t="s">
        <v>269</v>
      </c>
      <c r="AR27" s="172"/>
      <c r="AS27" s="157"/>
      <c r="AT27" s="172"/>
      <c r="AU27" s="172"/>
      <c r="AV27" s="157"/>
      <c r="AW27" s="157"/>
      <c r="AX27" s="18" t="s">
        <v>470</v>
      </c>
      <c r="AY27" s="18" t="s">
        <v>533</v>
      </c>
    </row>
    <row r="28" spans="1:51" ht="91.5" customHeight="1" x14ac:dyDescent="0.35">
      <c r="A28" s="193"/>
      <c r="B28" s="193"/>
      <c r="C28" s="14" t="s">
        <v>82</v>
      </c>
      <c r="D28" s="14" t="s">
        <v>83</v>
      </c>
      <c r="E28" s="19" t="s">
        <v>84</v>
      </c>
      <c r="F28" s="184"/>
      <c r="G28" s="14" t="s">
        <v>117</v>
      </c>
      <c r="H28" s="14" t="s">
        <v>77</v>
      </c>
      <c r="I28" s="14" t="s">
        <v>118</v>
      </c>
      <c r="J28" s="14">
        <v>8</v>
      </c>
      <c r="K28" s="14">
        <v>3</v>
      </c>
      <c r="L28" s="14">
        <v>0</v>
      </c>
      <c r="M28" s="74">
        <v>2</v>
      </c>
      <c r="N28" s="109">
        <v>5</v>
      </c>
      <c r="O28" s="112">
        <f t="shared" si="0"/>
        <v>7</v>
      </c>
      <c r="P28" s="114">
        <f>100%</f>
        <v>1</v>
      </c>
      <c r="Q28" s="150"/>
      <c r="R28" s="112">
        <f t="shared" si="1"/>
        <v>7</v>
      </c>
      <c r="S28" s="114">
        <f t="shared" si="2"/>
        <v>0.875</v>
      </c>
      <c r="T28" s="156"/>
      <c r="U28" s="156"/>
      <c r="V28" s="12" t="s">
        <v>342</v>
      </c>
      <c r="W28" s="45" t="s">
        <v>375</v>
      </c>
      <c r="X28" s="12">
        <v>3</v>
      </c>
      <c r="Y28" s="64">
        <v>2</v>
      </c>
      <c r="Z28" s="105">
        <v>5</v>
      </c>
      <c r="AA28" s="114">
        <f>100%</f>
        <v>1</v>
      </c>
      <c r="AB28" s="150"/>
      <c r="AC28" s="198"/>
      <c r="AD28" s="123"/>
      <c r="AE28" s="123"/>
      <c r="AF28" s="123"/>
      <c r="AG28" s="123"/>
      <c r="AH28" s="123"/>
      <c r="AI28" s="123"/>
      <c r="AJ28" s="123"/>
      <c r="AK28" s="123"/>
      <c r="AL28" s="15" t="s">
        <v>494</v>
      </c>
      <c r="AM28" s="76" t="s">
        <v>495</v>
      </c>
      <c r="AN28" s="6" t="s">
        <v>268</v>
      </c>
      <c r="AO28" s="107">
        <v>150</v>
      </c>
      <c r="AP28" s="107">
        <f>41+98</f>
        <v>139</v>
      </c>
      <c r="AQ28" s="6" t="s">
        <v>269</v>
      </c>
      <c r="AR28" s="172"/>
      <c r="AS28" s="157"/>
      <c r="AT28" s="172"/>
      <c r="AU28" s="172"/>
      <c r="AV28" s="157"/>
      <c r="AW28" s="157"/>
      <c r="AX28" s="66" t="s">
        <v>459</v>
      </c>
      <c r="AY28" s="111" t="s">
        <v>459</v>
      </c>
    </row>
    <row r="29" spans="1:51" ht="76.5" customHeight="1" x14ac:dyDescent="0.35">
      <c r="A29" s="193"/>
      <c r="B29" s="193"/>
      <c r="C29" s="156" t="s">
        <v>70</v>
      </c>
      <c r="D29" s="156" t="s">
        <v>71</v>
      </c>
      <c r="E29" s="183" t="s">
        <v>72</v>
      </c>
      <c r="F29" s="184" t="s">
        <v>33</v>
      </c>
      <c r="G29" s="14" t="s">
        <v>119</v>
      </c>
      <c r="H29" s="14" t="s">
        <v>77</v>
      </c>
      <c r="I29" s="14" t="s">
        <v>120</v>
      </c>
      <c r="J29" s="14">
        <v>1</v>
      </c>
      <c r="K29" s="14">
        <v>1</v>
      </c>
      <c r="L29" s="14">
        <v>0</v>
      </c>
      <c r="M29" s="74">
        <v>0</v>
      </c>
      <c r="N29" s="74">
        <v>1</v>
      </c>
      <c r="O29" s="112">
        <f t="shared" si="0"/>
        <v>1</v>
      </c>
      <c r="P29" s="114">
        <f t="shared" si="4"/>
        <v>1</v>
      </c>
      <c r="Q29" s="148">
        <f>SUM(P29:P31)/(3)</f>
        <v>0.66666666666666663</v>
      </c>
      <c r="R29" s="112">
        <f t="shared" si="1"/>
        <v>1</v>
      </c>
      <c r="S29" s="114">
        <f t="shared" si="2"/>
        <v>1</v>
      </c>
      <c r="T29" s="159" t="s">
        <v>255</v>
      </c>
      <c r="U29" s="159" t="s">
        <v>302</v>
      </c>
      <c r="V29" s="21" t="s">
        <v>343</v>
      </c>
      <c r="W29" s="12" t="s">
        <v>120</v>
      </c>
      <c r="X29" s="12">
        <v>1</v>
      </c>
      <c r="Y29" s="65">
        <v>0</v>
      </c>
      <c r="Z29" s="104">
        <v>1</v>
      </c>
      <c r="AA29" s="114">
        <f t="shared" si="3"/>
        <v>1</v>
      </c>
      <c r="AB29" s="148">
        <f>SUM(AA29:AA32)/(4)</f>
        <v>0.5</v>
      </c>
      <c r="AC29" s="151">
        <f>SUM(AA29:AA31)/(3)</f>
        <v>0.66666666666666663</v>
      </c>
      <c r="AD29" s="241" t="s">
        <v>284</v>
      </c>
      <c r="AE29" s="241" t="s">
        <v>622</v>
      </c>
      <c r="AF29" s="114" t="s">
        <v>278</v>
      </c>
      <c r="AG29" s="220">
        <v>274516658</v>
      </c>
      <c r="AH29" s="220">
        <v>158700000</v>
      </c>
      <c r="AI29" s="223">
        <f>AG29</f>
        <v>274516658</v>
      </c>
      <c r="AJ29" s="223">
        <f>AH29</f>
        <v>158700000</v>
      </c>
      <c r="AK29" s="114"/>
      <c r="AL29" s="15" t="s">
        <v>494</v>
      </c>
      <c r="AM29" s="76" t="s">
        <v>495</v>
      </c>
      <c r="AN29" s="12" t="s">
        <v>268</v>
      </c>
      <c r="AO29" s="76" t="s">
        <v>496</v>
      </c>
      <c r="AP29" s="103" t="s">
        <v>560</v>
      </c>
      <c r="AQ29" s="12" t="s">
        <v>269</v>
      </c>
      <c r="AR29" s="172" t="s">
        <v>278</v>
      </c>
      <c r="AS29" s="157">
        <v>274516658</v>
      </c>
      <c r="AT29" s="172" t="s">
        <v>283</v>
      </c>
      <c r="AU29" s="172" t="s">
        <v>284</v>
      </c>
      <c r="AV29" s="157">
        <v>108700000</v>
      </c>
      <c r="AW29" s="157">
        <v>158700000</v>
      </c>
      <c r="AX29" s="18" t="s">
        <v>469</v>
      </c>
      <c r="AY29" s="18" t="s">
        <v>561</v>
      </c>
    </row>
    <row r="30" spans="1:51" ht="89.25" customHeight="1" x14ac:dyDescent="0.35">
      <c r="A30" s="193"/>
      <c r="B30" s="193"/>
      <c r="C30" s="156"/>
      <c r="D30" s="156"/>
      <c r="E30" s="183"/>
      <c r="F30" s="184"/>
      <c r="G30" s="14" t="s">
        <v>121</v>
      </c>
      <c r="H30" s="14" t="s">
        <v>122</v>
      </c>
      <c r="I30" s="14" t="s">
        <v>256</v>
      </c>
      <c r="J30" s="22">
        <v>2500</v>
      </c>
      <c r="K30" s="14">
        <v>708</v>
      </c>
      <c r="L30" s="14" t="s">
        <v>576</v>
      </c>
      <c r="M30" s="74">
        <v>598</v>
      </c>
      <c r="N30" s="99">
        <v>1124</v>
      </c>
      <c r="O30" s="112">
        <f t="shared" si="0"/>
        <v>1722</v>
      </c>
      <c r="P30" s="114">
        <f>100%</f>
        <v>1</v>
      </c>
      <c r="Q30" s="149"/>
      <c r="R30" s="112"/>
      <c r="S30" s="114"/>
      <c r="T30" s="159"/>
      <c r="U30" s="159"/>
      <c r="V30" s="154" t="s">
        <v>301</v>
      </c>
      <c r="W30" s="12" t="s">
        <v>257</v>
      </c>
      <c r="X30" s="12">
        <v>708</v>
      </c>
      <c r="Y30" s="65">
        <v>598</v>
      </c>
      <c r="Z30" s="97">
        <v>1124</v>
      </c>
      <c r="AA30" s="114">
        <f>100%</f>
        <v>1</v>
      </c>
      <c r="AB30" s="149"/>
      <c r="AC30" s="152"/>
      <c r="AD30" s="127"/>
      <c r="AE30" s="127"/>
      <c r="AF30" s="127"/>
      <c r="AG30" s="127"/>
      <c r="AH30" s="127"/>
      <c r="AI30" s="127"/>
      <c r="AJ30" s="127"/>
      <c r="AK30" s="127"/>
      <c r="AL30" s="15" t="s">
        <v>494</v>
      </c>
      <c r="AM30" s="76" t="s">
        <v>495</v>
      </c>
      <c r="AN30" s="12" t="s">
        <v>268</v>
      </c>
      <c r="AO30" s="76">
        <v>708</v>
      </c>
      <c r="AP30" s="96">
        <v>1124</v>
      </c>
      <c r="AQ30" s="12" t="s">
        <v>269</v>
      </c>
      <c r="AR30" s="172"/>
      <c r="AS30" s="157"/>
      <c r="AT30" s="172"/>
      <c r="AU30" s="172"/>
      <c r="AV30" s="157"/>
      <c r="AW30" s="157"/>
      <c r="AX30" s="18" t="s">
        <v>457</v>
      </c>
      <c r="AY30" s="18" t="s">
        <v>457</v>
      </c>
    </row>
    <row r="31" spans="1:51" ht="77.25" customHeight="1" x14ac:dyDescent="0.35">
      <c r="A31" s="193"/>
      <c r="B31" s="193"/>
      <c r="C31" s="156"/>
      <c r="D31" s="156"/>
      <c r="E31" s="183"/>
      <c r="F31" s="184"/>
      <c r="G31" s="14" t="s">
        <v>123</v>
      </c>
      <c r="H31" s="14" t="s">
        <v>124</v>
      </c>
      <c r="I31" s="14" t="s">
        <v>125</v>
      </c>
      <c r="J31" s="14">
        <v>120</v>
      </c>
      <c r="K31" s="14">
        <v>40</v>
      </c>
      <c r="L31" s="14">
        <v>0</v>
      </c>
      <c r="M31" s="74">
        <v>0</v>
      </c>
      <c r="N31" s="74">
        <v>0</v>
      </c>
      <c r="O31" s="112">
        <f t="shared" si="0"/>
        <v>0</v>
      </c>
      <c r="P31" s="114">
        <f t="shared" si="4"/>
        <v>0</v>
      </c>
      <c r="Q31" s="150"/>
      <c r="R31" s="112">
        <f t="shared" si="1"/>
        <v>0</v>
      </c>
      <c r="S31" s="114">
        <f t="shared" si="2"/>
        <v>0</v>
      </c>
      <c r="T31" s="159"/>
      <c r="U31" s="159"/>
      <c r="V31" s="155"/>
      <c r="W31" s="12" t="s">
        <v>125</v>
      </c>
      <c r="X31" s="12">
        <v>40</v>
      </c>
      <c r="Y31" s="65">
        <v>0</v>
      </c>
      <c r="Z31" s="73">
        <v>0</v>
      </c>
      <c r="AA31" s="114">
        <f t="shared" si="3"/>
        <v>0</v>
      </c>
      <c r="AB31" s="149"/>
      <c r="AC31" s="153"/>
      <c r="AD31" s="128"/>
      <c r="AE31" s="128"/>
      <c r="AF31" s="128"/>
      <c r="AG31" s="128"/>
      <c r="AH31" s="128"/>
      <c r="AI31" s="128"/>
      <c r="AJ31" s="128"/>
      <c r="AK31" s="128"/>
      <c r="AL31" s="15" t="s">
        <v>494</v>
      </c>
      <c r="AM31" s="76" t="s">
        <v>495</v>
      </c>
      <c r="AN31" s="12" t="s">
        <v>268</v>
      </c>
      <c r="AO31" s="76">
        <v>40</v>
      </c>
      <c r="AP31" s="76">
        <v>0</v>
      </c>
      <c r="AQ31" s="12" t="s">
        <v>269</v>
      </c>
      <c r="AR31" s="172"/>
      <c r="AS31" s="157"/>
      <c r="AT31" s="172"/>
      <c r="AU31" s="172"/>
      <c r="AV31" s="157"/>
      <c r="AW31" s="157"/>
      <c r="AX31" s="18" t="s">
        <v>458</v>
      </c>
      <c r="AY31" s="18" t="s">
        <v>458</v>
      </c>
    </row>
    <row r="32" spans="1:51" ht="103.15" customHeight="1" x14ac:dyDescent="0.35">
      <c r="A32" s="193"/>
      <c r="B32" s="194"/>
      <c r="C32" s="156"/>
      <c r="D32" s="156"/>
      <c r="E32" s="183"/>
      <c r="F32" s="5" t="s">
        <v>34</v>
      </c>
      <c r="G32" s="14" t="s">
        <v>126</v>
      </c>
      <c r="H32" s="14" t="s">
        <v>127</v>
      </c>
      <c r="I32" s="14" t="s">
        <v>128</v>
      </c>
      <c r="J32" s="14">
        <v>4</v>
      </c>
      <c r="K32" s="14">
        <v>1</v>
      </c>
      <c r="L32" s="14">
        <v>0</v>
      </c>
      <c r="M32" s="74">
        <v>0</v>
      </c>
      <c r="N32" s="74">
        <v>0</v>
      </c>
      <c r="O32" s="112">
        <f t="shared" si="0"/>
        <v>0</v>
      </c>
      <c r="P32" s="114">
        <f t="shared" si="4"/>
        <v>0</v>
      </c>
      <c r="Q32" s="116">
        <f>P32</f>
        <v>0</v>
      </c>
      <c r="R32" s="112">
        <f t="shared" si="1"/>
        <v>0</v>
      </c>
      <c r="S32" s="114">
        <f t="shared" si="2"/>
        <v>0</v>
      </c>
      <c r="T32" s="159"/>
      <c r="U32" s="159"/>
      <c r="V32" s="14" t="s">
        <v>258</v>
      </c>
      <c r="W32" s="14" t="s">
        <v>259</v>
      </c>
      <c r="X32" s="12">
        <v>1</v>
      </c>
      <c r="Y32" s="65">
        <v>0</v>
      </c>
      <c r="Z32" s="73">
        <v>0</v>
      </c>
      <c r="AA32" s="114">
        <f t="shared" si="3"/>
        <v>0</v>
      </c>
      <c r="AB32" s="150"/>
      <c r="AC32" s="120">
        <f>AA32</f>
        <v>0</v>
      </c>
      <c r="AD32" s="241" t="s">
        <v>623</v>
      </c>
      <c r="AE32" s="241" t="s">
        <v>624</v>
      </c>
      <c r="AF32" s="241" t="s">
        <v>610</v>
      </c>
      <c r="AG32" s="220">
        <v>200000000</v>
      </c>
      <c r="AH32" s="220">
        <v>0</v>
      </c>
      <c r="AI32" s="222">
        <f>SUM(AG32:AG33)</f>
        <v>406200000</v>
      </c>
      <c r="AJ32" s="222">
        <f>SUM(AH32:AH33)</f>
        <v>0</v>
      </c>
      <c r="AK32" s="114"/>
      <c r="AL32" s="15" t="s">
        <v>494</v>
      </c>
      <c r="AM32" s="76" t="s">
        <v>495</v>
      </c>
      <c r="AN32" s="6" t="s">
        <v>268</v>
      </c>
      <c r="AO32" s="73" t="s">
        <v>497</v>
      </c>
      <c r="AP32" s="73">
        <v>0</v>
      </c>
      <c r="AQ32" s="14" t="s">
        <v>269</v>
      </c>
      <c r="AR32" s="16" t="s">
        <v>286</v>
      </c>
      <c r="AS32" s="20">
        <f>206200000+200000000</f>
        <v>406200000</v>
      </c>
      <c r="AT32" s="16" t="s">
        <v>283</v>
      </c>
      <c r="AU32" s="72" t="s">
        <v>285</v>
      </c>
      <c r="AV32" s="16">
        <v>0</v>
      </c>
      <c r="AW32" s="78">
        <v>0</v>
      </c>
      <c r="AX32" s="18" t="s">
        <v>458</v>
      </c>
      <c r="AY32" s="18" t="s">
        <v>431</v>
      </c>
    </row>
    <row r="33" spans="1:51" ht="103.15" customHeight="1" x14ac:dyDescent="0.35">
      <c r="A33" s="193"/>
      <c r="B33" s="136"/>
      <c r="C33" s="129"/>
      <c r="D33" s="129"/>
      <c r="E33" s="138"/>
      <c r="F33" s="137"/>
      <c r="G33" s="139"/>
      <c r="H33" s="139"/>
      <c r="I33" s="139"/>
      <c r="J33" s="139"/>
      <c r="K33" s="139"/>
      <c r="L33" s="139"/>
      <c r="M33" s="139"/>
      <c r="N33" s="139"/>
      <c r="O33" s="129"/>
      <c r="P33" s="114"/>
      <c r="Q33" s="243"/>
      <c r="R33" s="129"/>
      <c r="S33" s="114"/>
      <c r="T33" s="133"/>
      <c r="U33" s="133"/>
      <c r="V33" s="141"/>
      <c r="W33" s="139"/>
      <c r="X33" s="129"/>
      <c r="Y33" s="133"/>
      <c r="Z33" s="133"/>
      <c r="AA33" s="114"/>
      <c r="AB33" s="130"/>
      <c r="AC33" s="124"/>
      <c r="AD33" s="241" t="s">
        <v>285</v>
      </c>
      <c r="AE33" s="241" t="s">
        <v>625</v>
      </c>
      <c r="AF33" s="241" t="s">
        <v>286</v>
      </c>
      <c r="AG33" s="242">
        <v>206200000</v>
      </c>
      <c r="AH33" s="220">
        <v>0</v>
      </c>
      <c r="AI33" s="224"/>
      <c r="AJ33" s="224"/>
      <c r="AK33" s="114"/>
      <c r="AL33" s="15"/>
      <c r="AM33" s="129"/>
      <c r="AN33" s="133"/>
      <c r="AO33" s="133"/>
      <c r="AP33" s="133"/>
      <c r="AQ33" s="139"/>
      <c r="AR33" s="144"/>
      <c r="AS33" s="20"/>
      <c r="AT33" s="144"/>
      <c r="AU33" s="144"/>
      <c r="AV33" s="144"/>
      <c r="AW33" s="144"/>
      <c r="AX33" s="18"/>
      <c r="AY33" s="18"/>
    </row>
    <row r="34" spans="1:51" ht="103.15" customHeight="1" x14ac:dyDescent="0.35">
      <c r="A34" s="193"/>
      <c r="B34" s="136"/>
      <c r="C34" s="129"/>
      <c r="D34" s="129"/>
      <c r="E34" s="138"/>
      <c r="F34" s="137"/>
      <c r="G34" s="139"/>
      <c r="H34" s="139"/>
      <c r="I34" s="139"/>
      <c r="J34" s="139"/>
      <c r="K34" s="139"/>
      <c r="L34" s="139"/>
      <c r="M34" s="139"/>
      <c r="N34" s="139"/>
      <c r="O34" s="129"/>
      <c r="P34" s="114"/>
      <c r="Q34" s="243"/>
      <c r="R34" s="129"/>
      <c r="S34" s="114"/>
      <c r="T34" s="133"/>
      <c r="U34" s="133"/>
      <c r="V34" s="141"/>
      <c r="W34" s="139"/>
      <c r="X34" s="129"/>
      <c r="Y34" s="133"/>
      <c r="Z34" s="133"/>
      <c r="AA34" s="114"/>
      <c r="AB34" s="130"/>
      <c r="AC34" s="124"/>
      <c r="AD34" s="124"/>
      <c r="AE34" s="124"/>
      <c r="AF34" s="124"/>
      <c r="AG34" s="124"/>
      <c r="AH34" s="124"/>
      <c r="AI34" s="124"/>
      <c r="AJ34" s="124"/>
      <c r="AK34" s="124"/>
      <c r="AL34" s="15"/>
      <c r="AM34" s="129"/>
      <c r="AN34" s="133"/>
      <c r="AO34" s="133"/>
      <c r="AP34" s="133"/>
      <c r="AQ34" s="139"/>
      <c r="AR34" s="144"/>
      <c r="AS34" s="20"/>
      <c r="AT34" s="144"/>
      <c r="AU34" s="144"/>
      <c r="AV34" s="144"/>
      <c r="AW34" s="144"/>
      <c r="AX34" s="18"/>
      <c r="AY34" s="18"/>
    </row>
    <row r="35" spans="1:51" ht="103.15" customHeight="1" x14ac:dyDescent="0.35">
      <c r="A35" s="193"/>
      <c r="B35" s="136"/>
      <c r="C35" s="129"/>
      <c r="D35" s="129"/>
      <c r="E35" s="138"/>
      <c r="F35" s="137"/>
      <c r="G35" s="139"/>
      <c r="H35" s="139"/>
      <c r="I35" s="139"/>
      <c r="J35" s="139"/>
      <c r="K35" s="139"/>
      <c r="L35" s="139"/>
      <c r="M35" s="139"/>
      <c r="N35" s="139"/>
      <c r="O35" s="129"/>
      <c r="P35" s="114"/>
      <c r="Q35" s="243"/>
      <c r="R35" s="129"/>
      <c r="S35" s="114"/>
      <c r="T35" s="133"/>
      <c r="U35" s="133"/>
      <c r="V35" s="141"/>
      <c r="W35" s="139"/>
      <c r="X35" s="129"/>
      <c r="Y35" s="133"/>
      <c r="Z35" s="133"/>
      <c r="AA35" s="114"/>
      <c r="AB35" s="130"/>
      <c r="AC35" s="124"/>
      <c r="AD35" s="124"/>
      <c r="AE35" s="124"/>
      <c r="AF35" s="124"/>
      <c r="AG35" s="124"/>
      <c r="AH35" s="124"/>
      <c r="AI35" s="124"/>
      <c r="AJ35" s="124"/>
      <c r="AK35" s="124"/>
      <c r="AL35" s="15"/>
      <c r="AM35" s="129"/>
      <c r="AN35" s="133"/>
      <c r="AO35" s="133"/>
      <c r="AP35" s="133"/>
      <c r="AQ35" s="139"/>
      <c r="AR35" s="144"/>
      <c r="AS35" s="20"/>
      <c r="AT35" s="144"/>
      <c r="AU35" s="144"/>
      <c r="AV35" s="144"/>
      <c r="AW35" s="144"/>
      <c r="AX35" s="18"/>
      <c r="AY35" s="18"/>
    </row>
    <row r="36" spans="1:51" ht="103.15" customHeight="1" x14ac:dyDescent="0.35">
      <c r="A36" s="193"/>
      <c r="B36" s="136"/>
      <c r="C36" s="129"/>
      <c r="D36" s="129"/>
      <c r="E36" s="138"/>
      <c r="F36" s="137"/>
      <c r="G36" s="139"/>
      <c r="H36" s="139"/>
      <c r="I36" s="139"/>
      <c r="J36" s="139"/>
      <c r="K36" s="139"/>
      <c r="L36" s="139"/>
      <c r="M36" s="139"/>
      <c r="N36" s="139"/>
      <c r="O36" s="129"/>
      <c r="P36" s="114"/>
      <c r="Q36" s="243"/>
      <c r="R36" s="129"/>
      <c r="S36" s="114"/>
      <c r="T36" s="133"/>
      <c r="U36" s="133"/>
      <c r="V36" s="141"/>
      <c r="W36" s="139"/>
      <c r="X36" s="129"/>
      <c r="Y36" s="133"/>
      <c r="Z36" s="133"/>
      <c r="AA36" s="114"/>
      <c r="AB36" s="130"/>
      <c r="AC36" s="124"/>
      <c r="AD36" s="124"/>
      <c r="AE36" s="124"/>
      <c r="AF36" s="124"/>
      <c r="AG36" s="124"/>
      <c r="AH36" s="124"/>
      <c r="AI36" s="124"/>
      <c r="AJ36" s="124"/>
      <c r="AK36" s="124"/>
      <c r="AL36" s="15"/>
      <c r="AM36" s="129"/>
      <c r="AN36" s="133"/>
      <c r="AO36" s="133"/>
      <c r="AP36" s="133"/>
      <c r="AQ36" s="139"/>
      <c r="AR36" s="144"/>
      <c r="AS36" s="20"/>
      <c r="AT36" s="144"/>
      <c r="AU36" s="144"/>
      <c r="AV36" s="144"/>
      <c r="AW36" s="144"/>
      <c r="AX36" s="18"/>
      <c r="AY36" s="18"/>
    </row>
    <row r="37" spans="1:51" ht="103.15" customHeight="1" x14ac:dyDescent="0.35">
      <c r="A37" s="193"/>
      <c r="B37" s="136"/>
      <c r="C37" s="129"/>
      <c r="D37" s="129"/>
      <c r="E37" s="138"/>
      <c r="F37" s="137"/>
      <c r="G37" s="139"/>
      <c r="H37" s="139"/>
      <c r="I37" s="139"/>
      <c r="J37" s="139"/>
      <c r="K37" s="139"/>
      <c r="L37" s="139"/>
      <c r="M37" s="139"/>
      <c r="N37" s="139"/>
      <c r="O37" s="129"/>
      <c r="P37" s="114"/>
      <c r="Q37" s="243"/>
      <c r="R37" s="129"/>
      <c r="S37" s="114"/>
      <c r="T37" s="133"/>
      <c r="U37" s="133"/>
      <c r="V37" s="141"/>
      <c r="W37" s="139"/>
      <c r="X37" s="129"/>
      <c r="Y37" s="133"/>
      <c r="Z37" s="133"/>
      <c r="AA37" s="114"/>
      <c r="AB37" s="130"/>
      <c r="AC37" s="124"/>
      <c r="AD37" s="124"/>
      <c r="AE37" s="124"/>
      <c r="AF37" s="124"/>
      <c r="AG37" s="124"/>
      <c r="AH37" s="124"/>
      <c r="AI37" s="124"/>
      <c r="AJ37" s="124"/>
      <c r="AK37" s="124"/>
      <c r="AL37" s="15"/>
      <c r="AM37" s="129"/>
      <c r="AN37" s="133"/>
      <c r="AO37" s="133"/>
      <c r="AP37" s="133"/>
      <c r="AQ37" s="139"/>
      <c r="AR37" s="144"/>
      <c r="AS37" s="20"/>
      <c r="AT37" s="144"/>
      <c r="AU37" s="144"/>
      <c r="AV37" s="144"/>
      <c r="AW37" s="144"/>
      <c r="AX37" s="18"/>
      <c r="AY37" s="18"/>
    </row>
    <row r="38" spans="1:51" ht="103.15" customHeight="1" x14ac:dyDescent="0.35">
      <c r="A38" s="193"/>
      <c r="B38" s="136"/>
      <c r="C38" s="129"/>
      <c r="D38" s="129"/>
      <c r="E38" s="138"/>
      <c r="F38" s="137"/>
      <c r="G38" s="139"/>
      <c r="H38" s="139"/>
      <c r="I38" s="139"/>
      <c r="J38" s="139"/>
      <c r="K38" s="139"/>
      <c r="L38" s="139"/>
      <c r="M38" s="139"/>
      <c r="N38" s="139"/>
      <c r="O38" s="129"/>
      <c r="P38" s="114"/>
      <c r="Q38" s="243"/>
      <c r="R38" s="129"/>
      <c r="S38" s="114"/>
      <c r="T38" s="133"/>
      <c r="U38" s="133"/>
      <c r="V38" s="141"/>
      <c r="W38" s="139"/>
      <c r="X38" s="129"/>
      <c r="Y38" s="133"/>
      <c r="Z38" s="133"/>
      <c r="AA38" s="114"/>
      <c r="AB38" s="130"/>
      <c r="AC38" s="124"/>
      <c r="AD38" s="124"/>
      <c r="AE38" s="124"/>
      <c r="AF38" s="124"/>
      <c r="AG38" s="124"/>
      <c r="AH38" s="124"/>
      <c r="AI38" s="124"/>
      <c r="AJ38" s="124"/>
      <c r="AK38" s="124"/>
      <c r="AL38" s="15"/>
      <c r="AM38" s="129"/>
      <c r="AN38" s="133"/>
      <c r="AO38" s="133"/>
      <c r="AP38" s="133"/>
      <c r="AQ38" s="139"/>
      <c r="AR38" s="144"/>
      <c r="AS38" s="20"/>
      <c r="AT38" s="144"/>
      <c r="AU38" s="144"/>
      <c r="AV38" s="144"/>
      <c r="AW38" s="144"/>
      <c r="AX38" s="18"/>
      <c r="AY38" s="18"/>
    </row>
    <row r="39" spans="1:51" ht="103.15" customHeight="1" x14ac:dyDescent="0.35">
      <c r="A39" s="193"/>
      <c r="B39" s="136"/>
      <c r="C39" s="129"/>
      <c r="D39" s="129"/>
      <c r="E39" s="138"/>
      <c r="F39" s="137"/>
      <c r="G39" s="139"/>
      <c r="H39" s="139"/>
      <c r="I39" s="139"/>
      <c r="J39" s="139"/>
      <c r="K39" s="139"/>
      <c r="L39" s="139"/>
      <c r="M39" s="139"/>
      <c r="N39" s="139"/>
      <c r="O39" s="129"/>
      <c r="P39" s="114"/>
      <c r="Q39" s="243"/>
      <c r="R39" s="129"/>
      <c r="S39" s="114"/>
      <c r="T39" s="133"/>
      <c r="U39" s="133"/>
      <c r="V39" s="141"/>
      <c r="W39" s="139"/>
      <c r="X39" s="129"/>
      <c r="Y39" s="133"/>
      <c r="Z39" s="133"/>
      <c r="AA39" s="114"/>
      <c r="AB39" s="130"/>
      <c r="AC39" s="124"/>
      <c r="AD39" s="124"/>
      <c r="AE39" s="124"/>
      <c r="AF39" s="124"/>
      <c r="AG39" s="124"/>
      <c r="AH39" s="124"/>
      <c r="AI39" s="124"/>
      <c r="AJ39" s="124"/>
      <c r="AK39" s="124"/>
      <c r="AL39" s="15"/>
      <c r="AM39" s="129"/>
      <c r="AN39" s="133"/>
      <c r="AO39" s="133"/>
      <c r="AP39" s="133"/>
      <c r="AQ39" s="139"/>
      <c r="AR39" s="144"/>
      <c r="AS39" s="20"/>
      <c r="AT39" s="144"/>
      <c r="AU39" s="144"/>
      <c r="AV39" s="144"/>
      <c r="AW39" s="144"/>
      <c r="AX39" s="18"/>
      <c r="AY39" s="18"/>
    </row>
    <row r="40" spans="1:51" ht="133.9" customHeight="1" x14ac:dyDescent="0.35">
      <c r="A40" s="193"/>
      <c r="B40" s="159" t="s">
        <v>22</v>
      </c>
      <c r="C40" s="14" t="s">
        <v>129</v>
      </c>
      <c r="D40" s="14" t="s">
        <v>130</v>
      </c>
      <c r="E40" s="19" t="s">
        <v>131</v>
      </c>
      <c r="F40" s="184" t="s">
        <v>35</v>
      </c>
      <c r="G40" s="14" t="s">
        <v>142</v>
      </c>
      <c r="H40" s="14" t="s">
        <v>143</v>
      </c>
      <c r="I40" s="14" t="s">
        <v>144</v>
      </c>
      <c r="J40" s="14">
        <v>61</v>
      </c>
      <c r="K40" s="14">
        <v>20</v>
      </c>
      <c r="L40" s="14">
        <v>0</v>
      </c>
      <c r="M40" s="74">
        <v>0</v>
      </c>
      <c r="N40" s="74">
        <v>0</v>
      </c>
      <c r="O40" s="112">
        <f t="shared" si="0"/>
        <v>0</v>
      </c>
      <c r="P40" s="114">
        <f t="shared" si="4"/>
        <v>0</v>
      </c>
      <c r="Q40" s="148">
        <f>SUM(P40:P46)/(7)</f>
        <v>0.6428571428571429</v>
      </c>
      <c r="R40" s="112">
        <f t="shared" si="1"/>
        <v>0</v>
      </c>
      <c r="S40" s="114">
        <f t="shared" si="2"/>
        <v>0</v>
      </c>
      <c r="T40" s="159" t="s">
        <v>315</v>
      </c>
      <c r="U40" s="159" t="s">
        <v>316</v>
      </c>
      <c r="V40" s="21" t="s">
        <v>345</v>
      </c>
      <c r="W40" s="14" t="s">
        <v>144</v>
      </c>
      <c r="X40" s="12">
        <v>20</v>
      </c>
      <c r="Y40" s="12">
        <v>0</v>
      </c>
      <c r="Z40" s="92">
        <v>0</v>
      </c>
      <c r="AA40" s="114">
        <f t="shared" si="3"/>
        <v>0</v>
      </c>
      <c r="AB40" s="148">
        <f>SUM(AA40:AA46)/(7)</f>
        <v>0.7142857142857143</v>
      </c>
      <c r="AC40" s="196">
        <f>AB40</f>
        <v>0.7142857142857143</v>
      </c>
      <c r="AD40" s="241" t="s">
        <v>287</v>
      </c>
      <c r="AE40" s="241" t="s">
        <v>626</v>
      </c>
      <c r="AF40" s="114" t="s">
        <v>278</v>
      </c>
      <c r="AG40" s="220">
        <v>374516658</v>
      </c>
      <c r="AH40" s="220">
        <v>67500000</v>
      </c>
      <c r="AI40" s="223">
        <f>SUM(AG40)</f>
        <v>374516658</v>
      </c>
      <c r="AJ40" s="223">
        <f>AH40</f>
        <v>67500000</v>
      </c>
      <c r="AK40" s="114"/>
      <c r="AL40" s="15" t="s">
        <v>494</v>
      </c>
      <c r="AM40" s="76" t="s">
        <v>495</v>
      </c>
      <c r="AN40" s="14" t="s">
        <v>268</v>
      </c>
      <c r="AO40" s="74">
        <v>20</v>
      </c>
      <c r="AP40" s="74">
        <v>0</v>
      </c>
      <c r="AQ40" s="14" t="s">
        <v>269</v>
      </c>
      <c r="AR40" s="173" t="s">
        <v>278</v>
      </c>
      <c r="AS40" s="167">
        <v>374516658</v>
      </c>
      <c r="AT40" s="173" t="s">
        <v>288</v>
      </c>
      <c r="AU40" s="173" t="s">
        <v>287</v>
      </c>
      <c r="AV40" s="167">
        <v>67500000</v>
      </c>
      <c r="AW40" s="167">
        <v>67500000</v>
      </c>
      <c r="AX40" s="18" t="s">
        <v>447</v>
      </c>
      <c r="AY40" s="18" t="s">
        <v>537</v>
      </c>
    </row>
    <row r="41" spans="1:51" ht="115.9" customHeight="1" x14ac:dyDescent="0.35">
      <c r="A41" s="193"/>
      <c r="B41" s="159"/>
      <c r="C41" s="14" t="s">
        <v>132</v>
      </c>
      <c r="D41" s="14" t="s">
        <v>77</v>
      </c>
      <c r="E41" s="19" t="s">
        <v>133</v>
      </c>
      <c r="F41" s="184"/>
      <c r="G41" s="14" t="s">
        <v>145</v>
      </c>
      <c r="H41" s="14" t="s">
        <v>77</v>
      </c>
      <c r="I41" s="14" t="s">
        <v>146</v>
      </c>
      <c r="J41" s="14">
        <v>8</v>
      </c>
      <c r="K41" s="14">
        <v>2</v>
      </c>
      <c r="L41" s="14">
        <v>0</v>
      </c>
      <c r="M41" s="74">
        <v>0</v>
      </c>
      <c r="N41" s="74">
        <v>0</v>
      </c>
      <c r="O41" s="112">
        <f t="shared" si="0"/>
        <v>0</v>
      </c>
      <c r="P41" s="114">
        <f t="shared" si="4"/>
        <v>0</v>
      </c>
      <c r="Q41" s="149"/>
      <c r="R41" s="112">
        <f t="shared" si="1"/>
        <v>0</v>
      </c>
      <c r="S41" s="114">
        <f t="shared" si="2"/>
        <v>0</v>
      </c>
      <c r="T41" s="159"/>
      <c r="U41" s="159"/>
      <c r="V41" s="169" t="s">
        <v>318</v>
      </c>
      <c r="W41" s="14" t="s">
        <v>146</v>
      </c>
      <c r="X41" s="12">
        <v>2</v>
      </c>
      <c r="Y41" s="12">
        <v>0</v>
      </c>
      <c r="Z41" s="81">
        <v>0</v>
      </c>
      <c r="AA41" s="114">
        <f t="shared" si="3"/>
        <v>0</v>
      </c>
      <c r="AB41" s="149"/>
      <c r="AC41" s="197"/>
      <c r="AD41" s="122"/>
      <c r="AE41" s="122"/>
      <c r="AF41" s="122"/>
      <c r="AG41" s="122"/>
      <c r="AH41" s="122"/>
      <c r="AI41" s="122"/>
      <c r="AJ41" s="122"/>
      <c r="AK41" s="122"/>
      <c r="AL41" s="15" t="s">
        <v>494</v>
      </c>
      <c r="AM41" s="76" t="s">
        <v>495</v>
      </c>
      <c r="AN41" s="14" t="s">
        <v>268</v>
      </c>
      <c r="AO41" s="102">
        <v>107</v>
      </c>
      <c r="AP41" s="93">
        <v>0</v>
      </c>
      <c r="AQ41" s="14" t="s">
        <v>269</v>
      </c>
      <c r="AR41" s="173"/>
      <c r="AS41" s="167"/>
      <c r="AT41" s="173"/>
      <c r="AU41" s="173"/>
      <c r="AV41" s="167"/>
      <c r="AW41" s="167"/>
      <c r="AX41" s="18" t="s">
        <v>426</v>
      </c>
      <c r="AY41" s="18" t="s">
        <v>569</v>
      </c>
    </row>
    <row r="42" spans="1:51" ht="154.15" customHeight="1" x14ac:dyDescent="0.35">
      <c r="A42" s="193"/>
      <c r="B42" s="159"/>
      <c r="C42" s="14" t="s">
        <v>134</v>
      </c>
      <c r="D42" s="14" t="s">
        <v>135</v>
      </c>
      <c r="E42" s="19" t="s">
        <v>136</v>
      </c>
      <c r="F42" s="184"/>
      <c r="G42" s="3" t="s">
        <v>152</v>
      </c>
      <c r="H42" s="3" t="s">
        <v>77</v>
      </c>
      <c r="I42" s="3" t="s">
        <v>153</v>
      </c>
      <c r="J42" s="14">
        <v>1</v>
      </c>
      <c r="K42" s="14">
        <v>1</v>
      </c>
      <c r="L42" s="14">
        <v>0</v>
      </c>
      <c r="M42" s="74">
        <v>1</v>
      </c>
      <c r="N42" s="74" t="s">
        <v>568</v>
      </c>
      <c r="O42" s="114">
        <f>50%</f>
        <v>0.5</v>
      </c>
      <c r="P42" s="114">
        <f t="shared" si="4"/>
        <v>0.5</v>
      </c>
      <c r="Q42" s="149"/>
      <c r="R42" s="112">
        <f t="shared" si="1"/>
        <v>0.5</v>
      </c>
      <c r="S42" s="114">
        <f t="shared" si="2"/>
        <v>0.5</v>
      </c>
      <c r="T42" s="159"/>
      <c r="U42" s="159"/>
      <c r="V42" s="171"/>
      <c r="W42" s="14" t="s">
        <v>153</v>
      </c>
      <c r="X42" s="12">
        <v>1</v>
      </c>
      <c r="Y42" s="12">
        <v>1</v>
      </c>
      <c r="Z42" s="76" t="s">
        <v>503</v>
      </c>
      <c r="AA42" s="114">
        <f>100%</f>
        <v>1</v>
      </c>
      <c r="AB42" s="149"/>
      <c r="AC42" s="197"/>
      <c r="AD42" s="122"/>
      <c r="AE42" s="122"/>
      <c r="AF42" s="122"/>
      <c r="AG42" s="122"/>
      <c r="AH42" s="122"/>
      <c r="AI42" s="122"/>
      <c r="AJ42" s="122"/>
      <c r="AK42" s="122"/>
      <c r="AL42" s="15" t="s">
        <v>494</v>
      </c>
      <c r="AM42" s="76" t="s">
        <v>495</v>
      </c>
      <c r="AN42" s="14" t="s">
        <v>268</v>
      </c>
      <c r="AO42" s="74" t="s">
        <v>498</v>
      </c>
      <c r="AP42" s="93" t="s">
        <v>538</v>
      </c>
      <c r="AQ42" s="14" t="s">
        <v>269</v>
      </c>
      <c r="AR42" s="173"/>
      <c r="AS42" s="167"/>
      <c r="AT42" s="173"/>
      <c r="AU42" s="173"/>
      <c r="AV42" s="167"/>
      <c r="AW42" s="167"/>
      <c r="AX42" s="18" t="s">
        <v>427</v>
      </c>
      <c r="AY42" s="18" t="s">
        <v>539</v>
      </c>
    </row>
    <row r="43" spans="1:51" ht="92.5" customHeight="1" x14ac:dyDescent="0.35">
      <c r="A43" s="193"/>
      <c r="B43" s="159"/>
      <c r="C43" s="156" t="s">
        <v>137</v>
      </c>
      <c r="D43" s="156" t="s">
        <v>138</v>
      </c>
      <c r="E43" s="183" t="s">
        <v>139</v>
      </c>
      <c r="F43" s="184"/>
      <c r="G43" s="14" t="s">
        <v>147</v>
      </c>
      <c r="H43" s="14" t="s">
        <v>77</v>
      </c>
      <c r="I43" s="14" t="s">
        <v>148</v>
      </c>
      <c r="J43" s="14">
        <v>1</v>
      </c>
      <c r="K43" s="14">
        <v>1</v>
      </c>
      <c r="L43" s="14">
        <v>0</v>
      </c>
      <c r="M43" s="74" t="s">
        <v>461</v>
      </c>
      <c r="N43" s="93" t="s">
        <v>568</v>
      </c>
      <c r="O43" s="114">
        <f>100%</f>
        <v>1</v>
      </c>
      <c r="P43" s="114">
        <f t="shared" si="4"/>
        <v>1</v>
      </c>
      <c r="Q43" s="149"/>
      <c r="R43" s="112">
        <f t="shared" si="1"/>
        <v>1</v>
      </c>
      <c r="S43" s="114">
        <f t="shared" si="2"/>
        <v>1</v>
      </c>
      <c r="T43" s="159"/>
      <c r="U43" s="159"/>
      <c r="V43" s="177" t="s">
        <v>319</v>
      </c>
      <c r="W43" s="14" t="s">
        <v>344</v>
      </c>
      <c r="X43" s="12">
        <v>1</v>
      </c>
      <c r="Y43" s="12">
        <v>1</v>
      </c>
      <c r="Z43" s="76" t="s">
        <v>503</v>
      </c>
      <c r="AA43" s="114">
        <f>100%</f>
        <v>1</v>
      </c>
      <c r="AB43" s="149"/>
      <c r="AC43" s="197"/>
      <c r="AD43" s="122"/>
      <c r="AE43" s="122"/>
      <c r="AF43" s="122"/>
      <c r="AG43" s="122"/>
      <c r="AH43" s="122"/>
      <c r="AI43" s="122"/>
      <c r="AJ43" s="122"/>
      <c r="AK43" s="122"/>
      <c r="AL43" s="15" t="s">
        <v>494</v>
      </c>
      <c r="AM43" s="76" t="s">
        <v>495</v>
      </c>
      <c r="AN43" s="14" t="s">
        <v>268</v>
      </c>
      <c r="AO43" s="74" t="s">
        <v>500</v>
      </c>
      <c r="AP43" s="74" t="s">
        <v>507</v>
      </c>
      <c r="AQ43" s="14" t="s">
        <v>269</v>
      </c>
      <c r="AR43" s="173"/>
      <c r="AS43" s="167"/>
      <c r="AT43" s="173"/>
      <c r="AU43" s="173"/>
      <c r="AV43" s="167"/>
      <c r="AW43" s="167"/>
      <c r="AX43" s="18" t="s">
        <v>448</v>
      </c>
      <c r="AY43" s="18" t="s">
        <v>502</v>
      </c>
    </row>
    <row r="44" spans="1:51" ht="73.150000000000006" customHeight="1" x14ac:dyDescent="0.35">
      <c r="A44" s="193"/>
      <c r="B44" s="159"/>
      <c r="C44" s="156"/>
      <c r="D44" s="156"/>
      <c r="E44" s="183"/>
      <c r="F44" s="184"/>
      <c r="G44" s="14" t="s">
        <v>149</v>
      </c>
      <c r="H44" s="14" t="s">
        <v>150</v>
      </c>
      <c r="I44" s="14" t="s">
        <v>151</v>
      </c>
      <c r="J44" s="14">
        <v>1</v>
      </c>
      <c r="K44" s="14">
        <v>1</v>
      </c>
      <c r="L44" s="69">
        <v>1</v>
      </c>
      <c r="M44" s="74" t="s">
        <v>464</v>
      </c>
      <c r="N44" s="93" t="s">
        <v>568</v>
      </c>
      <c r="O44" s="114">
        <f>100%</f>
        <v>1</v>
      </c>
      <c r="P44" s="114">
        <f t="shared" si="4"/>
        <v>1</v>
      </c>
      <c r="Q44" s="149"/>
      <c r="R44" s="112">
        <f t="shared" si="1"/>
        <v>2</v>
      </c>
      <c r="S44" s="114">
        <f>100%</f>
        <v>1</v>
      </c>
      <c r="T44" s="159"/>
      <c r="U44" s="159"/>
      <c r="V44" s="177"/>
      <c r="W44" s="14" t="s">
        <v>317</v>
      </c>
      <c r="X44" s="12">
        <v>1</v>
      </c>
      <c r="Y44" s="12">
        <v>1</v>
      </c>
      <c r="Z44" s="76" t="s">
        <v>503</v>
      </c>
      <c r="AA44" s="114">
        <f>100%</f>
        <v>1</v>
      </c>
      <c r="AB44" s="149"/>
      <c r="AC44" s="197"/>
      <c r="AD44" s="122"/>
      <c r="AE44" s="122"/>
      <c r="AF44" s="122"/>
      <c r="AG44" s="122"/>
      <c r="AH44" s="122"/>
      <c r="AI44" s="122"/>
      <c r="AJ44" s="122"/>
      <c r="AK44" s="122"/>
      <c r="AL44" s="15" t="s">
        <v>494</v>
      </c>
      <c r="AM44" s="76" t="s">
        <v>495</v>
      </c>
      <c r="AN44" s="14" t="s">
        <v>268</v>
      </c>
      <c r="AO44" s="74" t="s">
        <v>501</v>
      </c>
      <c r="AP44" s="82" t="s">
        <v>501</v>
      </c>
      <c r="AQ44" s="14" t="s">
        <v>269</v>
      </c>
      <c r="AR44" s="173"/>
      <c r="AS44" s="167"/>
      <c r="AT44" s="173"/>
      <c r="AU44" s="173"/>
      <c r="AV44" s="167"/>
      <c r="AW44" s="167"/>
      <c r="AX44" s="18" t="s">
        <v>428</v>
      </c>
      <c r="AY44" s="32" t="s">
        <v>504</v>
      </c>
    </row>
    <row r="45" spans="1:51" ht="114.65" customHeight="1" x14ac:dyDescent="0.35">
      <c r="A45" s="193"/>
      <c r="B45" s="159"/>
      <c r="C45" s="156"/>
      <c r="D45" s="156"/>
      <c r="E45" s="183"/>
      <c r="F45" s="184"/>
      <c r="G45" s="14" t="s">
        <v>154</v>
      </c>
      <c r="H45" s="14" t="s">
        <v>155</v>
      </c>
      <c r="I45" s="14" t="s">
        <v>156</v>
      </c>
      <c r="J45" s="14">
        <v>1</v>
      </c>
      <c r="K45" s="14">
        <v>1</v>
      </c>
      <c r="L45" s="3">
        <v>1</v>
      </c>
      <c r="M45" s="74" t="s">
        <v>462</v>
      </c>
      <c r="N45" s="93" t="s">
        <v>568</v>
      </c>
      <c r="O45" s="112">
        <f>100%</f>
        <v>1</v>
      </c>
      <c r="P45" s="114">
        <f t="shared" si="4"/>
        <v>1</v>
      </c>
      <c r="Q45" s="149"/>
      <c r="R45" s="112">
        <f t="shared" si="1"/>
        <v>2</v>
      </c>
      <c r="S45" s="114">
        <f>100%</f>
        <v>1</v>
      </c>
      <c r="T45" s="159"/>
      <c r="U45" s="159"/>
      <c r="V45" s="177" t="s">
        <v>318</v>
      </c>
      <c r="W45" s="14" t="s">
        <v>346</v>
      </c>
      <c r="X45" s="12">
        <v>1</v>
      </c>
      <c r="Y45" s="58">
        <v>1</v>
      </c>
      <c r="Z45" s="76" t="s">
        <v>503</v>
      </c>
      <c r="AA45" s="114">
        <f>100%</f>
        <v>1</v>
      </c>
      <c r="AB45" s="149"/>
      <c r="AC45" s="197"/>
      <c r="AD45" s="122"/>
      <c r="AE45" s="122"/>
      <c r="AF45" s="122"/>
      <c r="AG45" s="122"/>
      <c r="AH45" s="122"/>
      <c r="AI45" s="122"/>
      <c r="AJ45" s="122"/>
      <c r="AK45" s="122"/>
      <c r="AL45" s="15" t="s">
        <v>494</v>
      </c>
      <c r="AM45" s="76" t="s">
        <v>495</v>
      </c>
      <c r="AN45" s="6" t="s">
        <v>268</v>
      </c>
      <c r="AO45" s="82" t="s">
        <v>501</v>
      </c>
      <c r="AP45" s="82" t="s">
        <v>501</v>
      </c>
      <c r="AQ45" s="14" t="s">
        <v>269</v>
      </c>
      <c r="AR45" s="173"/>
      <c r="AS45" s="167"/>
      <c r="AT45" s="173"/>
      <c r="AU45" s="173"/>
      <c r="AV45" s="167"/>
      <c r="AW45" s="167"/>
      <c r="AX45" s="18" t="s">
        <v>446</v>
      </c>
      <c r="AY45" s="18" t="s">
        <v>505</v>
      </c>
    </row>
    <row r="46" spans="1:51" ht="82.15" customHeight="1" x14ac:dyDescent="0.35">
      <c r="A46" s="193"/>
      <c r="B46" s="159"/>
      <c r="C46" s="156"/>
      <c r="D46" s="156"/>
      <c r="E46" s="183"/>
      <c r="F46" s="184"/>
      <c r="G46" s="14" t="s">
        <v>157</v>
      </c>
      <c r="H46" s="14" t="s">
        <v>77</v>
      </c>
      <c r="I46" s="14" t="s">
        <v>328</v>
      </c>
      <c r="J46" s="14">
        <v>1</v>
      </c>
      <c r="K46" s="14">
        <v>1</v>
      </c>
      <c r="L46" s="3">
        <v>0</v>
      </c>
      <c r="M46" s="74">
        <v>0</v>
      </c>
      <c r="N46" s="74" t="s">
        <v>548</v>
      </c>
      <c r="O46" s="112">
        <f>100%</f>
        <v>1</v>
      </c>
      <c r="P46" s="114">
        <f t="shared" si="4"/>
        <v>1</v>
      </c>
      <c r="Q46" s="150"/>
      <c r="R46" s="112">
        <f t="shared" si="1"/>
        <v>1</v>
      </c>
      <c r="S46" s="114">
        <f t="shared" si="2"/>
        <v>1</v>
      </c>
      <c r="T46" s="159"/>
      <c r="U46" s="159"/>
      <c r="V46" s="177"/>
      <c r="W46" s="14" t="s">
        <v>347</v>
      </c>
      <c r="X46" s="12">
        <v>1</v>
      </c>
      <c r="Y46" s="58">
        <v>0</v>
      </c>
      <c r="Z46" s="76">
        <v>1</v>
      </c>
      <c r="AA46" s="114">
        <f t="shared" si="3"/>
        <v>1</v>
      </c>
      <c r="AB46" s="150"/>
      <c r="AC46" s="198"/>
      <c r="AD46" s="123"/>
      <c r="AE46" s="123"/>
      <c r="AF46" s="123"/>
      <c r="AG46" s="123"/>
      <c r="AH46" s="123"/>
      <c r="AI46" s="123"/>
      <c r="AJ46" s="123"/>
      <c r="AK46" s="123"/>
      <c r="AL46" s="15" t="s">
        <v>494</v>
      </c>
      <c r="AM46" s="76" t="s">
        <v>495</v>
      </c>
      <c r="AN46" s="6" t="s">
        <v>268</v>
      </c>
      <c r="AO46" s="82" t="s">
        <v>501</v>
      </c>
      <c r="AP46" s="82" t="s">
        <v>501</v>
      </c>
      <c r="AQ46" s="14" t="s">
        <v>269</v>
      </c>
      <c r="AR46" s="173"/>
      <c r="AS46" s="167"/>
      <c r="AT46" s="173"/>
      <c r="AU46" s="173"/>
      <c r="AV46" s="167"/>
      <c r="AW46" s="167"/>
      <c r="AX46" s="24"/>
      <c r="AY46" s="18" t="s">
        <v>506</v>
      </c>
    </row>
    <row r="47" spans="1:51" ht="129.65" customHeight="1" x14ac:dyDescent="0.35">
      <c r="A47" s="193"/>
      <c r="B47" s="159"/>
      <c r="C47" s="156" t="s">
        <v>140</v>
      </c>
      <c r="D47" s="156" t="s">
        <v>77</v>
      </c>
      <c r="E47" s="183" t="s">
        <v>141</v>
      </c>
      <c r="F47" s="184" t="s">
        <v>36</v>
      </c>
      <c r="G47" s="14" t="s">
        <v>158</v>
      </c>
      <c r="H47" s="14" t="s">
        <v>159</v>
      </c>
      <c r="I47" s="14" t="s">
        <v>160</v>
      </c>
      <c r="J47" s="14">
        <v>20</v>
      </c>
      <c r="K47" s="14">
        <v>6</v>
      </c>
      <c r="L47" s="14">
        <v>0</v>
      </c>
      <c r="M47" s="74">
        <v>0</v>
      </c>
      <c r="N47" s="74">
        <v>0</v>
      </c>
      <c r="O47" s="112">
        <f t="shared" si="0"/>
        <v>0</v>
      </c>
      <c r="P47" s="114">
        <f t="shared" si="4"/>
        <v>0</v>
      </c>
      <c r="Q47" s="148">
        <f>SUM(P47:P53)/(4)</f>
        <v>0.25</v>
      </c>
      <c r="R47" s="112">
        <f t="shared" si="1"/>
        <v>0</v>
      </c>
      <c r="S47" s="114">
        <f t="shared" si="2"/>
        <v>0</v>
      </c>
      <c r="T47" s="156" t="s">
        <v>237</v>
      </c>
      <c r="U47" s="156" t="s">
        <v>238</v>
      </c>
      <c r="V47" s="154" t="s">
        <v>270</v>
      </c>
      <c r="W47" s="12" t="s">
        <v>348</v>
      </c>
      <c r="X47" s="23">
        <v>1</v>
      </c>
      <c r="Y47" s="54">
        <v>0</v>
      </c>
      <c r="Z47" s="76">
        <v>0</v>
      </c>
      <c r="AA47" s="114">
        <f t="shared" si="3"/>
        <v>0</v>
      </c>
      <c r="AB47" s="148">
        <f>SUM(AA47:AA53)/(7)</f>
        <v>0.5714285714285714</v>
      </c>
      <c r="AC47" s="196">
        <f>AB47</f>
        <v>0.5714285714285714</v>
      </c>
      <c r="AD47" s="129" t="s">
        <v>294</v>
      </c>
      <c r="AE47" s="129" t="s">
        <v>627</v>
      </c>
      <c r="AF47" s="114" t="s">
        <v>278</v>
      </c>
      <c r="AG47" s="220">
        <v>200000000</v>
      </c>
      <c r="AH47" s="220">
        <v>0</v>
      </c>
      <c r="AI47" s="223">
        <f>SUM(AG47:AG51)</f>
        <v>2643311196</v>
      </c>
      <c r="AJ47" s="223">
        <f>SUM(AH47:AH51)</f>
        <v>1911572311</v>
      </c>
      <c r="AK47" s="114"/>
      <c r="AL47" s="15" t="s">
        <v>494</v>
      </c>
      <c r="AM47" s="76" t="s">
        <v>495</v>
      </c>
      <c r="AN47" s="15" t="s">
        <v>268</v>
      </c>
      <c r="AO47" s="15" t="s">
        <v>509</v>
      </c>
      <c r="AP47" s="82">
        <v>0</v>
      </c>
      <c r="AQ47" s="15" t="s">
        <v>269</v>
      </c>
      <c r="AR47" s="179" t="s">
        <v>526</v>
      </c>
      <c r="AS47" s="160">
        <f>1500000000+301887788</f>
        <v>1801887788</v>
      </c>
      <c r="AT47" s="179" t="s">
        <v>289</v>
      </c>
      <c r="AU47" s="179" t="s">
        <v>290</v>
      </c>
      <c r="AV47" s="160">
        <v>1418546556</v>
      </c>
      <c r="AW47" s="160">
        <v>1448572311</v>
      </c>
      <c r="AX47" s="18" t="s">
        <v>439</v>
      </c>
      <c r="AY47" s="18" t="s">
        <v>570</v>
      </c>
    </row>
    <row r="48" spans="1:51" ht="97.9" customHeight="1" x14ac:dyDescent="0.35">
      <c r="A48" s="193"/>
      <c r="B48" s="159"/>
      <c r="C48" s="156"/>
      <c r="D48" s="156"/>
      <c r="E48" s="183"/>
      <c r="F48" s="184"/>
      <c r="G48" s="154" t="s">
        <v>161</v>
      </c>
      <c r="H48" s="154" t="s">
        <v>162</v>
      </c>
      <c r="I48" s="154" t="s">
        <v>163</v>
      </c>
      <c r="J48" s="169">
        <v>1</v>
      </c>
      <c r="K48" s="154">
        <v>1</v>
      </c>
      <c r="L48" s="154">
        <v>0</v>
      </c>
      <c r="M48" s="154" t="s">
        <v>321</v>
      </c>
      <c r="N48" s="154" t="s">
        <v>321</v>
      </c>
      <c r="O48" s="154">
        <f>N49+M49</f>
        <v>0</v>
      </c>
      <c r="P48" s="148">
        <f t="shared" si="4"/>
        <v>0</v>
      </c>
      <c r="Q48" s="149"/>
      <c r="R48" s="112">
        <f t="shared" si="1"/>
        <v>0</v>
      </c>
      <c r="S48" s="114">
        <f t="shared" si="2"/>
        <v>0</v>
      </c>
      <c r="T48" s="156"/>
      <c r="U48" s="156"/>
      <c r="V48" s="178"/>
      <c r="W48" s="12" t="s">
        <v>376</v>
      </c>
      <c r="X48" s="12">
        <v>1</v>
      </c>
      <c r="Y48" s="12">
        <v>1</v>
      </c>
      <c r="Z48" s="76" t="s">
        <v>503</v>
      </c>
      <c r="AA48" s="114">
        <f>100%</f>
        <v>1</v>
      </c>
      <c r="AB48" s="149"/>
      <c r="AC48" s="197"/>
      <c r="AD48" s="129" t="s">
        <v>292</v>
      </c>
      <c r="AE48" s="129" t="s">
        <v>628</v>
      </c>
      <c r="AF48" s="114" t="s">
        <v>278</v>
      </c>
      <c r="AG48" s="220">
        <v>500000000</v>
      </c>
      <c r="AH48" s="220">
        <v>463000000</v>
      </c>
      <c r="AI48" s="117"/>
      <c r="AJ48" s="117"/>
      <c r="AK48" s="114"/>
      <c r="AL48" s="15" t="s">
        <v>494</v>
      </c>
      <c r="AM48" s="76" t="s">
        <v>495</v>
      </c>
      <c r="AN48" s="15" t="s">
        <v>268</v>
      </c>
      <c r="AO48" s="15" t="s">
        <v>510</v>
      </c>
      <c r="AP48" s="15" t="s">
        <v>559</v>
      </c>
      <c r="AQ48" s="15" t="s">
        <v>269</v>
      </c>
      <c r="AR48" s="180"/>
      <c r="AS48" s="161"/>
      <c r="AT48" s="180"/>
      <c r="AU48" s="180"/>
      <c r="AV48" s="161"/>
      <c r="AW48" s="161"/>
      <c r="AX48" s="18" t="s">
        <v>440</v>
      </c>
      <c r="AY48" s="32" t="s">
        <v>503</v>
      </c>
    </row>
    <row r="49" spans="1:51" ht="136.9" customHeight="1" x14ac:dyDescent="0.35">
      <c r="A49" s="193"/>
      <c r="B49" s="159"/>
      <c r="C49" s="156"/>
      <c r="D49" s="156"/>
      <c r="E49" s="183"/>
      <c r="F49" s="184"/>
      <c r="G49" s="155"/>
      <c r="H49" s="155"/>
      <c r="I49" s="155"/>
      <c r="J49" s="171"/>
      <c r="K49" s="155"/>
      <c r="L49" s="155"/>
      <c r="M49" s="155"/>
      <c r="N49" s="155"/>
      <c r="O49" s="155"/>
      <c r="P49" s="150"/>
      <c r="Q49" s="149"/>
      <c r="R49" s="112"/>
      <c r="S49" s="114"/>
      <c r="T49" s="156"/>
      <c r="U49" s="156"/>
      <c r="V49" s="155"/>
      <c r="W49" s="80" t="s">
        <v>517</v>
      </c>
      <c r="X49" s="80">
        <v>1</v>
      </c>
      <c r="Y49" s="80">
        <v>1</v>
      </c>
      <c r="Z49" s="80" t="s">
        <v>503</v>
      </c>
      <c r="AA49" s="114">
        <f>100%</f>
        <v>1</v>
      </c>
      <c r="AB49" s="149"/>
      <c r="AC49" s="197"/>
      <c r="AD49" s="129" t="s">
        <v>290</v>
      </c>
      <c r="AE49" s="129" t="s">
        <v>629</v>
      </c>
      <c r="AF49" s="114" t="s">
        <v>278</v>
      </c>
      <c r="AG49" s="220">
        <v>1500000000</v>
      </c>
      <c r="AH49" s="220">
        <v>1448572311</v>
      </c>
      <c r="AI49" s="117"/>
      <c r="AJ49" s="117"/>
      <c r="AK49" s="114"/>
      <c r="AL49" s="15" t="s">
        <v>494</v>
      </c>
      <c r="AM49" s="80" t="s">
        <v>495</v>
      </c>
      <c r="AN49" s="15" t="s">
        <v>268</v>
      </c>
      <c r="AO49" s="15" t="s">
        <v>523</v>
      </c>
      <c r="AP49" s="86">
        <v>170</v>
      </c>
      <c r="AQ49" s="15" t="s">
        <v>269</v>
      </c>
      <c r="AR49" s="181"/>
      <c r="AS49" s="162"/>
      <c r="AT49" s="181"/>
      <c r="AU49" s="181"/>
      <c r="AV49" s="162"/>
      <c r="AW49" s="162"/>
      <c r="AX49" s="18"/>
      <c r="AY49" s="18" t="s">
        <v>518</v>
      </c>
    </row>
    <row r="50" spans="1:51" ht="75.650000000000006" customHeight="1" x14ac:dyDescent="0.35">
      <c r="A50" s="193"/>
      <c r="B50" s="159"/>
      <c r="C50" s="156"/>
      <c r="D50" s="156"/>
      <c r="E50" s="183"/>
      <c r="F50" s="184"/>
      <c r="G50" s="156" t="s">
        <v>164</v>
      </c>
      <c r="H50" s="156" t="s">
        <v>165</v>
      </c>
      <c r="I50" s="156" t="s">
        <v>166</v>
      </c>
      <c r="J50" s="156">
        <v>150</v>
      </c>
      <c r="K50" s="156">
        <v>38</v>
      </c>
      <c r="L50" s="156" t="s">
        <v>577</v>
      </c>
      <c r="M50" s="156">
        <v>94</v>
      </c>
      <c r="N50" s="159">
        <v>79</v>
      </c>
      <c r="O50" s="154">
        <f t="shared" si="0"/>
        <v>173</v>
      </c>
      <c r="P50" s="148">
        <f>100%</f>
        <v>1</v>
      </c>
      <c r="Q50" s="149"/>
      <c r="R50" s="112">
        <f>353</f>
        <v>353</v>
      </c>
      <c r="S50" s="114">
        <f>100%</f>
        <v>1</v>
      </c>
      <c r="T50" s="156"/>
      <c r="U50" s="156"/>
      <c r="V50" s="156" t="s">
        <v>260</v>
      </c>
      <c r="W50" s="101" t="s">
        <v>377</v>
      </c>
      <c r="X50" s="12">
        <v>38</v>
      </c>
      <c r="Y50" s="54">
        <v>94</v>
      </c>
      <c r="Z50" s="101">
        <v>79</v>
      </c>
      <c r="AA50" s="114">
        <f>100%</f>
        <v>1</v>
      </c>
      <c r="AB50" s="149"/>
      <c r="AC50" s="197"/>
      <c r="AD50" s="225" t="s">
        <v>630</v>
      </c>
      <c r="AE50" s="129" t="s">
        <v>631</v>
      </c>
      <c r="AF50" s="114" t="s">
        <v>632</v>
      </c>
      <c r="AG50" s="220">
        <v>301887788</v>
      </c>
      <c r="AH50" s="220">
        <v>0</v>
      </c>
      <c r="AI50" s="117"/>
      <c r="AJ50" s="117"/>
      <c r="AK50" s="114"/>
      <c r="AL50" s="15" t="s">
        <v>494</v>
      </c>
      <c r="AM50" s="76" t="s">
        <v>495</v>
      </c>
      <c r="AN50" s="12" t="s">
        <v>268</v>
      </c>
      <c r="AO50" s="86">
        <v>38</v>
      </c>
      <c r="AP50" s="86">
        <v>79</v>
      </c>
      <c r="AQ50" s="12" t="s">
        <v>269</v>
      </c>
      <c r="AR50" s="172" t="s">
        <v>526</v>
      </c>
      <c r="AS50" s="168">
        <f>500000000+141423408</f>
        <v>641423408</v>
      </c>
      <c r="AT50" s="172" t="s">
        <v>291</v>
      </c>
      <c r="AU50" s="172" t="s">
        <v>292</v>
      </c>
      <c r="AV50" s="168">
        <v>439000000</v>
      </c>
      <c r="AW50" s="168">
        <v>463000000</v>
      </c>
      <c r="AX50" s="18" t="s">
        <v>441</v>
      </c>
      <c r="AY50" s="18" t="s">
        <v>441</v>
      </c>
    </row>
    <row r="51" spans="1:51" ht="126.65" customHeight="1" x14ac:dyDescent="0.35">
      <c r="A51" s="193"/>
      <c r="B51" s="159"/>
      <c r="C51" s="156"/>
      <c r="D51" s="156"/>
      <c r="E51" s="183"/>
      <c r="F51" s="184"/>
      <c r="G51" s="156"/>
      <c r="H51" s="156"/>
      <c r="I51" s="156"/>
      <c r="J51" s="156"/>
      <c r="K51" s="156"/>
      <c r="L51" s="156"/>
      <c r="M51" s="156"/>
      <c r="N51" s="159"/>
      <c r="O51" s="178"/>
      <c r="P51" s="149"/>
      <c r="Q51" s="149"/>
      <c r="R51" s="112"/>
      <c r="S51" s="114"/>
      <c r="T51" s="156"/>
      <c r="U51" s="156"/>
      <c r="V51" s="156"/>
      <c r="W51" s="12" t="s">
        <v>351</v>
      </c>
      <c r="X51" s="12">
        <v>2</v>
      </c>
      <c r="Y51" s="12">
        <v>0</v>
      </c>
      <c r="Z51" s="76">
        <v>0</v>
      </c>
      <c r="AA51" s="114">
        <f t="shared" si="3"/>
        <v>0</v>
      </c>
      <c r="AB51" s="149"/>
      <c r="AC51" s="197"/>
      <c r="AD51" s="225" t="s">
        <v>633</v>
      </c>
      <c r="AE51" s="129" t="s">
        <v>634</v>
      </c>
      <c r="AF51" s="114" t="s">
        <v>632</v>
      </c>
      <c r="AG51" s="238">
        <v>141423408</v>
      </c>
      <c r="AH51" s="238">
        <v>0</v>
      </c>
      <c r="AI51" s="117"/>
      <c r="AJ51" s="117"/>
      <c r="AK51" s="114"/>
      <c r="AL51" s="15" t="s">
        <v>494</v>
      </c>
      <c r="AM51" s="76" t="s">
        <v>495</v>
      </c>
      <c r="AN51" s="12" t="s">
        <v>268</v>
      </c>
      <c r="AO51" s="15" t="s">
        <v>510</v>
      </c>
      <c r="AP51" s="86">
        <v>0</v>
      </c>
      <c r="AQ51" s="12" t="s">
        <v>269</v>
      </c>
      <c r="AR51" s="172"/>
      <c r="AS51" s="168"/>
      <c r="AT51" s="172"/>
      <c r="AU51" s="172"/>
      <c r="AV51" s="168"/>
      <c r="AW51" s="168"/>
      <c r="AX51" s="18" t="s">
        <v>449</v>
      </c>
      <c r="AY51" s="18" t="s">
        <v>511</v>
      </c>
    </row>
    <row r="52" spans="1:51" ht="103.9" customHeight="1" x14ac:dyDescent="0.35">
      <c r="A52" s="193"/>
      <c r="B52" s="159"/>
      <c r="C52" s="156"/>
      <c r="D52" s="156"/>
      <c r="E52" s="183"/>
      <c r="F52" s="184"/>
      <c r="G52" s="156"/>
      <c r="H52" s="156"/>
      <c r="I52" s="156"/>
      <c r="J52" s="156"/>
      <c r="K52" s="156"/>
      <c r="L52" s="156"/>
      <c r="M52" s="156"/>
      <c r="N52" s="159"/>
      <c r="O52" s="155"/>
      <c r="P52" s="150"/>
      <c r="Q52" s="149"/>
      <c r="R52" s="112"/>
      <c r="S52" s="112"/>
      <c r="T52" s="156"/>
      <c r="U52" s="156"/>
      <c r="V52" s="156"/>
      <c r="W52" s="12" t="s">
        <v>349</v>
      </c>
      <c r="X52" s="12">
        <v>14</v>
      </c>
      <c r="Y52" s="12">
        <v>14</v>
      </c>
      <c r="Z52" s="76">
        <v>1</v>
      </c>
      <c r="AA52" s="114">
        <f>100%</f>
        <v>1</v>
      </c>
      <c r="AB52" s="149"/>
      <c r="AC52" s="197"/>
      <c r="AD52" s="122"/>
      <c r="AE52" s="122"/>
      <c r="AF52" s="122"/>
      <c r="AG52" s="122"/>
      <c r="AH52" s="122"/>
      <c r="AI52" s="122"/>
      <c r="AJ52" s="122"/>
      <c r="AK52" s="122"/>
      <c r="AL52" s="15" t="s">
        <v>494</v>
      </c>
      <c r="AM52" s="76" t="s">
        <v>495</v>
      </c>
      <c r="AN52" s="12" t="s">
        <v>268</v>
      </c>
      <c r="AO52" s="76">
        <v>14</v>
      </c>
      <c r="AP52" s="76">
        <v>15</v>
      </c>
      <c r="AQ52" s="12" t="s">
        <v>269</v>
      </c>
      <c r="AR52" s="172"/>
      <c r="AS52" s="168"/>
      <c r="AT52" s="172"/>
      <c r="AU52" s="172"/>
      <c r="AV52" s="168"/>
      <c r="AW52" s="168"/>
      <c r="AX52" s="18" t="s">
        <v>429</v>
      </c>
      <c r="AY52" s="18" t="s">
        <v>512</v>
      </c>
    </row>
    <row r="53" spans="1:51" ht="128.5" customHeight="1" x14ac:dyDescent="0.35">
      <c r="A53" s="193"/>
      <c r="B53" s="159"/>
      <c r="C53" s="156"/>
      <c r="D53" s="156"/>
      <c r="E53" s="183"/>
      <c r="F53" s="184"/>
      <c r="G53" s="14" t="s">
        <v>167</v>
      </c>
      <c r="H53" s="14" t="s">
        <v>168</v>
      </c>
      <c r="I53" s="14" t="s">
        <v>169</v>
      </c>
      <c r="J53" s="14">
        <v>4</v>
      </c>
      <c r="K53" s="14">
        <v>1</v>
      </c>
      <c r="L53" s="14">
        <v>0</v>
      </c>
      <c r="M53" s="74">
        <v>0</v>
      </c>
      <c r="N53" s="74">
        <v>0</v>
      </c>
      <c r="O53" s="112">
        <f t="shared" si="0"/>
        <v>0</v>
      </c>
      <c r="P53" s="114">
        <f t="shared" si="4"/>
        <v>0</v>
      </c>
      <c r="Q53" s="150"/>
      <c r="R53" s="112">
        <f>0</f>
        <v>0</v>
      </c>
      <c r="S53" s="114">
        <f>R53/J53</f>
        <v>0</v>
      </c>
      <c r="T53" s="156"/>
      <c r="U53" s="156"/>
      <c r="V53" s="14" t="s">
        <v>261</v>
      </c>
      <c r="W53" s="12" t="s">
        <v>350</v>
      </c>
      <c r="X53" s="12">
        <v>1</v>
      </c>
      <c r="Y53" s="54">
        <v>0</v>
      </c>
      <c r="Z53" s="76">
        <v>0</v>
      </c>
      <c r="AA53" s="114">
        <f t="shared" si="3"/>
        <v>0</v>
      </c>
      <c r="AB53" s="150"/>
      <c r="AC53" s="198"/>
      <c r="AD53" s="123"/>
      <c r="AE53" s="123"/>
      <c r="AF53" s="123"/>
      <c r="AG53" s="123"/>
      <c r="AH53" s="123"/>
      <c r="AI53" s="123"/>
      <c r="AJ53" s="123"/>
      <c r="AK53" s="123"/>
      <c r="AL53" s="15" t="s">
        <v>494</v>
      </c>
      <c r="AM53" s="76" t="s">
        <v>495</v>
      </c>
      <c r="AN53" s="6" t="s">
        <v>268</v>
      </c>
      <c r="AO53" s="73" t="s">
        <v>527</v>
      </c>
      <c r="AP53" s="73">
        <v>0</v>
      </c>
      <c r="AQ53" s="14" t="s">
        <v>269</v>
      </c>
      <c r="AR53" s="16" t="s">
        <v>278</v>
      </c>
      <c r="AS53" s="17">
        <v>200000000</v>
      </c>
      <c r="AT53" s="16" t="s">
        <v>293</v>
      </c>
      <c r="AU53" s="72" t="s">
        <v>294</v>
      </c>
      <c r="AV53" s="17">
        <v>0</v>
      </c>
      <c r="AW53" s="17">
        <v>0</v>
      </c>
      <c r="AX53" s="70" t="s">
        <v>442</v>
      </c>
      <c r="AY53" s="18" t="s">
        <v>513</v>
      </c>
    </row>
    <row r="54" spans="1:51" ht="130.15" customHeight="1" x14ac:dyDescent="0.35">
      <c r="A54" s="193"/>
      <c r="B54" s="159" t="s">
        <v>23</v>
      </c>
      <c r="C54" s="14" t="s">
        <v>170</v>
      </c>
      <c r="D54" s="14" t="s">
        <v>171</v>
      </c>
      <c r="E54" s="19" t="s">
        <v>172</v>
      </c>
      <c r="F54" s="184" t="s">
        <v>37</v>
      </c>
      <c r="G54" s="14" t="s">
        <v>182</v>
      </c>
      <c r="H54" s="14" t="s">
        <v>183</v>
      </c>
      <c r="I54" s="14" t="s">
        <v>184</v>
      </c>
      <c r="J54" s="14">
        <v>8</v>
      </c>
      <c r="K54" s="14">
        <v>2</v>
      </c>
      <c r="L54" s="14">
        <v>1</v>
      </c>
      <c r="M54" s="74">
        <v>0</v>
      </c>
      <c r="N54" s="74">
        <v>0</v>
      </c>
      <c r="O54" s="112">
        <f t="shared" si="0"/>
        <v>0</v>
      </c>
      <c r="P54" s="114">
        <f t="shared" si="4"/>
        <v>0</v>
      </c>
      <c r="Q54" s="148">
        <f>SUM(P54:P58)/(5)</f>
        <v>0.4974244990121367</v>
      </c>
      <c r="R54" s="112">
        <f t="shared" si="1"/>
        <v>1</v>
      </c>
      <c r="S54" s="114">
        <f>R54/J54</f>
        <v>0.125</v>
      </c>
      <c r="T54" s="156" t="s">
        <v>242</v>
      </c>
      <c r="U54" s="156" t="s">
        <v>243</v>
      </c>
      <c r="V54" s="14" t="s">
        <v>262</v>
      </c>
      <c r="W54" s="14" t="s">
        <v>352</v>
      </c>
      <c r="X54" s="6">
        <v>2</v>
      </c>
      <c r="Y54" s="63">
        <v>0</v>
      </c>
      <c r="Z54" s="73">
        <v>0</v>
      </c>
      <c r="AA54" s="114">
        <f t="shared" si="3"/>
        <v>0</v>
      </c>
      <c r="AB54" s="148">
        <f>SUM(AA54:AA58)/(5)</f>
        <v>0.59742449901213668</v>
      </c>
      <c r="AC54" s="190">
        <f>AB54</f>
        <v>0.59742449901213668</v>
      </c>
      <c r="AD54" s="225" t="s">
        <v>635</v>
      </c>
      <c r="AE54" s="129" t="s">
        <v>636</v>
      </c>
      <c r="AF54" s="114" t="s">
        <v>278</v>
      </c>
      <c r="AG54" s="220">
        <v>700000000</v>
      </c>
      <c r="AH54" s="220">
        <v>210089100</v>
      </c>
      <c r="AI54" s="223">
        <f>AG54</f>
        <v>700000000</v>
      </c>
      <c r="AJ54" s="223">
        <f>AH54</f>
        <v>210089100</v>
      </c>
      <c r="AK54" s="114"/>
      <c r="AL54" s="15" t="s">
        <v>494</v>
      </c>
      <c r="AM54" s="76" t="s">
        <v>495</v>
      </c>
      <c r="AN54" s="6" t="s">
        <v>268</v>
      </c>
      <c r="AO54" s="73" t="s">
        <v>514</v>
      </c>
      <c r="AP54" s="73">
        <v>0</v>
      </c>
      <c r="AQ54" s="14" t="s">
        <v>269</v>
      </c>
      <c r="AR54" s="172" t="s">
        <v>367</v>
      </c>
      <c r="AS54" s="157">
        <v>700000000</v>
      </c>
      <c r="AT54" s="172" t="s">
        <v>295</v>
      </c>
      <c r="AU54" s="172" t="s">
        <v>368</v>
      </c>
      <c r="AV54" s="157">
        <v>136800000</v>
      </c>
      <c r="AW54" s="157">
        <v>210089100</v>
      </c>
      <c r="AX54" s="70" t="s">
        <v>467</v>
      </c>
      <c r="AY54" s="80" t="s">
        <v>540</v>
      </c>
    </row>
    <row r="55" spans="1:51" ht="105" customHeight="1" x14ac:dyDescent="0.35">
      <c r="A55" s="193"/>
      <c r="B55" s="159"/>
      <c r="C55" s="14" t="s">
        <v>173</v>
      </c>
      <c r="D55" s="14" t="s">
        <v>174</v>
      </c>
      <c r="E55" s="19" t="s">
        <v>175</v>
      </c>
      <c r="F55" s="184"/>
      <c r="G55" s="14" t="s">
        <v>185</v>
      </c>
      <c r="H55" s="14" t="s">
        <v>186</v>
      </c>
      <c r="I55" s="14" t="s">
        <v>190</v>
      </c>
      <c r="J55" s="14">
        <v>8</v>
      </c>
      <c r="K55" s="14">
        <v>2</v>
      </c>
      <c r="L55" s="14">
        <v>0</v>
      </c>
      <c r="M55" s="74">
        <v>0</v>
      </c>
      <c r="N55" s="74">
        <v>1</v>
      </c>
      <c r="O55" s="112">
        <f t="shared" si="0"/>
        <v>1</v>
      </c>
      <c r="P55" s="114">
        <f t="shared" si="4"/>
        <v>0.5</v>
      </c>
      <c r="Q55" s="149"/>
      <c r="R55" s="112">
        <f t="shared" si="1"/>
        <v>1</v>
      </c>
      <c r="S55" s="114">
        <f t="shared" ref="S55:S70" si="5">R55/J55</f>
        <v>0.125</v>
      </c>
      <c r="T55" s="156"/>
      <c r="U55" s="156"/>
      <c r="V55" s="156" t="s">
        <v>264</v>
      </c>
      <c r="W55" s="12" t="s">
        <v>353</v>
      </c>
      <c r="X55" s="12">
        <v>2</v>
      </c>
      <c r="Y55" s="63">
        <v>0</v>
      </c>
      <c r="Z55" s="73">
        <v>1</v>
      </c>
      <c r="AA55" s="114">
        <f t="shared" si="3"/>
        <v>1</v>
      </c>
      <c r="AB55" s="149"/>
      <c r="AC55" s="191"/>
      <c r="AD55" s="125"/>
      <c r="AE55" s="125"/>
      <c r="AF55" s="125"/>
      <c r="AG55" s="125"/>
      <c r="AH55" s="125"/>
      <c r="AI55" s="125"/>
      <c r="AJ55" s="125"/>
      <c r="AK55" s="125"/>
      <c r="AL55" s="15" t="s">
        <v>494</v>
      </c>
      <c r="AM55" s="76" t="s">
        <v>495</v>
      </c>
      <c r="AN55" s="6" t="s">
        <v>268</v>
      </c>
      <c r="AO55" s="91">
        <v>300</v>
      </c>
      <c r="AP55" s="91">
        <v>300</v>
      </c>
      <c r="AQ55" s="6" t="s">
        <v>269</v>
      </c>
      <c r="AR55" s="172"/>
      <c r="AS55" s="157"/>
      <c r="AT55" s="172"/>
      <c r="AU55" s="172"/>
      <c r="AV55" s="157"/>
      <c r="AW55" s="157"/>
      <c r="AX55" s="62" t="s">
        <v>443</v>
      </c>
      <c r="AY55" s="92" t="s">
        <v>541</v>
      </c>
    </row>
    <row r="56" spans="1:51" ht="97.15" customHeight="1" x14ac:dyDescent="0.35">
      <c r="A56" s="193"/>
      <c r="B56" s="159"/>
      <c r="C56" s="156" t="s">
        <v>176</v>
      </c>
      <c r="D56" s="156" t="s">
        <v>177</v>
      </c>
      <c r="E56" s="183" t="s">
        <v>178</v>
      </c>
      <c r="F56" s="184"/>
      <c r="G56" s="14" t="s">
        <v>187</v>
      </c>
      <c r="H56" s="14" t="s">
        <v>188</v>
      </c>
      <c r="I56" s="14" t="s">
        <v>189</v>
      </c>
      <c r="J56" s="14">
        <v>24</v>
      </c>
      <c r="K56" s="14">
        <v>24</v>
      </c>
      <c r="L56" s="14">
        <v>24</v>
      </c>
      <c r="M56" s="74">
        <v>0</v>
      </c>
      <c r="N56" s="74">
        <v>23</v>
      </c>
      <c r="O56" s="112">
        <f t="shared" si="0"/>
        <v>23</v>
      </c>
      <c r="P56" s="114">
        <f t="shared" si="4"/>
        <v>0.95833333333333337</v>
      </c>
      <c r="Q56" s="149"/>
      <c r="R56" s="112">
        <f t="shared" si="1"/>
        <v>47</v>
      </c>
      <c r="S56" s="114">
        <f>100%</f>
        <v>1</v>
      </c>
      <c r="T56" s="156"/>
      <c r="U56" s="156"/>
      <c r="V56" s="156"/>
      <c r="W56" s="12" t="s">
        <v>263</v>
      </c>
      <c r="X56" s="12">
        <v>24</v>
      </c>
      <c r="Y56" s="63">
        <v>0</v>
      </c>
      <c r="Z56" s="73">
        <v>23</v>
      </c>
      <c r="AA56" s="114">
        <f>(Z56+Y56)/(X56)</f>
        <v>0.95833333333333337</v>
      </c>
      <c r="AB56" s="149"/>
      <c r="AC56" s="191"/>
      <c r="AD56" s="125"/>
      <c r="AE56" s="125"/>
      <c r="AF56" s="125"/>
      <c r="AG56" s="125"/>
      <c r="AH56" s="125"/>
      <c r="AI56" s="125"/>
      <c r="AJ56" s="125"/>
      <c r="AK56" s="125"/>
      <c r="AL56" s="15" t="s">
        <v>494</v>
      </c>
      <c r="AM56" s="76" t="s">
        <v>495</v>
      </c>
      <c r="AN56" s="6" t="s">
        <v>268</v>
      </c>
      <c r="AO56" s="73">
        <v>24</v>
      </c>
      <c r="AP56" s="73">
        <v>23</v>
      </c>
      <c r="AQ56" s="12" t="s">
        <v>269</v>
      </c>
      <c r="AR56" s="172"/>
      <c r="AS56" s="157"/>
      <c r="AT56" s="172"/>
      <c r="AU56" s="172"/>
      <c r="AV56" s="157"/>
      <c r="AW56" s="157"/>
      <c r="AX56" s="70" t="s">
        <v>468</v>
      </c>
      <c r="AY56" s="80" t="s">
        <v>515</v>
      </c>
    </row>
    <row r="57" spans="1:51" ht="92.5" customHeight="1" x14ac:dyDescent="0.35">
      <c r="A57" s="193"/>
      <c r="B57" s="159"/>
      <c r="C57" s="156"/>
      <c r="D57" s="156"/>
      <c r="E57" s="183"/>
      <c r="F57" s="184"/>
      <c r="G57" s="14" t="s">
        <v>194</v>
      </c>
      <c r="H57" s="14" t="s">
        <v>195</v>
      </c>
      <c r="I57" s="14" t="s">
        <v>196</v>
      </c>
      <c r="J57" s="14">
        <v>1</v>
      </c>
      <c r="K57" s="14">
        <v>1</v>
      </c>
      <c r="L57" s="14">
        <v>1</v>
      </c>
      <c r="M57" s="74" t="s">
        <v>465</v>
      </c>
      <c r="N57" s="93" t="s">
        <v>465</v>
      </c>
      <c r="O57" s="114">
        <f>100%</f>
        <v>1</v>
      </c>
      <c r="P57" s="114">
        <f t="shared" si="4"/>
        <v>1</v>
      </c>
      <c r="Q57" s="149"/>
      <c r="R57" s="112">
        <f t="shared" si="1"/>
        <v>2</v>
      </c>
      <c r="S57" s="114">
        <f>100%</f>
        <v>1</v>
      </c>
      <c r="T57" s="156"/>
      <c r="U57" s="156"/>
      <c r="V57" s="156" t="s">
        <v>265</v>
      </c>
      <c r="W57" s="14" t="s">
        <v>354</v>
      </c>
      <c r="X57" s="12">
        <v>2</v>
      </c>
      <c r="Y57" s="63">
        <v>1</v>
      </c>
      <c r="Z57" s="91">
        <v>1</v>
      </c>
      <c r="AA57" s="114">
        <f>(Z57+Y57)/(X57)</f>
        <v>1</v>
      </c>
      <c r="AB57" s="149"/>
      <c r="AC57" s="191"/>
      <c r="AD57" s="125"/>
      <c r="AE57" s="125"/>
      <c r="AF57" s="125"/>
      <c r="AG57" s="125"/>
      <c r="AH57" s="125"/>
      <c r="AI57" s="125"/>
      <c r="AJ57" s="125"/>
      <c r="AK57" s="125"/>
      <c r="AL57" s="15" t="s">
        <v>494</v>
      </c>
      <c r="AM57" s="76" t="s">
        <v>495</v>
      </c>
      <c r="AN57" s="6" t="s">
        <v>268</v>
      </c>
      <c r="AO57" s="73" t="s">
        <v>516</v>
      </c>
      <c r="AP57" s="91" t="s">
        <v>543</v>
      </c>
      <c r="AQ57" s="14" t="s">
        <v>269</v>
      </c>
      <c r="AR57" s="172"/>
      <c r="AS57" s="157"/>
      <c r="AT57" s="172"/>
      <c r="AU57" s="172"/>
      <c r="AV57" s="157"/>
      <c r="AW57" s="157"/>
      <c r="AX57" s="70" t="s">
        <v>444</v>
      </c>
      <c r="AY57" s="32" t="s">
        <v>542</v>
      </c>
    </row>
    <row r="58" spans="1:51" ht="89.5" customHeight="1" x14ac:dyDescent="0.35">
      <c r="A58" s="193"/>
      <c r="B58" s="159"/>
      <c r="C58" s="14" t="s">
        <v>179</v>
      </c>
      <c r="D58" s="14" t="s">
        <v>180</v>
      </c>
      <c r="E58" s="19" t="s">
        <v>181</v>
      </c>
      <c r="F58" s="184"/>
      <c r="G58" s="14" t="s">
        <v>191</v>
      </c>
      <c r="H58" s="14" t="s">
        <v>192</v>
      </c>
      <c r="I58" s="14" t="s">
        <v>193</v>
      </c>
      <c r="J58" s="14">
        <v>3665</v>
      </c>
      <c r="K58" s="14">
        <v>1181</v>
      </c>
      <c r="L58" s="14" t="s">
        <v>578</v>
      </c>
      <c r="M58" s="74">
        <v>5</v>
      </c>
      <c r="N58" s="74">
        <v>29</v>
      </c>
      <c r="O58" s="112">
        <f t="shared" si="0"/>
        <v>34</v>
      </c>
      <c r="P58" s="114">
        <f t="shared" si="4"/>
        <v>2.8789161727349702E-2</v>
      </c>
      <c r="Q58" s="150"/>
      <c r="R58" s="112">
        <f>181</f>
        <v>181</v>
      </c>
      <c r="S58" s="114">
        <f t="shared" si="5"/>
        <v>4.9386084583901771E-2</v>
      </c>
      <c r="T58" s="156"/>
      <c r="U58" s="156"/>
      <c r="V58" s="156"/>
      <c r="W58" s="14" t="s">
        <v>266</v>
      </c>
      <c r="X58" s="12">
        <v>1181</v>
      </c>
      <c r="Y58" s="63">
        <v>5</v>
      </c>
      <c r="Z58" s="91">
        <v>29</v>
      </c>
      <c r="AA58" s="114">
        <f>(Z58+Y58)/(X58)</f>
        <v>2.8789161727349702E-2</v>
      </c>
      <c r="AB58" s="150"/>
      <c r="AC58" s="195"/>
      <c r="AD58" s="126"/>
      <c r="AE58" s="126"/>
      <c r="AF58" s="126"/>
      <c r="AG58" s="126"/>
      <c r="AH58" s="126"/>
      <c r="AI58" s="126"/>
      <c r="AJ58" s="126"/>
      <c r="AK58" s="126"/>
      <c r="AL58" s="15" t="s">
        <v>494</v>
      </c>
      <c r="AM58" s="76" t="s">
        <v>495</v>
      </c>
      <c r="AN58" s="6" t="s">
        <v>268</v>
      </c>
      <c r="AO58" s="73">
        <v>1181</v>
      </c>
      <c r="AP58" s="91">
        <v>34</v>
      </c>
      <c r="AQ58" s="14" t="s">
        <v>269</v>
      </c>
      <c r="AR58" s="172"/>
      <c r="AS58" s="157"/>
      <c r="AT58" s="172"/>
      <c r="AU58" s="172"/>
      <c r="AV58" s="157"/>
      <c r="AW58" s="157"/>
      <c r="AX58" s="62" t="s">
        <v>445</v>
      </c>
      <c r="AY58" s="100" t="s">
        <v>558</v>
      </c>
    </row>
    <row r="59" spans="1:51" ht="82.15" customHeight="1" x14ac:dyDescent="0.35">
      <c r="A59" s="193"/>
      <c r="B59" s="159"/>
      <c r="C59" s="156" t="s">
        <v>227</v>
      </c>
      <c r="D59" s="156" t="s">
        <v>227</v>
      </c>
      <c r="E59" s="183" t="s">
        <v>227</v>
      </c>
      <c r="F59" s="184" t="s">
        <v>38</v>
      </c>
      <c r="G59" s="14" t="s">
        <v>197</v>
      </c>
      <c r="H59" s="14" t="s">
        <v>77</v>
      </c>
      <c r="I59" s="14" t="s">
        <v>198</v>
      </c>
      <c r="J59" s="14">
        <v>12</v>
      </c>
      <c r="K59" s="14">
        <v>4</v>
      </c>
      <c r="L59" s="14">
        <v>0</v>
      </c>
      <c r="M59" s="74">
        <v>0</v>
      </c>
      <c r="N59" s="110">
        <v>2</v>
      </c>
      <c r="O59" s="112">
        <f t="shared" si="0"/>
        <v>2</v>
      </c>
      <c r="P59" s="114">
        <f t="shared" si="4"/>
        <v>0.5</v>
      </c>
      <c r="Q59" s="151">
        <f>SUM(P59:P61)/(3)</f>
        <v>0.39999999999999997</v>
      </c>
      <c r="R59" s="112">
        <f t="shared" si="1"/>
        <v>2</v>
      </c>
      <c r="S59" s="114">
        <f t="shared" si="5"/>
        <v>0.16666666666666666</v>
      </c>
      <c r="T59" s="159" t="s">
        <v>309</v>
      </c>
      <c r="U59" s="159" t="s">
        <v>308</v>
      </c>
      <c r="V59" s="12" t="s">
        <v>356</v>
      </c>
      <c r="W59" s="60" t="s">
        <v>355</v>
      </c>
      <c r="X59" s="58">
        <v>4</v>
      </c>
      <c r="Y59" s="59">
        <v>0</v>
      </c>
      <c r="Z59" s="108">
        <v>2</v>
      </c>
      <c r="AA59" s="114">
        <f>(Z59+Y59)/(X59)</f>
        <v>0.5</v>
      </c>
      <c r="AB59" s="148">
        <f>SUM(AA59:AA61)/(3)</f>
        <v>0.39999999999999997</v>
      </c>
      <c r="AC59" s="225">
        <f>AB59</f>
        <v>0.39999999999999997</v>
      </c>
      <c r="AD59" s="225" t="s">
        <v>637</v>
      </c>
      <c r="AE59" s="129" t="s">
        <v>638</v>
      </c>
      <c r="AF59" s="124" t="s">
        <v>278</v>
      </c>
      <c r="AG59" s="220">
        <v>113100863</v>
      </c>
      <c r="AH59" s="220">
        <v>65000000</v>
      </c>
      <c r="AI59" s="246">
        <f>SUM(AG59:AG61)</f>
        <v>369300863</v>
      </c>
      <c r="AJ59" s="246">
        <f>SUM(AH59:AH61)</f>
        <v>206700000</v>
      </c>
      <c r="AK59" s="124"/>
      <c r="AL59" s="15" t="s">
        <v>494</v>
      </c>
      <c r="AM59" s="76" t="s">
        <v>495</v>
      </c>
      <c r="AN59" s="6" t="s">
        <v>268</v>
      </c>
      <c r="AO59" s="108">
        <v>100</v>
      </c>
      <c r="AP59" s="108">
        <v>49</v>
      </c>
      <c r="AQ59" s="12" t="s">
        <v>269</v>
      </c>
      <c r="AR59" s="173" t="s">
        <v>370</v>
      </c>
      <c r="AS59" s="158">
        <f>319300863+50000000</f>
        <v>369300863</v>
      </c>
      <c r="AT59" s="173" t="s">
        <v>296</v>
      </c>
      <c r="AU59" s="173" t="s">
        <v>371</v>
      </c>
      <c r="AV59" s="158">
        <v>141700000</v>
      </c>
      <c r="AW59" s="158">
        <f>65000000+141700000</f>
        <v>206700000</v>
      </c>
      <c r="AX59" s="18" t="s">
        <v>451</v>
      </c>
      <c r="AY59" s="18" t="s">
        <v>567</v>
      </c>
    </row>
    <row r="60" spans="1:51" ht="88.9" customHeight="1" x14ac:dyDescent="0.35">
      <c r="A60" s="193"/>
      <c r="B60" s="159"/>
      <c r="C60" s="156"/>
      <c r="D60" s="156"/>
      <c r="E60" s="183"/>
      <c r="F60" s="184"/>
      <c r="G60" s="14" t="s">
        <v>199</v>
      </c>
      <c r="H60" s="14" t="s">
        <v>77</v>
      </c>
      <c r="I60" s="14" t="s">
        <v>200</v>
      </c>
      <c r="J60" s="14">
        <v>1</v>
      </c>
      <c r="K60" s="14">
        <v>1</v>
      </c>
      <c r="L60" s="3">
        <v>0</v>
      </c>
      <c r="M60" s="74">
        <v>0</v>
      </c>
      <c r="N60" s="110">
        <v>0</v>
      </c>
      <c r="O60" s="112">
        <f t="shared" si="0"/>
        <v>0</v>
      </c>
      <c r="P60" s="114">
        <f t="shared" si="4"/>
        <v>0</v>
      </c>
      <c r="Q60" s="152"/>
      <c r="R60" s="112">
        <f t="shared" si="1"/>
        <v>0</v>
      </c>
      <c r="S60" s="114">
        <f t="shared" si="5"/>
        <v>0</v>
      </c>
      <c r="T60" s="159"/>
      <c r="U60" s="159"/>
      <c r="V60" s="12" t="s">
        <v>310</v>
      </c>
      <c r="W60" s="67" t="s">
        <v>452</v>
      </c>
      <c r="X60" s="58">
        <v>1</v>
      </c>
      <c r="Y60" s="59">
        <v>0</v>
      </c>
      <c r="Z60" s="108">
        <v>0</v>
      </c>
      <c r="AA60" s="114">
        <f t="shared" si="3"/>
        <v>0</v>
      </c>
      <c r="AB60" s="149"/>
      <c r="AC60" s="225"/>
      <c r="AD60" s="225" t="s">
        <v>639</v>
      </c>
      <c r="AE60" s="129" t="s">
        <v>640</v>
      </c>
      <c r="AF60" s="125" t="s">
        <v>286</v>
      </c>
      <c r="AG60" s="220">
        <v>50000000</v>
      </c>
      <c r="AH60" s="220">
        <v>0</v>
      </c>
      <c r="AI60" s="125"/>
      <c r="AJ60" s="125"/>
      <c r="AK60" s="125"/>
      <c r="AL60" s="15" t="s">
        <v>494</v>
      </c>
      <c r="AM60" s="76" t="s">
        <v>495</v>
      </c>
      <c r="AN60" s="6" t="s">
        <v>268</v>
      </c>
      <c r="AO60" s="109" t="s">
        <v>501</v>
      </c>
      <c r="AP60" s="108">
        <v>0</v>
      </c>
      <c r="AQ60" s="12" t="s">
        <v>269</v>
      </c>
      <c r="AR60" s="173"/>
      <c r="AS60" s="158"/>
      <c r="AT60" s="173"/>
      <c r="AU60" s="173"/>
      <c r="AV60" s="158"/>
      <c r="AW60" s="158"/>
      <c r="AX60" s="18" t="s">
        <v>450</v>
      </c>
      <c r="AY60" s="18" t="s">
        <v>565</v>
      </c>
    </row>
    <row r="61" spans="1:51" ht="93" customHeight="1" x14ac:dyDescent="0.35">
      <c r="A61" s="193"/>
      <c r="B61" s="159"/>
      <c r="C61" s="156"/>
      <c r="D61" s="156"/>
      <c r="E61" s="183"/>
      <c r="F61" s="184"/>
      <c r="G61" s="14" t="s">
        <v>201</v>
      </c>
      <c r="H61" s="14" t="s">
        <v>77</v>
      </c>
      <c r="I61" s="14" t="s">
        <v>202</v>
      </c>
      <c r="J61" s="14">
        <v>30</v>
      </c>
      <c r="K61" s="14">
        <v>10</v>
      </c>
      <c r="L61" s="14">
        <v>0</v>
      </c>
      <c r="M61" s="74">
        <v>0</v>
      </c>
      <c r="N61" s="110">
        <v>7</v>
      </c>
      <c r="O61" s="112">
        <f t="shared" si="0"/>
        <v>7</v>
      </c>
      <c r="P61" s="114">
        <f t="shared" si="4"/>
        <v>0.7</v>
      </c>
      <c r="Q61" s="153"/>
      <c r="R61" s="112">
        <f t="shared" si="1"/>
        <v>7</v>
      </c>
      <c r="S61" s="114">
        <f t="shared" si="5"/>
        <v>0.23333333333333334</v>
      </c>
      <c r="T61" s="159"/>
      <c r="U61" s="159"/>
      <c r="V61" s="12" t="s">
        <v>356</v>
      </c>
      <c r="W61" s="58" t="s">
        <v>202</v>
      </c>
      <c r="X61" s="58">
        <v>10</v>
      </c>
      <c r="Y61" s="59">
        <v>0</v>
      </c>
      <c r="Z61" s="108">
        <v>7</v>
      </c>
      <c r="AA61" s="117">
        <f>Z61/X61</f>
        <v>0.7</v>
      </c>
      <c r="AB61" s="150"/>
      <c r="AC61" s="225"/>
      <c r="AD61" s="225" t="s">
        <v>641</v>
      </c>
      <c r="AE61" s="129" t="s">
        <v>642</v>
      </c>
      <c r="AF61" s="126" t="s">
        <v>286</v>
      </c>
      <c r="AG61" s="220">
        <v>206200000</v>
      </c>
      <c r="AH61" s="220">
        <v>141700000</v>
      </c>
      <c r="AI61" s="126"/>
      <c r="AJ61" s="126"/>
      <c r="AK61" s="126"/>
      <c r="AL61" s="15" t="s">
        <v>494</v>
      </c>
      <c r="AM61" s="76" t="s">
        <v>495</v>
      </c>
      <c r="AN61" s="6" t="s">
        <v>268</v>
      </c>
      <c r="AO61" s="108">
        <v>180</v>
      </c>
      <c r="AP61" s="108">
        <v>119</v>
      </c>
      <c r="AQ61" s="12" t="s">
        <v>269</v>
      </c>
      <c r="AR61" s="173"/>
      <c r="AS61" s="158"/>
      <c r="AT61" s="173"/>
      <c r="AU61" s="173"/>
      <c r="AV61" s="158"/>
      <c r="AW61" s="158"/>
      <c r="AX61" s="18" t="s">
        <v>451</v>
      </c>
      <c r="AY61" s="18" t="s">
        <v>566</v>
      </c>
    </row>
    <row r="62" spans="1:51" ht="108.75" customHeight="1" x14ac:dyDescent="0.35">
      <c r="A62" s="193"/>
      <c r="B62" s="159" t="s">
        <v>24</v>
      </c>
      <c r="C62" s="156" t="s">
        <v>203</v>
      </c>
      <c r="D62" s="156" t="s">
        <v>77</v>
      </c>
      <c r="E62" s="183" t="s">
        <v>204</v>
      </c>
      <c r="F62" s="184" t="s">
        <v>39</v>
      </c>
      <c r="G62" s="14" t="s">
        <v>205</v>
      </c>
      <c r="H62" s="14" t="s">
        <v>207</v>
      </c>
      <c r="I62" s="14" t="s">
        <v>206</v>
      </c>
      <c r="J62" s="14">
        <v>1</v>
      </c>
      <c r="K62" s="14"/>
      <c r="L62" s="14">
        <v>0</v>
      </c>
      <c r="M62" s="74" t="s">
        <v>466</v>
      </c>
      <c r="N62" s="93" t="s">
        <v>466</v>
      </c>
      <c r="O62" s="112"/>
      <c r="P62" s="114"/>
      <c r="Q62" s="113"/>
      <c r="R62" s="112">
        <f t="shared" si="1"/>
        <v>0</v>
      </c>
      <c r="S62" s="114">
        <f t="shared" si="5"/>
        <v>0</v>
      </c>
      <c r="T62" s="156" t="s">
        <v>239</v>
      </c>
      <c r="U62" s="156"/>
      <c r="V62" s="129" t="s">
        <v>357</v>
      </c>
      <c r="W62" s="129"/>
      <c r="X62" s="129"/>
      <c r="Y62" s="129"/>
      <c r="Z62" s="129"/>
      <c r="AA62" s="129"/>
      <c r="AB62" s="129"/>
      <c r="AC62" s="129"/>
      <c r="AD62" s="129"/>
      <c r="AE62" s="129"/>
      <c r="AF62" s="129"/>
      <c r="AG62" s="129"/>
      <c r="AH62" s="129"/>
      <c r="AI62" s="129"/>
      <c r="AJ62" s="129"/>
      <c r="AK62" s="129"/>
      <c r="AL62" s="129"/>
      <c r="AM62" s="129"/>
      <c r="AN62" s="159" t="s">
        <v>268</v>
      </c>
      <c r="AO62" s="73" t="s">
        <v>547</v>
      </c>
      <c r="AP62" s="91" t="s">
        <v>547</v>
      </c>
      <c r="AQ62" s="159" t="s">
        <v>269</v>
      </c>
      <c r="AR62" s="159" t="s">
        <v>77</v>
      </c>
      <c r="AS62" s="159" t="s">
        <v>77</v>
      </c>
      <c r="AT62" s="159" t="s">
        <v>77</v>
      </c>
      <c r="AU62" s="159" t="s">
        <v>77</v>
      </c>
      <c r="AV62" s="159" t="s">
        <v>77</v>
      </c>
      <c r="AW62" s="159" t="s">
        <v>77</v>
      </c>
      <c r="AX62" s="24"/>
      <c r="AY62" s="32"/>
    </row>
    <row r="63" spans="1:51" ht="84" customHeight="1" x14ac:dyDescent="0.35">
      <c r="A63" s="194"/>
      <c r="B63" s="159"/>
      <c r="C63" s="156"/>
      <c r="D63" s="156"/>
      <c r="E63" s="183"/>
      <c r="F63" s="184"/>
      <c r="G63" s="14" t="s">
        <v>208</v>
      </c>
      <c r="H63" s="14" t="s">
        <v>77</v>
      </c>
      <c r="I63" s="14" t="s">
        <v>209</v>
      </c>
      <c r="J63" s="14">
        <v>30</v>
      </c>
      <c r="K63" s="14"/>
      <c r="L63" s="14">
        <v>0</v>
      </c>
      <c r="M63" s="74" t="s">
        <v>466</v>
      </c>
      <c r="N63" s="93" t="s">
        <v>466</v>
      </c>
      <c r="O63" s="112"/>
      <c r="P63" s="113"/>
      <c r="Q63" s="113"/>
      <c r="R63" s="112">
        <f t="shared" si="1"/>
        <v>0</v>
      </c>
      <c r="S63" s="114">
        <f t="shared" si="5"/>
        <v>0</v>
      </c>
      <c r="T63" s="156"/>
      <c r="U63" s="156"/>
      <c r="V63" s="129"/>
      <c r="W63" s="129"/>
      <c r="X63" s="129"/>
      <c r="Y63" s="129"/>
      <c r="Z63" s="129"/>
      <c r="AA63" s="129"/>
      <c r="AB63" s="129"/>
      <c r="AC63" s="129"/>
      <c r="AD63" s="129"/>
      <c r="AE63" s="129"/>
      <c r="AF63" s="129"/>
      <c r="AG63" s="129"/>
      <c r="AH63" s="129"/>
      <c r="AI63" s="129"/>
      <c r="AJ63" s="129"/>
      <c r="AK63" s="129"/>
      <c r="AL63" s="129"/>
      <c r="AM63" s="129"/>
      <c r="AN63" s="159"/>
      <c r="AO63" s="91" t="s">
        <v>547</v>
      </c>
      <c r="AP63" s="91" t="s">
        <v>547</v>
      </c>
      <c r="AQ63" s="159"/>
      <c r="AR63" s="159"/>
      <c r="AS63" s="159"/>
      <c r="AT63" s="159"/>
      <c r="AU63" s="159"/>
      <c r="AV63" s="159"/>
      <c r="AW63" s="159"/>
      <c r="AX63" s="24"/>
      <c r="AY63" s="32"/>
    </row>
    <row r="64" spans="1:51" ht="134.25" customHeight="1" x14ac:dyDescent="0.35">
      <c r="A64" s="159" t="s">
        <v>25</v>
      </c>
      <c r="B64" s="159" t="s">
        <v>26</v>
      </c>
      <c r="C64" s="156" t="s">
        <v>214</v>
      </c>
      <c r="D64" s="156" t="s">
        <v>77</v>
      </c>
      <c r="E64" s="183" t="s">
        <v>210</v>
      </c>
      <c r="F64" s="184" t="s">
        <v>40</v>
      </c>
      <c r="G64" s="169" t="s">
        <v>217</v>
      </c>
      <c r="H64" s="169" t="s">
        <v>216</v>
      </c>
      <c r="I64" s="169" t="s">
        <v>215</v>
      </c>
      <c r="J64" s="169">
        <v>26</v>
      </c>
      <c r="K64" s="169">
        <v>8</v>
      </c>
      <c r="L64" s="169">
        <v>0</v>
      </c>
      <c r="M64" s="169">
        <v>0</v>
      </c>
      <c r="N64" s="169">
        <v>0</v>
      </c>
      <c r="O64" s="112">
        <f t="shared" si="0"/>
        <v>0</v>
      </c>
      <c r="P64" s="148">
        <f>O64/K64</f>
        <v>0</v>
      </c>
      <c r="Q64" s="148">
        <f>SUM(P64:P66)/(2)</f>
        <v>0</v>
      </c>
      <c r="R64" s="112">
        <f t="shared" si="1"/>
        <v>0</v>
      </c>
      <c r="S64" s="114">
        <f t="shared" si="5"/>
        <v>0</v>
      </c>
      <c r="T64" s="159" t="s">
        <v>303</v>
      </c>
      <c r="U64" s="159" t="s">
        <v>304</v>
      </c>
      <c r="V64" s="154" t="s">
        <v>305</v>
      </c>
      <c r="W64" s="12" t="s">
        <v>379</v>
      </c>
      <c r="X64" s="12">
        <v>8</v>
      </c>
      <c r="Y64" s="55">
        <v>0</v>
      </c>
      <c r="Z64" s="73">
        <v>0</v>
      </c>
      <c r="AA64" s="117">
        <f>Z64+Y64/X64</f>
        <v>0</v>
      </c>
      <c r="AB64" s="151">
        <f>SUM(AA64:AA66)/(3)</f>
        <v>0</v>
      </c>
      <c r="AC64" s="190">
        <f>AB64</f>
        <v>0</v>
      </c>
      <c r="AD64" s="225" t="s">
        <v>298</v>
      </c>
      <c r="AE64" s="129" t="s">
        <v>643</v>
      </c>
      <c r="AF64" s="124" t="s">
        <v>278</v>
      </c>
      <c r="AG64" s="245">
        <v>329916026</v>
      </c>
      <c r="AH64" s="245">
        <v>94400000</v>
      </c>
      <c r="AI64" s="246">
        <f>AG64</f>
        <v>329916026</v>
      </c>
      <c r="AJ64" s="246">
        <f>AH64</f>
        <v>94400000</v>
      </c>
      <c r="AK64" s="124"/>
      <c r="AL64" s="15" t="s">
        <v>494</v>
      </c>
      <c r="AM64" s="76" t="s">
        <v>495</v>
      </c>
      <c r="AN64" s="12" t="s">
        <v>268</v>
      </c>
      <c r="AO64" s="76" t="s">
        <v>544</v>
      </c>
      <c r="AP64" s="76">
        <v>0</v>
      </c>
      <c r="AQ64" s="12" t="s">
        <v>269</v>
      </c>
      <c r="AR64" s="173" t="s">
        <v>278</v>
      </c>
      <c r="AS64" s="158">
        <f>219613326+110302700</f>
        <v>329916026</v>
      </c>
      <c r="AT64" s="173" t="s">
        <v>297</v>
      </c>
      <c r="AU64" s="173" t="s">
        <v>298</v>
      </c>
      <c r="AV64" s="158">
        <v>94400000</v>
      </c>
      <c r="AW64" s="158">
        <v>94400000</v>
      </c>
      <c r="AX64" s="53" t="s">
        <v>453</v>
      </c>
      <c r="AY64" s="109" t="s">
        <v>453</v>
      </c>
    </row>
    <row r="65" spans="1:51" ht="134.25" customHeight="1" x14ac:dyDescent="0.35">
      <c r="A65" s="159"/>
      <c r="B65" s="159"/>
      <c r="C65" s="156"/>
      <c r="D65" s="156"/>
      <c r="E65" s="183"/>
      <c r="F65" s="184"/>
      <c r="G65" s="171"/>
      <c r="H65" s="171"/>
      <c r="I65" s="171"/>
      <c r="J65" s="171"/>
      <c r="K65" s="171"/>
      <c r="L65" s="171"/>
      <c r="M65" s="171"/>
      <c r="N65" s="171"/>
      <c r="O65" s="112"/>
      <c r="P65" s="150"/>
      <c r="Q65" s="149"/>
      <c r="R65" s="112">
        <f t="shared" si="1"/>
        <v>0</v>
      </c>
      <c r="S65" s="114">
        <f>0%</f>
        <v>0</v>
      </c>
      <c r="T65" s="159"/>
      <c r="U65" s="159"/>
      <c r="V65" s="155"/>
      <c r="W65" s="80" t="s">
        <v>519</v>
      </c>
      <c r="X65" s="80">
        <v>1</v>
      </c>
      <c r="Y65" s="81">
        <v>0</v>
      </c>
      <c r="Z65" s="81">
        <v>0</v>
      </c>
      <c r="AA65" s="117">
        <f>Z65+Y65/X65</f>
        <v>0</v>
      </c>
      <c r="AB65" s="152"/>
      <c r="AC65" s="191"/>
      <c r="AD65" s="125"/>
      <c r="AE65" s="125"/>
      <c r="AF65" s="125"/>
      <c r="AG65" s="125"/>
      <c r="AH65" s="125"/>
      <c r="AI65" s="125"/>
      <c r="AJ65" s="125"/>
      <c r="AK65" s="125"/>
      <c r="AL65" s="15" t="s">
        <v>520</v>
      </c>
      <c r="AM65" s="80" t="s">
        <v>521</v>
      </c>
      <c r="AN65" s="80" t="s">
        <v>268</v>
      </c>
      <c r="AO65" s="80" t="s">
        <v>522</v>
      </c>
      <c r="AP65" s="80">
        <v>0</v>
      </c>
      <c r="AQ65" s="80" t="s">
        <v>269</v>
      </c>
      <c r="AR65" s="173"/>
      <c r="AS65" s="158"/>
      <c r="AT65" s="173"/>
      <c r="AU65" s="173"/>
      <c r="AV65" s="158"/>
      <c r="AW65" s="158"/>
      <c r="AX65" s="82"/>
      <c r="AY65" s="82" t="s">
        <v>563</v>
      </c>
    </row>
    <row r="66" spans="1:51" ht="91.5" customHeight="1" x14ac:dyDescent="0.35">
      <c r="A66" s="159"/>
      <c r="B66" s="159"/>
      <c r="C66" s="156"/>
      <c r="D66" s="156"/>
      <c r="E66" s="183"/>
      <c r="F66" s="184"/>
      <c r="G66" s="14" t="s">
        <v>219</v>
      </c>
      <c r="H66" s="14">
        <v>0</v>
      </c>
      <c r="I66" s="14" t="s">
        <v>218</v>
      </c>
      <c r="J66" s="14">
        <v>100</v>
      </c>
      <c r="K66" s="14">
        <v>33</v>
      </c>
      <c r="L66" s="14"/>
      <c r="M66" s="74">
        <v>0</v>
      </c>
      <c r="N66" s="74">
        <v>0</v>
      </c>
      <c r="O66" s="112">
        <f t="shared" si="0"/>
        <v>0</v>
      </c>
      <c r="P66" s="115">
        <f t="shared" ref="P66:P70" si="6">O66/K66</f>
        <v>0</v>
      </c>
      <c r="Q66" s="150"/>
      <c r="R66" s="112">
        <f t="shared" si="1"/>
        <v>0</v>
      </c>
      <c r="S66" s="114">
        <f t="shared" si="5"/>
        <v>0</v>
      </c>
      <c r="T66" s="159"/>
      <c r="U66" s="159"/>
      <c r="V66" s="12" t="s">
        <v>359</v>
      </c>
      <c r="W66" s="12" t="s">
        <v>358</v>
      </c>
      <c r="X66" s="12">
        <v>33</v>
      </c>
      <c r="Y66" s="55">
        <v>0</v>
      </c>
      <c r="Z66" s="73">
        <v>0</v>
      </c>
      <c r="AA66" s="117">
        <f t="shared" ref="AA66:AA69" si="7">Z66+Y66/X66</f>
        <v>0</v>
      </c>
      <c r="AB66" s="153"/>
      <c r="AC66" s="195"/>
      <c r="AD66" s="126"/>
      <c r="AE66" s="126"/>
      <c r="AF66" s="126"/>
      <c r="AG66" s="126"/>
      <c r="AH66" s="126"/>
      <c r="AI66" s="126"/>
      <c r="AJ66" s="126"/>
      <c r="AK66" s="126"/>
      <c r="AL66" s="15" t="s">
        <v>494</v>
      </c>
      <c r="AM66" s="76" t="s">
        <v>495</v>
      </c>
      <c r="AN66" s="12" t="s">
        <v>268</v>
      </c>
      <c r="AO66" s="76">
        <v>33</v>
      </c>
      <c r="AP66" s="76">
        <v>0</v>
      </c>
      <c r="AQ66" s="12" t="s">
        <v>269</v>
      </c>
      <c r="AR66" s="173"/>
      <c r="AS66" s="158"/>
      <c r="AT66" s="173"/>
      <c r="AU66" s="173"/>
      <c r="AV66" s="158"/>
      <c r="AW66" s="158"/>
      <c r="AX66" s="61" t="s">
        <v>451</v>
      </c>
      <c r="AY66" s="109" t="s">
        <v>564</v>
      </c>
    </row>
    <row r="67" spans="1:51" ht="91.15" customHeight="1" x14ac:dyDescent="0.35">
      <c r="A67" s="159"/>
      <c r="B67" s="159"/>
      <c r="C67" s="156" t="s">
        <v>213</v>
      </c>
      <c r="D67" s="156" t="s">
        <v>212</v>
      </c>
      <c r="E67" s="183" t="s">
        <v>211</v>
      </c>
      <c r="F67" s="184" t="s">
        <v>42</v>
      </c>
      <c r="G67" s="14" t="s">
        <v>221</v>
      </c>
      <c r="H67" s="23">
        <v>1</v>
      </c>
      <c r="I67" s="14" t="s">
        <v>220</v>
      </c>
      <c r="J67" s="24">
        <v>5</v>
      </c>
      <c r="K67" s="14">
        <v>1</v>
      </c>
      <c r="L67" s="14">
        <v>0</v>
      </c>
      <c r="M67" s="74">
        <v>0</v>
      </c>
      <c r="N67" s="74">
        <v>0</v>
      </c>
      <c r="O67" s="112">
        <f t="shared" si="0"/>
        <v>0</v>
      </c>
      <c r="P67" s="115">
        <f t="shared" si="6"/>
        <v>0</v>
      </c>
      <c r="Q67" s="148">
        <f>SUM(P67:P69)/(3)</f>
        <v>0</v>
      </c>
      <c r="R67" s="112">
        <f t="shared" si="1"/>
        <v>0</v>
      </c>
      <c r="S67" s="114">
        <f t="shared" si="5"/>
        <v>0</v>
      </c>
      <c r="T67" s="156" t="s">
        <v>240</v>
      </c>
      <c r="U67" s="156" t="s">
        <v>241</v>
      </c>
      <c r="V67" s="12" t="s">
        <v>267</v>
      </c>
      <c r="W67" s="12" t="s">
        <v>320</v>
      </c>
      <c r="X67" s="12">
        <v>1</v>
      </c>
      <c r="Y67" s="55">
        <v>0</v>
      </c>
      <c r="Z67" s="73">
        <v>0</v>
      </c>
      <c r="AA67" s="117">
        <f t="shared" si="7"/>
        <v>0</v>
      </c>
      <c r="AB67" s="151">
        <f>SUM(AA67:AA70)/(4)</f>
        <v>0.25</v>
      </c>
      <c r="AC67" s="190">
        <f>SUM(AA67:AA69)/(3)</f>
        <v>0</v>
      </c>
      <c r="AD67" s="225" t="s">
        <v>300</v>
      </c>
      <c r="AE67" s="129" t="s">
        <v>644</v>
      </c>
      <c r="AF67" s="120" t="s">
        <v>278</v>
      </c>
      <c r="AG67" s="220">
        <v>164709994</v>
      </c>
      <c r="AH67" s="244">
        <v>0</v>
      </c>
      <c r="AI67" s="246">
        <f>SUM(AG67:AG68)</f>
        <v>764709994</v>
      </c>
      <c r="AJ67" s="246">
        <f>SUM(AH67:AH68)</f>
        <v>0</v>
      </c>
      <c r="AK67" s="124"/>
      <c r="AL67" s="15" t="s">
        <v>494</v>
      </c>
      <c r="AM67" s="76" t="s">
        <v>495</v>
      </c>
      <c r="AN67" s="12" t="s">
        <v>268</v>
      </c>
      <c r="AO67" s="76" t="s">
        <v>545</v>
      </c>
      <c r="AP67" s="76">
        <v>0</v>
      </c>
      <c r="AQ67" s="12" t="s">
        <v>269</v>
      </c>
      <c r="AR67" s="174" t="s">
        <v>526</v>
      </c>
      <c r="AS67" s="160">
        <f>164709994+600000000</f>
        <v>764709994</v>
      </c>
      <c r="AT67" s="174" t="s">
        <v>299</v>
      </c>
      <c r="AU67" s="172" t="s">
        <v>300</v>
      </c>
      <c r="AV67" s="160">
        <v>0</v>
      </c>
      <c r="AW67" s="160">
        <v>0</v>
      </c>
      <c r="AX67" s="61" t="s">
        <v>451</v>
      </c>
      <c r="AY67" s="109" t="s">
        <v>562</v>
      </c>
    </row>
    <row r="68" spans="1:51" ht="63.65" customHeight="1" x14ac:dyDescent="0.35">
      <c r="A68" s="159"/>
      <c r="B68" s="159"/>
      <c r="C68" s="156"/>
      <c r="D68" s="156"/>
      <c r="E68" s="183"/>
      <c r="F68" s="184"/>
      <c r="G68" s="14" t="s">
        <v>223</v>
      </c>
      <c r="H68" s="12">
        <v>0</v>
      </c>
      <c r="I68" s="14" t="s">
        <v>222</v>
      </c>
      <c r="J68" s="14">
        <v>4</v>
      </c>
      <c r="K68" s="14">
        <v>1</v>
      </c>
      <c r="L68" s="14">
        <v>0</v>
      </c>
      <c r="M68" s="74">
        <v>0</v>
      </c>
      <c r="N68" s="74">
        <v>0</v>
      </c>
      <c r="O68" s="112">
        <f t="shared" si="0"/>
        <v>0</v>
      </c>
      <c r="P68" s="115">
        <f t="shared" si="6"/>
        <v>0</v>
      </c>
      <c r="Q68" s="149"/>
      <c r="R68" s="112">
        <f t="shared" si="1"/>
        <v>0</v>
      </c>
      <c r="S68" s="114">
        <f t="shared" si="5"/>
        <v>0</v>
      </c>
      <c r="T68" s="156"/>
      <c r="U68" s="156"/>
      <c r="V68" s="154" t="s">
        <v>362</v>
      </c>
      <c r="W68" s="12" t="s">
        <v>360</v>
      </c>
      <c r="X68" s="12">
        <v>1</v>
      </c>
      <c r="Y68" s="55">
        <v>0</v>
      </c>
      <c r="Z68" s="73">
        <v>0</v>
      </c>
      <c r="AA68" s="117">
        <f t="shared" si="7"/>
        <v>0</v>
      </c>
      <c r="AB68" s="152"/>
      <c r="AC68" s="191"/>
      <c r="AD68" s="225" t="s">
        <v>645</v>
      </c>
      <c r="AE68" s="129" t="s">
        <v>646</v>
      </c>
      <c r="AF68" s="125" t="s">
        <v>632</v>
      </c>
      <c r="AG68" s="220">
        <v>600000000</v>
      </c>
      <c r="AH68" s="244">
        <v>0</v>
      </c>
      <c r="AI68" s="125"/>
      <c r="AJ68" s="125"/>
      <c r="AK68" s="125"/>
      <c r="AL68" s="15" t="s">
        <v>494</v>
      </c>
      <c r="AM68" s="76" t="s">
        <v>495</v>
      </c>
      <c r="AN68" s="12" t="s">
        <v>268</v>
      </c>
      <c r="AO68" s="76" t="s">
        <v>546</v>
      </c>
      <c r="AP68" s="76">
        <v>0</v>
      </c>
      <c r="AQ68" s="12" t="s">
        <v>269</v>
      </c>
      <c r="AR68" s="175"/>
      <c r="AS68" s="161"/>
      <c r="AT68" s="175"/>
      <c r="AU68" s="172"/>
      <c r="AV68" s="161"/>
      <c r="AW68" s="161"/>
      <c r="AX68" s="61" t="s">
        <v>451</v>
      </c>
      <c r="AY68" s="32"/>
    </row>
    <row r="69" spans="1:51" ht="112.9" customHeight="1" x14ac:dyDescent="0.35">
      <c r="A69" s="159"/>
      <c r="B69" s="159"/>
      <c r="C69" s="156"/>
      <c r="D69" s="156"/>
      <c r="E69" s="183"/>
      <c r="F69" s="184"/>
      <c r="G69" s="14" t="s">
        <v>225</v>
      </c>
      <c r="H69" s="6">
        <v>0</v>
      </c>
      <c r="I69" s="25" t="s">
        <v>224</v>
      </c>
      <c r="J69" s="3">
        <v>1</v>
      </c>
      <c r="K69" s="3">
        <v>1</v>
      </c>
      <c r="L69" s="14">
        <v>0</v>
      </c>
      <c r="M69" s="79">
        <v>0</v>
      </c>
      <c r="N69" s="79">
        <v>0</v>
      </c>
      <c r="O69" s="112">
        <f t="shared" si="0"/>
        <v>0</v>
      </c>
      <c r="P69" s="115">
        <f t="shared" si="6"/>
        <v>0</v>
      </c>
      <c r="Q69" s="150"/>
      <c r="R69" s="112">
        <f t="shared" si="1"/>
        <v>0</v>
      </c>
      <c r="S69" s="114">
        <f t="shared" si="5"/>
        <v>0</v>
      </c>
      <c r="T69" s="156"/>
      <c r="U69" s="156"/>
      <c r="V69" s="155"/>
      <c r="W69" s="12" t="s">
        <v>361</v>
      </c>
      <c r="X69" s="12">
        <v>1</v>
      </c>
      <c r="Y69" s="55">
        <v>0</v>
      </c>
      <c r="Z69" s="73">
        <v>0</v>
      </c>
      <c r="AA69" s="117">
        <f t="shared" si="7"/>
        <v>0</v>
      </c>
      <c r="AB69" s="152"/>
      <c r="AC69" s="191"/>
      <c r="AD69" s="125"/>
      <c r="AE69" s="125"/>
      <c r="AF69" s="125"/>
      <c r="AG69" s="125"/>
      <c r="AH69" s="125"/>
      <c r="AI69" s="125"/>
      <c r="AJ69" s="125"/>
      <c r="AK69" s="125"/>
      <c r="AL69" s="15" t="s">
        <v>494</v>
      </c>
      <c r="AM69" s="76" t="s">
        <v>495</v>
      </c>
      <c r="AN69" s="12" t="s">
        <v>268</v>
      </c>
      <c r="AO69" s="92" t="s">
        <v>546</v>
      </c>
      <c r="AP69" s="76">
        <v>0</v>
      </c>
      <c r="AQ69" s="12" t="s">
        <v>269</v>
      </c>
      <c r="AR69" s="176"/>
      <c r="AS69" s="162"/>
      <c r="AT69" s="176"/>
      <c r="AU69" s="172"/>
      <c r="AV69" s="162"/>
      <c r="AW69" s="162"/>
      <c r="AX69" s="61" t="s">
        <v>451</v>
      </c>
      <c r="AY69" s="32"/>
    </row>
    <row r="70" spans="1:51" ht="99.65" customHeight="1" x14ac:dyDescent="0.35">
      <c r="A70" s="159"/>
      <c r="B70" s="159"/>
      <c r="C70" s="156"/>
      <c r="D70" s="156"/>
      <c r="E70" s="183"/>
      <c r="F70" s="5" t="s">
        <v>41</v>
      </c>
      <c r="G70" s="14" t="s">
        <v>226</v>
      </c>
      <c r="H70" s="24">
        <v>0</v>
      </c>
      <c r="I70" s="3" t="s">
        <v>226</v>
      </c>
      <c r="J70" s="3">
        <v>1</v>
      </c>
      <c r="K70" s="3">
        <v>1</v>
      </c>
      <c r="L70" s="14">
        <v>0</v>
      </c>
      <c r="M70" s="79">
        <v>1</v>
      </c>
      <c r="N70" s="79" t="s">
        <v>568</v>
      </c>
      <c r="O70" s="114">
        <f>100%</f>
        <v>1</v>
      </c>
      <c r="P70" s="115">
        <f t="shared" si="6"/>
        <v>1</v>
      </c>
      <c r="Q70" s="118">
        <f>P70</f>
        <v>1</v>
      </c>
      <c r="R70" s="112">
        <f t="shared" si="1"/>
        <v>1</v>
      </c>
      <c r="S70" s="114">
        <f t="shared" si="5"/>
        <v>1</v>
      </c>
      <c r="T70" s="156"/>
      <c r="U70" s="156"/>
      <c r="V70" s="12" t="s">
        <v>363</v>
      </c>
      <c r="W70" s="12" t="s">
        <v>473</v>
      </c>
      <c r="X70" s="12">
        <v>2</v>
      </c>
      <c r="Y70" s="12">
        <v>2</v>
      </c>
      <c r="Z70" s="76" t="s">
        <v>503</v>
      </c>
      <c r="AA70" s="117">
        <f>100%</f>
        <v>1</v>
      </c>
      <c r="AB70" s="153"/>
      <c r="AC70" s="121">
        <f>AA70</f>
        <v>1</v>
      </c>
      <c r="AD70" s="225" t="s">
        <v>372</v>
      </c>
      <c r="AE70" s="129" t="s">
        <v>647</v>
      </c>
      <c r="AF70" s="121" t="s">
        <v>278</v>
      </c>
      <c r="AG70" s="220">
        <v>54903331</v>
      </c>
      <c r="AH70" s="220">
        <v>40200000</v>
      </c>
      <c r="AI70" s="247">
        <f>AG70</f>
        <v>54903331</v>
      </c>
      <c r="AJ70" s="247">
        <f>AH70</f>
        <v>40200000</v>
      </c>
      <c r="AK70" s="121"/>
      <c r="AL70" s="15" t="s">
        <v>494</v>
      </c>
      <c r="AM70" s="76" t="s">
        <v>495</v>
      </c>
      <c r="AN70" s="12" t="s">
        <v>268</v>
      </c>
      <c r="AO70" s="92">
        <v>2</v>
      </c>
      <c r="AP70" s="76">
        <v>2</v>
      </c>
      <c r="AQ70" s="12" t="s">
        <v>269</v>
      </c>
      <c r="AR70" s="26" t="s">
        <v>278</v>
      </c>
      <c r="AS70" s="27">
        <v>54903331</v>
      </c>
      <c r="AT70" s="26" t="s">
        <v>373</v>
      </c>
      <c r="AU70" s="68" t="s">
        <v>372</v>
      </c>
      <c r="AV70" s="71">
        <v>40200000</v>
      </c>
      <c r="AW70" s="83">
        <v>40200000</v>
      </c>
      <c r="AX70" s="69" t="s">
        <v>432</v>
      </c>
      <c r="AY70" s="32"/>
    </row>
    <row r="71" spans="1:51" ht="21" x14ac:dyDescent="0.5">
      <c r="P71" s="115"/>
      <c r="Q71" s="146">
        <f>SUM(Q3:Q70)/(14)</f>
        <v>0.46178202203828189</v>
      </c>
      <c r="AB71" s="147">
        <f>610%/12</f>
        <v>0.5083333333333333</v>
      </c>
      <c r="AC71" s="147">
        <f>635%/14</f>
        <v>0.45357142857142857</v>
      </c>
      <c r="AD71" s="147"/>
      <c r="AE71" s="147"/>
      <c r="AF71" s="147"/>
      <c r="AG71" s="147"/>
      <c r="AH71" s="147"/>
      <c r="AI71" s="248">
        <f>SUM(AI3:AI70)</f>
        <v>18825506556.099998</v>
      </c>
      <c r="AJ71" s="248">
        <f>SUM(AJ3:AJ70)</f>
        <v>7810155924.6499996</v>
      </c>
      <c r="AK71" s="147">
        <f>AJ71/AI71</f>
        <v>0.41487095719712719</v>
      </c>
    </row>
    <row r="72" spans="1:51" x14ac:dyDescent="0.35">
      <c r="P72" s="115"/>
    </row>
    <row r="77" spans="1:51" x14ac:dyDescent="0.35">
      <c r="AI77" s="249"/>
    </row>
  </sheetData>
  <mergeCells count="271">
    <mergeCell ref="AI3:AI4"/>
    <mergeCell ref="AI6:AI9"/>
    <mergeCell ref="AJ6:AJ9"/>
    <mergeCell ref="AI16:AI19"/>
    <mergeCell ref="AJ16:AJ19"/>
    <mergeCell ref="AI32:AI33"/>
    <mergeCell ref="AJ32:AJ33"/>
    <mergeCell ref="AC3:AC5"/>
    <mergeCell ref="AC6:AC7"/>
    <mergeCell ref="AC16:AC22"/>
    <mergeCell ref="AC24:AC28"/>
    <mergeCell ref="AC29:AC31"/>
    <mergeCell ref="AC40:AC46"/>
    <mergeCell ref="AC47:AC53"/>
    <mergeCell ref="AC54:AC58"/>
    <mergeCell ref="M64:M65"/>
    <mergeCell ref="N64:N65"/>
    <mergeCell ref="AU47:AU49"/>
    <mergeCell ref="I50:I52"/>
    <mergeCell ref="G50:G52"/>
    <mergeCell ref="V55:V56"/>
    <mergeCell ref="AS59:AS61"/>
    <mergeCell ref="AT59:AT61"/>
    <mergeCell ref="AU59:AU61"/>
    <mergeCell ref="AU54:AU58"/>
    <mergeCell ref="AR59:AR61"/>
    <mergeCell ref="AR54:AR58"/>
    <mergeCell ref="P64:P65"/>
    <mergeCell ref="Q64:Q66"/>
    <mergeCell ref="AC64:AC66"/>
    <mergeCell ref="T59:T61"/>
    <mergeCell ref="U59:U61"/>
    <mergeCell ref="T62:T63"/>
    <mergeCell ref="U62:U63"/>
    <mergeCell ref="T64:T66"/>
    <mergeCell ref="U64:U66"/>
    <mergeCell ref="V57:V58"/>
    <mergeCell ref="AV47:AV49"/>
    <mergeCell ref="AW47:AW49"/>
    <mergeCell ref="G48:G49"/>
    <mergeCell ref="H48:H49"/>
    <mergeCell ref="I48:I49"/>
    <mergeCell ref="K48:K49"/>
    <mergeCell ref="L48:L49"/>
    <mergeCell ref="M48:M49"/>
    <mergeCell ref="N48:N49"/>
    <mergeCell ref="J48:J49"/>
    <mergeCell ref="T47:T53"/>
    <mergeCell ref="AU50:AU52"/>
    <mergeCell ref="AR50:AR52"/>
    <mergeCell ref="AS50:AS52"/>
    <mergeCell ref="AT50:AT52"/>
    <mergeCell ref="M50:M52"/>
    <mergeCell ref="V68:V69"/>
    <mergeCell ref="V64:V65"/>
    <mergeCell ref="U54:U58"/>
    <mergeCell ref="AC67:AC69"/>
    <mergeCell ref="A3:A5"/>
    <mergeCell ref="B40:B53"/>
    <mergeCell ref="B62:B63"/>
    <mergeCell ref="D56:D57"/>
    <mergeCell ref="C56:C57"/>
    <mergeCell ref="D47:D53"/>
    <mergeCell ref="C47:C53"/>
    <mergeCell ref="D17:D22"/>
    <mergeCell ref="C17:C22"/>
    <mergeCell ref="C26:C27"/>
    <mergeCell ref="D26:D27"/>
    <mergeCell ref="B6:B32"/>
    <mergeCell ref="A6:A63"/>
    <mergeCell ref="C62:C63"/>
    <mergeCell ref="D62:D63"/>
    <mergeCell ref="K20:K22"/>
    <mergeCell ref="K26:K27"/>
    <mergeCell ref="B64:B70"/>
    <mergeCell ref="A64:A70"/>
    <mergeCell ref="B54:B61"/>
    <mergeCell ref="C59:C61"/>
    <mergeCell ref="D59:D61"/>
    <mergeCell ref="C43:C46"/>
    <mergeCell ref="D43:D46"/>
    <mergeCell ref="F64:F66"/>
    <mergeCell ref="F67:F69"/>
    <mergeCell ref="E67:E70"/>
    <mergeCell ref="D67:D70"/>
    <mergeCell ref="C67:C70"/>
    <mergeCell ref="E64:E66"/>
    <mergeCell ref="D64:D66"/>
    <mergeCell ref="C64:C66"/>
    <mergeCell ref="E62:E63"/>
    <mergeCell ref="F62:F63"/>
    <mergeCell ref="G64:G65"/>
    <mergeCell ref="H64:H65"/>
    <mergeCell ref="I64:I65"/>
    <mergeCell ref="J64:J65"/>
    <mergeCell ref="K64:K65"/>
    <mergeCell ref="L20:L22"/>
    <mergeCell ref="L50:L52"/>
    <mergeCell ref="I20:I22"/>
    <mergeCell ref="J20:J22"/>
    <mergeCell ref="L64:L65"/>
    <mergeCell ref="A1:AU1"/>
    <mergeCell ref="F24:F28"/>
    <mergeCell ref="D6:D7"/>
    <mergeCell ref="C6:C7"/>
    <mergeCell ref="D29:D32"/>
    <mergeCell ref="C29:C32"/>
    <mergeCell ref="V3:V5"/>
    <mergeCell ref="B3:B5"/>
    <mergeCell ref="U3:U5"/>
    <mergeCell ref="U24:U28"/>
    <mergeCell ref="U29:U32"/>
    <mergeCell ref="AR3:AR5"/>
    <mergeCell ref="AS3:AS5"/>
    <mergeCell ref="F29:F31"/>
    <mergeCell ref="AT3:AT5"/>
    <mergeCell ref="AU3:AU5"/>
    <mergeCell ref="T3:T5"/>
    <mergeCell ref="F16:F22"/>
    <mergeCell ref="T24:T28"/>
    <mergeCell ref="F3:F5"/>
    <mergeCell ref="M17:M19"/>
    <mergeCell ref="M20:M22"/>
    <mergeCell ref="M26:M27"/>
    <mergeCell ref="N17:N19"/>
    <mergeCell ref="AT40:AT46"/>
    <mergeCell ref="AU20:AU22"/>
    <mergeCell ref="AU24:AU28"/>
    <mergeCell ref="E59:E61"/>
    <mergeCell ref="F6:F7"/>
    <mergeCell ref="E6:E7"/>
    <mergeCell ref="E26:E27"/>
    <mergeCell ref="E17:E22"/>
    <mergeCell ref="J26:J27"/>
    <mergeCell ref="E43:E46"/>
    <mergeCell ref="E29:E32"/>
    <mergeCell ref="F54:F58"/>
    <mergeCell ref="F59:F61"/>
    <mergeCell ref="F47:F53"/>
    <mergeCell ref="E47:E53"/>
    <mergeCell ref="E56:E57"/>
    <mergeCell ref="F40:F46"/>
    <mergeCell ref="H26:H27"/>
    <mergeCell ref="G26:G27"/>
    <mergeCell ref="G20:G22"/>
    <mergeCell ref="H20:H22"/>
    <mergeCell ref="H50:H52"/>
    <mergeCell ref="T6:T7"/>
    <mergeCell ref="I26:I27"/>
    <mergeCell ref="N20:N22"/>
    <mergeCell ref="N26:N27"/>
    <mergeCell ref="N50:N52"/>
    <mergeCell ref="U40:U46"/>
    <mergeCell ref="U47:U53"/>
    <mergeCell ref="T16:T22"/>
    <mergeCell ref="U16:U22"/>
    <mergeCell ref="T40:T46"/>
    <mergeCell ref="T29:T32"/>
    <mergeCell ref="O48:O49"/>
    <mergeCell ref="P48:P49"/>
    <mergeCell ref="P50:P52"/>
    <mergeCell ref="O50:O52"/>
    <mergeCell ref="AR6:AR7"/>
    <mergeCell ref="AS6:AS7"/>
    <mergeCell ref="AT6:AT7"/>
    <mergeCell ref="V41:V42"/>
    <mergeCell ref="V47:V49"/>
    <mergeCell ref="AR47:AR49"/>
    <mergeCell ref="AS47:AS49"/>
    <mergeCell ref="AT47:AT49"/>
    <mergeCell ref="AU6:AU7"/>
    <mergeCell ref="V30:V31"/>
    <mergeCell ref="V43:V44"/>
    <mergeCell ref="AU16:AU19"/>
    <mergeCell ref="AS16:AS19"/>
    <mergeCell ref="AR16:AR19"/>
    <mergeCell ref="AT16:AT19"/>
    <mergeCell ref="AS20:AS22"/>
    <mergeCell ref="AR20:AR22"/>
    <mergeCell ref="AR24:AR28"/>
    <mergeCell ref="AT20:AT22"/>
    <mergeCell ref="AS24:AS28"/>
    <mergeCell ref="AT24:AT28"/>
    <mergeCell ref="V6:V7"/>
    <mergeCell ref="V20:V22"/>
    <mergeCell ref="AS40:AS46"/>
    <mergeCell ref="AV6:AV7"/>
    <mergeCell ref="AV3:AV5"/>
    <mergeCell ref="AR67:AR69"/>
    <mergeCell ref="AS67:AS69"/>
    <mergeCell ref="AT67:AT69"/>
    <mergeCell ref="AU67:AU69"/>
    <mergeCell ref="V17:V19"/>
    <mergeCell ref="AS29:AS31"/>
    <mergeCell ref="AT29:AT31"/>
    <mergeCell ref="AU29:AU31"/>
    <mergeCell ref="AR29:AR31"/>
    <mergeCell ref="V45:V46"/>
    <mergeCell ref="V50:V52"/>
    <mergeCell ref="AR64:AR66"/>
    <mergeCell ref="AS64:AS66"/>
    <mergeCell ref="AT64:AT66"/>
    <mergeCell ref="AU64:AU66"/>
    <mergeCell ref="AU40:AU46"/>
    <mergeCell ref="AN62:AN63"/>
    <mergeCell ref="AQ62:AQ63"/>
    <mergeCell ref="AU62:AU63"/>
    <mergeCell ref="AR62:AR63"/>
    <mergeCell ref="AV62:AV63"/>
    <mergeCell ref="AV64:AV66"/>
    <mergeCell ref="AV67:AV69"/>
    <mergeCell ref="G17:G19"/>
    <mergeCell ref="H17:H19"/>
    <mergeCell ref="I17:I19"/>
    <mergeCell ref="J17:J19"/>
    <mergeCell ref="K17:K19"/>
    <mergeCell ref="L17:L19"/>
    <mergeCell ref="AV16:AV19"/>
    <mergeCell ref="AV20:AV22"/>
    <mergeCell ref="AV24:AV28"/>
    <mergeCell ref="AV29:AV31"/>
    <mergeCell ref="AV40:AV46"/>
    <mergeCell ref="AV50:AV52"/>
    <mergeCell ref="AV54:AV58"/>
    <mergeCell ref="AV59:AV61"/>
    <mergeCell ref="AS62:AS63"/>
    <mergeCell ref="AT62:AT63"/>
    <mergeCell ref="AS54:AS58"/>
    <mergeCell ref="AT54:AT58"/>
    <mergeCell ref="T54:T58"/>
    <mergeCell ref="AR40:AR46"/>
    <mergeCell ref="J50:J52"/>
    <mergeCell ref="L26:L27"/>
    <mergeCell ref="K50:K52"/>
    <mergeCell ref="AW54:AW58"/>
    <mergeCell ref="AW59:AW61"/>
    <mergeCell ref="AW62:AW63"/>
    <mergeCell ref="AW64:AW66"/>
    <mergeCell ref="AW67:AW69"/>
    <mergeCell ref="AW3:AW5"/>
    <mergeCell ref="AW6:AW7"/>
    <mergeCell ref="AW16:AW19"/>
    <mergeCell ref="AW20:AW22"/>
    <mergeCell ref="AW24:AW28"/>
    <mergeCell ref="AW29:AW31"/>
    <mergeCell ref="AW40:AW46"/>
    <mergeCell ref="AW50:AW52"/>
    <mergeCell ref="Q67:Q69"/>
    <mergeCell ref="AB3:AB5"/>
    <mergeCell ref="AB6:AB7"/>
    <mergeCell ref="AB16:AB22"/>
    <mergeCell ref="AB24:AB28"/>
    <mergeCell ref="AB29:AB32"/>
    <mergeCell ref="AB40:AB46"/>
    <mergeCell ref="AB47:AB53"/>
    <mergeCell ref="AB54:AB58"/>
    <mergeCell ref="AB59:AB61"/>
    <mergeCell ref="AB64:AB66"/>
    <mergeCell ref="AB67:AB70"/>
    <mergeCell ref="Q3:Q5"/>
    <mergeCell ref="Q6:Q7"/>
    <mergeCell ref="Q16:Q22"/>
    <mergeCell ref="Q24:Q28"/>
    <mergeCell ref="Q29:Q31"/>
    <mergeCell ref="Q40:Q46"/>
    <mergeCell ref="Q47:Q53"/>
    <mergeCell ref="Q54:Q58"/>
    <mergeCell ref="Q59:Q61"/>
    <mergeCell ref="U6:U7"/>
    <mergeCell ref="T67:T70"/>
    <mergeCell ref="U67:U70"/>
  </mergeCells>
  <pageMargins left="0.7" right="0.7" top="0.75" bottom="0.75" header="0.3" footer="0.3"/>
  <pageSetup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Y25"/>
  <sheetViews>
    <sheetView zoomScale="70" zoomScaleNormal="70" workbookViewId="0">
      <pane ySplit="1" topLeftCell="A2" activePane="bottomLeft" state="frozen"/>
      <selection pane="bottomLeft" activeCell="A2" sqref="A2:A18"/>
    </sheetView>
  </sheetViews>
  <sheetFormatPr baseColWidth="10" defaultRowHeight="14.5" x14ac:dyDescent="0.35"/>
  <cols>
    <col min="12" max="12" width="17.26953125" customWidth="1"/>
    <col min="13" max="13" width="17.1796875" customWidth="1"/>
    <col min="14" max="19" width="17.26953125" customWidth="1"/>
    <col min="20" max="20" width="26" customWidth="1"/>
    <col min="21" max="21" width="23.453125" customWidth="1"/>
    <col min="22" max="22" width="19.54296875" customWidth="1"/>
    <col min="23" max="23" width="22" customWidth="1"/>
    <col min="26" max="37" width="17.54296875" customWidth="1"/>
    <col min="38" max="38" width="19.1796875" customWidth="1"/>
    <col min="39" max="39" width="18.81640625" customWidth="1"/>
    <col min="40" max="42" width="20.81640625" customWidth="1"/>
    <col min="43" max="43" width="21" customWidth="1"/>
    <col min="46" max="46" width="16.54296875" customWidth="1"/>
    <col min="47" max="47" width="13.81640625" customWidth="1"/>
    <col min="48" max="49" width="18.54296875" customWidth="1"/>
    <col min="50" max="50" width="38.7265625" customWidth="1"/>
    <col min="51" max="51" width="33" customWidth="1"/>
  </cols>
  <sheetData>
    <row r="1" spans="1:51" ht="101.5" x14ac:dyDescent="0.35">
      <c r="A1" s="9" t="s">
        <v>0</v>
      </c>
      <c r="B1" s="9" t="s">
        <v>1</v>
      </c>
      <c r="C1" s="9" t="s">
        <v>2</v>
      </c>
      <c r="D1" s="9" t="s">
        <v>3</v>
      </c>
      <c r="E1" s="9" t="s">
        <v>4</v>
      </c>
      <c r="F1" s="9" t="s">
        <v>5</v>
      </c>
      <c r="G1" s="9" t="s">
        <v>6</v>
      </c>
      <c r="H1" s="9" t="s">
        <v>3</v>
      </c>
      <c r="I1" s="9" t="s">
        <v>7</v>
      </c>
      <c r="J1" s="9" t="s">
        <v>8</v>
      </c>
      <c r="K1" s="9" t="s">
        <v>325</v>
      </c>
      <c r="L1" s="9" t="s">
        <v>324</v>
      </c>
      <c r="M1" s="9" t="s">
        <v>383</v>
      </c>
      <c r="N1" s="28" t="s">
        <v>481</v>
      </c>
      <c r="O1" s="28" t="s">
        <v>573</v>
      </c>
      <c r="P1" s="28" t="s">
        <v>571</v>
      </c>
      <c r="Q1" s="28" t="s">
        <v>572</v>
      </c>
      <c r="R1" s="28" t="s">
        <v>579</v>
      </c>
      <c r="S1" s="28" t="s">
        <v>580</v>
      </c>
      <c r="T1" s="9" t="s">
        <v>9</v>
      </c>
      <c r="U1" s="9" t="s">
        <v>228</v>
      </c>
      <c r="V1" s="9" t="s">
        <v>10</v>
      </c>
      <c r="W1" s="9" t="s">
        <v>11</v>
      </c>
      <c r="X1" s="9" t="s">
        <v>323</v>
      </c>
      <c r="Y1" s="9" t="s">
        <v>385</v>
      </c>
      <c r="Z1" s="28" t="s">
        <v>482</v>
      </c>
      <c r="AA1" s="28" t="s">
        <v>583</v>
      </c>
      <c r="AB1" s="28" t="s">
        <v>584</v>
      </c>
      <c r="AC1" s="28" t="s">
        <v>585</v>
      </c>
      <c r="AD1" s="219" t="s">
        <v>586</v>
      </c>
      <c r="AE1" s="219" t="s">
        <v>587</v>
      </c>
      <c r="AF1" s="219" t="s">
        <v>588</v>
      </c>
      <c r="AG1" s="219" t="s">
        <v>589</v>
      </c>
      <c r="AH1" s="219" t="s">
        <v>590</v>
      </c>
      <c r="AI1" s="219" t="s">
        <v>591</v>
      </c>
      <c r="AJ1" s="219" t="s">
        <v>592</v>
      </c>
      <c r="AK1" s="219" t="s">
        <v>593</v>
      </c>
      <c r="AL1" s="84" t="s">
        <v>474</v>
      </c>
      <c r="AM1" s="85" t="s">
        <v>475</v>
      </c>
      <c r="AN1" s="9" t="s">
        <v>12</v>
      </c>
      <c r="AO1" s="84" t="s">
        <v>476</v>
      </c>
      <c r="AP1" s="85" t="s">
        <v>477</v>
      </c>
      <c r="AQ1" s="9" t="s">
        <v>13</v>
      </c>
      <c r="AR1" s="9" t="s">
        <v>14</v>
      </c>
      <c r="AS1" s="9" t="s">
        <v>17</v>
      </c>
      <c r="AT1" s="9" t="s">
        <v>15</v>
      </c>
      <c r="AU1" s="9" t="s">
        <v>16</v>
      </c>
      <c r="AV1" s="9" t="s">
        <v>384</v>
      </c>
      <c r="AW1" s="28" t="s">
        <v>480</v>
      </c>
      <c r="AX1" s="9" t="s">
        <v>484</v>
      </c>
      <c r="AY1" s="30" t="s">
        <v>485</v>
      </c>
    </row>
    <row r="2" spans="1:51" ht="160.15" customHeight="1" x14ac:dyDescent="0.35">
      <c r="A2" s="159" t="s">
        <v>20</v>
      </c>
      <c r="B2" s="159" t="s">
        <v>21</v>
      </c>
      <c r="C2" s="159" t="s">
        <v>58</v>
      </c>
      <c r="D2" s="159" t="s">
        <v>63</v>
      </c>
      <c r="E2" s="159" t="s">
        <v>59</v>
      </c>
      <c r="F2" s="159" t="s">
        <v>28</v>
      </c>
      <c r="G2" s="159" t="s">
        <v>88</v>
      </c>
      <c r="H2" s="159" t="s">
        <v>89</v>
      </c>
      <c r="I2" s="159" t="s">
        <v>90</v>
      </c>
      <c r="J2" s="159">
        <v>1</v>
      </c>
      <c r="K2" s="159" t="s">
        <v>326</v>
      </c>
      <c r="L2" s="187" t="s">
        <v>327</v>
      </c>
      <c r="M2" s="159" t="s">
        <v>463</v>
      </c>
      <c r="N2" s="159" t="s">
        <v>463</v>
      </c>
      <c r="O2" s="134"/>
      <c r="P2" s="134"/>
      <c r="Q2" s="134"/>
      <c r="R2" s="134"/>
      <c r="S2" s="134"/>
      <c r="T2" s="154" t="s">
        <v>231</v>
      </c>
      <c r="U2" s="154" t="s">
        <v>232</v>
      </c>
      <c r="V2" s="154" t="s">
        <v>247</v>
      </c>
      <c r="W2" s="14" t="s">
        <v>331</v>
      </c>
      <c r="X2" s="12">
        <v>3</v>
      </c>
      <c r="Y2" s="12">
        <v>3</v>
      </c>
      <c r="Z2" s="76" t="s">
        <v>503</v>
      </c>
      <c r="AA2" s="129"/>
      <c r="AB2" s="129"/>
      <c r="AC2" s="129"/>
      <c r="AD2" s="114" t="s">
        <v>648</v>
      </c>
      <c r="AE2" s="138" t="s">
        <v>649</v>
      </c>
      <c r="AF2" s="114" t="s">
        <v>651</v>
      </c>
      <c r="AG2" s="220">
        <v>3690394613.3699999</v>
      </c>
      <c r="AH2" s="220">
        <v>0</v>
      </c>
      <c r="AI2" s="250">
        <f>SUM(AG2:AG5)</f>
        <v>11243438050.879999</v>
      </c>
      <c r="AJ2" s="251">
        <f>SUM(AH2:AH5)</f>
        <v>107196093</v>
      </c>
      <c r="AK2" s="129"/>
      <c r="AL2" s="15" t="s">
        <v>494</v>
      </c>
      <c r="AM2" s="76" t="s">
        <v>495</v>
      </c>
      <c r="AN2" s="6" t="s">
        <v>268</v>
      </c>
      <c r="AO2" s="73">
        <v>3</v>
      </c>
      <c r="AP2" s="73">
        <v>3</v>
      </c>
      <c r="AQ2" s="12" t="s">
        <v>269</v>
      </c>
      <c r="AR2" s="16" t="s">
        <v>364</v>
      </c>
      <c r="AS2" s="17">
        <v>107100000</v>
      </c>
      <c r="AT2" s="16" t="s">
        <v>274</v>
      </c>
      <c r="AU2" s="72" t="s">
        <v>275</v>
      </c>
      <c r="AV2" s="17">
        <v>100500000</v>
      </c>
      <c r="AW2" s="17">
        <v>100500000</v>
      </c>
      <c r="AX2" s="69" t="s">
        <v>472</v>
      </c>
      <c r="AY2" s="74"/>
    </row>
    <row r="3" spans="1:51" ht="153" customHeight="1" x14ac:dyDescent="0.35">
      <c r="A3" s="159"/>
      <c r="B3" s="159"/>
      <c r="C3" s="159"/>
      <c r="D3" s="159"/>
      <c r="E3" s="159"/>
      <c r="F3" s="159"/>
      <c r="G3" s="159"/>
      <c r="H3" s="159"/>
      <c r="I3" s="159"/>
      <c r="J3" s="159"/>
      <c r="K3" s="159"/>
      <c r="L3" s="188"/>
      <c r="M3" s="159"/>
      <c r="N3" s="159"/>
      <c r="O3" s="135"/>
      <c r="P3" s="135"/>
      <c r="Q3" s="135"/>
      <c r="R3" s="135"/>
      <c r="S3" s="135"/>
      <c r="T3" s="178"/>
      <c r="U3" s="178"/>
      <c r="V3" s="178"/>
      <c r="W3" s="169" t="s">
        <v>374</v>
      </c>
      <c r="X3" s="154">
        <v>1</v>
      </c>
      <c r="Y3" s="154">
        <v>1</v>
      </c>
      <c r="Z3" s="154">
        <v>1</v>
      </c>
      <c r="AA3" s="131"/>
      <c r="AB3" s="131"/>
      <c r="AC3" s="131"/>
      <c r="AD3" s="114" t="s">
        <v>275</v>
      </c>
      <c r="AE3" s="138" t="s">
        <v>650</v>
      </c>
      <c r="AF3" s="114"/>
      <c r="AG3" s="220">
        <v>7140000000</v>
      </c>
      <c r="AH3" s="220">
        <v>107196093</v>
      </c>
      <c r="AI3" s="138"/>
      <c r="AJ3" s="131"/>
      <c r="AK3" s="131"/>
      <c r="AL3" s="208" t="s">
        <v>494</v>
      </c>
      <c r="AM3" s="208" t="s">
        <v>495</v>
      </c>
      <c r="AN3" s="192" t="s">
        <v>268</v>
      </c>
      <c r="AO3" s="192" t="s">
        <v>490</v>
      </c>
      <c r="AP3" s="192" t="s">
        <v>490</v>
      </c>
      <c r="AQ3" s="154" t="s">
        <v>269</v>
      </c>
      <c r="AR3" s="31" t="s">
        <v>389</v>
      </c>
      <c r="AS3" s="31">
        <f>2761783481+122081887</f>
        <v>2883865368</v>
      </c>
      <c r="AT3" s="31" t="s">
        <v>388</v>
      </c>
      <c r="AU3" s="33" t="s">
        <v>390</v>
      </c>
      <c r="AV3" s="35">
        <v>1282039309</v>
      </c>
      <c r="AW3" s="35">
        <v>2186361562</v>
      </c>
      <c r="AX3" s="14" t="s">
        <v>391</v>
      </c>
      <c r="AY3" s="74" t="s">
        <v>549</v>
      </c>
    </row>
    <row r="4" spans="1:51" ht="147" customHeight="1" x14ac:dyDescent="0.35">
      <c r="A4" s="159"/>
      <c r="B4" s="159"/>
      <c r="C4" s="159"/>
      <c r="D4" s="159"/>
      <c r="E4" s="159"/>
      <c r="F4" s="159"/>
      <c r="G4" s="159"/>
      <c r="H4" s="159"/>
      <c r="I4" s="159"/>
      <c r="J4" s="159"/>
      <c r="K4" s="159"/>
      <c r="L4" s="188"/>
      <c r="M4" s="159"/>
      <c r="N4" s="159"/>
      <c r="O4" s="135"/>
      <c r="P4" s="135"/>
      <c r="Q4" s="135"/>
      <c r="R4" s="135"/>
      <c r="S4" s="135"/>
      <c r="T4" s="178"/>
      <c r="U4" s="178"/>
      <c r="V4" s="178"/>
      <c r="W4" s="170"/>
      <c r="X4" s="155"/>
      <c r="Y4" s="155"/>
      <c r="Z4" s="155"/>
      <c r="AA4" s="132"/>
      <c r="AB4" s="132"/>
      <c r="AC4" s="132"/>
      <c r="AD4" s="114" t="s">
        <v>652</v>
      </c>
      <c r="AE4" s="138" t="s">
        <v>653</v>
      </c>
      <c r="AF4" s="132" t="s">
        <v>655</v>
      </c>
      <c r="AG4" s="220">
        <v>27400761.510000002</v>
      </c>
      <c r="AH4" s="244">
        <v>0</v>
      </c>
      <c r="AJ4" s="132"/>
      <c r="AK4" s="132"/>
      <c r="AL4" s="209"/>
      <c r="AM4" s="209" t="s">
        <v>495</v>
      </c>
      <c r="AN4" s="194"/>
      <c r="AO4" s="194"/>
      <c r="AP4" s="194"/>
      <c r="AQ4" s="155"/>
      <c r="AR4" s="16" t="s">
        <v>364</v>
      </c>
      <c r="AS4" s="34">
        <v>982380192.64999998</v>
      </c>
      <c r="AT4" s="16" t="s">
        <v>274</v>
      </c>
      <c r="AU4" s="16" t="s">
        <v>275</v>
      </c>
      <c r="AV4" s="16">
        <v>0</v>
      </c>
      <c r="AW4" s="78">
        <v>0</v>
      </c>
      <c r="AX4" s="14" t="s">
        <v>433</v>
      </c>
      <c r="AY4" s="74" t="s">
        <v>557</v>
      </c>
    </row>
    <row r="5" spans="1:51" ht="153.65" customHeight="1" x14ac:dyDescent="0.35">
      <c r="A5" s="159"/>
      <c r="B5" s="159"/>
      <c r="C5" s="159"/>
      <c r="D5" s="159"/>
      <c r="E5" s="159"/>
      <c r="F5" s="159"/>
      <c r="G5" s="159"/>
      <c r="H5" s="159"/>
      <c r="I5" s="159"/>
      <c r="J5" s="159"/>
      <c r="K5" s="159"/>
      <c r="L5" s="188"/>
      <c r="M5" s="159"/>
      <c r="N5" s="159"/>
      <c r="O5" s="136"/>
      <c r="P5" s="136"/>
      <c r="Q5" s="136"/>
      <c r="R5" s="136"/>
      <c r="S5" s="136"/>
      <c r="T5" s="155"/>
      <c r="U5" s="155"/>
      <c r="V5" s="155"/>
      <c r="W5" s="49" t="s">
        <v>438</v>
      </c>
      <c r="X5" s="48">
        <v>1</v>
      </c>
      <c r="Y5" s="48">
        <v>1</v>
      </c>
      <c r="Z5" s="75">
        <v>0</v>
      </c>
      <c r="AA5" s="132"/>
      <c r="AB5" s="132"/>
      <c r="AC5" s="132"/>
      <c r="AD5" s="114" t="s">
        <v>654</v>
      </c>
      <c r="AE5" s="138" t="s">
        <v>653</v>
      </c>
      <c r="AF5" s="132" t="s">
        <v>655</v>
      </c>
      <c r="AG5" s="220">
        <v>385642676</v>
      </c>
      <c r="AH5" s="244">
        <v>0</v>
      </c>
      <c r="AJ5" s="132"/>
      <c r="AK5" s="132"/>
      <c r="AL5" s="15" t="s">
        <v>494</v>
      </c>
      <c r="AM5" s="76" t="s">
        <v>495</v>
      </c>
      <c r="AN5" s="52" t="s">
        <v>268</v>
      </c>
      <c r="AO5" s="94" t="s">
        <v>490</v>
      </c>
      <c r="AP5" s="94" t="s">
        <v>490</v>
      </c>
      <c r="AQ5" s="52" t="s">
        <v>269</v>
      </c>
      <c r="AR5" s="50" t="s">
        <v>364</v>
      </c>
      <c r="AS5" s="51">
        <v>6696093</v>
      </c>
      <c r="AT5" s="50" t="s">
        <v>274</v>
      </c>
      <c r="AU5" s="50" t="s">
        <v>275</v>
      </c>
      <c r="AV5" s="51">
        <v>6696093</v>
      </c>
      <c r="AW5" s="95">
        <v>6696093</v>
      </c>
      <c r="AX5" s="49"/>
      <c r="AY5" s="74" t="s">
        <v>550</v>
      </c>
    </row>
    <row r="6" spans="1:51" ht="164.5" customHeight="1" x14ac:dyDescent="0.35">
      <c r="A6" s="159"/>
      <c r="B6" s="159"/>
      <c r="C6" s="159"/>
      <c r="D6" s="159"/>
      <c r="E6" s="159"/>
      <c r="F6" s="159"/>
      <c r="G6" s="159"/>
      <c r="H6" s="159"/>
      <c r="I6" s="159"/>
      <c r="J6" s="159"/>
      <c r="K6" s="159"/>
      <c r="L6" s="188"/>
      <c r="M6" s="159"/>
      <c r="N6" s="159"/>
      <c r="O6" s="133"/>
      <c r="P6" s="133"/>
      <c r="Q6" s="133"/>
      <c r="R6" s="133"/>
      <c r="S6" s="133"/>
      <c r="T6" s="203" t="s">
        <v>392</v>
      </c>
      <c r="U6" s="203" t="s">
        <v>393</v>
      </c>
      <c r="V6" s="177" t="s">
        <v>396</v>
      </c>
      <c r="W6" s="14" t="s">
        <v>394</v>
      </c>
      <c r="X6" s="4">
        <v>6</v>
      </c>
      <c r="Y6" s="4">
        <v>0</v>
      </c>
      <c r="Z6" s="77">
        <v>0</v>
      </c>
      <c r="AA6" s="145"/>
      <c r="AB6" s="145"/>
      <c r="AC6" s="145"/>
      <c r="AD6" s="145"/>
      <c r="AE6" s="145"/>
      <c r="AF6" s="145"/>
      <c r="AG6" s="145"/>
      <c r="AH6" s="145"/>
      <c r="AI6" s="145"/>
      <c r="AJ6" s="145"/>
      <c r="AK6" s="145"/>
      <c r="AL6" s="15" t="s">
        <v>494</v>
      </c>
      <c r="AM6" s="76" t="s">
        <v>495</v>
      </c>
      <c r="AN6" s="4" t="s">
        <v>268</v>
      </c>
      <c r="AO6" s="94" t="s">
        <v>490</v>
      </c>
      <c r="AP6" s="94" t="s">
        <v>490</v>
      </c>
      <c r="AQ6" s="4" t="s">
        <v>269</v>
      </c>
      <c r="AR6" s="204" t="s">
        <v>364</v>
      </c>
      <c r="AS6" s="205">
        <f>1217619807.35+1208971540.33</f>
        <v>2426591347.6799998</v>
      </c>
      <c r="AT6" s="204" t="s">
        <v>274</v>
      </c>
      <c r="AU6" s="204" t="s">
        <v>275</v>
      </c>
      <c r="AV6" s="200">
        <v>0</v>
      </c>
      <c r="AW6" s="200">
        <v>0</v>
      </c>
      <c r="AX6" s="18" t="s">
        <v>434</v>
      </c>
      <c r="AY6" s="18" t="s">
        <v>555</v>
      </c>
    </row>
    <row r="7" spans="1:51" ht="130.5" x14ac:dyDescent="0.35">
      <c r="A7" s="159"/>
      <c r="B7" s="159"/>
      <c r="C7" s="159"/>
      <c r="D7" s="159"/>
      <c r="E7" s="159"/>
      <c r="F7" s="159"/>
      <c r="G7" s="159"/>
      <c r="H7" s="159"/>
      <c r="I7" s="159"/>
      <c r="J7" s="159"/>
      <c r="K7" s="159"/>
      <c r="L7" s="188"/>
      <c r="M7" s="159"/>
      <c r="N7" s="159"/>
      <c r="O7" s="133"/>
      <c r="P7" s="133"/>
      <c r="Q7" s="133"/>
      <c r="R7" s="133"/>
      <c r="S7" s="133"/>
      <c r="T7" s="203"/>
      <c r="U7" s="203"/>
      <c r="V7" s="177"/>
      <c r="W7" s="14" t="s">
        <v>395</v>
      </c>
      <c r="X7" s="32">
        <v>15</v>
      </c>
      <c r="Y7" s="32">
        <v>0</v>
      </c>
      <c r="Z7" s="32">
        <v>207</v>
      </c>
      <c r="AA7" s="32"/>
      <c r="AB7" s="32"/>
      <c r="AC7" s="32"/>
      <c r="AD7" s="32"/>
      <c r="AE7" s="32"/>
      <c r="AF7" s="32"/>
      <c r="AG7" s="32"/>
      <c r="AH7" s="32"/>
      <c r="AI7" s="32"/>
      <c r="AJ7" s="32"/>
      <c r="AK7" s="32"/>
      <c r="AL7" s="15" t="s">
        <v>494</v>
      </c>
      <c r="AM7" s="76" t="s">
        <v>495</v>
      </c>
      <c r="AN7" s="4" t="s">
        <v>268</v>
      </c>
      <c r="AO7" s="94">
        <v>15</v>
      </c>
      <c r="AP7" s="94">
        <v>207</v>
      </c>
      <c r="AQ7" s="4" t="s">
        <v>269</v>
      </c>
      <c r="AR7" s="204"/>
      <c r="AS7" s="205"/>
      <c r="AT7" s="204"/>
      <c r="AU7" s="204"/>
      <c r="AV7" s="201"/>
      <c r="AW7" s="201"/>
      <c r="AX7" s="18"/>
      <c r="AY7" s="18"/>
    </row>
    <row r="8" spans="1:51" ht="124.9" customHeight="1" x14ac:dyDescent="0.35">
      <c r="A8" s="159"/>
      <c r="B8" s="159"/>
      <c r="C8" s="159"/>
      <c r="D8" s="159"/>
      <c r="E8" s="159"/>
      <c r="F8" s="159"/>
      <c r="G8" s="159"/>
      <c r="H8" s="159"/>
      <c r="I8" s="159"/>
      <c r="J8" s="159"/>
      <c r="K8" s="159"/>
      <c r="L8" s="188"/>
      <c r="M8" s="159"/>
      <c r="N8" s="159"/>
      <c r="O8" s="133"/>
      <c r="P8" s="133"/>
      <c r="Q8" s="133"/>
      <c r="R8" s="133"/>
      <c r="S8" s="133"/>
      <c r="T8" s="156" t="s">
        <v>397</v>
      </c>
      <c r="U8" s="177" t="s">
        <v>398</v>
      </c>
      <c r="V8" s="187" t="s">
        <v>404</v>
      </c>
      <c r="W8" s="3" t="s">
        <v>399</v>
      </c>
      <c r="X8" s="32">
        <v>1</v>
      </c>
      <c r="Y8" s="32">
        <v>0</v>
      </c>
      <c r="Z8" s="40">
        <v>0</v>
      </c>
      <c r="AA8" s="40"/>
      <c r="AB8" s="40"/>
      <c r="AC8" s="40"/>
      <c r="AD8" s="40"/>
      <c r="AE8" s="40"/>
      <c r="AF8" s="40"/>
      <c r="AG8" s="40"/>
      <c r="AH8" s="40"/>
      <c r="AI8" s="40"/>
      <c r="AJ8" s="40"/>
      <c r="AK8" s="40"/>
      <c r="AL8" s="15" t="s">
        <v>494</v>
      </c>
      <c r="AM8" s="76" t="s">
        <v>495</v>
      </c>
      <c r="AN8" s="36" t="s">
        <v>268</v>
      </c>
      <c r="AO8" s="94" t="s">
        <v>490</v>
      </c>
      <c r="AP8" s="94" t="s">
        <v>490</v>
      </c>
      <c r="AQ8" s="36" t="s">
        <v>269</v>
      </c>
      <c r="AR8" s="204" t="s">
        <v>364</v>
      </c>
      <c r="AS8" s="205">
        <f>800000000+671123073.04</f>
        <v>1471123073.04</v>
      </c>
      <c r="AT8" s="204" t="s">
        <v>274</v>
      </c>
      <c r="AU8" s="204" t="s">
        <v>275</v>
      </c>
      <c r="AV8" s="202">
        <v>0</v>
      </c>
      <c r="AW8" s="202">
        <v>0</v>
      </c>
      <c r="AX8" s="18"/>
      <c r="AY8" s="18"/>
    </row>
    <row r="9" spans="1:51" ht="116" x14ac:dyDescent="0.35">
      <c r="A9" s="159"/>
      <c r="B9" s="159"/>
      <c r="C9" s="159"/>
      <c r="D9" s="159"/>
      <c r="E9" s="159"/>
      <c r="F9" s="159"/>
      <c r="G9" s="159"/>
      <c r="H9" s="159"/>
      <c r="I9" s="159"/>
      <c r="J9" s="159"/>
      <c r="K9" s="159"/>
      <c r="L9" s="188"/>
      <c r="M9" s="159"/>
      <c r="N9" s="159"/>
      <c r="O9" s="133"/>
      <c r="P9" s="133"/>
      <c r="Q9" s="133"/>
      <c r="R9" s="133"/>
      <c r="S9" s="133"/>
      <c r="T9" s="156"/>
      <c r="U9" s="177"/>
      <c r="V9" s="188"/>
      <c r="W9" s="3" t="s">
        <v>401</v>
      </c>
      <c r="X9" s="32">
        <v>18</v>
      </c>
      <c r="Y9" s="32">
        <v>0</v>
      </c>
      <c r="Z9" s="40">
        <v>0</v>
      </c>
      <c r="AA9" s="40"/>
      <c r="AB9" s="40"/>
      <c r="AC9" s="40"/>
      <c r="AD9" s="40"/>
      <c r="AE9" s="40"/>
      <c r="AF9" s="40"/>
      <c r="AG9" s="40"/>
      <c r="AH9" s="40"/>
      <c r="AI9" s="40"/>
      <c r="AJ9" s="40"/>
      <c r="AK9" s="40"/>
      <c r="AL9" s="15" t="s">
        <v>494</v>
      </c>
      <c r="AM9" s="76" t="s">
        <v>495</v>
      </c>
      <c r="AN9" s="36" t="s">
        <v>268</v>
      </c>
      <c r="AO9" s="94" t="s">
        <v>490</v>
      </c>
      <c r="AP9" s="94" t="s">
        <v>490</v>
      </c>
      <c r="AQ9" s="36" t="s">
        <v>269</v>
      </c>
      <c r="AR9" s="204"/>
      <c r="AS9" s="205"/>
      <c r="AT9" s="204"/>
      <c r="AU9" s="204"/>
      <c r="AV9" s="202"/>
      <c r="AW9" s="202"/>
      <c r="AX9" s="18"/>
      <c r="AY9" s="18"/>
    </row>
    <row r="10" spans="1:51" ht="116.5" customHeight="1" x14ac:dyDescent="0.35">
      <c r="A10" s="159"/>
      <c r="B10" s="159"/>
      <c r="C10" s="159"/>
      <c r="D10" s="159"/>
      <c r="E10" s="159"/>
      <c r="F10" s="159"/>
      <c r="G10" s="159"/>
      <c r="H10" s="159"/>
      <c r="I10" s="159"/>
      <c r="J10" s="159"/>
      <c r="K10" s="159"/>
      <c r="L10" s="188"/>
      <c r="M10" s="159"/>
      <c r="N10" s="159"/>
      <c r="O10" s="133"/>
      <c r="P10" s="133"/>
      <c r="Q10" s="133"/>
      <c r="R10" s="133"/>
      <c r="S10" s="133"/>
      <c r="T10" s="156"/>
      <c r="U10" s="177"/>
      <c r="V10" s="189"/>
      <c r="W10" s="3" t="s">
        <v>400</v>
      </c>
      <c r="X10" s="32">
        <v>1</v>
      </c>
      <c r="Y10" s="32">
        <v>0</v>
      </c>
      <c r="Z10" s="40">
        <v>0</v>
      </c>
      <c r="AA10" s="40"/>
      <c r="AB10" s="40"/>
      <c r="AC10" s="40"/>
      <c r="AD10" s="40"/>
      <c r="AE10" s="40"/>
      <c r="AF10" s="40"/>
      <c r="AG10" s="40"/>
      <c r="AH10" s="40"/>
      <c r="AI10" s="40"/>
      <c r="AJ10" s="40"/>
      <c r="AK10" s="40"/>
      <c r="AL10" s="15" t="s">
        <v>494</v>
      </c>
      <c r="AM10" s="76" t="s">
        <v>495</v>
      </c>
      <c r="AN10" s="36" t="s">
        <v>268</v>
      </c>
      <c r="AO10" s="94" t="s">
        <v>490</v>
      </c>
      <c r="AP10" s="94" t="s">
        <v>490</v>
      </c>
      <c r="AQ10" s="36" t="s">
        <v>269</v>
      </c>
      <c r="AR10" s="204"/>
      <c r="AS10" s="205"/>
      <c r="AT10" s="204"/>
      <c r="AU10" s="204"/>
      <c r="AV10" s="202"/>
      <c r="AW10" s="202"/>
      <c r="AX10" s="18" t="s">
        <v>435</v>
      </c>
      <c r="AY10" s="18" t="s">
        <v>554</v>
      </c>
    </row>
    <row r="11" spans="1:51" ht="124.9" customHeight="1" x14ac:dyDescent="0.35">
      <c r="A11" s="159"/>
      <c r="B11" s="159"/>
      <c r="C11" s="159"/>
      <c r="D11" s="159"/>
      <c r="E11" s="159"/>
      <c r="F11" s="159"/>
      <c r="G11" s="159"/>
      <c r="H11" s="159"/>
      <c r="I11" s="159"/>
      <c r="J11" s="159"/>
      <c r="K11" s="159"/>
      <c r="L11" s="188"/>
      <c r="M11" s="159"/>
      <c r="N11" s="159"/>
      <c r="O11" s="133"/>
      <c r="P11" s="133"/>
      <c r="Q11" s="133"/>
      <c r="R11" s="133"/>
      <c r="S11" s="133"/>
      <c r="T11" s="156"/>
      <c r="U11" s="177"/>
      <c r="V11" s="187" t="s">
        <v>405</v>
      </c>
      <c r="W11" s="3" t="s">
        <v>402</v>
      </c>
      <c r="X11" s="32">
        <v>20</v>
      </c>
      <c r="Y11" s="32">
        <v>0</v>
      </c>
      <c r="Z11" s="40">
        <v>950</v>
      </c>
      <c r="AA11" s="40"/>
      <c r="AB11" s="40"/>
      <c r="AC11" s="40"/>
      <c r="AD11" s="40"/>
      <c r="AE11" s="40"/>
      <c r="AF11" s="40"/>
      <c r="AG11" s="40"/>
      <c r="AH11" s="40"/>
      <c r="AI11" s="40"/>
      <c r="AJ11" s="40"/>
      <c r="AK11" s="40"/>
      <c r="AL11" s="15" t="s">
        <v>494</v>
      </c>
      <c r="AM11" s="76" t="s">
        <v>495</v>
      </c>
      <c r="AN11" s="36" t="s">
        <v>268</v>
      </c>
      <c r="AO11" s="94" t="s">
        <v>490</v>
      </c>
      <c r="AP11" s="94" t="s">
        <v>490</v>
      </c>
      <c r="AQ11" s="36" t="s">
        <v>269</v>
      </c>
      <c r="AR11" s="204"/>
      <c r="AS11" s="205"/>
      <c r="AT11" s="204"/>
      <c r="AU11" s="204"/>
      <c r="AV11" s="202"/>
      <c r="AW11" s="202"/>
      <c r="AX11" s="18"/>
      <c r="AY11" s="18" t="s">
        <v>551</v>
      </c>
    </row>
    <row r="12" spans="1:51" ht="106.9" customHeight="1" x14ac:dyDescent="0.35">
      <c r="A12" s="159"/>
      <c r="B12" s="159"/>
      <c r="C12" s="159"/>
      <c r="D12" s="159"/>
      <c r="E12" s="159"/>
      <c r="F12" s="159"/>
      <c r="G12" s="159"/>
      <c r="H12" s="159"/>
      <c r="I12" s="159"/>
      <c r="J12" s="159"/>
      <c r="K12" s="159"/>
      <c r="L12" s="188"/>
      <c r="M12" s="159"/>
      <c r="N12" s="159"/>
      <c r="O12" s="133"/>
      <c r="P12" s="133"/>
      <c r="Q12" s="133"/>
      <c r="R12" s="133"/>
      <c r="S12" s="133"/>
      <c r="T12" s="156"/>
      <c r="U12" s="177"/>
      <c r="V12" s="189"/>
      <c r="W12" s="3" t="s">
        <v>403</v>
      </c>
      <c r="X12" s="32">
        <v>7</v>
      </c>
      <c r="Y12" s="32">
        <v>0</v>
      </c>
      <c r="Z12" s="40">
        <v>5</v>
      </c>
      <c r="AA12" s="40"/>
      <c r="AB12" s="40"/>
      <c r="AC12" s="40"/>
      <c r="AD12" s="40"/>
      <c r="AE12" s="40"/>
      <c r="AF12" s="40"/>
      <c r="AG12" s="40"/>
      <c r="AH12" s="40"/>
      <c r="AI12" s="40"/>
      <c r="AJ12" s="40"/>
      <c r="AK12" s="40"/>
      <c r="AL12" s="15" t="s">
        <v>494</v>
      </c>
      <c r="AM12" s="76" t="s">
        <v>495</v>
      </c>
      <c r="AN12" s="36" t="s">
        <v>268</v>
      </c>
      <c r="AO12" s="94" t="s">
        <v>490</v>
      </c>
      <c r="AP12" s="94" t="s">
        <v>490</v>
      </c>
      <c r="AQ12" s="36" t="s">
        <v>269</v>
      </c>
      <c r="AR12" s="204"/>
      <c r="AS12" s="205"/>
      <c r="AT12" s="204"/>
      <c r="AU12" s="204"/>
      <c r="AV12" s="202"/>
      <c r="AW12" s="202"/>
      <c r="AX12" s="18"/>
      <c r="AY12" s="18" t="s">
        <v>551</v>
      </c>
    </row>
    <row r="13" spans="1:51" ht="136.9" customHeight="1" x14ac:dyDescent="0.35">
      <c r="A13" s="159"/>
      <c r="B13" s="159"/>
      <c r="C13" s="159"/>
      <c r="D13" s="159"/>
      <c r="E13" s="159"/>
      <c r="F13" s="159"/>
      <c r="G13" s="159"/>
      <c r="H13" s="159"/>
      <c r="I13" s="159"/>
      <c r="J13" s="159"/>
      <c r="K13" s="159"/>
      <c r="L13" s="188"/>
      <c r="M13" s="159"/>
      <c r="N13" s="159"/>
      <c r="O13" s="134"/>
      <c r="P13" s="134"/>
      <c r="Q13" s="134"/>
      <c r="R13" s="134"/>
      <c r="S13" s="134"/>
      <c r="T13" s="39" t="s">
        <v>406</v>
      </c>
      <c r="U13" s="39" t="s">
        <v>407</v>
      </c>
      <c r="V13" s="39" t="s">
        <v>408</v>
      </c>
      <c r="W13" s="39" t="s">
        <v>409</v>
      </c>
      <c r="X13" s="39">
        <v>1</v>
      </c>
      <c r="Y13" s="40">
        <v>0</v>
      </c>
      <c r="Z13" s="40">
        <v>0</v>
      </c>
      <c r="AA13" s="40"/>
      <c r="AB13" s="40"/>
      <c r="AC13" s="40"/>
      <c r="AD13" s="40"/>
      <c r="AE13" s="40"/>
      <c r="AF13" s="40"/>
      <c r="AG13" s="40"/>
      <c r="AH13" s="40"/>
      <c r="AI13" s="40"/>
      <c r="AJ13" s="40"/>
      <c r="AK13" s="40"/>
      <c r="AL13" s="15" t="s">
        <v>494</v>
      </c>
      <c r="AM13" s="76" t="s">
        <v>495</v>
      </c>
      <c r="AN13" s="41" t="s">
        <v>268</v>
      </c>
      <c r="AO13" s="94" t="s">
        <v>490</v>
      </c>
      <c r="AP13" s="94" t="s">
        <v>490</v>
      </c>
      <c r="AQ13" s="41" t="s">
        <v>269</v>
      </c>
      <c r="AR13" s="56" t="s">
        <v>364</v>
      </c>
      <c r="AS13" s="57">
        <f>800000000+800000000</f>
        <v>1600000000</v>
      </c>
      <c r="AT13" s="56" t="s">
        <v>274</v>
      </c>
      <c r="AU13" s="56" t="s">
        <v>275</v>
      </c>
      <c r="AV13" s="57">
        <v>0</v>
      </c>
      <c r="AW13" s="57">
        <v>0</v>
      </c>
      <c r="AX13" s="18"/>
      <c r="AY13" s="18"/>
    </row>
    <row r="14" spans="1:51" ht="98.5" customHeight="1" x14ac:dyDescent="0.35">
      <c r="A14" s="159"/>
      <c r="B14" s="159"/>
      <c r="C14" s="159"/>
      <c r="D14" s="159"/>
      <c r="E14" s="159"/>
      <c r="F14" s="159"/>
      <c r="G14" s="159"/>
      <c r="H14" s="159"/>
      <c r="I14" s="159"/>
      <c r="J14" s="159"/>
      <c r="K14" s="159"/>
      <c r="L14" s="188"/>
      <c r="M14" s="159"/>
      <c r="N14" s="159"/>
      <c r="O14" s="133"/>
      <c r="P14" s="133"/>
      <c r="Q14" s="133"/>
      <c r="R14" s="133"/>
      <c r="S14" s="133"/>
      <c r="T14" s="206" t="s">
        <v>410</v>
      </c>
      <c r="U14" s="206" t="s">
        <v>411</v>
      </c>
      <c r="V14" s="187" t="s">
        <v>417</v>
      </c>
      <c r="W14" s="3" t="s">
        <v>413</v>
      </c>
      <c r="X14" s="42">
        <v>5</v>
      </c>
      <c r="Y14" s="32">
        <v>0</v>
      </c>
      <c r="Z14" s="32">
        <v>0</v>
      </c>
      <c r="AA14" s="32"/>
      <c r="AB14" s="32"/>
      <c r="AC14" s="32"/>
      <c r="AD14" s="32"/>
      <c r="AE14" s="32"/>
      <c r="AF14" s="32"/>
      <c r="AG14" s="32"/>
      <c r="AH14" s="32"/>
      <c r="AI14" s="32"/>
      <c r="AJ14" s="32"/>
      <c r="AK14" s="32"/>
      <c r="AL14" s="15" t="s">
        <v>494</v>
      </c>
      <c r="AM14" s="76" t="s">
        <v>495</v>
      </c>
      <c r="AN14" s="7" t="s">
        <v>268</v>
      </c>
      <c r="AO14" s="94" t="s">
        <v>490</v>
      </c>
      <c r="AP14" s="94" t="s">
        <v>490</v>
      </c>
      <c r="AQ14" s="7" t="s">
        <v>269</v>
      </c>
      <c r="AR14" s="207" t="s">
        <v>364</v>
      </c>
      <c r="AS14" s="199">
        <f>1800000000+1010300000</f>
        <v>2810300000</v>
      </c>
      <c r="AT14" s="207" t="s">
        <v>274</v>
      </c>
      <c r="AU14" s="207" t="s">
        <v>275</v>
      </c>
      <c r="AV14" s="199">
        <v>0</v>
      </c>
      <c r="AW14" s="199">
        <v>0</v>
      </c>
      <c r="AX14" s="18" t="s">
        <v>436</v>
      </c>
      <c r="AY14" s="18" t="s">
        <v>556</v>
      </c>
    </row>
    <row r="15" spans="1:51" ht="87" x14ac:dyDescent="0.35">
      <c r="A15" s="159"/>
      <c r="B15" s="159"/>
      <c r="C15" s="159"/>
      <c r="D15" s="159"/>
      <c r="E15" s="159"/>
      <c r="F15" s="159"/>
      <c r="G15" s="159"/>
      <c r="H15" s="159"/>
      <c r="I15" s="159"/>
      <c r="J15" s="159"/>
      <c r="K15" s="159"/>
      <c r="L15" s="188"/>
      <c r="M15" s="159"/>
      <c r="N15" s="159"/>
      <c r="O15" s="133"/>
      <c r="P15" s="133"/>
      <c r="Q15" s="133"/>
      <c r="R15" s="133"/>
      <c r="S15" s="133"/>
      <c r="T15" s="206"/>
      <c r="U15" s="206"/>
      <c r="V15" s="189"/>
      <c r="W15" s="38" t="s">
        <v>414</v>
      </c>
      <c r="X15" s="42">
        <v>1</v>
      </c>
      <c r="Y15" s="32">
        <v>0</v>
      </c>
      <c r="Z15" s="32">
        <v>0</v>
      </c>
      <c r="AA15" s="32"/>
      <c r="AB15" s="32"/>
      <c r="AC15" s="32"/>
      <c r="AD15" s="32"/>
      <c r="AE15" s="32"/>
      <c r="AF15" s="32"/>
      <c r="AG15" s="32"/>
      <c r="AH15" s="32"/>
      <c r="AI15" s="32"/>
      <c r="AJ15" s="32"/>
      <c r="AK15" s="32"/>
      <c r="AL15" s="15" t="s">
        <v>494</v>
      </c>
      <c r="AM15" s="76" t="s">
        <v>495</v>
      </c>
      <c r="AN15" s="7" t="s">
        <v>268</v>
      </c>
      <c r="AO15" s="94" t="s">
        <v>490</v>
      </c>
      <c r="AP15" s="94" t="s">
        <v>490</v>
      </c>
      <c r="AQ15" s="7" t="s">
        <v>269</v>
      </c>
      <c r="AR15" s="207"/>
      <c r="AS15" s="199"/>
      <c r="AT15" s="207"/>
      <c r="AU15" s="207"/>
      <c r="AV15" s="199"/>
      <c r="AW15" s="199"/>
      <c r="AX15" s="18"/>
      <c r="AY15" s="18"/>
    </row>
    <row r="16" spans="1:51" ht="109.9" customHeight="1" x14ac:dyDescent="0.35">
      <c r="A16" s="159"/>
      <c r="B16" s="159"/>
      <c r="C16" s="159"/>
      <c r="D16" s="159"/>
      <c r="E16" s="159"/>
      <c r="F16" s="159"/>
      <c r="G16" s="159"/>
      <c r="H16" s="159"/>
      <c r="I16" s="159"/>
      <c r="J16" s="159"/>
      <c r="K16" s="159"/>
      <c r="L16" s="188"/>
      <c r="M16" s="159"/>
      <c r="N16" s="159"/>
      <c r="O16" s="133"/>
      <c r="P16" s="133"/>
      <c r="Q16" s="133"/>
      <c r="R16" s="133"/>
      <c r="S16" s="133"/>
      <c r="T16" s="206"/>
      <c r="U16" s="206"/>
      <c r="V16" s="216" t="s">
        <v>418</v>
      </c>
      <c r="W16" s="43" t="s">
        <v>415</v>
      </c>
      <c r="X16" s="42">
        <v>1</v>
      </c>
      <c r="Y16" s="32">
        <v>0</v>
      </c>
      <c r="Z16" s="32">
        <v>0</v>
      </c>
      <c r="AA16" s="32"/>
      <c r="AB16" s="32"/>
      <c r="AC16" s="32"/>
      <c r="AD16" s="32"/>
      <c r="AE16" s="32"/>
      <c r="AF16" s="32"/>
      <c r="AG16" s="32"/>
      <c r="AH16" s="32"/>
      <c r="AI16" s="32"/>
      <c r="AJ16" s="32"/>
      <c r="AK16" s="32"/>
      <c r="AL16" s="15" t="s">
        <v>494</v>
      </c>
      <c r="AM16" s="76" t="s">
        <v>495</v>
      </c>
      <c r="AN16" s="7" t="s">
        <v>268</v>
      </c>
      <c r="AO16" s="94" t="s">
        <v>490</v>
      </c>
      <c r="AP16" s="94" t="s">
        <v>490</v>
      </c>
      <c r="AQ16" s="7" t="s">
        <v>269</v>
      </c>
      <c r="AR16" s="207"/>
      <c r="AS16" s="199"/>
      <c r="AT16" s="207"/>
      <c r="AU16" s="207"/>
      <c r="AV16" s="199"/>
      <c r="AW16" s="199"/>
      <c r="AX16" s="18"/>
      <c r="AY16" s="18"/>
    </row>
    <row r="17" spans="1:51" ht="101.5" x14ac:dyDescent="0.35">
      <c r="A17" s="159"/>
      <c r="B17" s="159"/>
      <c r="C17" s="159"/>
      <c r="D17" s="159"/>
      <c r="E17" s="159"/>
      <c r="F17" s="159"/>
      <c r="G17" s="159"/>
      <c r="H17" s="159"/>
      <c r="I17" s="159"/>
      <c r="J17" s="159"/>
      <c r="K17" s="159"/>
      <c r="L17" s="188"/>
      <c r="M17" s="159"/>
      <c r="N17" s="159"/>
      <c r="O17" s="133"/>
      <c r="P17" s="133"/>
      <c r="Q17" s="133"/>
      <c r="R17" s="133"/>
      <c r="S17" s="133"/>
      <c r="T17" s="206"/>
      <c r="U17" s="206"/>
      <c r="V17" s="217"/>
      <c r="W17" s="38" t="s">
        <v>416</v>
      </c>
      <c r="X17" s="42">
        <v>3</v>
      </c>
      <c r="Y17" s="32">
        <v>0</v>
      </c>
      <c r="Z17" s="32">
        <v>0</v>
      </c>
      <c r="AA17" s="32"/>
      <c r="AB17" s="32"/>
      <c r="AC17" s="32"/>
      <c r="AD17" s="32"/>
      <c r="AE17" s="32"/>
      <c r="AF17" s="32"/>
      <c r="AG17" s="32"/>
      <c r="AH17" s="32"/>
      <c r="AI17" s="32"/>
      <c r="AJ17" s="32"/>
      <c r="AK17" s="32"/>
      <c r="AL17" s="15" t="s">
        <v>494</v>
      </c>
      <c r="AM17" s="76" t="s">
        <v>495</v>
      </c>
      <c r="AN17" s="7" t="s">
        <v>268</v>
      </c>
      <c r="AO17" s="94" t="s">
        <v>490</v>
      </c>
      <c r="AP17" s="94" t="s">
        <v>490</v>
      </c>
      <c r="AQ17" s="7" t="s">
        <v>269</v>
      </c>
      <c r="AR17" s="207"/>
      <c r="AS17" s="199"/>
      <c r="AT17" s="207"/>
      <c r="AU17" s="207"/>
      <c r="AV17" s="199"/>
      <c r="AW17" s="199"/>
      <c r="AX17" s="18"/>
      <c r="AY17" s="18"/>
    </row>
    <row r="18" spans="1:51" ht="174" x14ac:dyDescent="0.35">
      <c r="A18" s="159"/>
      <c r="B18" s="159"/>
      <c r="C18" s="159"/>
      <c r="D18" s="159"/>
      <c r="E18" s="159"/>
      <c r="F18" s="159"/>
      <c r="G18" s="159"/>
      <c r="H18" s="159"/>
      <c r="I18" s="159"/>
      <c r="J18" s="159"/>
      <c r="K18" s="159"/>
      <c r="L18" s="189"/>
      <c r="M18" s="159"/>
      <c r="N18" s="159"/>
      <c r="O18" s="133"/>
      <c r="P18" s="133"/>
      <c r="Q18" s="133"/>
      <c r="R18" s="133"/>
      <c r="S18" s="133"/>
      <c r="T18" s="206"/>
      <c r="U18" s="206"/>
      <c r="V18" s="218"/>
      <c r="W18" s="38" t="s">
        <v>412</v>
      </c>
      <c r="X18" s="42">
        <v>3</v>
      </c>
      <c r="Y18" s="32">
        <v>0</v>
      </c>
      <c r="Z18" s="32">
        <v>11</v>
      </c>
      <c r="AA18" s="32"/>
      <c r="AB18" s="32"/>
      <c r="AC18" s="32"/>
      <c r="AD18" s="32"/>
      <c r="AE18" s="32"/>
      <c r="AF18" s="32"/>
      <c r="AG18" s="32"/>
      <c r="AH18" s="32"/>
      <c r="AI18" s="32"/>
      <c r="AJ18" s="32"/>
      <c r="AK18" s="32"/>
      <c r="AL18" s="15" t="s">
        <v>494</v>
      </c>
      <c r="AM18" s="76" t="s">
        <v>495</v>
      </c>
      <c r="AN18" s="7" t="s">
        <v>268</v>
      </c>
      <c r="AO18" s="94" t="s">
        <v>490</v>
      </c>
      <c r="AP18" s="94" t="s">
        <v>552</v>
      </c>
      <c r="AQ18" s="7" t="s">
        <v>269</v>
      </c>
      <c r="AR18" s="207"/>
      <c r="AS18" s="199"/>
      <c r="AT18" s="207"/>
      <c r="AU18" s="207"/>
      <c r="AV18" s="199"/>
      <c r="AW18" s="199"/>
      <c r="AX18" s="18" t="s">
        <v>437</v>
      </c>
      <c r="AY18" s="18" t="s">
        <v>553</v>
      </c>
    </row>
    <row r="19" spans="1:51" x14ac:dyDescent="0.35">
      <c r="A19" s="252"/>
      <c r="B19" s="252"/>
      <c r="C19" s="252"/>
      <c r="D19" s="252"/>
      <c r="E19" s="252"/>
      <c r="F19" s="252"/>
      <c r="G19" s="252"/>
      <c r="H19" s="252"/>
      <c r="I19" s="252"/>
      <c r="J19" s="252"/>
      <c r="K19" s="252"/>
      <c r="L19" s="253"/>
      <c r="M19" s="252"/>
      <c r="N19" s="252"/>
      <c r="O19" s="252"/>
      <c r="P19" s="252"/>
      <c r="Q19" s="252"/>
      <c r="R19" s="252"/>
      <c r="S19" s="252"/>
      <c r="T19" s="253"/>
      <c r="U19" s="253"/>
      <c r="V19" s="254"/>
      <c r="W19" s="255"/>
      <c r="X19" s="256"/>
      <c r="Y19" s="257"/>
      <c r="Z19" s="257"/>
      <c r="AA19" s="257"/>
      <c r="AB19" s="257"/>
      <c r="AC19" s="257"/>
      <c r="AD19" s="257"/>
      <c r="AE19" s="257"/>
      <c r="AF19" s="257"/>
      <c r="AG19" s="257"/>
      <c r="AH19" s="257"/>
      <c r="AI19" s="264">
        <f>SUM(AI2:AI18)</f>
        <v>11243438050.879999</v>
      </c>
      <c r="AJ19" s="264">
        <f>SUM(AJ2:AJ18)</f>
        <v>107196093</v>
      </c>
      <c r="AK19" s="265"/>
      <c r="AL19" s="258"/>
      <c r="AM19" s="259"/>
      <c r="AN19" s="260"/>
      <c r="AO19" s="260"/>
      <c r="AP19" s="260"/>
      <c r="AQ19" s="260"/>
      <c r="AR19" s="261"/>
      <c r="AS19" s="262"/>
      <c r="AT19" s="261"/>
      <c r="AU19" s="261"/>
      <c r="AV19" s="262"/>
      <c r="AW19" s="262"/>
      <c r="AX19" s="263"/>
      <c r="AY19" s="263"/>
    </row>
    <row r="20" spans="1:51" x14ac:dyDescent="0.35">
      <c r="A20" s="252"/>
      <c r="B20" s="252"/>
      <c r="C20" s="252"/>
      <c r="D20" s="252"/>
      <c r="E20" s="252"/>
      <c r="F20" s="252"/>
      <c r="G20" s="252"/>
      <c r="H20" s="252"/>
      <c r="I20" s="252"/>
      <c r="J20" s="252"/>
      <c r="K20" s="252"/>
      <c r="L20" s="253"/>
      <c r="M20" s="252"/>
      <c r="N20" s="252"/>
      <c r="O20" s="252"/>
      <c r="P20" s="252"/>
      <c r="Q20" s="252"/>
      <c r="R20" s="252"/>
      <c r="S20" s="252"/>
      <c r="T20" s="253"/>
      <c r="U20" s="253"/>
      <c r="V20" s="254"/>
      <c r="W20" s="255"/>
      <c r="X20" s="256"/>
      <c r="Y20" s="257"/>
      <c r="Z20" s="257"/>
      <c r="AA20" s="257"/>
      <c r="AB20" s="257"/>
      <c r="AC20" s="257"/>
      <c r="AD20" s="257"/>
      <c r="AE20" s="257"/>
      <c r="AF20" s="257"/>
      <c r="AG20" s="257"/>
      <c r="AH20" s="257"/>
      <c r="AI20" s="257"/>
      <c r="AJ20" s="257"/>
      <c r="AK20" s="257"/>
      <c r="AL20" s="258"/>
      <c r="AM20" s="259"/>
      <c r="AN20" s="260"/>
      <c r="AO20" s="260"/>
      <c r="AP20" s="260"/>
      <c r="AQ20" s="260"/>
      <c r="AR20" s="261"/>
      <c r="AS20" s="262"/>
      <c r="AT20" s="261"/>
      <c r="AU20" s="261"/>
      <c r="AV20" s="262"/>
      <c r="AW20" s="262"/>
      <c r="AX20" s="263"/>
      <c r="AY20" s="263"/>
    </row>
    <row r="21" spans="1:51" x14ac:dyDescent="0.35">
      <c r="A21" s="252"/>
      <c r="B21" s="252"/>
      <c r="C21" s="252"/>
      <c r="D21" s="252"/>
      <c r="E21" s="252"/>
      <c r="F21" s="252"/>
      <c r="G21" s="252"/>
      <c r="H21" s="252"/>
      <c r="I21" s="252"/>
      <c r="J21" s="252"/>
      <c r="K21" s="252"/>
      <c r="L21" s="253"/>
      <c r="M21" s="252"/>
      <c r="N21" s="252"/>
      <c r="O21" s="252"/>
      <c r="P21" s="252"/>
      <c r="Q21" s="252"/>
      <c r="R21" s="252"/>
      <c r="S21" s="252"/>
      <c r="T21" s="253"/>
      <c r="U21" s="253"/>
      <c r="V21" s="254"/>
      <c r="W21" s="255"/>
      <c r="X21" s="256"/>
      <c r="Y21" s="257"/>
      <c r="Z21" s="257"/>
      <c r="AA21" s="257"/>
      <c r="AB21" s="257"/>
      <c r="AC21" s="257"/>
      <c r="AD21" s="257"/>
      <c r="AE21" s="257"/>
      <c r="AF21" s="257"/>
      <c r="AG21" s="257"/>
      <c r="AH21" s="257"/>
      <c r="AI21" s="257"/>
      <c r="AJ21" s="257"/>
      <c r="AK21" s="257"/>
      <c r="AL21" s="258"/>
      <c r="AM21" s="259"/>
      <c r="AN21" s="260"/>
      <c r="AO21" s="260"/>
      <c r="AP21" s="260"/>
      <c r="AQ21" s="260"/>
      <c r="AR21" s="261"/>
      <c r="AS21" s="262"/>
      <c r="AT21" s="261"/>
      <c r="AU21" s="261"/>
      <c r="AV21" s="262"/>
      <c r="AW21" s="262"/>
      <c r="AX21" s="263"/>
      <c r="AY21" s="263"/>
    </row>
    <row r="22" spans="1:51" x14ac:dyDescent="0.35">
      <c r="A22" s="252"/>
      <c r="B22" s="252"/>
      <c r="C22" s="252"/>
      <c r="D22" s="252"/>
      <c r="E22" s="252"/>
      <c r="F22" s="252"/>
      <c r="G22" s="252"/>
      <c r="H22" s="252"/>
      <c r="I22" s="252"/>
      <c r="J22" s="252"/>
      <c r="K22" s="252"/>
      <c r="L22" s="253"/>
      <c r="M22" s="252"/>
      <c r="N22" s="252"/>
      <c r="O22" s="252"/>
      <c r="P22" s="252"/>
      <c r="Q22" s="252"/>
      <c r="R22" s="252"/>
      <c r="S22" s="252"/>
      <c r="T22" s="253"/>
      <c r="U22" s="253"/>
      <c r="V22" s="254"/>
      <c r="W22" s="255"/>
      <c r="X22" s="256"/>
      <c r="Y22" s="257"/>
      <c r="Z22" s="257"/>
      <c r="AA22" s="257"/>
      <c r="AB22" s="257"/>
      <c r="AC22" s="257"/>
      <c r="AD22" s="257"/>
      <c r="AE22" s="257"/>
      <c r="AF22" s="257"/>
      <c r="AG22" s="257"/>
      <c r="AH22" s="257"/>
      <c r="AI22" s="257"/>
      <c r="AJ22" s="257"/>
      <c r="AK22" s="257"/>
      <c r="AL22" s="258"/>
      <c r="AM22" s="259"/>
      <c r="AN22" s="260"/>
      <c r="AO22" s="260"/>
      <c r="AP22" s="260"/>
      <c r="AQ22" s="260"/>
      <c r="AR22" s="261"/>
      <c r="AS22" s="262"/>
      <c r="AT22" s="261"/>
      <c r="AU22" s="261"/>
      <c r="AV22" s="262"/>
      <c r="AW22" s="262"/>
      <c r="AX22" s="263"/>
      <c r="AY22" s="263"/>
    </row>
    <row r="24" spans="1:51" x14ac:dyDescent="0.35">
      <c r="T24" s="210" t="s">
        <v>483</v>
      </c>
      <c r="U24" s="211"/>
      <c r="V24" s="211"/>
      <c r="W24" s="211"/>
      <c r="X24" s="211"/>
      <c r="Y24" s="211"/>
      <c r="Z24" s="211"/>
      <c r="AA24" s="211"/>
      <c r="AB24" s="211"/>
      <c r="AC24" s="211"/>
      <c r="AD24" s="211"/>
      <c r="AE24" s="211"/>
      <c r="AF24" s="211"/>
      <c r="AG24" s="211"/>
      <c r="AH24" s="211"/>
      <c r="AI24" s="211"/>
      <c r="AJ24" s="211"/>
      <c r="AK24" s="211"/>
      <c r="AL24" s="211"/>
      <c r="AM24" s="211"/>
      <c r="AN24" s="211"/>
      <c r="AO24" s="211"/>
      <c r="AP24" s="211"/>
      <c r="AQ24" s="211"/>
      <c r="AR24" s="211"/>
      <c r="AS24" s="211"/>
      <c r="AT24" s="211"/>
      <c r="AU24" s="212"/>
    </row>
    <row r="25" spans="1:51" ht="40.15" customHeight="1" x14ac:dyDescent="0.35">
      <c r="T25" s="213"/>
      <c r="U25" s="214"/>
      <c r="V25" s="214"/>
      <c r="W25" s="214"/>
      <c r="X25" s="214"/>
      <c r="Y25" s="214"/>
      <c r="Z25" s="214"/>
      <c r="AA25" s="214"/>
      <c r="AB25" s="214"/>
      <c r="AC25" s="214"/>
      <c r="AD25" s="214"/>
      <c r="AE25" s="214"/>
      <c r="AF25" s="214"/>
      <c r="AG25" s="214"/>
      <c r="AH25" s="214"/>
      <c r="AI25" s="214"/>
      <c r="AJ25" s="214"/>
      <c r="AK25" s="214"/>
      <c r="AL25" s="214"/>
      <c r="AM25" s="214"/>
      <c r="AN25" s="214"/>
      <c r="AO25" s="214"/>
      <c r="AP25" s="214"/>
      <c r="AQ25" s="214"/>
      <c r="AR25" s="214"/>
      <c r="AS25" s="214"/>
      <c r="AT25" s="214"/>
      <c r="AU25" s="215"/>
    </row>
  </sheetData>
  <mergeCells count="57">
    <mergeCell ref="T24:AU25"/>
    <mergeCell ref="V16:V18"/>
    <mergeCell ref="N2:N18"/>
    <mergeCell ref="V2:V5"/>
    <mergeCell ref="U2:U5"/>
    <mergeCell ref="T2:T5"/>
    <mergeCell ref="T14:T18"/>
    <mergeCell ref="AT14:AT18"/>
    <mergeCell ref="AU14:AU18"/>
    <mergeCell ref="AS14:AS18"/>
    <mergeCell ref="AT6:AT7"/>
    <mergeCell ref="AU6:AU7"/>
    <mergeCell ref="AO3:AO4"/>
    <mergeCell ref="AP3:AP4"/>
    <mergeCell ref="AM3:AM4"/>
    <mergeCell ref="AR8:AR12"/>
    <mergeCell ref="A2:A18"/>
    <mergeCell ref="B2:B18"/>
    <mergeCell ref="C2:C18"/>
    <mergeCell ref="D2:D18"/>
    <mergeCell ref="E2:E18"/>
    <mergeCell ref="F2:F18"/>
    <mergeCell ref="G2:G18"/>
    <mergeCell ref="H2:H18"/>
    <mergeCell ref="I2:I18"/>
    <mergeCell ref="J2:J18"/>
    <mergeCell ref="K2:K18"/>
    <mergeCell ref="M2:M18"/>
    <mergeCell ref="V14:V15"/>
    <mergeCell ref="AS6:AS7"/>
    <mergeCell ref="W3:W4"/>
    <mergeCell ref="X3:X4"/>
    <mergeCell ref="Y3:Y4"/>
    <mergeCell ref="AN3:AN4"/>
    <mergeCell ref="AQ3:AQ4"/>
    <mergeCell ref="V8:V10"/>
    <mergeCell ref="AR6:AR7"/>
    <mergeCell ref="U14:U18"/>
    <mergeCell ref="AR14:AR18"/>
    <mergeCell ref="L2:L18"/>
    <mergeCell ref="Z3:Z4"/>
    <mergeCell ref="AL3:AL4"/>
    <mergeCell ref="AW14:AW18"/>
    <mergeCell ref="AV14:AV18"/>
    <mergeCell ref="AV6:AV7"/>
    <mergeCell ref="AV8:AV12"/>
    <mergeCell ref="T6:T7"/>
    <mergeCell ref="U6:U7"/>
    <mergeCell ref="T8:T12"/>
    <mergeCell ref="U8:U12"/>
    <mergeCell ref="AW6:AW7"/>
    <mergeCell ref="AW8:AW12"/>
    <mergeCell ref="AT8:AT12"/>
    <mergeCell ref="V11:V12"/>
    <mergeCell ref="AS8:AS12"/>
    <mergeCell ref="AU8:AU12"/>
    <mergeCell ref="V6:V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SICC</vt:lpstr>
      <vt:lpstr>PISCC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LUZ  MARINA SEVERICHE MONROY</cp:lastModifiedBy>
  <dcterms:created xsi:type="dcterms:W3CDTF">2020-07-31T15:55:26Z</dcterms:created>
  <dcterms:modified xsi:type="dcterms:W3CDTF">2021-07-21T22:09:35Z</dcterms:modified>
</cp:coreProperties>
</file>