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CFF45AA9-5F53-45B6-8998-8A38CFFB823F}" xr6:coauthVersionLast="47" xr6:coauthVersionMax="47" xr10:uidLastSave="{00000000-0000-0000-0000-000000000000}"/>
  <bookViews>
    <workbookView xWindow="-110" yWindow="-110" windowWidth="19420" windowHeight="10420" xr2:uid="{00000000-000D-0000-FFFF-FFFF00000000}"/>
  </bookViews>
  <sheets>
    <sheet name="PLAN DE DESARROLLO A 30-06-2021" sheetId="3" r:id="rId1"/>
    <sheet name="plan de acción 30-06-2021" sheetId="1" r:id="rId2"/>
  </sheets>
  <definedNames>
    <definedName name="_xlnm._FilterDatabase" localSheetId="1" hidden="1">'plan de acción 30-06-2021'!$A$2:$AG$2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15" i="3" l="1"/>
  <c r="AI215" i="3"/>
  <c r="AJ216" i="3"/>
  <c r="AK158" i="3"/>
  <c r="AK140" i="3"/>
  <c r="AK113" i="3"/>
  <c r="AK110" i="3"/>
  <c r="AK104" i="3"/>
  <c r="AK98" i="3"/>
  <c r="AK84" i="3"/>
  <c r="AK77" i="3"/>
  <c r="AK69" i="3"/>
  <c r="AK73" i="3"/>
  <c r="AK36" i="3"/>
  <c r="AB148" i="3" l="1"/>
  <c r="AB145" i="3"/>
  <c r="AB144" i="3"/>
  <c r="AB140" i="3"/>
  <c r="AB125" i="3"/>
  <c r="AB114" i="3"/>
  <c r="AA113" i="3"/>
  <c r="AB113" i="3" s="1"/>
  <c r="AA128" i="3"/>
  <c r="AA127" i="3"/>
  <c r="AA105" i="3"/>
  <c r="AB104" i="3" s="1"/>
  <c r="AA100" i="3"/>
  <c r="AA98" i="3"/>
  <c r="AB98" i="3" s="1"/>
  <c r="AA92" i="3"/>
  <c r="AA93" i="3"/>
  <c r="AA95" i="3"/>
  <c r="AA91" i="3"/>
  <c r="AB91" i="3" s="1"/>
  <c r="AA86" i="3"/>
  <c r="AB84" i="3" s="1"/>
  <c r="AA78" i="3"/>
  <c r="AA79" i="3"/>
  <c r="AA80" i="3"/>
  <c r="AA74" i="3"/>
  <c r="AA73" i="3"/>
  <c r="AA70" i="3"/>
  <c r="AA69" i="3"/>
  <c r="AA60" i="3"/>
  <c r="AA61" i="3"/>
  <c r="AA62" i="3"/>
  <c r="AA63" i="3"/>
  <c r="AA64" i="3"/>
  <c r="AA65" i="3"/>
  <c r="AA66" i="3"/>
  <c r="AA59" i="3"/>
  <c r="AA19" i="3"/>
  <c r="AA20" i="3"/>
  <c r="AA21" i="3"/>
  <c r="AA22" i="3"/>
  <c r="AA23" i="3"/>
  <c r="AA24" i="3"/>
  <c r="AA50" i="3"/>
  <c r="AA51" i="3"/>
  <c r="AA52" i="3"/>
  <c r="AA53" i="3"/>
  <c r="AA54" i="3"/>
  <c r="AA55" i="3"/>
  <c r="AA56" i="3"/>
  <c r="AA49" i="3"/>
  <c r="AA37" i="3"/>
  <c r="AA38" i="3"/>
  <c r="AA39" i="3"/>
  <c r="AA40" i="3"/>
  <c r="AA41" i="3"/>
  <c r="AA42" i="3"/>
  <c r="AA43" i="3"/>
  <c r="AA44" i="3"/>
  <c r="AA45" i="3"/>
  <c r="AA46" i="3"/>
  <c r="AA36" i="3"/>
  <c r="AA31" i="3"/>
  <c r="AA32" i="3"/>
  <c r="AA33" i="3"/>
  <c r="AA28" i="3"/>
  <c r="AA29" i="3"/>
  <c r="AA30" i="3"/>
  <c r="AA27" i="3"/>
  <c r="AA16" i="3"/>
  <c r="AA14" i="3"/>
  <c r="AA15" i="3"/>
  <c r="AA13" i="3"/>
  <c r="AA7" i="3"/>
  <c r="AA8" i="3"/>
  <c r="AA9" i="3"/>
  <c r="AA3" i="3"/>
  <c r="AB36" i="3" l="1"/>
  <c r="AB77" i="3"/>
  <c r="AB126" i="3"/>
  <c r="AB3" i="3"/>
  <c r="AB215" i="3" s="1"/>
  <c r="AB27" i="3"/>
  <c r="AB49" i="3"/>
  <c r="AB19" i="3"/>
  <c r="AB59" i="3"/>
  <c r="Y113" i="3"/>
  <c r="W85" i="3"/>
  <c r="Q171" i="3"/>
  <c r="Q161" i="3"/>
  <c r="J113" i="3"/>
  <c r="Q101" i="3"/>
  <c r="Q95" i="3"/>
  <c r="R69" i="3"/>
  <c r="R71" i="3" s="1"/>
  <c r="Q71" i="3"/>
  <c r="U77" i="1" l="1"/>
  <c r="V100" i="1"/>
  <c r="AE4" i="1"/>
  <c r="AE19" i="1"/>
  <c r="AE26" i="1"/>
  <c r="AE34" i="1"/>
  <c r="AE46" i="1"/>
  <c r="AE55" i="1"/>
  <c r="AE64" i="1"/>
  <c r="AE67" i="1"/>
  <c r="AE70" i="1"/>
  <c r="AE76" i="1"/>
  <c r="AE82" i="1"/>
  <c r="AE88" i="1"/>
  <c r="AE93" i="1"/>
  <c r="AE98" i="1"/>
  <c r="AE100" i="1"/>
  <c r="AE101" i="1"/>
  <c r="AE113" i="1"/>
  <c r="AE117" i="1"/>
  <c r="AE125" i="1"/>
  <c r="AE132" i="1"/>
  <c r="AE141" i="1"/>
  <c r="AE145" i="1"/>
  <c r="AE154" i="1"/>
  <c r="AB176" i="1"/>
  <c r="AJ102" i="1" l="1"/>
  <c r="AJ101" i="1"/>
  <c r="O110" i="3"/>
  <c r="O27" i="3"/>
  <c r="P27" i="3" s="1"/>
  <c r="R27" i="3" s="1"/>
  <c r="N98" i="3"/>
  <c r="O98" i="3" s="1"/>
  <c r="R81" i="3"/>
  <c r="N66" i="3"/>
  <c r="O66" i="3" s="1"/>
  <c r="N60" i="3"/>
  <c r="O60" i="3" s="1"/>
  <c r="N59" i="3"/>
  <c r="O59" i="3" s="1"/>
  <c r="N49" i="3"/>
  <c r="O49" i="3" s="1"/>
  <c r="N21" i="3"/>
  <c r="O21" i="3" s="1"/>
  <c r="N19" i="3"/>
  <c r="O19" i="3" s="1"/>
  <c r="AF196" i="3"/>
  <c r="O176" i="3"/>
  <c r="P176" i="3" s="1"/>
  <c r="R176" i="3" s="1"/>
  <c r="O175" i="3"/>
  <c r="P175" i="3" s="1"/>
  <c r="R175" i="3" s="1"/>
  <c r="AK173" i="3"/>
  <c r="O173" i="3"/>
  <c r="O168" i="3"/>
  <c r="P168" i="3" s="1"/>
  <c r="R168" i="3" s="1"/>
  <c r="O165" i="3"/>
  <c r="P165" i="3" s="1"/>
  <c r="R165" i="3" s="1"/>
  <c r="AK163" i="3"/>
  <c r="O163" i="3"/>
  <c r="P163" i="3" s="1"/>
  <c r="R163" i="3" s="1"/>
  <c r="O160" i="3"/>
  <c r="P160" i="3" s="1"/>
  <c r="R160" i="3" s="1"/>
  <c r="P158" i="3"/>
  <c r="R158" i="3" s="1"/>
  <c r="R161" i="3" s="1"/>
  <c r="O155" i="3"/>
  <c r="O154" i="3"/>
  <c r="AK148" i="3"/>
  <c r="O148" i="3"/>
  <c r="P148" i="3" s="1"/>
  <c r="R148" i="3" s="1"/>
  <c r="O145" i="3"/>
  <c r="O140" i="3"/>
  <c r="O137" i="3"/>
  <c r="P137" i="3" s="1"/>
  <c r="R137" i="3" s="1"/>
  <c r="AK131" i="3"/>
  <c r="O131" i="3"/>
  <c r="O126" i="3"/>
  <c r="O125" i="3"/>
  <c r="P125" i="3" s="1"/>
  <c r="R125" i="3" s="1"/>
  <c r="O124" i="3"/>
  <c r="P124" i="3" s="1"/>
  <c r="R124" i="3" s="1"/>
  <c r="O113" i="3"/>
  <c r="P113" i="3" s="1"/>
  <c r="R113" i="3" s="1"/>
  <c r="O107" i="3"/>
  <c r="O106" i="3"/>
  <c r="O105" i="3"/>
  <c r="O104" i="3"/>
  <c r="R101" i="3"/>
  <c r="O100" i="3"/>
  <c r="O99" i="3"/>
  <c r="P95" i="3"/>
  <c r="R95" i="3" s="1"/>
  <c r="O93" i="3"/>
  <c r="P93" i="3" s="1"/>
  <c r="R93" i="3" s="1"/>
  <c r="O92" i="3"/>
  <c r="AK91" i="3"/>
  <c r="O91" i="3"/>
  <c r="O88" i="3"/>
  <c r="O87" i="3"/>
  <c r="O86" i="3"/>
  <c r="O85" i="3"/>
  <c r="O84" i="3"/>
  <c r="O81" i="3"/>
  <c r="O77" i="3"/>
  <c r="O74" i="3"/>
  <c r="P74" i="3" s="1"/>
  <c r="R74" i="3" s="1"/>
  <c r="O73" i="3"/>
  <c r="P73" i="3" s="1"/>
  <c r="R73" i="3" s="1"/>
  <c r="O69" i="3"/>
  <c r="O62" i="3"/>
  <c r="P62" i="3" s="1"/>
  <c r="R62" i="3" s="1"/>
  <c r="AK59" i="3"/>
  <c r="O56" i="3"/>
  <c r="P56" i="3" s="1"/>
  <c r="R56" i="3" s="1"/>
  <c r="O52" i="3"/>
  <c r="P52" i="3" s="1"/>
  <c r="R52" i="3" s="1"/>
  <c r="O50" i="3"/>
  <c r="AK49" i="3"/>
  <c r="O46" i="3"/>
  <c r="O45" i="3"/>
  <c r="O44" i="3"/>
  <c r="P44" i="3" s="1"/>
  <c r="R44" i="3" s="1"/>
  <c r="O43" i="3"/>
  <c r="O42" i="3"/>
  <c r="O41" i="3"/>
  <c r="O40" i="3"/>
  <c r="O39" i="3"/>
  <c r="O38" i="3"/>
  <c r="O37" i="3"/>
  <c r="O36" i="3"/>
  <c r="O32" i="3"/>
  <c r="O30" i="3"/>
  <c r="AK27" i="3"/>
  <c r="O23" i="3"/>
  <c r="AK19" i="3"/>
  <c r="O16" i="3"/>
  <c r="P16" i="3" s="1"/>
  <c r="R16" i="3" s="1"/>
  <c r="O15" i="3"/>
  <c r="P15" i="3" s="1"/>
  <c r="R15" i="3" s="1"/>
  <c r="O14" i="3"/>
  <c r="O12" i="3"/>
  <c r="O11" i="3"/>
  <c r="O9" i="3"/>
  <c r="O6" i="3"/>
  <c r="O4" i="3"/>
  <c r="AK3" i="3"/>
  <c r="O3" i="3"/>
  <c r="P39" i="3" l="1"/>
  <c r="R39" i="3" s="1"/>
  <c r="Q39" i="3"/>
  <c r="P19" i="3"/>
  <c r="R19" i="3" s="1"/>
  <c r="Q19" i="3"/>
  <c r="P60" i="3"/>
  <c r="R60" i="3" s="1"/>
  <c r="Q60" i="3"/>
  <c r="P6" i="3"/>
  <c r="R6" i="3" s="1"/>
  <c r="Q6" i="3"/>
  <c r="P36" i="3"/>
  <c r="R36" i="3" s="1"/>
  <c r="Q36" i="3"/>
  <c r="P126" i="3"/>
  <c r="R126" i="3" s="1"/>
  <c r="R129" i="3" s="1"/>
  <c r="Q126" i="3"/>
  <c r="Q129" i="3" s="1"/>
  <c r="P3" i="3"/>
  <c r="R3" i="3" s="1"/>
  <c r="Q3" i="3"/>
  <c r="P40" i="3"/>
  <c r="R40" i="3" s="1"/>
  <c r="Q40" i="3"/>
  <c r="P50" i="3"/>
  <c r="R50" i="3" s="1"/>
  <c r="Q50" i="3"/>
  <c r="P86" i="3"/>
  <c r="R86" i="3" s="1"/>
  <c r="Q86" i="3"/>
  <c r="P104" i="3"/>
  <c r="R104" i="3" s="1"/>
  <c r="Q104" i="3"/>
  <c r="P107" i="3"/>
  <c r="R107" i="3" s="1"/>
  <c r="Q107" i="3"/>
  <c r="P140" i="3"/>
  <c r="R140" i="3" s="1"/>
  <c r="Q140" i="3"/>
  <c r="P21" i="3"/>
  <c r="R21" i="3" s="1"/>
  <c r="Q21" i="3"/>
  <c r="P66" i="3"/>
  <c r="R66" i="3" s="1"/>
  <c r="Q66" i="3"/>
  <c r="P110" i="3"/>
  <c r="R110" i="3" s="1"/>
  <c r="R111" i="3" s="1"/>
  <c r="Q110" i="3"/>
  <c r="Q111" i="3" s="1"/>
  <c r="P23" i="3"/>
  <c r="R23" i="3" s="1"/>
  <c r="Q23" i="3"/>
  <c r="P91" i="3"/>
  <c r="R91" i="3" s="1"/>
  <c r="Q91" i="3"/>
  <c r="Q9" i="3"/>
  <c r="P9" i="3"/>
  <c r="R9" i="3" s="1"/>
  <c r="P11" i="3"/>
  <c r="R11" i="3" s="1"/>
  <c r="Q11" i="3"/>
  <c r="P37" i="3"/>
  <c r="R37" i="3" s="1"/>
  <c r="Q37" i="3"/>
  <c r="P41" i="3"/>
  <c r="R41" i="3" s="1"/>
  <c r="Q41" i="3"/>
  <c r="P45" i="3"/>
  <c r="R45" i="3" s="1"/>
  <c r="Q45" i="3"/>
  <c r="P84" i="3"/>
  <c r="R84" i="3" s="1"/>
  <c r="Q84" i="3"/>
  <c r="P87" i="3"/>
  <c r="R87" i="3" s="1"/>
  <c r="Q87" i="3"/>
  <c r="P92" i="3"/>
  <c r="R92" i="3" s="1"/>
  <c r="Q92" i="3"/>
  <c r="P99" i="3"/>
  <c r="R99" i="3" s="1"/>
  <c r="Q99" i="3"/>
  <c r="P131" i="3"/>
  <c r="R131" i="3" s="1"/>
  <c r="R138" i="3" s="1"/>
  <c r="Q131" i="3"/>
  <c r="Q138" i="3" s="1"/>
  <c r="P154" i="3"/>
  <c r="R154" i="3" s="1"/>
  <c r="Q154" i="3"/>
  <c r="P49" i="3"/>
  <c r="R49" i="3" s="1"/>
  <c r="R57" i="3" s="1"/>
  <c r="Q49" i="3"/>
  <c r="Q57" i="3" s="1"/>
  <c r="P14" i="3"/>
  <c r="R14" i="3" s="1"/>
  <c r="Q14" i="3"/>
  <c r="P43" i="3"/>
  <c r="R43" i="3" s="1"/>
  <c r="Q43" i="3"/>
  <c r="P85" i="3"/>
  <c r="R85" i="3" s="1"/>
  <c r="Q85" i="3"/>
  <c r="P106" i="3"/>
  <c r="R106" i="3" s="1"/>
  <c r="Q106" i="3"/>
  <c r="P4" i="3"/>
  <c r="R4" i="3" s="1"/>
  <c r="Q4" i="3"/>
  <c r="P12" i="3"/>
  <c r="R12" i="3" s="1"/>
  <c r="Q12" i="3"/>
  <c r="P32" i="3"/>
  <c r="R32" i="3" s="1"/>
  <c r="Q32" i="3"/>
  <c r="P38" i="3"/>
  <c r="R38" i="3" s="1"/>
  <c r="Q38" i="3"/>
  <c r="P42" i="3"/>
  <c r="R42" i="3" s="1"/>
  <c r="Q42" i="3"/>
  <c r="P46" i="3"/>
  <c r="R46" i="3" s="1"/>
  <c r="Q46" i="3"/>
  <c r="P77" i="3"/>
  <c r="R77" i="3" s="1"/>
  <c r="R82" i="3" s="1"/>
  <c r="Q77" i="3"/>
  <c r="Q82" i="3" s="1"/>
  <c r="P88" i="3"/>
  <c r="R88" i="3" s="1"/>
  <c r="Q88" i="3"/>
  <c r="P100" i="3"/>
  <c r="R100" i="3" s="1"/>
  <c r="Q100" i="3"/>
  <c r="P105" i="3"/>
  <c r="R105" i="3" s="1"/>
  <c r="Q105" i="3"/>
  <c r="P145" i="3"/>
  <c r="R145" i="3" s="1"/>
  <c r="Q145" i="3"/>
  <c r="P155" i="3"/>
  <c r="R155" i="3" s="1"/>
  <c r="Q155" i="3"/>
  <c r="R171" i="3"/>
  <c r="P173" i="3"/>
  <c r="R173" i="3" s="1"/>
  <c r="R179" i="3" s="1"/>
  <c r="Q173" i="3"/>
  <c r="Q179" i="3" s="1"/>
  <c r="Q59" i="3"/>
  <c r="P59" i="3"/>
  <c r="R59" i="3" s="1"/>
  <c r="R67" i="3" s="1"/>
  <c r="P98" i="3"/>
  <c r="R98" i="3" s="1"/>
  <c r="R102" i="3" s="1"/>
  <c r="Q98" i="3"/>
  <c r="Q102" i="3" s="1"/>
  <c r="P30" i="3"/>
  <c r="R30" i="3" s="1"/>
  <c r="R34" i="3" s="1"/>
  <c r="Q30" i="3"/>
  <c r="Q34" i="3" s="1"/>
  <c r="N62" i="1"/>
  <c r="N56" i="1"/>
  <c r="N55" i="1"/>
  <c r="N46" i="1"/>
  <c r="N21" i="1"/>
  <c r="N19" i="1"/>
  <c r="Q67" i="3" l="1"/>
  <c r="R156" i="3"/>
  <c r="Q156" i="3"/>
  <c r="Q146" i="3"/>
  <c r="Q108" i="3"/>
  <c r="Q17" i="3"/>
  <c r="Q47" i="3"/>
  <c r="R25" i="3"/>
  <c r="R146" i="3"/>
  <c r="R108" i="3"/>
  <c r="R17" i="3"/>
  <c r="R47" i="3"/>
  <c r="Q89" i="3"/>
  <c r="Q96" i="3"/>
  <c r="R89" i="3"/>
  <c r="R96" i="3"/>
  <c r="Q25" i="3"/>
  <c r="Q215" i="3" l="1"/>
  <c r="R215" i="3"/>
</calcChain>
</file>

<file path=xl/sharedStrings.xml><?xml version="1.0" encoding="utf-8"?>
<sst xmlns="http://schemas.openxmlformats.org/spreadsheetml/2006/main" count="1880" uniqueCount="790">
  <si>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</si>
  <si>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</si>
  <si>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</si>
  <si>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</si>
  <si>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</si>
  <si>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</si>
  <si>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</si>
  <si>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</si>
  <si>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</si>
  <si>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</si>
  <si>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BPIM</t>
  </si>
  <si>
    <t>Objetivo del proyecto</t>
  </si>
  <si>
    <t>ACTIVIDADES DE PROYECTO</t>
  </si>
  <si>
    <t>Valor Absoluto de la Actividad del  Proyecto 2020-2023</t>
  </si>
  <si>
    <t xml:space="preserve">Fecha de Terminación </t>
  </si>
  <si>
    <t xml:space="preserve">DEPENDENCIA RESPONSABLE </t>
  </si>
  <si>
    <t>NOMBRE DEL RESPONSABLE</t>
  </si>
  <si>
    <t>Fuente de Financiación</t>
  </si>
  <si>
    <t>Rubro Presupuestal</t>
  </si>
  <si>
    <t>Código Presupuestal</t>
  </si>
  <si>
    <t>Apropiación Definitiva
(en pesos)</t>
  </si>
  <si>
    <t>CARTAGENA RESILIENTE</t>
  </si>
  <si>
    <t xml:space="preserve"> “SALVEMOS JUNTOS NUESTRO PATRIMONIO NATURAL” </t>
  </si>
  <si>
    <t>Inversión territorial en el Sector                                                                          (miles de pesos)</t>
  </si>
  <si>
    <t>34.000.000                              (incremento mayor al 8%)</t>
  </si>
  <si>
    <t>Programa Bienestar y Protección animal</t>
  </si>
  <si>
    <t>Número de animales callejeros esterilizados.</t>
  </si>
  <si>
    <t>Política Pública   de Protección y bienestar animal formulada.</t>
  </si>
  <si>
    <t xml:space="preserve">Formular y presentar  una (1) Política Pública de Protección y bienestar animal. </t>
  </si>
  <si>
    <t xml:space="preserve">Inumero de  alberges transitorios implementados  con atenciòn integral. </t>
  </si>
  <si>
    <t>ND</t>
  </si>
  <si>
    <t xml:space="preserve">Implementar 2 alberges transitorios con atenciòn integral. </t>
  </si>
  <si>
    <t>Grupo especial para la lucha contra  el  maltrato animal.</t>
  </si>
  <si>
    <t>Establecer 1 grupo especial para la lucha de maltrato animal.</t>
  </si>
  <si>
    <t>Regulaciòn territorial  con base en la nueva normatividad nacional para los caninos potencialmente peligrosos.</t>
  </si>
  <si>
    <t>Presentar ante el concejo Distrital un (1) proyecto de acuerdo que permita actualizar la regulaciòn territorial  con base en la nueva normatividad nacional para los caninos potencialmente peligrosos.</t>
  </si>
  <si>
    <t>FORMULACION POLITICA PUBLICA DE BIENESTAR Y PROTECCION ANIMAL SALVEMOS JUNTOS A CARTAGENA LIBRE Y RESILIENTE 20202- 2023</t>
  </si>
  <si>
    <t>Brindar bienestar y mejorar la calidad de vida de los animales domésticos de compañía en condición de calle en el distrito de Cartagena en el periodo 2020-2023.</t>
  </si>
  <si>
    <t>Practicar esterelizaciones a animales domesticos en condicon de calle en el Distrito de Cartagena.</t>
  </si>
  <si>
    <t>Estructuracion lineamientos y estatutos para la organización del grupo GELMA.</t>
  </si>
  <si>
    <t>Propuesta de  proyecto de acuerdo par actualizar la regulación de  CANINOS POTENCIALMENTE PELIGROSOS.</t>
  </si>
  <si>
    <t>31 DE ENERO DE 2021</t>
  </si>
  <si>
    <t xml:space="preserve">UMATA-ALCALDIAS LOCALES
</t>
  </si>
  <si>
    <t>Unidad de defensa animal y la Directora</t>
  </si>
  <si>
    <t>INGRESOS CORRIENTES DE LIBRE DESTINACIÓN (ICLD)</t>
  </si>
  <si>
    <t>POLITICA PUBLICA DE BIENESTAR Y PROTECCION ANIMAL SALVEMOS JUNTOS A CARTAGENA- POR UNA CARTAGENA LIBRE Y RESILIENTE 20202- 2023 CARTAGENA DE INDIAS.</t>
  </si>
  <si>
    <t>02-001-06-20-01-01-08-01</t>
  </si>
  <si>
    <t>UMATA</t>
  </si>
  <si>
    <t>DIRECTORA DE LA UMATA</t>
  </si>
  <si>
    <t>Directora y Alvaro Ramirez (prof. Especializado)</t>
  </si>
  <si>
    <t xml:space="preserve">CARTAGENA CONTINGENTE </t>
  </si>
  <si>
    <t xml:space="preserve"> LÍNEA ESTRATÉGICA: DESARROLLO ECONÓMICO Y EMPLEABILIDAD</t>
  </si>
  <si>
    <t>No. De Plataforma de inclusión productiva Distrital en funcionamiento</t>
  </si>
  <si>
    <t>0       Secretaría de Participación y Secretaría de Hacienda</t>
  </si>
  <si>
    <t xml:space="preserve">Diseñar e Implementar 1 Plataforma de inclusión productiva Distrital </t>
  </si>
  <si>
    <t xml:space="preserve">Programa: Centros para el emprendimiento y la gestión de la empleabilidad en Cartagena de Indias </t>
  </si>
  <si>
    <t>No. De Rutas de atención para la inclusión productiva diseñada (Empresarismo y Empleabilidad).</t>
  </si>
  <si>
    <t>0
Secretaría de Participación</t>
  </si>
  <si>
    <t>Diseñar 1 Ruta de atención para la inclusión productiva (Empresarismo y Empleabilidad).</t>
  </si>
  <si>
    <t xml:space="preserve">N° de personas atendidas en empresarismo y empleabilidad (grupos poblacionales diferenciales) </t>
  </si>
  <si>
    <t>1.820 Secretaría de Participación</t>
  </si>
  <si>
    <t>Atender a 15.000 personas en empresarismo y empleabilidad (grupos poblacionales diferenciales).</t>
  </si>
  <si>
    <t>N° de unidades productivas financiadas, implementadas y formalizadas.</t>
  </si>
  <si>
    <t>522 Secretaría de Participación</t>
  </si>
  <si>
    <t>Formalizar e implementar y financiar 5.000 unidades productivas.</t>
  </si>
  <si>
    <t>N° de personas vinculadas laboralmente.</t>
  </si>
  <si>
    <t>Vincular 2.500 personas laboralmente.</t>
  </si>
  <si>
    <t>N° de personas con formación en competencias específicas, técnicos o tecnólogos, acorde a los diagnósticos laborales.</t>
  </si>
  <si>
    <t>Formar a 1.500 personas con en competencias específicas, técnicos o tecnólogos, acorde a los diagnósticos laborales.</t>
  </si>
  <si>
    <t>Programa: Mujeres con Autonomía Económica</t>
  </si>
  <si>
    <t>Número de mujeres participando en procesos de emprendimientos y encadenamientos productivos incorporando el enfoque diferencial.</t>
  </si>
  <si>
    <t>710
Fuente: Plan de Acción 2016-2019 Grupo asuntos para la mujer 2019</t>
  </si>
  <si>
    <t>1.010 mujeres participando en procesos de emprendimientos y encadenamientos productivos incorporando el enfoque diferencial.</t>
  </si>
  <si>
    <t>Número de mujeres formadas en Artes y Oficios y con asistencia técnica</t>
  </si>
  <si>
    <t>340
Fuente: Plan de Acción 2016-2019 Grupo asuntos para la mujer 2019</t>
  </si>
  <si>
    <t>600 mujeres formadas en Artes y Oficios y con asistencia técnica.</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</si>
  <si>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</si>
  <si>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</si>
  <si>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</si>
  <si>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</si>
  <si>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</si>
  <si>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</si>
  <si>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Programa: "Empleo Inclusivo Para Los Jóvenes”</t>
  </si>
  <si>
    <t>Jóvenes ubicados laboralmente por intermediación laboral</t>
  </si>
  <si>
    <t>1769
Fuente: SPDS, 31 de diciembre de 2019</t>
  </si>
  <si>
    <t>800 jóvenes ubicados laboralmente</t>
  </si>
  <si>
    <t>Iniciativas productivas creadas adaptadas a las condiciones de crisis sanitarias, sociales y ambientales que se presenten.</t>
  </si>
  <si>
    <t>94
Fuente: SPDS, 31 de diciembre de 2019</t>
  </si>
  <si>
    <t>500  Iniciativas productivas creadas adaptadas a las condiciones de crisis sanitarias, sociales y ambientales que se presenten.</t>
  </si>
  <si>
    <t>Jóvenes formados en emprendimiento</t>
  </si>
  <si>
    <t>838
Fuente: SPDS, 31 de diciembre de 2019</t>
  </si>
  <si>
    <t>2.200  jóvenes formados en emprendimiento.</t>
  </si>
  <si>
    <t>0                                                     Secretaría de Participación y Secretaría de Hacienda</t>
  </si>
  <si>
    <t>Programa: Cartagena emprendedora para pequeños productores rurales</t>
  </si>
  <si>
    <t xml:space="preserve">No. De Emprendimientos rurales, agropecuarios, pesqueros o piscícolas acompañados desde lo social, productivo fomentados o fortalecidos y articulados con el mercado local. </t>
  </si>
  <si>
    <t xml:space="preserve">Fortalecer, acompañar y articular con el mercado local 8 emprendimientos rurales, agropecuarios, pesqueros o piscícolas </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</si>
  <si>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</si>
  <si>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</si>
  <si>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</si>
  <si>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</si>
  <si>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Programa: Cartagena fomenta la ciencia, tecnología e innovación agropecuaria: juntos por la extensión agropecuaria a pequeños productores.</t>
  </si>
  <si>
    <t>Productores atendidos con servicio de extensión agropecuaria</t>
  </si>
  <si>
    <t>2200
Fuente: Umata 2019</t>
  </si>
  <si>
    <t>Atender 2.500 productores con servicio de extensión agropecuaria,</t>
  </si>
  <si>
    <t>Mujeres productoras atendidas con servicio de extensión agropecuaria</t>
  </si>
  <si>
    <t>500 Mujeres productoras atendidas con servicio de extensión agropecuaria</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</si>
  <si>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</si>
  <si>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</si>
  <si>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</si>
  <si>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</si>
  <si>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</si>
  <si>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</si>
  <si>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Numero de  Organizaciones Comunales  administrativamente competente</t>
  </si>
  <si>
    <t>427 Organizaciones Comunales Activas y en Funcionamiento
Fuente: Secretaría de Participación y Desarrollo Social-2019</t>
  </si>
  <si>
    <t>427 Organizaciones Comunales capacitadas, controladas, inspeccionadas y vigiladas</t>
  </si>
  <si>
    <t>70% Organizaciones Comunales con Dignatarios capacitados</t>
  </si>
  <si>
    <t>299 Organizaciones Comunales con Dignatarios capacitados</t>
  </si>
  <si>
    <t xml:space="preserve">40% Organizaciones Comunales intervenidas con emprendimiento comunal, proyectos productivos y sociales </t>
  </si>
  <si>
    <t xml:space="preserve">171 Organizaciones Comunales intervenidas con emprendimiento comunal, proyectos productivos y sociales </t>
  </si>
  <si>
    <t xml:space="preserve">100% Planes de gestión social comunal  formulados e implementados </t>
  </si>
  <si>
    <t>427 Planes de gestión social comunal formulados e implementados</t>
  </si>
  <si>
    <t>8% de  Dignatarios y líderes  comunales amenazados</t>
  </si>
  <si>
    <t>100% Dignatarios y líderes comunales con garantías para el ejercicio de sus derechos</t>
  </si>
  <si>
    <t>36 Dignatarios y líderes  comunales amenazados
Fuente: Secretaría de Participación y Desarrollo Social-2019</t>
  </si>
  <si>
    <t>36 Dignatarios y líderes comunales con garantías para el ejercicio de sus derechos</t>
  </si>
  <si>
    <t xml:space="preserve">Política Pública Comunal del Distrito de Cartagena construida e implementada </t>
  </si>
  <si>
    <t>0
Fuente: Secretaría de Participación y Desarrollo Social-2019</t>
  </si>
  <si>
    <t>% Ciudadanos que participan en los procesos de construcción de lo público y ciudadanía activa</t>
  </si>
  <si>
    <t xml:space="preserve">10% Ciudadanos que participan en los procesos de construcción de lo público y ciudadanía activa. </t>
  </si>
  <si>
    <t>Número de  Ciudadanos que participan en los procesos de construcción de lo público y ciudadanía activa.</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</si>
  <si>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</si>
  <si>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</si>
  <si>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</si>
  <si>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</si>
  <si>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</si>
  <si>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</si>
  <si>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</si>
  <si>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Dotación de materiales a organizaciones pesqueras pertenecientes a grupos étnicos</t>
  </si>
  <si>
    <t>15 organizaciones de pescadores pertenecientes a grupos étnicos dotadas de materiales.</t>
  </si>
  <si>
    <t>Programa: Empoderamiento del Liderazgo de las Mujeres, Niñez, Jóvenes, Familia y Generación Indígena</t>
  </si>
  <si>
    <t>Mujeres indígenas fortalecidas en la producción propia</t>
  </si>
  <si>
    <t>48 mujeres indígenas fortalecidas en la producción propia</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</si>
  <si>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</si>
  <si>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</si>
  <si>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</si>
  <si>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</si>
  <si>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</si>
  <si>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</si>
  <si>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</si>
  <si>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</si>
  <si>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10 Organizaciones sociales de mujeres con enfoque diferencial fortalecidas en acciones para el reconocimiento y apoyo.</t>
  </si>
  <si>
    <t>Programa: Una Vida Libre de Violencias para las Mujeres</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</si>
  <si>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</si>
  <si>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</si>
  <si>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</si>
  <si>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</si>
  <si>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165
Fuente: Plan de acción 2016-2019 Grupo Asuntos para la Mujer. 2019.</t>
  </si>
  <si>
    <t>175 Acciones de prevención de las diferentes formas de violencia basados en género y contra la discriminación y xenofobia hacia niñas y mujeres provenientes de Venezuela.</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</si>
  <si>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</si>
  <si>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</si>
  <si>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</si>
  <si>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Programa: Mujer, Constructoras De Paz</t>
  </si>
  <si>
    <t>Formulación del Plan de Acción Estratégico (A/49/587) para el cumplimiento de la Resolución 1325 del 31 de octubre del año 2000.</t>
  </si>
  <si>
    <t>Formular 1 Plan de Acción Estratégico (A/49/587) para el cumplimiento de la Resolución 1325 del 31 de octubre del año 2000.</t>
  </si>
  <si>
    <t>Programa: Cartagena Libre de una Cultura Machista</t>
  </si>
  <si>
    <t>Instituciones Educativas del Distrito desarrollando la estrategia Escuelas Libres de Sexismo</t>
  </si>
  <si>
    <t>45
Fuente: Plan de acción 2016-2019 Grupo Asuntos para la Mujer. 2019</t>
  </si>
  <si>
    <t>55  Instituciones Educativas del Distrito desarrollando la estrategia Escuelas Libres de Sexismo.</t>
  </si>
  <si>
    <t>Número de campañas desarrolladas para el cuidado, y transformación de los estereotipos</t>
  </si>
  <si>
    <t>Desarrollar 4 campañas para el cuidado, y transformación de los estereotipos.</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</si>
  <si>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</si>
  <si>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</si>
  <si>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</si>
  <si>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</si>
  <si>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</si>
  <si>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</si>
  <si>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</si>
  <si>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</si>
  <si>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Número de campañas de comunicación implementadas que promuevan la garantía de los derechos de la primera infancia.</t>
  </si>
  <si>
    <t>Una (1) campaña de comunicación implementada que promueve la garantía de los derechos de la primera infancia.</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</si>
  <si>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</si>
  <si>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</si>
  <si>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</si>
  <si>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</si>
  <si>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 xml:space="preserve">Numero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</si>
  <si>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</si>
  <si>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Número de niños, niños y adolescentes en situación de alto riesgo social vinculados a acciones de prevención que favorecen el desarrollo de factores autoprotectores y mitigan la discriminación y la violencia de género.</t>
  </si>
  <si>
    <t>23.000 niños, niñas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</si>
  <si>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</si>
  <si>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</si>
  <si>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</si>
  <si>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</si>
  <si>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</si>
  <si>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</si>
  <si>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</si>
  <si>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</si>
  <si>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</si>
  <si>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</si>
  <si>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</si>
  <si>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EJE TRANSVERSAL CARTAGENA CON ATENCION Y GARANTIA DE DERECHOS A POBLACION DIFERENCIAL.</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</si>
  <si>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</si>
  <si>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</si>
  <si>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</si>
  <si>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</si>
  <si>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</si>
  <si>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2624
Fuente: Secretaría de Participación y Desarrollo Social- Oficina de niñez, infancia y adolescencia 2019</t>
  </si>
  <si>
    <t>2.812 familias que participan en acciones de prevención de riesgos sociales que afectan a los niños, niñas y adolescentes.</t>
  </si>
  <si>
    <t>Número de jornadas lúdicas intra y extramurales dirigidas al fortalecimiento de las familias con participación de adultos mayores.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</si>
  <si>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</si>
  <si>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</si>
  <si>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</si>
  <si>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</si>
  <si>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</si>
  <si>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Servicio de acompañamiento, social y asesoría legal a familias para la gestión de la atención a sus problemáticas funcionando.</t>
  </si>
  <si>
    <t>Creación de Un (1) servicio de asesoría legal a familias para la gestión de la atención a sus problemáticas funcionando.</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</si>
  <si>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</si>
  <si>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</si>
  <si>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</si>
  <si>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</si>
  <si>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</si>
  <si>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</si>
  <si>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3277
Fuente: SPDS, 31 de Diciembre de 2019.</t>
  </si>
  <si>
    <t>9.000 Jóvenes que participan de los espacios de representación ciudadana y grupos juveniles.</t>
  </si>
  <si>
    <t>Jóvenes participando de actividades de formación sociopolítica.</t>
  </si>
  <si>
    <t xml:space="preserve">6254
Fuente: SPDS, 31 de Diciembre de 2019.
</t>
  </si>
  <si>
    <t>10.000 jóvenes participan de actividades de formación sociopolítica.</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</si>
  <si>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</si>
  <si>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</si>
  <si>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</si>
  <si>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Jóvenes participando en espacios culturales, deportivos y de acciones de cultura de paz.</t>
  </si>
  <si>
    <t>14729
Fuente: SPDS, 31 de Diciembre de 2019.</t>
  </si>
  <si>
    <t xml:space="preserve">20.000 los jóvenes que participan en espacios culturales, deportivos y acciones de cultura de paz. </t>
  </si>
  <si>
    <t>Programa: Política Pública De Juventud</t>
  </si>
  <si>
    <t>Documento de Política Pública formulado y aprobado.</t>
  </si>
  <si>
    <t xml:space="preserve">Formular e implementar 1 política pública de Juventud </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</si>
  <si>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</si>
  <si>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</si>
  <si>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</si>
  <si>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</si>
  <si>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</si>
  <si>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</si>
  <si>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</si>
  <si>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</si>
  <si>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No. de CDV adecuados</t>
  </si>
  <si>
    <t>30
Fuente: Secretaría de Participación y Desarrollo Social</t>
  </si>
  <si>
    <t xml:space="preserve">Adecuar 15 nuevos CDV del Distrito. (fortalecer la infraestructura de los CDV) </t>
  </si>
  <si>
    <t>No. De CDV reconstruidos</t>
  </si>
  <si>
    <t>Reconstruir 5 CDV del Distrito. (reparación de CDV en estado crítico)</t>
  </si>
  <si>
    <t>No. De familiares y/o cuidadores formados en derechos, autocuidado y hábitos de vida saludable.</t>
  </si>
  <si>
    <t>6.272 familiares y/o cuidadores formados en derechos, autocuidado y hábitos de vida saludable.
Fuente: Secretaría de Participación y Desarrollo Social</t>
  </si>
  <si>
    <t>10.000 familiares y/o cuidadores nuevas formados en derechos, autocuidado y hábitos de vida saludable.</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</si>
  <si>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</si>
  <si>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</si>
  <si>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</si>
  <si>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</si>
  <si>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</si>
  <si>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</si>
  <si>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</si>
  <si>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</si>
  <si>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Programa: Pacto o Alianza Por La Inclusión Social y Productiva de las Personas Con Discapacidad.</t>
  </si>
  <si>
    <t>Numero pactos (alianzas) implementados por la inclusión social y productiva de las Personas con discapacidad.</t>
  </si>
  <si>
    <t>Implementar 20 pactos (alianzas) por la inclusión social y productiva de las personas con discapacidad de acuerdo con lineamientos técnicos y metodológicos en las dimensiones sociales, institucionales y económicas.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</si>
  <si>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</si>
  <si>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</si>
  <si>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</si>
  <si>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Programa: Desarrollo Local Inclusivo de las Personas Con Discapacidad: Reconocimiento de Capacidades, Diferencias y Diversidad.</t>
  </si>
  <si>
    <t>Numero de comités Territoriales de Discapacidad e Inclusión Social empoderados y participativos.</t>
  </si>
  <si>
    <t>Establecer la asistencia técnica permanente a los 4 comités Territoriales de Discapacidad e Inclusión Social dentro del marco normativo Distrital y nacional.</t>
  </si>
  <si>
    <t>Numero de planes de Fortalecimiento técnico y metodológico al documento base de la Política pública focalizada integradora de discapacidad e inclusión social.</t>
  </si>
  <si>
    <t>Desarrollar 1 plan de Fortalecimiento técnico y metodológico al documento base de la Política Pública focalizada integradora de discapacidad e inclusión social</t>
  </si>
  <si>
    <t>Política pública de  discapacidad e inclusión social reformulada e implementada</t>
  </si>
  <si>
    <t>1
Fuente: Secretaría de Participación y Desarrollo Social</t>
  </si>
  <si>
    <t>Reformulación e Implementación de la política pública discapacidad e inclusión social.</t>
  </si>
  <si>
    <t>LINEA ESTRATEGICA TRATO HUMANITARIO AL HABITANTE DE CALLE</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</si>
  <si>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</si>
  <si>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</si>
  <si>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Publica Social de Habitante de Calle.</t>
  </si>
  <si>
    <t>Proceso de Caracterización de población de Habitantes de Calle en el  Distrito de Cartagena</t>
  </si>
  <si>
    <t>Realizar 1 proceso de caracterización de la población de Habitante de Calle.</t>
  </si>
  <si>
    <t>Número de Hogares de Paso Habitantes de Calle en el  Distrito de Cartagena</t>
  </si>
  <si>
    <t>Aumentar a 4 Hogares de Paso.</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</si>
  <si>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</si>
  <si>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</si>
  <si>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</si>
  <si>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</si>
  <si>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</si>
  <si>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15 Acciones Afirmativas para el Reconocimiento de Derechos.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</si>
  <si>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</si>
  <si>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</si>
  <si>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Diseñar el protocolo de atención- Ruta de inclusión productiva- de los Centros para el Emprendimiento y la Gestión de la Empleabilidad en Cartagena de Indias.</t>
  </si>
  <si>
    <t>A1,  Realizar jornadas de socialización ³Ruta Comunitaria para la  Inclusión Productiva´  en las diferentes localidades de la ciudad de Cartagena.</t>
  </si>
  <si>
    <t xml:space="preserve"> A2, Registrar a los participantes  (aplicación de diagnóstico socio productivo u otro soporte).</t>
  </si>
  <si>
    <t>A1.Desarrollar componentes de orientación, capacitación y asesorías empresariales a los participantes</t>
  </si>
  <si>
    <t>A2, Elaboración y sustentación de los planes de negocio de los participantes.</t>
  </si>
  <si>
    <t>A3, Implementar unidades productivas de participantes aprobados.</t>
  </si>
  <si>
    <t>A2, Gestionar acuerdos y alianzas con empresas de sector productivo</t>
  </si>
  <si>
    <t>A1, Generar, por lo menos 5 alianzas con IFPDH y de educación superior, para la capacitación, orientación y formación pertinente de la población sujeto.</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</si>
  <si>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</si>
  <si>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</si>
  <si>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A1, Capacitar y asesorar en componentes empresariales a las mujeres emprendedoras.</t>
  </si>
  <si>
    <t>A2, Elaboración y sustentación de los planes de negocio.</t>
  </si>
  <si>
    <t>A1, Participar de la orientación, capacitación y formación pertinente, acorde a las necesidades del mercado laboral en el marco de la estrategia de inclusión productiva, "Centros para el Emprendimiento y la Gestión de la Empleabilidad´.</t>
  </si>
  <si>
    <t>A2, Gestionar oportunidades de formación y vinculación laboral de acuerdo a los perfiles formados.</t>
  </si>
  <si>
    <t>A1, Aplicar registro laboral a las mujeres participantes de la ruta.</t>
  </si>
  <si>
    <t>A2, Vincular laboralmente a las mujeres participantes en el marco de modelo de empleo inclusivo propuesto en la estrategia de inclusión productiva "Centros del emprendimientos y gestión de la empleabilidad".</t>
  </si>
  <si>
    <t>FORTALECIMIENTO EMPLEO INCLUSIVO PARA LOS JÓVENES. CARTAGENA DE INDIAS</t>
  </si>
  <si>
    <t xml:space="preserve">Desarrollar procesos de generación de ingresos sostenibles en jóvenes a partir del fortalecimiento empresarial y la gestión de la empleabilidad en el marco de la estrategia Centros para el Emprendimiento y la Gestión de la Empleabilidad en Cartagena </t>
  </si>
  <si>
    <t xml:space="preserve">A1, Aplicar registro laboral a los jóvenes participantes de la ruta </t>
  </si>
  <si>
    <t>A2, Participar de la  orientación, capacitación y formación pertinente, acorde a las necesidades del mercado laboral en el marco de la estrategia de inclusión productiva, Centros para el Emprendimiento y la Gestión de la Empleabilidad en Cartagena de Indias.</t>
  </si>
  <si>
    <t>A3,  Vincular laboralmente a los jóvenes participantes  en el marco de la estrategia de inclusión productiva, Centros para el Emprendimiento y la Gestión de la Empleabilidad en Cartagena de Indias.</t>
  </si>
  <si>
    <t>A1,  Presentación y sustentación de los planes de negocio de los jóvenes participantes</t>
  </si>
  <si>
    <t>A2, Implementar unidades productivas de jóvenes emprendedores en el marco de la estrategia centros para el emprendimiento y la Gestión de la Empleabilidad en Cartagena de Indias.</t>
  </si>
  <si>
    <t xml:space="preserve">A1, Aplicar registro a jóvenes  participantes atendidos, formados y orientados. </t>
  </si>
  <si>
    <t>ASISTENCIA CARTAGENA EMPRENDEDORES PARA PEQUEÑOS PRODUCTORE RURALES CARTAGENA DE INDIAS</t>
  </si>
  <si>
    <t>GENERAR OPORTUNIDADES DE ACCESO A PROGRAMAS DE EMPREDIMIENTO RURAL PARA LOS CAMPESINOS O PEQUEÑOS PRODUCTORES DEL DISTRITO PARA FORTALECER LA VOCACIÓN PRODUCTIVA Y MEJORAR SUS CONDICONES DE VIDA ASI COMO APORTAR ALIMENTO A LOS HABITANTES RURALES.</t>
  </si>
  <si>
    <t>Visitas de extensión agropecuarios a campesinos productores para identificar oportunidades de negocios.</t>
  </si>
  <si>
    <t>Formular plan de negocios viable en términos sociales, técnicos, ambientales y comerciales.</t>
  </si>
  <si>
    <t>Implementar y articular con el mercado local emprendimientos rurales agropecuarios, pesqueros o piscicolas para generación economica de pequeños productores agropecuarios.</t>
  </si>
  <si>
    <t>PRESTAR EL SERVICIO PÚBLICO DE EXTENSIÓN AGROPECUARIA MEDIANTE EL CUMPLIMIENTO DE LOS ENFOQUES ESTABLECIDOS EN LA LEY 1876 DEL 2017 PARA INSIDRI POSITIVAMENTE EN LA PRODUCCIÓN DE ALIMENTO Y SEGURIDAD ALIMENTARIA.</t>
  </si>
  <si>
    <t>Visitas de extensión agropecuaria  a pequeños productores rurales para desarrollar capacidades humanas y fortalecer la asociatividad, propiciar el acceso y aprovechamiento de la información para el emprendimiento.</t>
  </si>
  <si>
    <t>Transferencias de técnología  agropecuaria apequeños productores rurales.</t>
  </si>
  <si>
    <t>Demostraciones de metodos para el desarrollo de las capacidades y mejorar la gestión de de recursos.</t>
  </si>
  <si>
    <t>Vistas de extensión con transferencia de técnologia agropecuaria.</t>
  </si>
  <si>
    <t>FORTALECIMIENTO DE LA PARTICIPACIÓN CIUDADANA Y COMUNITARIA, PARA SALVAR JUNTOS A CARTAGENA DE INDIAS</t>
  </si>
  <si>
    <t>Fortalecer la incidencia y gestión de las organizaciones comunales en el desarrollo integral de sus comunidades y en la construcción de lo público.</t>
  </si>
  <si>
    <t>Realizar capacitación, inspección, vigilancia y control a Organizaciones Comunales.</t>
  </si>
  <si>
    <t>Realizar capacitaciones a dignatarios y líderes comunales en legislación comunal.</t>
  </si>
  <si>
    <t>Realizar talleres de capacitación, asesoría y orientación a dignatarios y líderes comunales en formulación de programas y proyectos empresariales.</t>
  </si>
  <si>
    <t>Realizar asesoría, orientación y talleres de capacitación a organizaciones comunales para formular planes de gestión social.</t>
  </si>
  <si>
    <t>Garantizar el ejercicio de sus derechos a líderes comunales</t>
  </si>
  <si>
    <t>Construir e implementar una política pública comunal</t>
  </si>
  <si>
    <t>Promover la incidencia en la participación de ciudadanos en los procesos de construcción de lo público y ciudadanía activa.</t>
  </si>
  <si>
    <t>FORTALECIMIENTO Y DOTACIÓN CON MATERIALES A 15 ASOCIACIONES DE PESCADORES PERTENECIENTES A GRUPOS DE LA ETNI AFRO UBICADOS EN EL DISTRITO DE CARTAGENA DURANTE L CUATRIENIO 20209 A 2023</t>
  </si>
  <si>
    <t>DOTAR CON MATERIALES A 15 ASOCIACIONES DE PESCADORES PERTENECIENTES A GRUPOS ETNICOS AFRO UBICADOS EN EL DISTRITO DE CARTEGGENA DURANTE EL CUATRIENIO 2020 A 2023</t>
  </si>
  <si>
    <t>Capacitar a organizaciones de pescadores de la etnia fro en técnicas pesqueras y buenas practicas para mejorar su actividad productiva.</t>
  </si>
  <si>
    <t>Imapartir capacitación socio empresarial a organizaciones de pescadores artesanal de la etnia fafro  para el fortalecimiento del mercado de sus productos.</t>
  </si>
  <si>
    <t>Dotar con materiales asociados a su actividad pesquera a organizaciones de la etnia afro ubicados en el Distrito de Cartagena para influenciar positivamente en su actividad productiva.</t>
  </si>
  <si>
    <t>CARACTERIZAR  LAS MUJERES INDIGENAS PARA  FORTALECERLAS EN SU PRODUCCIÓN PROPIA AGRO</t>
  </si>
  <si>
    <t>ACTUALIZACIÓN LAS MUJERES DECIDIMOS SOBRE EL EJERCICIO DEL PODER.</t>
  </si>
  <si>
    <t>INCREMENTAR LOS NIVEL DE PARTICIPACIÓN DE LAS MUJERES EN LOS ESPACIOS DE PODER Y TOMA DE DECISIÓN</t>
  </si>
  <si>
    <t>Caracterización de las organizaciones de mujeres en el distrito de Cartagena.</t>
  </si>
  <si>
    <t>Desarrollar plan de formación y asistencia técnica</t>
  </si>
  <si>
    <t>ACTUALIZACIÓN UNA VIDA LIBRE DE VIOLENCIAS PARA LAS MUJERES CARTAGENA DE INDIAS</t>
  </si>
  <si>
    <t>DISMINUIR LOS ALTOS INDICES DE VIOLENCIA DE PAREJA Y VIOLENCIA SEXUAL EN LAS MUJERES DEL DISTRITO DE CARTAGENA.</t>
  </si>
  <si>
    <t>Desarrollar Jornadas para la toma de conciencia frente a las VBG "MUJERES CARTAGENERAS POR SUS DERECHOS" dirigidas a la ciudadanía Cartagenera.</t>
  </si>
  <si>
    <t>Realizar acciones de prevención en cumplimiento al Comité de seguimiento a la implementación de la ley 1257 de 2008 - decreto 0652 de 2019, en el marco del mecanismo articulador para la atención integral a las VBG</t>
  </si>
  <si>
    <t>Crear Mesa Técnica de Mujeres Migrantes para la prevención de las VBG</t>
  </si>
  <si>
    <t>Hogar de Acogida para atender a mujeres víctimas de violencia de pareja y violencia sexual con hijos e hijas menores de edad</t>
  </si>
  <si>
    <t>ACTUALIZACIÓN MUJERES CONSTRUCTORAS DE PAZ. CARTAGENA DE INDIAS</t>
  </si>
  <si>
    <t>INCLUIR A LAS MUJERES VICTIMAS DEL CONFLICTO ARMANDO EN ACCIONES DE PREVENCIÓN PARA EL GOCE EFECTIVO DE SUS DERECHOS</t>
  </si>
  <si>
    <t>Socialización de la metodología para la construcción del plan de acción de la resolución 1325 del 2000.</t>
  </si>
  <si>
    <t>Diseño del plan de acción de la resolución 1325 del 2000.</t>
  </si>
  <si>
    <t>ADECUACIÓN CARTAGENA LIBRE DE UNA CULTURA MACHISTA CARTAGENA DE INDIAS</t>
  </si>
  <si>
    <t>PROMOVER LA TRANSFORMACION SOCIAL DE PATRONES SOCIOCULTURALES QUE IMPLIDEN EL ACCESO A LAS MUJERES A
LA VIDA POLÍTICA Y PÚBLICA EN EL DISTRITO DE CARTAGENA</t>
  </si>
  <si>
    <t>Diseño y ejecución del plan de formación, para 5 IE del Distrito.</t>
  </si>
  <si>
    <t>Desarrollar una estrategia publicitaria con la evaluación de percepción que mida los resultados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</si>
  <si>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</si>
  <si>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</si>
  <si>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Desarrollo de Procesos formativos dirigidos a padres madres de niños y niñas de 0 a 5 años y cuidadores en acciones que promueva la crianza amorosa el desarrollo de entornos protectores.</t>
  </si>
  <si>
    <t>Realizar ajuste y divulgación de la RIA.</t>
  </si>
  <si>
    <t>Identificación y apoyo de población de primera infancia con necesidades de atención nutricional.</t>
  </si>
  <si>
    <t>Desarrollo de jornadas lúdicas o ludotecas viajeras virtuales o presenciales con nn de primera infancia.</t>
  </si>
  <si>
    <t>Diseñar e implementar una (1) campaña de comunicación que promueva la garantía de los derechos de la primera Infancia.</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</si>
  <si>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</si>
  <si>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</si>
  <si>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Atención de niños, niñas y adolescentes con Derechos amenazados y/o vulnerados en Hogar de Paso.</t>
  </si>
  <si>
    <t>Talleres formativos en prevención de riesgos sociales dirigidos a niños, niñas y adolescentes.</t>
  </si>
  <si>
    <t>Ajuste y reformulación de ruta de atención a niños, niñas y adolescentes en situación de trabajo infantil, violencia sexual, mendicidad, alta permanencia en calle y situación de vida en calle.</t>
  </si>
  <si>
    <t>Actividades o Acciones Afirmativas de prevención de violencia contra NNA.</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</si>
  <si>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</si>
  <si>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</si>
  <si>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Actividades lúdicas de promoción del derecho al juego con nna de manera presencial y/o virtual.</t>
  </si>
  <si>
    <t>Talleres de fortalecimientos del CIA y promocion de la participacion infantil.</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</si>
  <si>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</si>
  <si>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</si>
  <si>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Desarrollo de actividades formativas dirigidas a padres, madres, cuidadores, servidores públicos, lideres comunitarios para la prevencion de riesgos sociales que afectan a niños, niñas y adolescentes y la promocion de la crianza amorosa</t>
  </si>
  <si>
    <t>Realización de jornadas lúdicas con participación de adultos mayores, para promover el buen trato en el hogar</t>
  </si>
  <si>
    <t>Orientar y gestionar proceso de atención integral a familias de niños, niñas y adolescentes con discapacidad</t>
  </si>
  <si>
    <t>Implementación Servicio de acompañamiento social y asesoría legal</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</si>
  <si>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</si>
  <si>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</si>
  <si>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Desarrollar actividades afirmativas para la participación juvenil en los espacios de representación ciudadana y grupos juveniles.</t>
  </si>
  <si>
    <t>Desarrollar plan de formación sociopolítica y asistencia técnica.</t>
  </si>
  <si>
    <t>Talleres de Formación y entrega de Insumos para el fortalecimiento de las Organizaciones Juveniles.</t>
  </si>
  <si>
    <t>Desarrollar foros y actividades para la participación de jóvenes en espacios culturales, deportivos y acciones de cultura de paz.</t>
  </si>
  <si>
    <t>FORMULACIÓN E IMPLEMENTACION DE LA POLÍTICA PUBLICA DE JUVENTUD EN CARTAGENA DE INDIAS</t>
  </si>
  <si>
    <t>Formular e implementar la Política Publica de Juventud en el Distrito de Cartagena de Indias</t>
  </si>
  <si>
    <t>APOYO PARA LA ATENCION INTEGRAL A LOS ADULTO MAYORES EN ESTADO DE ABANDONO, MALTRATO Y SITUACION DE CALLE EN EL DISTRITO DE CARTAGENA DE INDIAS.</t>
  </si>
  <si>
    <t>REDUCIR LOS ALTOS NIVELES DE VULNERABILIDAD EN LA POBLACIÓN MAYOR DEL DISTRITO DE CARTAGENA</t>
  </si>
  <si>
    <t>ASISTENCIA INTEGRAL A LOS ADULTOS MAYORES EN CONDICION DE VULNERABILIDAD.</t>
  </si>
  <si>
    <t>APOYO PARA LA ATENCIÓN INTEGRAL A LOS ADULTOS MAYORES EN CENTROS DE VIDA Y GRUPOS ORGANIZADOS EN EL DISTRITO DE CARTAGENA DE INDIAS</t>
  </si>
  <si>
    <t>ASISTENCIA TECNICA Y PROFESIONAL CON EQUIPO INTERDISCIPLINARIO PARA LA ATENCIÓN INTEGRAL A LAS PERSONAS MAYORES EN EL DISTRITO DE CARTAGENA.</t>
  </si>
  <si>
    <t>SERVICIO DE TRANSPORTE TERRESTRE DE VEHICULO AUTOMOTOR EN EL DISTRITO, PARA EL APOYO DE LOS PROGRAMAS EN BENEFICIO DE LOS ADULTOS MAYORES.</t>
  </si>
  <si>
    <t>SUMINISTRO DE ALIMENTOS PERECEDEROS Y NO PERECCEDEROS PARA GARANTIZAR LA SALUD NUTRICIONAL DE LOS ADULTOS MAYORES EN EL DISTRITO DE CARTAGENA.</t>
  </si>
  <si>
    <t>SUMINISTRO DE ELETRODOMESTICOS, MENAJES DE COCINA Y COMPLEMENTARIOS PARA EL FUNCIONAMIENTO DE LOS CENTROS DE VIDA Y GRUPOS ORGANIZADOS.</t>
  </si>
  <si>
    <t>EVENTOS DE RECREACIÓN Y CULTURA DIRIGIDO A LOS ADULTOS MAYORES.</t>
  </si>
  <si>
    <t>SUMINISTRO DE AYUDAS TÉCNICAS PARA LA MARCHA.</t>
  </si>
  <si>
    <t>SUMINISTRO DE UNIFORMES.</t>
  </si>
  <si>
    <t>SERVICIOS PARA FORTALECIMIENTO DE UNIDADES PRODUCTIVAS.</t>
  </si>
  <si>
    <t>DOTACIÓN ELEMENTOS KITS DE ASEO PARA EL BENEFICIO DE LOS ADULTOS MAYORES DEL DISTRITO DE CARTAGENA.</t>
  </si>
  <si>
    <t>ADECUACIÓN DE LOS CENTROS DE VIDA EN EL DISTRITO DE CARTAGENA.</t>
  </si>
  <si>
    <t>RECONSTRUCCIÓN CENTROS DE VIDA CDV EN EL DISTRITO DE CARTAGENA.</t>
  </si>
  <si>
    <t>ASISTENCIA TECNICA A REDES DE APOYO DE LAS FAMILIAS Y/O CUIDADORES DE PERSONAS MAYORES.</t>
  </si>
  <si>
    <t>CAPACITACIÓN HÁBITOS DE VIDA SALUDABLE.</t>
  </si>
  <si>
    <t>CAPACITACIÓN SOBRE LA LEY DE ADULTO MAYOR.</t>
  </si>
  <si>
    <t>Garantizar la asistencia y acompañamiento integral a las PcD, sus familias y/o cuidadores en las dimensiones corporales, individuales</t>
  </si>
  <si>
    <t>Puesta en marcha del plan visitas psicosocial domiciliarias a las PcD.</t>
  </si>
  <si>
    <t>Apoyo técnico en los informes y elaboración de planes.</t>
  </si>
  <si>
    <t>Suministrar los apoyos básicos alimentarios nutricionales en concordancia al plan de respuesta territorial.</t>
  </si>
  <si>
    <t>Suministrar los productos de apoyo en el marco de la habilitación / Rehabilitación Funcional en concordancia al plan de respuesta territorial.</t>
  </si>
  <si>
    <t>Asesoría en asistencia y acompañamiento en la generación de opciones productivas y de ingreso para el trabajo en concordancia al plan de respuesta territorial.</t>
  </si>
  <si>
    <t>Monitoreo ciudadano a las respuestas territoriales articuladas de protección a las PcD.</t>
  </si>
  <si>
    <t>Contribución :PACTO O ALIANZA POR LA INCLUSION SOCIAL Y PRODUCTIVA DE LAS PERSONAS CON DISCAPACIDAD.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</si>
  <si>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</si>
  <si>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Asistencia tecnica y suministro de materiales y de apoyo logistico a los eventos relacionados al fortalecimientos de la atencion integral y respuesta territorial.</t>
  </si>
  <si>
    <t>Realizar brigadas formativas por escenarios desde el enfoque de derechos  y deberes, fortalecimiento y generacion de oportunidades a las Personas con discapacidad.</t>
  </si>
  <si>
    <t>Establecer documento tecnico Estrategico de alianza (pacto) para la articulacion y transversalizacion de la oferta de bienes y servicios diferencial.</t>
  </si>
  <si>
    <t>Asegurar de manera sistémica, participativa y flexible la estrategia "Apalancamiento en la generación de Ingreso y Empleo de las Personas con Discapacidad en edad laboral.</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</si>
  <si>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</si>
  <si>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Implementar procesos de desarrollo de cadena de valor para la creacion, fortalecimiento, liderazgo y organización de las PcD dentro de las capacidades y generacion de oportunidades individuales y organiativas.</t>
  </si>
  <si>
    <t>Desarrollo LOCAL INCLUSIVO DE LAS PERSONAS CONDISCAPACIDAD: RECONOCIMIENTO DE CAPACIDADES, DIFERENCIAS Y DIVERSIDAD EN EL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</si>
  <si>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</si>
  <si>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Realizar Campañas de sensibilización y publicitario del Sistema Distrital de Discapacidad e Inclusión Social y de la agenda de trabajo de los Comités Locales
de Discapacidad e Inclusión social.</t>
  </si>
  <si>
    <t>Diseñar y acompañar las piezas publicitarias de las campañas y de las agendas de trabajo.</t>
  </si>
  <si>
    <t>Suministro de materiales y apoyo logístico a las reuniones de cada sesiones de los Comités Territoriales de Discapacidad.</t>
  </si>
  <si>
    <t>Suministro servicio de transporte equipo de trabajo.</t>
  </si>
  <si>
    <t>Generar empoderamiento social, organizativo y de proceso de renovación en el marco de la representatividad, legalidad y legitimidad de las organizaciones de y para personas con discapacidad.</t>
  </si>
  <si>
    <t>Realizar asistencia profesional, técnica y logística en los procesos participativos de planificación de la acción para la renovación del Sistema de Discapacidad e Inclusión social en el marco del acuerdo 009 de 2019.</t>
  </si>
  <si>
    <t>Realizar asesoría, asistencia y/o capacitación permanente de acuerdo con las acciones preparatorias en el Territorio al funcionamiento de los Comités Locales de Discapacidad en el marco del Desarrollo Local Inclusivo.</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</si>
  <si>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</si>
  <si>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</si>
  <si>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Realizar asistencia profesional y técnica en el desarrollo, integración y mejoramiento del sistema de información y gestión de análisis de redes Sociales al tema de discapacidad</t>
  </si>
  <si>
    <t>APOYO A LAS PERSONAS HABITANTES DE CALLE CON DESARROLLO HUMANO INTEGRAL EN CARTAGENA DE INDIAS</t>
  </si>
  <si>
    <t>Generar acciones de inclusión social que contribuyan al desarrollo humano de los habitantes de calle, mediante un enfoque de derechos y de corresponsabilidad que facilite el acceso a servicios sociales y el desarrollo de sus potencialidades.</t>
  </si>
  <si>
    <t>Gestionar y realizar jornadas de atención ambulatorias dirigida a la población habitante de calle y organizar redes de apoyo.</t>
  </si>
  <si>
    <t>Fortalecimiento del equipo interdiciplinario para la atención de la población habitante de calle.</t>
  </si>
  <si>
    <t>Desarrollar acciones de sensibilización ciudadana frente a la problemática de la población habitante de calle.</t>
  </si>
  <si>
    <t>ACTUALIZACIÓN DIVERSIDAD SEXUAL E IDENTIDADES DE GÈNERO CARTAGENA DE INDIAS</t>
  </si>
  <si>
    <t>DISMINUIR EXCLUSIÓN Y DISCRIMINACIÓN EN LAS PERSONAS LGTBI EN EL DISTRITO DE CARTAGENA.</t>
  </si>
  <si>
    <t>INGRESOS CORRIENTES DE LIBRE DESTINACIÓN</t>
  </si>
  <si>
    <t>CAROLINA LEON NUÑEZ</t>
  </si>
  <si>
    <t>02-001-06-20-03-01-02-01</t>
  </si>
  <si>
    <t>Directora y  grupo  de Emprendimiento de la UMATA.</t>
  </si>
  <si>
    <t>02-001-06-20-03-01-10-01</t>
  </si>
  <si>
    <t>Umata y Secretaria de Participación y Desarrollo Social</t>
  </si>
  <si>
    <t>Secretaria de Hacienda</t>
  </si>
  <si>
    <t>Directora y  grupo  Agropecuario de la UMATA</t>
  </si>
  <si>
    <t>Asistencia Cartagena fomenta la ciencia tecnología e innovación: Juntos por la extensión agropecurai a pequeños productores. Cartagena de Indias.</t>
  </si>
  <si>
    <t>02-001-06-20-03-02 -03-02-01</t>
  </si>
  <si>
    <t>02-001-06-20-04-07-01-01</t>
  </si>
  <si>
    <t>Directora y  grupo  Agrope pesquero de la UMATA</t>
  </si>
  <si>
    <t>FORTALECIMIENTO Y DOTACIÓN CON MATERIALES A 15 ASOCIACIONES DE PESCADORES PERTENECIENTES A GRUPOS DE LA ETNI AFRO UBICADOS EN EL DISTRITO DE CARTAGENA DURANTEL CUATRIENIO 20209 A 2023</t>
  </si>
  <si>
    <t>02-001-06-20-03-02-03-03</t>
  </si>
  <si>
    <t>UMATA- SECRETARIA DE PARTICIPACION</t>
  </si>
  <si>
    <t>LUISA HORTA - CROLINA LEON</t>
  </si>
  <si>
    <t>EMPODERAMIENTO DE LIDERAZGOS DE LA MUJER, NINEZ, JOVENES, FAMILIA Y GENERACIÓN INDIGENAS</t>
  </si>
  <si>
    <t>02-001-06-20-03-01-10-02</t>
  </si>
  <si>
    <t>Carolina Leon Nuñez</t>
  </si>
  <si>
    <t>02-001-06-20-05-02-01-01</t>
  </si>
  <si>
    <t>02-001-06-20-05-02-02-01</t>
  </si>
  <si>
    <t>02-001-06-20-05-02-03-01</t>
  </si>
  <si>
    <t>02-001-06-20-05-02-04-01</t>
  </si>
  <si>
    <t>02-001-06-20-05-03-01-01</t>
  </si>
  <si>
    <t>02-001-06-20-05-03-02-01</t>
  </si>
  <si>
    <t>02-001-06-20-05-03-03-01</t>
  </si>
  <si>
    <t>02-001-06-20-05-03-04-01</t>
  </si>
  <si>
    <t>02-001-06-20-05-04-01-01</t>
  </si>
  <si>
    <t>02-001-06-20-05-04-02-01</t>
  </si>
  <si>
    <t>JOSEFA VALENZUELA GASTELBONDO</t>
  </si>
  <si>
    <t>ESTAMPILLA AÑOS DORADOS</t>
  </si>
  <si>
    <t>02-088-06-20-05-05-01-02</t>
  </si>
  <si>
    <t>Denis Arryo Matos</t>
  </si>
  <si>
    <t>02-001-06-20-05-06-01-01</t>
  </si>
  <si>
    <t>02-001-06-20-05-06-02-01</t>
  </si>
  <si>
    <t>02-001-06-20-05-06-03-01</t>
  </si>
  <si>
    <t>Milciades Osorio Diaz</t>
  </si>
  <si>
    <t>02-001-06-20-05-07-01-01</t>
  </si>
  <si>
    <t>02-001-06-20-05-08-01-01</t>
  </si>
  <si>
    <t>PROGRAMACIÓN META A 2021</t>
  </si>
  <si>
    <t>Implementar 4 Semanas por la productividad en Cartagena, como mecanismo de promoción empresarial. (1 por año)</t>
  </si>
  <si>
    <t>Vincular 800 unidades productivas participando de espacios de promoción, comercialización y acceso a nuevos mercados (local, nacional e internacional)</t>
  </si>
  <si>
    <t>Vincular a 100 unidades productivas con enfoque de innovación y uso de nuevas tecnologías. Programa “Emprendimiento INN” y con becas otorgadas.</t>
  </si>
  <si>
    <t>Implementar 1 laboratorio empresarial y laboral juvenil (padrinazgo empresarial, cultura empresarial, análisis y estudios sectoriales, modelos asociativos, teletrabajo, voluntariado).</t>
  </si>
  <si>
    <t>Semana por la productividad en Cartagena, implementada como mecanismo de promoción empresarial.</t>
  </si>
  <si>
    <t>N° de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</si>
  <si>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</si>
  <si>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</si>
  <si>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256 Organizaciones comunales dotadas</t>
  </si>
  <si>
    <t>Un (1) Consejo Distrital de Participación Ciudadana conformado y en funcionamiento.</t>
  </si>
  <si>
    <t>Una (1) Política Pública de Participación Ciudadana construida e implementada</t>
  </si>
  <si>
    <t>Número de Consejos Distritales de Participación Ciudadana conformados y en funcionamiento.</t>
  </si>
  <si>
    <t xml:space="preserve"> Política Pública de Participación Ciudadana construida e implementada</t>
  </si>
  <si>
    <t>1 Política Pública Reformulada y actualizada</t>
  </si>
  <si>
    <t>1 Instancia rectora de la Política Pública de Mujeres incluida en el proceso de modernización.</t>
  </si>
  <si>
    <t>Política Pública Reformulada y actualizada con línea base y documento final</t>
  </si>
  <si>
    <t>Instancia rectora de la Política Pública de Mujeres incluida en el proceso de modernización.</t>
  </si>
  <si>
    <t>14 acciones estratégicas de cumplimiento al comité unificado de lucha contra el delito de la trata de personas.</t>
  </si>
  <si>
    <t>Número de acciones estratégicas de cumplimiento al comité unificado de lucha contra el delito de la trata de personas.</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</si>
  <si>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</si>
  <si>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</si>
  <si>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800 cupos habilitados para la atención especializada de niños, niñas y adolescentes con derechos amenazados, inobservados y/o vulnerados (en situación de explotación laboral y/o víctimas de violencia sexual u otro tipo de violencia).</t>
  </si>
  <si>
    <t>Numero cupos habilitados para la atención especializada de niños, niñas y adolescentes con derechos amenazados, inobservados y/o vulnerados (en situación de explotación laboral y/o víctimas de violencia sexual u otro tipo de violencia).</t>
  </si>
  <si>
    <t>Atención especializada de niños, niñas y adolescentes con derechos amenazados, Inobservados y/o vulnerados</t>
  </si>
  <si>
    <t>Una (1) Política Pública de Infancia, Adolescencia y Fortalecimiento Familiar implementada y en ejecución.</t>
  </si>
  <si>
    <t>Formular el primer año de la actual administración, un (1) documento de Caracterización de la problemática de trabajo infantil en el Distrito</t>
  </si>
  <si>
    <t>Política Pública de Infancia, Adolescencia y Fortalecimiento Familiar</t>
  </si>
  <si>
    <t>Documento de Caracterización de la problemática de trabajo infantil en el Distrito</t>
  </si>
  <si>
    <t xml:space="preserve">Desarrollo de 4 sesiones CPS y de las Mesas Tematicas y Poblacionales (Primera Infancia, CIETI, MIAF) </t>
  </si>
  <si>
    <t xml:space="preserve"> Alistamiento para la Caracterizacion del la problemática de trabajo infantil en el Distrito. </t>
  </si>
  <si>
    <t>ARRIENDOS BIEN INMUEBLE PARA EL FUNCIONAMIENTO DE CENTROS DE VIDA.</t>
  </si>
  <si>
    <t>Impulsar 3 modificaciones y adaptaciones necesarias y adecuadas, que no impongan carga desproporcionada o indebida, en las dimensiones institucionales, sociales y económicas.</t>
  </si>
  <si>
    <t>No de Ajustes Razonables Impulsados en dimensiones institucionales, sociales y económicas.</t>
  </si>
  <si>
    <t>Establecer importancia al mecanismo Ajustes Razonables en las Dimensiones Institucionales, Sociales y Economicas que garanticen a las personas con discapacidad el ejercicio de igualdad de condiciones.</t>
  </si>
  <si>
    <t>Aumentar asistencia técnica y apoyo logístico para desarrollar el potencial productivo de las personas con Discapacidad, familia y/o cuidador.</t>
  </si>
  <si>
    <t>Formación Para El Trabajo - Generación De Ingresos y Responsabilidad Social Empresarial.</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</si>
  <si>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</si>
  <si>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</si>
  <si>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Publica Social de Habitante de Calle.</t>
  </si>
  <si>
    <t>25 habitantes de calle beneficiados con Programas de Responsabilidad Social del Sector Privado</t>
  </si>
  <si>
    <t>170 habitantes de calle beneficiados con Programas de educación para el trabajo</t>
  </si>
  <si>
    <t>3 Organizaciones legalmente constituidas por habitantes de calle de acuerdo a su interés</t>
  </si>
  <si>
    <t>Apoyo A LA FORMACIÓN PARA EL TRABAJO GENERACIÓN DE INGRESOS Y RESPONSABILIDAD SOCIAL EMPRESARIAL A PERSONAS HABITANTES DE CALLE EN Cartagena de Indias</t>
  </si>
  <si>
    <t>Política Pública de Diversidad Sexual e Identidades de Género Distrital formulada</t>
  </si>
  <si>
    <t>Observatorio en Diversidad Sexual e Identidades de Género Distrital creado</t>
  </si>
  <si>
    <t>Formular 1 Política Pública de Diversidad Sexual e Identidades de Género Distrital</t>
  </si>
  <si>
    <t>Crear 1 Observatorio en Diversidad Sexual e Identidades de Género Distrital</t>
  </si>
  <si>
    <t>FORMULACIÓN DE LA POLÍTICA PUBLICA DE DIVERSIDAD SEXUAL E
IDENTIDADES DE GÉNERO CARTAGENA DE INDIAS</t>
  </si>
  <si>
    <t>A1, Aplicar registro laboral a los participantes de la ruta.</t>
  </si>
  <si>
    <t>A2, Desarrollar capacitación y asesorías empresariales a jóvenes emprendedores.</t>
  </si>
  <si>
    <t>ACTUALIZACIÓN Y REFORMULACION DE LA POLÍTICA PUBLICA DE MUJER CARTAGENA DE INDIAS</t>
  </si>
  <si>
    <t>ACTUALIZACIÓN INSTANCIA RECTORA DE LA POLÍTICA PÚBLICA DE MUJERES CARTAGENA DE INDIAS</t>
  </si>
  <si>
    <t>Elaboracion Plan de accion de la politica</t>
  </si>
  <si>
    <t>Desarrollar la iniciativa de promoción comercial “Semanas por la productividad en Cartagena”.</t>
  </si>
  <si>
    <t>MARISOL JIMENEZ</t>
  </si>
  <si>
    <t>Generar participación, de por lo menos 100 unidades productivas a los diferentes espacios propuestos.</t>
  </si>
  <si>
    <t>Generar, por lo menos, 20 acuerdos comerciales para los emprendimientos y unidades productivas.</t>
  </si>
  <si>
    <t>Desarrollar la iniciativa “Emprendimiento INN”, dirigida a emprendimientos con enfoque de innovación y uso de nuevas tecnologías. (documento proyecto de la iniciativa e implementaciòn y resultados).</t>
  </si>
  <si>
    <t>Desarrollar la iniciativa “Laboratorio laboral y empresarial juvenil”, con enfoque de conectividad y uso de nuevas formas digitales para la inclusión (documento proyecto de la iniciativa e implementaciòn y resultados).</t>
  </si>
  <si>
    <t>Construir una (1) plataforma digital Comunal.</t>
  </si>
  <si>
    <t>Crear e implementar un (1)Consejo Distrital de Participación Ciudadana</t>
  </si>
  <si>
    <t>Construir e implementar una (1)Política Pública de Participación</t>
  </si>
  <si>
    <t>Diagnostico (Análisis de la situación de las mujeres).</t>
  </si>
  <si>
    <t>Consulta publica</t>
  </si>
  <si>
    <t>Reformular y actualizar la Política Pública de Mujer</t>
  </si>
  <si>
    <t>Formulación y Aprobación</t>
  </si>
  <si>
    <t>Elaboración plan de acción para operativización de la política</t>
  </si>
  <si>
    <t>Elaboración de la propuesta técnica, el acto administrativo y Gestión ante el ente gubernamental, el consejo distrital y asistencia técnica de la función pública.</t>
  </si>
  <si>
    <t>Crear una instancia rectora de la política pública para las mujeres en Cartagena</t>
  </si>
  <si>
    <t>1.600 niños, niñas y adolescentes que  participan de los consejos de infancia y adolescencia u otros escenarios de participación.</t>
  </si>
  <si>
    <t>Asistencia EN LA GESTIÓN SOCIAL INTEGRAL Y ARTICULADORA POR LA PROTECCION DE LAS PERSONAS CON DISCAPACIDAD Y/O SU FAMILIA O CUIDADOR. Cartagena de Indias</t>
  </si>
  <si>
    <t>Capacitar, orientar y brindar formación en artes y oficios a 170 habitantes de calle, a partir de la estrategia "Centros para el emprendimiento y la gestión de la empleabilidad".</t>
  </si>
  <si>
    <t>Capacitación, orientación y formación de habitantes de calle en artes y oficios, en el marco de la estrategia Centros para el Emprendimiento y la Gestión de la Empleabilidad en Cartagena.</t>
  </si>
  <si>
    <t>Gestionar oportunidades de formación y vinculación laboral de acuerdo a los perfiles formados.</t>
  </si>
  <si>
    <t>Participar en el laboratorio empresarial laboral y juvenil en el marco de la estrategia de inclusión productiva, Centros para el Emprendimiento y la Gestión de la Empleabilidad.</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</si>
  <si>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</si>
  <si>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</si>
  <si>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Participar en los espacios de promoción comercial en el marco de la estrategia de inclusión productiva Centros para el Emprendimiento y la Gestión de la Empleabilidad</t>
  </si>
  <si>
    <t>Realizar vinculación a 25 habitantes de calle en procesos de responsabilidad social, mediante jornadas de atención, procesos formativos, asistencias y entrega de ayudas</t>
  </si>
  <si>
    <t>Aplicar registro laboral a los habitantes de calle participantes de la ruta.</t>
  </si>
  <si>
    <t>Número de habitantes de calle beneficiados con Programas de Responsabilidad Social del Sector Privado.</t>
  </si>
  <si>
    <t>Número de habitantes de calle beneficiados con Programas de educación para el trabajo.</t>
  </si>
  <si>
    <t>Organizaciones legalmente constituidas por habitantes de calle de acuerdo a su interés.</t>
  </si>
  <si>
    <t>Desarrollar un plan de formación a funcionarios y funcionarias sobre los derechos de la población LGTBIQ.</t>
  </si>
  <si>
    <t>Servicio de consultoría y logística para la creación del observatorio</t>
  </si>
  <si>
    <t>Desarrollar jornadas de sensibilización para el respeto y el reconocimiento de los derechos de las personas LGTBIQ del Distrito de Cartagena</t>
  </si>
  <si>
    <t>Formular la política pública LGTBIQ del Distrito de Cartagena</t>
  </si>
  <si>
    <t>Elaboración plan de acción para operativización de la política.</t>
  </si>
  <si>
    <t>2350 
Fuente umata 2019</t>
  </si>
  <si>
    <t>Esterilización de 7000 animales callejeros</t>
  </si>
  <si>
    <t xml:space="preserve">Documento de avance en el proceso de construccion de la  politica </t>
  </si>
  <si>
    <t xml:space="preserve">Presentar una  propuesta de la Politica Publica </t>
  </si>
  <si>
    <t>CARTAGENA EMPRENDEDORA MPARA pequeños productore rurales</t>
  </si>
  <si>
    <t>En Proceso</t>
  </si>
  <si>
    <t>PILAR RESILIENTE</t>
  </si>
  <si>
    <t xml:space="preserve">“SALVEMOS JUNTOS NUESTRO PATRIMONIO NATURAL” </t>
  </si>
  <si>
    <t>VEHICULOS DE TRACCION
 ANIMAL SUSTITUIDOS</t>
  </si>
  <si>
    <t>SUSTITUIR 100% EN CENSO DE VTA</t>
  </si>
  <si>
    <t>IMPLMENTACIÓN PROYECTO OPERACIÓN DENTRO
 DE ATENCIÓN Y PROTECCIÓN ANIMAL-VEHICULOS DE TRACCION ANIMAL CARTAGENA DE INDIAS</t>
  </si>
  <si>
    <t>ENTEGAR EN ADOPCION A 274 ANIMALES RECUPERADOS QUE ERAN 
UTILIZADOS COMO VEHICILOS DE TRACCION ANIMAL EN EL DISTRITO DE CARTAGENA</t>
  </si>
  <si>
    <t xml:space="preserve">UMATA </t>
  </si>
  <si>
    <t>PROYECTO OPERACIÓN DENTRO
 DE ATENCIÓN Y PROTECCIÓN ANIMAL-VEHICULOS DE TRACCION ANIMAL</t>
  </si>
  <si>
    <t>02-001-06-20-01-01-08-02</t>
  </si>
  <si>
    <t>ESTRATEGIAS DE EMPRENDIMIENTO Y EMPRESARISMO PARA LA INCLUSION PRODUCTIVA Y LA VINCULACION LABORAL EN EL DISTRITO DE CARTAGENA DE INDIAS. ET+</t>
  </si>
  <si>
    <t>02-001-06-10-03-01-01-01</t>
  </si>
  <si>
    <t>MUJERES CON AUTONOMIA ECONOMICA EG+</t>
  </si>
  <si>
    <t>EMPLEO INCLUSIVO PARA LOS JOVENES ET+</t>
  </si>
  <si>
    <t>02-001-06-20-03-01-03-02</t>
  </si>
  <si>
    <t>FORTALECIMIENTO DE LA PARTICIPACION CIUDADANA Y COMINITARIA PARA SALVAR JUNTOS A CARTAGENA. ET+</t>
  </si>
  <si>
    <t>LAS MUJERES DECIDIMOS EN EL EJERCICIO DEL PODER EG+</t>
  </si>
  <si>
    <t>UNA VIDA LIBRE DE VIOLENCIAS PARA LAS MUJERES EG+</t>
  </si>
  <si>
    <t>MUJERES CONSTRUCTORAS DE PAZ EG+</t>
  </si>
  <si>
    <t>CARTAGENA LIBRE DE UNA CULTURA MACHISTA EG+</t>
  </si>
  <si>
    <t>COMPROMETIDOS CON LA SALVACION DE NUESTRA PRIMERA INFANCIA  ET+</t>
  </si>
  <si>
    <t>PROTECCION DE LA INFANCIA Y LA ADOLESCENCIA PARA LA PREVENCION Y ATENCION DE VIOLENCIAS ET+</t>
  </si>
  <si>
    <t>LOS NINOS, LAS NINAS Y ADOLESCENTES DE CARTAGENA PARTICIPAN Y DISFRUTAN SUS DERECHOS  ET+</t>
  </si>
  <si>
    <t>FORTALECIMIENTO FAMILIAR ET+</t>
  </si>
  <si>
    <t>JOVENES PARTICIPANDO Y SALVANDO A CARTAGENA ET+</t>
  </si>
  <si>
    <t>POLITICA PUBLICA DE JUVENTUD ET+</t>
  </si>
  <si>
    <t>ATENCION INTEGRAL A LOS ADULTO MAYORES EN ESTADO DE ABANDONO, MALTRATO Y SITUACION DE CALLE. ET+</t>
  </si>
  <si>
    <t>ATENCION INTEGRAL A LOS ADULTOS MAYORES EN CENTROS DE VIDA Y GRUPOS ORGANIZADOS ET+</t>
  </si>
  <si>
    <t xml:space="preserve">GESTION SOCIAL INTEGRAL Y ARTICULADORA POR LA PROTECCION DE LAS PERSONAS CON DISCAPACIDAD Y/O SU FAMILIA O CUIDADOR. ET+ </t>
  </si>
  <si>
    <t>PACTO O ALIANZA POR LA INCLUSION SOCIAL Y PRODUCTIVA DE LAS PERSONAS CON DISCAPACIDAD. ET+</t>
  </si>
  <si>
    <t>DESARROLLO LOCAL INCLUSIVO DE LAS PERSONAS CON DISCAPACIDAD: RECONOCIMIENTO DE CAPACIDADES, DIFERENCIAS Y DIVERSIDAD. ET+</t>
  </si>
  <si>
    <t>HABITANTE DE CALLE CON DESARROLLO HUMANO INTEGRAL ET+</t>
  </si>
  <si>
    <t>FORMACION PARA EL TRABAJO - GENERACION DE INGRESOS Y RESPONSABILIDAD SOCIAL EMPRESARIAL PARA LOS HABITANTES DE CALLE DEL DISTRITO DE CARTAGENA. ET+</t>
  </si>
  <si>
    <t>02-001-06-20-05-07-02-01</t>
  </si>
  <si>
    <t>DIVERSIDAD SEXUAL E IDENTIDADES DE GENERO. ET+</t>
  </si>
  <si>
    <t>REALIZAR SEGUIMIENTO A LOS ANIMALES ENTREGADOS Y CAPACITAR A LOS NUEVOS PROPIETARIOS</t>
  </si>
  <si>
    <t>ENTREGAR EN ADOPCION LOS EQUINOS UTILIZADOS COMO  VTA SUSTITUIDOS</t>
  </si>
  <si>
    <t>RECEPCION DE LOS EQUINOS USADOS COMO VTA Y SUSTITUDIOS  EN EL DISTRITO DE CARTAGENA</t>
  </si>
  <si>
    <t>ATENCIÓN Y ADOPCIÓN DE ANIMALES QUE SON PARTE DEL PROCESO DE SUSTITUCIÓN DE VTA. RECEPCIÓN DE EQUINOS</t>
  </si>
  <si>
    <t>META EJECUTADA A 31-03-2021</t>
  </si>
  <si>
    <t>OBSERVACIONES 31-03-2021</t>
  </si>
  <si>
    <r>
      <rPr>
        <b/>
        <sz val="12"/>
        <rFont val="Arial"/>
        <family val="2"/>
      </rPr>
      <t>6</t>
    </r>
    <r>
      <rPr>
        <sz val="12"/>
        <rFont val="Arial"/>
        <family val="2"/>
      </rPr>
      <t xml:space="preserve"> Fuente: Secretaría de Participación y Desarrollo Social. 2019</t>
    </r>
  </si>
  <si>
    <t>Presupuesto Ejecutado 31-03-2021</t>
  </si>
  <si>
    <t>Se tiene previsto reunion el dia 23 de abril para realizar, alianza publico privado con empresas para la generacion de empleo y procesos de emprendimiento para 15 mujeres.</t>
  </si>
  <si>
    <t>Desarrollar la estrategia Escuelas de Formación a 300 Mujeres</t>
  </si>
  <si>
    <t xml:space="preserve">Promocion de la ruta de atencion, entidades de acceso a la justicia y violentometro en el marco de la campaña Voces que no callan </t>
  </si>
  <si>
    <t xml:space="preserve">Asistencia tecnica de ONU Mujeres, Programa de Gobernabilidad de USAID, Secretaria de Planeacion Distrital, Escuela de Gobierno y organzaciones de mujeres para el proceso de rendicion de cuentas, formulacion y actualizacion de la politica publica. </t>
  </si>
  <si>
    <t>Desarrollar un (1) plan de formación sobre el delito de la trata de personas que incluya tres (3) acciones de fortalecimiento a la ruta de protección y atención del Comité</t>
  </si>
  <si>
    <t>Realizar tres (3) conmemoraciones al día mundial contra el delito de la trata de personas.</t>
  </si>
  <si>
    <t>Diseñar e Implementar una (1) campaña institucional para la prevención del delito de la trata de personas con su respectiva evaluación que mida los resultados.</t>
  </si>
  <si>
    <t>Desarrollar una (1) Línea de Investigación para la para la prevención del delito de la trata de personas.</t>
  </si>
  <si>
    <t xml:space="preserve">Acompañamiento de OIM en asistencia tecnica para el comité distrital de lucha contra el delito de la trata de personas </t>
  </si>
  <si>
    <t xml:space="preserve">En proceso de revision con las organizaciones de la sociedad civil </t>
  </si>
  <si>
    <t xml:space="preserve">Se definieron las IE para inciar el proceso </t>
  </si>
  <si>
    <t xml:space="preserve">En diferentes sectores, fuerza naval, funcionarios publicos </t>
  </si>
  <si>
    <t xml:space="preserve">La campaña de de comunicación aprobada en la vigencia inmediatamente anterior, continua siendo promocionada a traves de las redes sociales de la Secretaria. </t>
  </si>
  <si>
    <t>ASITENCIA CARTAGENA FOMENTA LA CIENCIA  TECNOLOGIA E INNOVACION: JUNTOS POR LA EXTENSIÓN AGROPECUARIA  CARTAGENA DE INDIAS.</t>
  </si>
  <si>
    <t>Implementar convenio con albergue para atencion medico veterinaria integral para animales domesticos en condicion de calle del distrito.</t>
  </si>
  <si>
    <t>En fase de articulación con el IDER - IPCC para coordinar como será llevado a cabo el cumplimiento de este indicadoe en el presente año.</t>
  </si>
  <si>
    <t>A la espera de aprobación del documento de diagnostico participativo por parte de la Secretaría de Planeación para continuar con la agenda de P.P.D.J.</t>
  </si>
  <si>
    <t>Elaboracion del documento Diagnostico de la Politica Publica de Juventud.</t>
  </si>
  <si>
    <t>ENTREGAR EN ADOPCION LOS EQUINOS UTILIZADOS COMO VTA SUSTITUIDOS.</t>
  </si>
  <si>
    <t>RECEPCION DE LOS EQUINOS USADOS COMO VTA Y SUSTITUDIOS  EN EL DISTRITO DE CARTAGENA.</t>
  </si>
  <si>
    <t>REALIZAR SEGUIMIENTO A LOS ANIMALES ENTREGADOS Y CAPACITAR A LOS NUEVOS PROPIETARIOS.</t>
  </si>
  <si>
    <t>Dotacion a familias de mujeres indigenas</t>
  </si>
  <si>
    <t>Elaboracion y sustentación de los planes de negocio</t>
  </si>
  <si>
    <t>Dotar a (43) Organizaciones Comunales de equipos informáticos, muebles y enseres</t>
  </si>
  <si>
    <t>Las acciones desarolladas a partir de este programa se encuentran en fase de planeación y estudios previos.</t>
  </si>
  <si>
    <t>No se ha realizado acciones para esta actividad.</t>
  </si>
  <si>
    <t>Servicios de atención Integral mediante hogar de paso, para la resocializacion, inclusión al núcleo familiar y laboral.</t>
  </si>
  <si>
    <t xml:space="preserve">EN PROCESO DE CONTRATACION DE DOS MEDICOS VETERINARIOS PARA AQTENCION DE EQUINOS USADOS COMO VTA EN EL DISTRITO DE CARTAGENA, EQUIPO ADMINISTRATIVO Y LEGAL, PARA LLEVAR A CABO PROCESOS PERTINENTES DEL PROYECTO CDP #32  *PROCESO DE CONTRATACION DE ALBERGUE TEPORAL PARA TENENCIA DE EQUINOS SUSTITUIDOS POR EL DATT O LOS DECOMISADOS POR MALTRATO EN EL DISTRITO. *PROCESO DE ESTRUCTURACION PROCESO DE CONTRATACION FUNDACION DE APOYO SOCIAL PARA CAPACITACIONES DE TENEDORES DE EQIDOS Y FUTUROS ADOPTANTES, SEGUIMIENTO A ADOPCIONES.                             *SE REALIZARON CAMPAÑAS DE VACUNACION, VITAMINIZACION, DESPARACITACION, MEDIDAS Y PESAJE DE EQUINOS USADOS COMO VEHICULOS DE TRACCION ANIMAL EN EL DISTRITO.  EN LAS CAMPAÑAS DE VACUNACIÓN DE 2021 SE ATENDIERON 149  ANIMALES (CABALLOS, ASNOS Y MULOS)                                </t>
  </si>
  <si>
    <t>PROCESO DE CONTRATACION CONVENIO DE ASOCICIACION PARA RECONOCIMIENTO Y DOTACION A MUJERES INDIGENAS EN ACTIVIDAD PROPIA.                                                PROCESO DE CONTRATACION PSICOLOGA PARA SEGUIMIENTO, CAPACITACION Y APOYO PSICOSOCIAL A MUJERES INDIGENAS DEL DISTRITO.</t>
  </si>
  <si>
    <t>EL PROCESO DE FORMACIÓN Y CAPACITAICÓN, LO ESTAMOS REALIZANDO CON UNA ORGANIZACIO, QUE ES LA FEDERACIÓN DE PESCADORES FEDECARIBOL. QUE A SU VEZ ESTA CONFORMADA POR 25 ORGANIZACIONES DE PESCADORES. EN APOYO DE SENA SE IMPARTIO CAPACITACION EN FORTALECIMIENTO EMPAQUE Y COMERCIALIZACION DE PRODUCTOS A TRAVES DE LAS REDES SOCIALES OCOMERCIO ELECTRONICO - FEDECARIBOL BARRIO CHINO QUE AGRUPA A 30 ASOCIACIONES DEL DISTRITO.                      SE PREPARA CONVENIO PARA CAPACITAR A 5 ASOCIACIONES Y DOTARDE MATERIALES.        PROCESO DE CONTRATACION DE BIOLOGO MARINO PARA APOYAR LA CONTINUA COMUNICACION CON LAS ASOCIACIONES DE PESCADORES, Y CAPACITAR EN ARTES DE PESCA.</t>
  </si>
  <si>
    <t>SE ATENDIO A LOS PRODUCTORES RURALES MEDIENTE LAS VISITA PEDIALES, TALLERES, CAPACITACIONES, ENTREGA DE INSUMOS Y ASISTENCIA TÉCNICA.                                         SE ESTAN REALIZANDO TALLERES DE AGRICULTURA URBANA EN LA POPA Y PONTEZUELA SUMINISTRO DE SEMILLAS Y ASISTENCIA TECNICA.     ESTA EN PROCESO LA SOLICITUD DE SDP PARA CONTRATACION  DE UNA CORPORACION PARA CAPACITAR EN AGRICULTURA URBANA EN EL DISTRITODE CARTAGENA.</t>
  </si>
  <si>
    <t>Se solicito CDP para covenio con asociacion para impulsar emprendimientos rurales en el distrito,  se han realizado visiatas tecnicas con posibilidad de emprendimientos</t>
  </si>
  <si>
    <t>CDP expedido, se esta reaalizando la documentacion para la contratacion con veterinario con experiencia en esterilizaciones.</t>
  </si>
  <si>
    <t>Proceso de revision de documento entregados, para formular borrador.</t>
  </si>
  <si>
    <t>Dos propuestas para convenios se estan realizando visitas y negociaciones para la atencion integral y de urgencias de animales domesticos en condicion de calle.</t>
  </si>
  <si>
    <t>Se esta realizando actividades pedagogicas por redes sociales, e invitando a las autoridades y fundaciones para hacer parte de lajunta protectora de animales, invitando a las entidades que hacen parte de la junta, como la iglesia, el dadis, comunidad estudiantil, fundaciones, personas que se encargan de velar por los animales.</t>
  </si>
  <si>
    <t>reparacion de borrador por el profesional especializado de planta</t>
  </si>
  <si>
    <t xml:space="preserve">Programa: Habitante De Calle Con Desarrollo Humano Integral </t>
  </si>
  <si>
    <t>LÍNEA ESTRATÉGICA: DESARROLLO ECONÓMICO Y EMPLEABILIDAD</t>
  </si>
  <si>
    <t>Proyectos Productivos y Generacion de Ingresos Secretaría de Participación y Desarrollo Social.</t>
  </si>
  <si>
    <t>Oficina de Asuntos para la Mujer  Secretaría de Participación y Desarrollo Social</t>
  </si>
  <si>
    <t>Oficina Programa de Juventud    Secretaría de Participación y Desarrollo Social</t>
  </si>
  <si>
    <t>YULISKA DE LA HOZ</t>
  </si>
  <si>
    <t>Oficina de Formacion Ciudadana y Gestion Comunitaria   Secretaría de Participación y Desarrollo Social</t>
  </si>
  <si>
    <t>NUBIA CORONEL DE GARCIA</t>
  </si>
  <si>
    <t>Oficina de Asuntos para la mujer Secretaría de Participación y Desarrollo Social</t>
  </si>
  <si>
    <t>Oficina de Infancia y  Familia     Secretaría de Participación y Desarrollo Social.</t>
  </si>
  <si>
    <t>MILADY NIÑO OROZCO</t>
  </si>
  <si>
    <t>Oficina Programa de Jouventud    Secretaría de Participación y Desarrollo Social</t>
  </si>
  <si>
    <t>Oficina Prohrama de Atención a las Personas Mayores   Secretaría de Participación y Desarrollo Social</t>
  </si>
  <si>
    <t>Oficina Programa de Discapacidad - Secretaria de Participación y Desarrollo Social</t>
  </si>
  <si>
    <t>Oficina de Atención Poblacion Habitantes de Calle    Secretaría de Participación y Desarrollo Social</t>
  </si>
  <si>
    <t>Vincular laboralmente alos habitantes de calle participantes en el marco del modelo de empleo productivo propuesto en la estrategia de inclusión productiva Centros de Emprendimiento y Gestión de la Empleabilidad.</t>
  </si>
  <si>
    <t>Oficina de Asuntos para la mujer  Secretaría de Participación y Desarrollo Social</t>
  </si>
  <si>
    <t>Presupuesto Ejecutado 15-06-2021</t>
  </si>
  <si>
    <t xml:space="preserve">02-088-06-20-05-05-01-01                                  </t>
  </si>
  <si>
    <t>02-109-06-20-05-05-01-01</t>
  </si>
  <si>
    <t xml:space="preserve">ESTAMPILLA AÑOS DORADOS     </t>
  </si>
  <si>
    <t>RENDIMIENTOS FINANCIEROS ESTAMPILLAS AÑOS DORADOS</t>
  </si>
  <si>
    <t>ATENCION INTEGRAL A LOS ADULTOS MAYORES EN CENTROS
DE VIDA Y GRUPOS ORGANIZADOS ET+ - Rendimientos
Financieros Estampilla Anos Dorados</t>
  </si>
  <si>
    <t xml:space="preserve">Se realizo en concertacion con las organizaciones de la sociedad civil </t>
  </si>
  <si>
    <t>% DE EJECUCION</t>
  </si>
  <si>
    <t>ACTIVIDAD EJECUTADA HASTA EL 31-03-2021</t>
  </si>
  <si>
    <t>ACTIVIDAD EJECUTADA HASTA EL 30-06-2021</t>
  </si>
  <si>
    <t>Una (1) Política Pública Comunal del Distrito de Cartagena construida e implementada.</t>
  </si>
  <si>
    <t>Una (1) Plataforma comunal construida</t>
  </si>
  <si>
    <t>META EJECUTADA A 30-06-2021</t>
  </si>
  <si>
    <t>El convenio aun no se ha firmado con la entidad formativa "SENA", el documento  esta en juridica para revision y posterior firma, sin embargo desde ya  se estan implementando acciones</t>
  </si>
  <si>
    <t>La semana de la prductividad esta programada para el 15 y 16 de julio, sin embargo estan dadas todas las codiciones y logisticas para su realizacion</t>
  </si>
  <si>
    <t>Las unidades productivas participaran en la semana de la productividad el 15 y 16 de julio</t>
  </si>
  <si>
    <t>De manera presencial se viene realizando asesorias tecnica, juridica y contable a las organizaciones comunales en las tres localidades del distrito de cartagena; igualmente, peticion de estas, se les viene acompañando y brindando asesoria en la resolucion de conflictos organizativos , manejo adecuado de libros contables, de afiliados y de actas, como tambien, en todo lo que tiene que ver con el registro unico comunal, registro unico tributario, reforma estatutaria, segregacion y constitucion de nuevas juntas de accion comunal. Todas estas actividades se realizaron, cumplindo con los protocolos de bioseguridad.</t>
  </si>
  <si>
    <t>De manera virtual y presencial, se vienen capacitando a los dignatarios y afiliados de las organizaciones comunales, en legislacion comunal y procesos de eleccion de dignatarios comunales, con el fin de brindar los conocimientos basicos, para el correcto ejercicio de sus funciones y el cumplimiento de la normatividad comunal.</t>
  </si>
  <si>
    <t xml:space="preserve"> Atraves del equipo de tecnicos comunitarios, se viene realizando un inventario a las organizaciones comunales, con el fin de identificar sus necesidades de dotacion, y contar con la informacion que  permita priorizar las organizaciones que seran dotadas.  igualmente se está gestionando la consecucion de los recursos, que permita avanzar en el cumplimiento de la meta. </t>
  </si>
  <si>
    <t>Se han capacitado, asesorado y orientado de manera virtual y presencial, a dignatarios y afiliados de  las organizaciones comunales en formulación de programas y proyectos empresariales y emprendimiento comunal, con el fin de fortalecer las comisiones empresariales de estas organizaciones.</t>
  </si>
  <si>
    <t>De manera presencia y virtual,  han capacitado  a dignatarios s de  las organizaciones comunales en elaboracion de planes gestion social y de desarrollo comunal, posibilitando a estas organizaciones herramientas consectuales y metodologica para la formulacion e implementacion de los mismos.</t>
  </si>
  <si>
    <t>Se le brindó asesoria y acompañamiento mediante contacto via telefonica para identificar el grado de riesgo y la implementacion de medidas urgentes para su seguridad personal y garantia de derecho.</t>
  </si>
  <si>
    <t xml:space="preserve">Se están gestionando las alianzas estrategicas y la articulacion institucional  para avanzar en las diferentes fases que  el cumplimiento de la meta. </t>
  </si>
  <si>
    <t xml:space="preserve">Se avanzó con la fase de planeacion y alistamiento y se está trabajando de manera articulada con Planeacion distrital, para el inicio de la fase agenda publica. Esta requiere la asisignacion de recursos  para el desarrollo de las actividades previstas. (Diagnostico participativo, transporte, refrigerio, material pedagogico Etc.) </t>
  </si>
  <si>
    <t xml:space="preserve">Se  avanzó con la revision del decreto 0434 del 27 de abril de 2018, por medio del cual se conforma el Consejo Distrital de Participacion Ciudadana del distrito Cartagena de Indias, con el fin de hacer  ajustes para incluir algunos  actores que en el momento de su elaboracion no se tuvieron en cuenta. Igualmente, se viene recibiendo asespria del Ministerio del interior, para los temas de convocatoria, conformacion, instalacion, reglamento interno y plan de accion del Consejo de Participacion Ciudadana. </t>
  </si>
  <si>
    <t>La implementacion del Consejo Distrital de Participacion Ciudadana, conforme a lo establecido en la Ley 1757 de 2015, en su articulo 81, nos permitirá establecer las condiciones para la definicion, promocion, diseño, seguimiento y evaluacion de la Politica Publica de Participacion Ciudadana en el Distrito de cartagena.</t>
  </si>
  <si>
    <t>Se realizaron encuentros ciudadanos y comunales, reuniones y diálogos con el Secretario de Participación y Desarrollo Social, posibilitando a los ciudadanos ser parte activa en la toma de decisiones de carácter institucional, social y comunitario.</t>
  </si>
  <si>
    <t xml:space="preserve">Las actividades formativas fueron desarrolladas en alianza con entidades y comunidades como Asociación Mundo Infantil, Hogar Infantil Comunitario Don Blas, Hogar Comunitario San Blas, Comunidad Del Barrio Chiquinquirá, Asociación Pablo Vi, Comunidad Del Barrio Colombiaton, Villas de Aranjuez Asociación Fragata, Arroz Barato sector la paz, quienes recibieron capacitacion relacionada con pautas de crianza amorosa, proteccion en el hogar y sobre la ruta de atencion a la primera infancia, todo con el fin de que niños y niñas de 0 a 5 años crezcan con familias que protejan sus derechos con entornos saludables para su crecimiento y desarrollo.  </t>
  </si>
  <si>
    <t xml:space="preserve">A final del mes de junio se logro formalizar la contratacion con el operador del Hogar de Paso, Fundacion Hijos de Bolivar, persona Juridica con licencia de funcionamiento expedida por el ICBF para el desarrollo de la atencion, el cual se deja en condiciones para la prestacion de servicios con disponiblidad para atencion durate los 7 dias de la semana. </t>
  </si>
  <si>
    <t xml:space="preserve">Se avanza en las gestiones correspondientes a la contratacion de un Operador  para la atención especializada o coplementaria de niños, niñas y adolescentes con derechos amenazados, inobservados y/o vulnerados (en situación de explotación laboral y/o víctimas de violencia sexual u otro tipo de violencia)
</t>
  </si>
  <si>
    <t xml:space="preserve">Las actividades realizadas para el cumplimiento de la esta meta se han llevado a cabo en articulacion con las siguientes instituciones y comunidades, Barrio Policarpa, Colegio Colombo Bolivariano, Barrio Nelson Mandela, Institución educativa José Manuel Rodríguez Torices, Institución educativa Clemente Manuel Zabala. 
Para la poblacion infantil y adolescente se siguen ofertando las atenciones psicosociales de manera virtual y presencial, estas atenciones se llevan a cabo a traves de las solicitudes realizadas por la comunidad por los medios habilitados como correo electronico, numero de Whatsapp o durante el desarrollo de las actividades formativas de manera presencial. 
Igualmente se han llevado a cabo jornadas de sensibilización y búsqueda activa presencial en Centro Histórico, Castellana, Bomba el Amparo, o y Avenida del Consulado, sectores priorizados para el desarrollo de estas actividades por las amplias zonas comerciales y turísticas con las que cuentan. </t>
  </si>
  <si>
    <t xml:space="preserve">En el marco del proceso de creacion del Mecanismo Articulador para el Abordaje Integral de las Violencias por Razones de Género en Distrito se priorizo en el plan de accion estipulado la revision y actualizacion de la ruta de atencion a la violencias sexual, por lo que se espera que en el segundo semestre del año se tenga una ruta actualizada. 
El dia 13 de mayo se llevo a cabo la segunda sesion del Comite Interinstitucional Consultivo para la prevencion y atencion de las violencias sexuales con especial enfasis en NNA, dentro de los compromisos establecidos esta la entrega por parte de las entidades del comite de los insumos para la construccion de la PPPIIAFF. </t>
  </si>
  <si>
    <t xml:space="preserve">Con el objetivo de Conmemorar el día mundial del trabajo infantil en el distrito de Cartagena y desarrollar  estrategias que promuevan la erradicación de esta problematica y sus peores formas, se realizaron, durante la semana del 8 al 12 de junio ,las actividades definidas en el cronograma elaborado con el CIETI Distrital. 
Las actividades desarrolladas fueron: 
Jornadas lúdicas y recreativas  “Los NNA decimos SI al Juego, y NO al Trabajo Infantil”, teniendo como objetivo Desarrollar espacios de participación para el disfrute del derecho al juego desde las ludotecas y casa lúdica con actividades recreativas y formativas, como una estrategia para la prevención del trabajo infantil, se llevaron a cabo 4 jornadas en los Nelson Mandela, Olaya sector Foco Rojo (cancha), Bayunca (Casa Amarilla) y en la casa Lúdica de Colombiaton. 
Festival Salvemos a la niñez de Cartagena: Pongamos fin al trabajo infantil, esta actividad tuvo como objetivo desarrollar una estrategia de fortalecimiento de cultura ciudadana y de sensibilización, donde se tomaron  tres puntos críticos de la ciudad (semáforos) con mayor presencia de trabajo infantil. Llevando y mostrando mensajes alusivos a la prevención y erradicación del trabajo infantil, a través de pasacalles, volanteo. 
Escuela para Padres con el objetivo de sensibilizar y formar e informar a madres, padres y cuidadores de las niñas, los niños y adolescentes en la prevención del trabajo infantil a través de se llevaron a cabo espacios de formación virtual a través de las plataformas teams, meet o zoom y presenciales, estas actividades se llevaron a cabo en articulación con IDER,  tuvieron una metodología lúdico pedagógica, motivando la participación de los asistentes a través de actividades lúdicas que facilitaron el intercambio de opiniones y el aprendizaje a través de las vivencias y experiencias de cada participante. 
Facebook Live a través de una transmisión en vivo se llevo a cabo una de las actividades de la conmemoración del día mundial de la prevención del trabajo infantil, durane el evento se mostraron testimonios de NNA que han estado en situación de trabajo infantil, además de contar con la participación y conocimiento de un personaje representativas de la ciudad por su lucha contra el trabajo infantil quien  conto su experiencia en el trabajo desarrollado. 
Ademas de todas estas acciones se publicaron en las redes sociales de la Seretaria piezas alusivas a la conmemoracion.
En la jornada de sensibilizacion llevada a cabo en el centro historico se conto con la participacion de la gestora Social del Distrito, quien se unio al mensaje de prevencion que se entregoa turistas, visitantes y prestadores de servicios turisticos. 
En alianza con Transcaribe y para cerrar el mes de la prevencion del Trabajo Infantil se llevo a cabo una jornada de sensibilizacion en las estaciones de Transcaribe la primera se desarrollo el dia 28 de junio en la estacion Bodeguita y la proxima se realizara el dia 1 de julio en las estaciones Madre Bernarda y Castellana. 
Otra de las acciones implementadas fue la jornada de sensibilizacion "Refreskito", dirigida tenderos y dueños de terrazas y bares de la localidad 2, especificamente en el barrio Olaya por el sector del Cuartelillo, esta jornada conto con la participacion de la Secretaria de Participacion Paola Pianeta, quien llego a diferentes tiendas y negocios a dejarles el mensaje de la importancia de prevenir el consumo de alcohol en niños, niñas y adolescentes, dejando a tras esas constumbre y practicas insanas que afectan el bienestar de este grupo poblacional. </t>
  </si>
  <si>
    <t xml:space="preserve">Durante el mes de junio se articularon acciones de promocion del derecho al juego y la recreacion con las siguientes instituciones y comunidades: JAC Villa De Aranjuez, Colegio Nueva Generación, Hogar Infantil Comunitario Don Blas, JAC Barrio El Nazareno, Junta De Acción Comunal Barrio Flor Del Campo, Junta De Acción Comunal - Barrio Villas De Aranjuez Sec. Bolívar, Cabildo Indígena De Membrillal, Centro Educativo Integral Colombia, Instituto El Edén, Lider Comunitaria Sector Nueva Colombia, JAC Chapacua, JAC Barrio El Pozón, Pozón Sector Isla De León, Fundación Comienzo A Vivir, I.E Soldados De Jesús, Instituto Paulo Freire Uds Manzanillo, Comunidad Barrio Escallonvilla, JAC  Barrio 13 De Junio y Barrio Las Gaviotas, Comunidad Del Barrio Las Palmeras Y Cerezos, Comunidad Del Pozón Sector Los Lagos, Comunidad Del Sector La Paz En Arroz Barato, Fundación Fragata, Fundación Granito De Paz, Fundación Gestión Activa, Fundación Sueños Con Un Propósito. 
Niños, niñas y adolescentes disfrutan y ejercen su derecho al juego a traves del desarrollo de las ludotecas viajeras, las cuales se llevan a cabo de manera virtual y presencial, guardando todos los protocolos de bioseguridad, con estas actividades se les enseña a los niños cuáles son sus derechos, pero se enfoca el derecho al juego y la recreación, a estas actividades se tratan de llevar juegos y juguetes que común mente los niños no tiene acceso como por ejemplo apilables, arma todos, encajables y rondas infantiles para los niños de primera infancia con el objetivo de desarrollar sus habilidades cognitivas y destrezas. Para los niños de infancia se realizan bailes lúdicos, como el baile de las estatuas, el baile del oso meloso, don chucho tiene un chino, y diferentes juegos como rompecabezas, cuerdas, juegos de mesa (ludo, escaleras, dominó), yengas, la peregrina, el girador de colores, este último es uno de sus favoritos entre otros. Los niños y niñas comentan como se sintieron en la actividad, cuáles fueron sus juegos favoritos, siendo la ludoteca viajera una de las ofertas mas solicitadas por la ciudadanía. </t>
  </si>
  <si>
    <t>Gracias a la articulacion realizada con Fundación granito de paz, Fundación Gestión Activa, Fundación sueños con un propósito, durante el mes de junio se llevaron a cabo actividades formativas de promocion de la participacion infantil y adolescente y el liderazgo. 
Durante estas actividades se compartió con niños, niñas y adolescentes herramientas para ejercer su derecho a la participacion en los distintos escenarios en los que se desenvuelven, haciendo enfasis en la importancia de reconcer el liderazgo y la mejor manera de ejercerlo, motivando la participacion y la reflexion de cada uno de los NNA participantes.                                                                                                                                       De igual forma en articulacion con ICBF, Fundancion Plan y Unisinu se avanza en el proceso del fortalecimiento del Consejo de Infancia y Adolsecencia, en especial en el diseño de la Renovacion de los miembros del la Mesa de Paricipacion Infantil.</t>
  </si>
  <si>
    <t xml:space="preserve">Durante el mes de junio se avanzo en la elaboracion del informa de avance de la PPPIIAFF, este informe da cuenta de la gestion realizada hasta la fecha para el cumplimiento de la meta, indicando las acciones implementadas por parte de las entidades lideres. Para el mes de Julio se tienen previstas nuevas mesas de trabajo con la participacion de NNA como los protagonistas principales de la Politica, a fin de concretar las tareas definidas en la ruta.
Se llevo a cabo 2a sesion ordinaria de la MIAF, el 3 de junio y se proyecto la segunda sesion ordinaria del CPS  para el mes de julio del año en curso. </t>
  </si>
  <si>
    <t>Se continua avanzando en la definicion del alcance de la caracterizacion y la ruta, programandose para la tercera sesion ordinaria del CIETI, la aprobacion de dicho proceso, a fin de que con base en dicho documento tecnico el Distrito proceda a gestionar los recursos para su realizacion en las proximas vigencias.</t>
  </si>
  <si>
    <t xml:space="preserve">Para el cumplimiento de esta meta, el equipo de la Unidad de Infancia y Familia  desarrollo actividades formativas para la prevencion de riesgos sociales como la Violencia en todas sus formas, el trabajo infantil, el embarazo adolescente, entre otros, las cuales han sido dirigidas a padres, madres, lideres, docentes, mujeres migrantes, comunidades indigenas.
Igualmente en las jornadas de atencion socio legal llevadas a cabo en las comunidades vulnerables del Distrito, se aprovecho para brindar  atencion socio legales que permitieron orientar a las familias para la solucion de conflictos o aquellas situaciones que generan tension dentro del hogar. </t>
  </si>
  <si>
    <t xml:space="preserve">En alianza con la Unidad de Adulto Mayor se llevaron a cabo 3 encuentros intergeneracionales con la participacion de 40 Adultos mayores y 28 niños, niñas y adolescentes. 
Estos encuentros se llevaron a cabo en Centro de vida Bellavista, Centro de vida los Caracoles, Centro de Vida Ciudadela 2000, en la jornada niños, niñas y adolescentes tuvieron la oportunidad de intercambiar saberes, experiencias con los adultos mayores, a la vez que pudieron disfrutar juntos de actividades ludicas diseñadas para que ambas poblaciones puedan realizarlas e integrarse a la vez. 
Tanto los NNA como los adultos mayores manifestaron su alegria por haber participado en las jornadas y pudieron reflexionar sobre la importancia de fortalecer las relaciones familiares con los adultos mayores. </t>
  </si>
  <si>
    <t xml:space="preserve">En articulacion con el programa de Discapacidad se realizo la focalizacion de las familias a intervenir, las cuales se vincularan en las actividades en el segundo semestre del año. </t>
  </si>
  <si>
    <t xml:space="preserve">El servicio de asesoria socio legal ha seguido brindandose a la poblacion a traves de las jornadas moviles de atencion. Durante el mes de junio se realizaron un total de 7 jornadas en las siguientes comunidades: 
Zarambanada
Pozon sector Isla de Leon
Villas de Aranjuez
Membrillal
Olaya sector la Uniion de Dios
Chambacu
Nelson Mandela
Durante estas jornadas se logro la atencion de 371 familias, quienes recibieron atencion por parte del equipo de abogadas que acompaña la jornada y por parte del equipo psicosocial. </t>
  </si>
  <si>
    <t>Se realizaron 421 asistencias en el marco de la gestión social integran y articuladora por la protección de las Personas con Discapacidad y/o su familia o cuidador. /2da OBSERVACION: Esta meta producto se fijó bajo el criterio de (7.120 PcD registradas en el RCLPD en atención intersectorial en el desarrollo y protección social integral) de acuerdo a la resolución 113 de 2020, se otorga esta competencia al DADIS, en este sentido el Programa de Discapacidad de la SPDS alterna por otra meta de, atenciones, asesoria y acompañamiento integral a las PcD, sus familias y/o cuidadores en las dimensiones corporales, individuales.</t>
  </si>
  <si>
    <t>Estos 64 planes de respuesta o informes, corresponden a visitas y atenciones psicosociales realizadas</t>
  </si>
  <si>
    <t>Se realizaron 26 entregas de apoyo o raciones alimentarias durante los meses de febrero y marzo de 2021; estas entregas fueron suministradas a través de una gestión realizada por la Secretaria de Participación y Desarrollo Social con Oficina de Gestión de Riesgo, como estrategia para mitigar los efectos del Huracan IOTA y emergencia sanitaria.</t>
  </si>
  <si>
    <t>Se realizaron 2 entregas de ayudas técnicas (sillas de rueda) a personas con discapacidad que la requerían, producto de (sillas de rueda) recuperadas de comodatos de vigencias anteriores.</t>
  </si>
  <si>
    <t>Se realizó 3 asesoría en asistencia y acompañamiento en la generación de opciones productivas y de ingreso para el trabajo en concordancia al plan de respuesta territorial a las organizaciónes, Fundacion Sin Limites de la Costa  del barrio Arroz Barto, Fundacion DISCAR del barrio Olaya y, pequeños con Vision Grande del Barrio Escallon Villa (Asesoria tecnica y profesional para la formulacion y estructuracion de propuestas de unidades productivas).</t>
  </si>
  <si>
    <t>Se realizó monitoreó ciudadano a traves de la territorializaciones de oferta institucional en 9 barrios, en las localidades del Distrito Cartagena.</t>
  </si>
  <si>
    <t>Esta meta para la vigencia 2021, esta cumplida (realizada el 2 de Marzo de 2021).</t>
  </si>
  <si>
    <t>Durante el 1er semestre de la vigencia 2021, se realizaron 2 salas situacionales. 1/. Estudio de casos de Personas con Discapacidad atendidas, para el suministro de ayudas y raciones humanitarias 2/. Estudio de casos de Personas con Discapacidad atendidas, para determinar participantes al proyecto, Generación de oportunidades para el desarrollo socioeconómico de mujeres con discapacidad y mujeres cuidadoras en zonas marginales de cuatro ciudades colombianas, con la Asociación Alemana de Asistencia al Enfermo con Lepra y Tuberculosis- DAHW.</t>
  </si>
  <si>
    <t>Durante el 1er semestre de la vigencia 2021, se efectuaron 2 pactos. 1/. Pacto o Alianza por la Inclusión “Una Oportunidad, una Razón, un Plan por la Niñez” con Fundación Plan Internacional. 2/. Alianza por la Inclusión “Oportunidad, Participación y Equidad en Generación Productiva e Ingreso para el Trabajo” con la Asociación Alemana de Asistencia al Enfermo con Lepra y Tuberculosis- DAHW.</t>
  </si>
  <si>
    <t>Durante el 1er sementre de la vigencia 2021, se adelantaron 2 apalancamientos. 1/. Agencia de Empleo Comfenalco 2/. Ecopetrol; ambas contribuyendo a la inclusion  de Personas con Discapacidad en el ambito laboral en edad productiva.</t>
  </si>
  <si>
    <t xml:space="preserve">Se realizó el acompañamiento en la creación a 6 organizaciones de personas con discapacidad, 1/.Fundación Sin Límites de la Costa del barrio Arroz Barato, 2/.Fundación Caminos de Emaús del barrio La María, 3/. Corporación hoy por ti Huellas del barrio Huellas de Alberto Uribe, 4/. Fundación DISCAR del barrio Olaya, 5/. Fundación Afrocolombiana Innovación Social sin Barrera isla Caño del Oro y Boca chica, 6/. Asociación Soñemos Juntos Cartagena del barrio Olaya sector el Tancon. </t>
  </si>
  <si>
    <t xml:space="preserve">
Se realizaron  21 campañas de sensibilización en sistema distrital: los días 24 abril y 20 de mayo visita a Caño del Oro y Boca chica, los días 12, 13,14 de mayo con organizaciones, líderes en discapacidad, 18 de mayo en Huellas de Alberto Uribe, 26 de mayo y  2 de junio con presidentes de ASOJAC 3, 7, 10, 11,14, 15, 17,22 y 29 de junio con presidentes y delegados de Juntas de Acciones Comunales de las 3 localidades , 25 Y 26 de mayo sensibilización a madres cuidadoras de las 3 localidades en el marco del proyecto de Asociación Alemana, 3 de junio mesa intersectorial de Infancia Adolescencia y Familia, 11, 21 y 26 junio encuentros de sociabilización con Ediles.
</t>
  </si>
  <si>
    <t>Se diseñaron y acompañaron piezas publicitarias de las campañas y de las agendas de trabajo: 4 piezas publicitarias en audio para emisoras (emisora Fuentes) 2 piezas audiovisuales, 1 comunicado de prensa, avance en el diseño de la cartilla de la política pública, 5 piezas publicitarias graficas en redes sociales; previo a estas piezas se realizaron 3 reuniones de acompañamiento para el diseño de las mismas. Entre el 18 y el 26 mayo se realizaron 13 publicaciones de sensibilización de la Política Pública de Discapacidad y Comités Locales de Discapacidad. Para un total de 28 publicaciones entre 19 abril y el 26 de mayo.</t>
  </si>
  <si>
    <t>Para el presente informe se realiza corrección y traslado de estas actividades reportadas en el plan de acción a corte 30 de marzo a las actividades preparatorias puesto que los comités aun no están debidamente conformados y puestos en operación.</t>
  </si>
  <si>
    <t>no se nos ha suministrado transporte.</t>
  </si>
  <si>
    <t>Se realizaron asistencias profesionales, técnicas y logísticas en los procesos participativos de planificación de la acción para la renovación del Sistema de Discapacidad e Inclusión social en el marco del acuerdo 009 de 2019, los días: 22 y 28 de abril, 12, 13 y 14 de mayo a las diferentes localidades; cabe anotar que el 14 en horas de la mañana se realizó una asistencia adicional con el acompañamiento de la consejería presidencial, procuraduría y secretarios de despacho, se realizó el suministro continuo de la plataforma virtual Teams, para el desarrollo de las capacitaciones del 12, 13 y 14 de mayo,</t>
  </si>
  <si>
    <t xml:space="preserve">
Se Realizaron asesoría, asistencia y/o capacitación permanente de acuerdo con las acciones preparatorias en el Territorio al funcionamiento de los Comités Locales de Discapacidad en el marco del Desarrollo Local Inclusivo. Los días: 22 y 28 de abril, 12, 13 y 14 de mayo a las diferentes localidades; cabe anotar que el 14 en horas de la mañana se realizó una asistencia adicional con el acompañamiento de la consejería presidencial, procuraduría y secretarios de despacho; 15, 17 y 23 de junio asistencia técnica a las alcaldías locales entregando y revisando modelos de decretos para cada uno de los comités locales de Discapacidad.
</t>
  </si>
  <si>
    <t xml:space="preserve">
Trabajo independiente especializado en la redacción de la ficha hasta el capítulo del presupuesto, se remite a planeación para su revisión. 5 reuniones de trabajo equipo formulador, planeación, enlace de la consejería presidencial, acompañamiento continuo por parte de Juan Pablo Peña asesor externo de la Sec de Planecaion y Manuel Castro de la Concejeria Presidencial. Contacto 3205318816
</t>
  </si>
  <si>
    <t>Trabajo independiente especializado en la redacción de la ficha hasta el capítulo del presupuesto, se remite a planeación para su revisión. 5 reuniones de trabajo equipo formulador, planeación, enlace de la consejería presidencial. acompañamiento continuo por parte de Juan Pablo Peña asesor externo de la Sec de Planecaion y Manuel Castro de la Concejeria Presidencial. Contacto 3205318816/ trabajo continuo y la Ofic, de comunicaciones algunos encuentros realizados fueron 21 abril, 3,5,6, 25 y 30 de mayo.</t>
  </si>
  <si>
    <t>Mediante este rubro se realizo convenio con tres hogares geriatricos para la habilitacion de 115 cupos para la atención de adultos mayores en condicion de abandono.</t>
  </si>
  <si>
    <t>Se realizo vinculacion de personal para conformar equipo de atencion de interdisciplinario para a atencion de los adultos mayores en cdv y go.</t>
  </si>
  <si>
    <t>Se en proceso de contratación.</t>
  </si>
  <si>
    <t>Se realizo contrato para la prestacion de servicios de transporte terrestre con tres vehiculos.</t>
  </si>
  <si>
    <t>Se encuentra en proceso de contratación.</t>
  </si>
  <si>
    <t>Durante esta vigencia no se realizaran eventos culturales por Decretos emitidos por el gobierno central, dado a que no se pueden realizar eventos con mas de 50 personas con el animo de evitar aglomeraciones y proteger a los adultos mayores.</t>
  </si>
  <si>
    <t>Se articula con la oficina de discapacidad distrital.</t>
  </si>
  <si>
    <t>-</t>
  </si>
  <si>
    <t>se cuento cdp y en revision de la unidad de administrativa de contratacion.</t>
  </si>
  <si>
    <t>Se encuentra en estudios previos</t>
  </si>
  <si>
    <t>Se relizo convenio con la Corporacion para el desarrollo Integral y Humano para la atenciòn de 50 Habitantes de calle de forma mensual hasta el 31 de diciembre de 2021.</t>
  </si>
  <si>
    <t>1 Hogares de paso
Fuente: Secretaría de Participación y  Desarrollo Social. 2019</t>
  </si>
  <si>
    <t>Los jóvenes emprendedores en el marco del proceso crearon un plan de negocios para obtener el beneficio.</t>
  </si>
  <si>
    <t>Actualmente se encuentra en proceso de compra de enseres y articulos para los jóvenes emprendedores, se proyecta fecha de entrega el 9 de julio.</t>
  </si>
  <si>
    <t xml:space="preserve">Fueron capacitados 21 jóvenes emprendadores en Derechos Economicos Sociales y Culturales. </t>
  </si>
  <si>
    <t>META ACUMULADA 2021</t>
  </si>
  <si>
    <t>Una (1) Política Pública Comunal del Distrito de Cartagena construida e implementada</t>
  </si>
  <si>
    <t xml:space="preserve">Una (1) Política Pública Comunal del Distrito de Cartagena construida e implementada </t>
  </si>
  <si>
    <t>1 Hogares de paso
Fuente: Secretaría de Participación y Desarrollo Social. 2019</t>
  </si>
  <si>
    <t>META PLAN 2020-2023 EJECUTADA A 30-06-2021</t>
  </si>
  <si>
    <t>1.000 mujeres formadas en liderazgo femenino, social, comunitario y político con enfoque diferencial y pertinencia cultural</t>
  </si>
  <si>
    <t>Implementar la Sala Situacional en Discapacidad e Inclusion.</t>
  </si>
  <si>
    <t>Cumplimiento Metas de Bienestar Enero a Junio de 2021</t>
  </si>
  <si>
    <t>PROGRAMACIÓN META A 2020</t>
  </si>
  <si>
    <t>META ACUMULADA A DICIEMBRE 2020</t>
  </si>
  <si>
    <t>REPORTE META PRODUCTO ENERO - MARZO 2021</t>
  </si>
  <si>
    <t>REPORTE META PRODUCTO ABRIL - JUNIO 2021</t>
  </si>
  <si>
    <t>AVANCE META PRODUCTO 2021</t>
  </si>
  <si>
    <t>AVANCE META PRODUCTO AL CUATRIENIO</t>
  </si>
  <si>
    <t xml:space="preserve">AVANCE PLAN DE DESARROLLO: Programa: Centros para el emprendimiento y la gestión de la empleabilidad en Cartagena de Indias </t>
  </si>
  <si>
    <t>AVANCE PLAN DE DESARROLLO: Programa: Mujeres con Autonomía Económica</t>
  </si>
  <si>
    <t>AVANCE PLAN DE DESARROLLO: Programa "Empleo Inclusivo Para Los Jóvenes”</t>
  </si>
  <si>
    <t>AVANCE PLAN DE DESARROLLO: Programa Participando salvamos a Cartagena</t>
  </si>
  <si>
    <t>AVANCE PLAN DE DESARROLLO: Programa Las Mujeres Decidimos Sobre el Ejercicio del Poder</t>
  </si>
  <si>
    <t>AVANCE PLAN DE DESARROLLO: Programa Una Vida Libre de Violencias para las Mujeres</t>
  </si>
  <si>
    <t>AVANCE PLAN DE DESARROLLO: Programa Mujer, Constructoras De Paz</t>
  </si>
  <si>
    <t>AVANCE PLAN DE DESARROLLO: Programa Comprometidos con la Salvación de Nuestra Primera Infancia</t>
  </si>
  <si>
    <t>AVANCE PLAN DE DESARROLLO: Programa Protección de la Infancia y la Adolescencia para la Prevención y atención de Violencias.</t>
  </si>
  <si>
    <t>AVANCE PLAN DE DESARROLLO: Programa los Niños, las Niñas y Adolescentes de Cartagena Participan y Disfrutan sus Derechos.</t>
  </si>
  <si>
    <t>AVANCE PLAN DE DESARROLLO: Programa Fortalecimiento Familiar.</t>
  </si>
  <si>
    <t>AVANCE PLAN DE DESARROLLO: Programa Jóvenes Participando y Salvando a Cartagena</t>
  </si>
  <si>
    <t>AVANCE PLAN DE DESARROLLO: Programa Política Pública De Juventud</t>
  </si>
  <si>
    <t>AVANCE PLAN DE DESARROLLO: Programa Atención Integral Para Mantener a Salvo a los Adultos Mayores</t>
  </si>
  <si>
    <t>AVANCE PLAN DE DESARROLLO: Programa Gestión Social Integral y Articuladora por la Protección de las Personas Con Discapacidad y/o su Familia o Cuidador.</t>
  </si>
  <si>
    <t>AVANCE PLAN DE DESARROLLO: Programa Pacto o Alianza Por La Inclusión Social y Productiva de las Personas Con Discapacidad.</t>
  </si>
  <si>
    <t>AVANCE PLAN DE DESARROLLO: Programa Desarrollo Local Inclusivo de las Personas Con Discapacidad: Reconocimiento de Capacidades, Diferencias y Diversidad.</t>
  </si>
  <si>
    <t xml:space="preserve">AVANCE PLAN DE DESARROLLO: Programa Habitante De Calle Con Desarrollo Humano Integral </t>
  </si>
  <si>
    <t>AVANCE PLAN DE DESARROLLO: Formación Para El Trabajo - Generación De Ingresos y Responsabilidad Social Empresarial.</t>
  </si>
  <si>
    <t>AVANCE PLAN DE DESARROLLO: Programa Diversidad Sexual e Identidades de Género</t>
  </si>
  <si>
    <t>REPORTE ACTIVIDADES DE PROYECTO ENERO - MARZO 2021</t>
  </si>
  <si>
    <t>REPORTE ACTIVIDADES DE PROYECTO ABRIL - JUNIO 2021</t>
  </si>
  <si>
    <t>AVANCE  ACTIVIDADES DEL PROYECTO ENERO - JUNIO 2021</t>
  </si>
  <si>
    <t>AVANCE PROYECTO</t>
  </si>
  <si>
    <t>Valor Absoluto de la Actividad del  Proyecto 2021</t>
  </si>
  <si>
    <t>ASIGNACIÓN PRESUPUESTAL DEFINITIVA, A JUNIO 30 DE 2021 SEGÚN PREDIS</t>
  </si>
  <si>
    <t>EJECUCIÓN PRESUPUESTAL DEFINITIVA, A JUNIO 30 DE 2021 SEGÚN PREDIS</t>
  </si>
  <si>
    <t>AVANCE PLAN DE DESARROLLO: Programa: Cartagena Libre de una Cultura Machista</t>
  </si>
  <si>
    <t>AVANCE PLAN DE DESARROLLO SPDS A JUNIO 30 DE 2021</t>
  </si>
  <si>
    <t>AVANCE PROYECTOS SPDS A JUNIO 30 DE 2021</t>
  </si>
  <si>
    <t>EJECUCIÓN PRESUPUESTAL DADIS   A JUNIO DE 2021</t>
  </si>
  <si>
    <t>AVANCE PRESUPUESTAL A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</si>
</sst>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quot;$&quot;\ * #,##0.00_-;_-&quot;$&quot;\ * &quot;-&quot;??_-;_-@_-"/>
    <numFmt numFmtId="165" formatCode="&quot;$&quot;\ #,##0_);[Red]\(&quot;$&quot;\ #,##0\)"/>
    <numFmt numFmtId="166" formatCode="_-&quot;$&quot;\ * #,##0_-;\-&quot;$&quot;\ * #,##0_-;_-&quot;$&quot;\ * &quot;-&quot;??_-;_-@_-"/>
    <numFmt numFmtId="167" formatCode="0_ ;\-0\ "/>
    <numFmt numFmtId="168" formatCode="#,##0.0"/>
    <numFmt numFmtId="169" formatCode="0.0%"/>
  </numFmts>
  <fonts count="29" x14ac:knownFonts="1">
    <font>
      <sz val="11"/>
      <color theme="1"/>
      <name val="Calibri"/>
      <family val="2"/>
      <scheme val="minor"/>
    </font>
    <font>
      <sz val="11"/>
      <color theme="1"/>
      <name val="Calibri"/>
      <family val="2"/>
      <scheme val="minor"/>
    </font>
    <font>
      <b/>
      <sz val="12"/>
      <name val="Arial"/>
      <family val="2"/>
    </font>
    <font>
      <sz val="12"/>
      <name val="Arial"/>
      <family val="2"/>
    </font>
    <font>
      <sz val="10"/>
      <name val="Calibri"/>
      <family val="2"/>
      <scheme val="minor"/>
    </font>
    <font>
      <sz val="12"/>
      <name val="Calibri"/>
      <family val="2"/>
      <scheme val="minor"/>
    </font>
    <font>
      <b/>
      <sz val="12"/>
      <color rgb="FFFF0000"/>
      <name val="Arial"/>
      <family val="2"/>
    </font>
    <font>
      <b/>
      <sz val="12"/>
      <color theme="1"/>
      <name val="Arial"/>
      <family val="2"/>
    </font>
    <font>
      <sz val="12"/>
      <color theme="1"/>
      <name val="Arial"/>
      <family val="2"/>
    </font>
    <font>
      <sz val="12"/>
      <color rgb="FF000000"/>
      <name val="Arial"/>
      <family val="2"/>
    </font>
    <font>
      <b/>
      <sz val="26"/>
      <color rgb="FFFF0000"/>
      <name val="Arial"/>
      <family val="2"/>
    </font>
    <font>
      <sz val="10"/>
      <name val="Arial"/>
      <family val="2"/>
    </font>
    <font>
      <b/>
      <sz val="9"/>
      <color theme="1"/>
      <name val="Calibri"/>
      <family val="2"/>
      <scheme val="minor"/>
    </font>
    <font>
      <b/>
      <sz val="20"/>
      <name val="Arial"/>
      <family val="2"/>
    </font>
    <font>
      <b/>
      <sz val="25"/>
      <name val="Arial"/>
      <family val="2"/>
    </font>
    <font>
      <b/>
      <sz val="24"/>
      <name val="Arial"/>
      <family val="2"/>
    </font>
    <font>
      <sz val="12"/>
      <color rgb="FFFF0000"/>
      <name val="Arial"/>
      <family val="2"/>
    </font>
    <font>
      <b/>
      <sz val="12"/>
      <color theme="1"/>
      <name val="Calibri"/>
      <family val="2"/>
      <scheme val="minor"/>
    </font>
    <font>
      <b/>
      <sz val="15"/>
      <color rgb="FFFF0000"/>
      <name val="Calibri"/>
      <family val="2"/>
      <scheme val="minor"/>
    </font>
    <font>
      <b/>
      <sz val="20"/>
      <color rgb="FFFF0000"/>
      <name val="Calibri"/>
      <family val="2"/>
      <scheme val="minor"/>
    </font>
    <font>
      <b/>
      <sz val="26"/>
      <color theme="1"/>
      <name val="Arial"/>
      <family val="2"/>
    </font>
    <font>
      <sz val="12"/>
      <color rgb="FF00B050"/>
      <name val="Arial"/>
      <family val="2"/>
    </font>
    <font>
      <b/>
      <sz val="18"/>
      <name val="Arial"/>
      <family val="2"/>
    </font>
    <font>
      <b/>
      <sz val="35"/>
      <color theme="1"/>
      <name val="Calibri"/>
      <family val="2"/>
      <scheme val="minor"/>
    </font>
    <font>
      <b/>
      <sz val="40"/>
      <color theme="1"/>
      <name val="Calibri"/>
      <family val="2"/>
      <scheme val="minor"/>
    </font>
    <font>
      <b/>
      <sz val="35"/>
      <color rgb="FFFF0000"/>
      <name val="Calibri"/>
      <family val="2"/>
      <scheme val="minor"/>
    </font>
    <font>
      <b/>
      <sz val="40"/>
      <name val="Arial"/>
      <family val="2"/>
    </font>
    <font>
      <b/>
      <sz val="40"/>
      <color rgb="FFFF0000"/>
      <name val="Calibri"/>
      <family val="2"/>
      <scheme val="minor"/>
    </font>
    <font>
      <b/>
      <sz val="50"/>
      <color rgb="FFFF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5" tint="-0.249977111117893"/>
        <bgColor indexed="64"/>
      </patternFill>
    </fill>
    <fill>
      <patternFill patternType="solid">
        <fgColor rgb="FF00FF00"/>
        <bgColor indexed="64"/>
      </patternFill>
    </fill>
    <fill>
      <patternFill patternType="solid">
        <fgColor rgb="FF00FF00"/>
        <bgColor rgb="FFFFFF00"/>
      </patternFill>
    </fill>
    <fill>
      <patternFill patternType="solid">
        <fgColor theme="0"/>
        <bgColor rgb="FFFFFF00"/>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15">
    <xf numFmtId="0" fontId="0" fillId="0" borderId="0" xfId="0"/>
    <xf numFmtId="4" fontId="2" fillId="0" borderId="1" xfId="1"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6" fontId="2" fillId="0" borderId="1" xfId="3" applyNumberFormat="1" applyFont="1" applyFill="1" applyBorder="1" applyAlignment="1">
      <alignmen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4" fontId="2"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3" fontId="3" fillId="0" borderId="1" xfId="0" applyNumberFormat="1" applyFont="1" applyFill="1" applyBorder="1" applyAlignment="1">
      <alignment horizontal="left" vertical="center"/>
    </xf>
    <xf numFmtId="3" fontId="3" fillId="0" borderId="1" xfId="0" applyNumberFormat="1" applyFont="1" applyFill="1" applyBorder="1" applyAlignment="1">
      <alignment horizontal="left"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3" fillId="0" borderId="4" xfId="0" applyNumberFormat="1" applyFont="1" applyFill="1" applyBorder="1" applyAlignment="1">
      <alignment vertical="center" wrapText="1"/>
    </xf>
    <xf numFmtId="3" fontId="2"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wrapText="1"/>
    </xf>
    <xf numFmtId="4" fontId="3" fillId="0" borderId="1" xfId="0" applyNumberFormat="1"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left" vertical="center" wrapText="1"/>
    </xf>
    <xf numFmtId="0" fontId="3" fillId="0" borderId="0" xfId="0" applyFont="1" applyFill="1"/>
    <xf numFmtId="3" fontId="3" fillId="0" borderId="1" xfId="1"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applyFill="1" applyAlignment="1">
      <alignment wrapText="1"/>
    </xf>
    <xf numFmtId="0" fontId="3" fillId="0" borderId="1" xfId="0" applyFont="1" applyFill="1" applyBorder="1" applyAlignment="1">
      <alignment horizontal="center" vertical="center" textRotation="90" wrapText="1"/>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66" fontId="2" fillId="0" borderId="1" xfId="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3"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166" fontId="2" fillId="3" borderId="1" xfId="3" applyNumberFormat="1" applyFont="1" applyFill="1" applyBorder="1" applyAlignment="1">
      <alignment horizontal="center" vertical="center"/>
    </xf>
    <xf numFmtId="0" fontId="3" fillId="3" borderId="0" xfId="0" applyFont="1" applyFill="1"/>
    <xf numFmtId="3"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66" fontId="2" fillId="3" borderId="1" xfId="3" applyNumberFormat="1" applyFont="1" applyFill="1" applyBorder="1" applyAlignment="1">
      <alignment horizontal="center" vertical="center" wrapText="1"/>
    </xf>
    <xf numFmtId="0" fontId="3" fillId="3" borderId="1" xfId="0" applyFont="1" applyFill="1" applyBorder="1" applyAlignment="1">
      <alignment vertical="center" wrapText="1"/>
    </xf>
    <xf numFmtId="2" fontId="2" fillId="3" borderId="1" xfId="0" applyNumberFormat="1" applyFont="1" applyFill="1" applyBorder="1" applyAlignment="1">
      <alignment horizontal="center" vertical="center" wrapText="1"/>
    </xf>
    <xf numFmtId="17"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9"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xf>
    <xf numFmtId="1" fontId="2" fillId="3" borderId="1" xfId="0" applyNumberFormat="1" applyFont="1" applyFill="1" applyBorder="1" applyAlignment="1">
      <alignment horizontal="center" vertical="center"/>
    </xf>
    <xf numFmtId="10" fontId="2" fillId="3" borderId="1" xfId="4" applyNumberFormat="1" applyFont="1" applyFill="1" applyBorder="1" applyAlignment="1">
      <alignment horizontal="center" vertical="center"/>
    </xf>
    <xf numFmtId="10" fontId="2" fillId="3" borderId="1" xfId="4" applyNumberFormat="1" applyFont="1" applyFill="1" applyBorder="1" applyAlignment="1">
      <alignment horizontal="center" vertical="center" wrapText="1"/>
    </xf>
    <xf numFmtId="10" fontId="2" fillId="0" borderId="1" xfId="4"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xf>
    <xf numFmtId="3" fontId="2" fillId="4"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center" vertical="center"/>
    </xf>
    <xf numFmtId="166" fontId="2" fillId="0" borderId="1" xfId="3"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3" fontId="3" fillId="0" borderId="2" xfId="0" applyNumberFormat="1" applyFont="1" applyFill="1" applyBorder="1" applyAlignment="1">
      <alignment horizontal="center" vertical="center" wrapText="1"/>
    </xf>
    <xf numFmtId="3" fontId="3" fillId="0" borderId="1" xfId="0" applyNumberFormat="1" applyFont="1" applyFill="1" applyBorder="1" applyAlignment="1">
      <alignment horizontal="left" vertical="center" wrapText="1"/>
    </xf>
    <xf numFmtId="3" fontId="2" fillId="4" borderId="1" xfId="1"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0" borderId="0" xfId="0" applyFont="1" applyFill="1" applyAlignment="1">
      <alignment horizontal="center" vertical="center"/>
    </xf>
    <xf numFmtId="3" fontId="2" fillId="0" borderId="1" xfId="0" applyNumberFormat="1" applyFont="1" applyFill="1" applyBorder="1" applyAlignment="1">
      <alignment horizontal="left" vertical="center" wrapText="1"/>
    </xf>
    <xf numFmtId="0" fontId="7" fillId="5" borderId="8" xfId="0" applyFont="1" applyFill="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0" fontId="8" fillId="6" borderId="1" xfId="0" applyFont="1" applyFill="1" applyBorder="1" applyAlignment="1">
      <alignment wrapText="1"/>
    </xf>
    <xf numFmtId="0" fontId="9" fillId="7" borderId="1" xfId="0" applyFont="1" applyFill="1" applyBorder="1" applyAlignment="1">
      <alignment vertical="center" wrapText="1"/>
    </xf>
    <xf numFmtId="0" fontId="8" fillId="6" borderId="1" xfId="0" applyFont="1" applyFill="1" applyBorder="1"/>
    <xf numFmtId="3" fontId="6" fillId="4" borderId="1" xfId="0" applyNumberFormat="1" applyFont="1" applyFill="1" applyBorder="1" applyAlignment="1">
      <alignment horizontal="center" vertical="center"/>
    </xf>
    <xf numFmtId="3" fontId="4" fillId="8" borderId="1" xfId="0" applyNumberFormat="1" applyFont="1" applyFill="1" applyBorder="1" applyAlignment="1">
      <alignment horizontal="left" vertical="center" wrapText="1"/>
    </xf>
    <xf numFmtId="3" fontId="10" fillId="4" borderId="1" xfId="0" applyNumberFormat="1" applyFont="1" applyFill="1" applyBorder="1" applyAlignment="1">
      <alignment horizontal="center" vertical="center"/>
    </xf>
    <xf numFmtId="4" fontId="10" fillId="4" borderId="1"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3" fontId="10" fillId="9" borderId="1" xfId="0" applyNumberFormat="1" applyFont="1" applyFill="1" applyBorder="1" applyAlignment="1">
      <alignment horizontal="center" vertical="center"/>
    </xf>
    <xf numFmtId="4" fontId="10" fillId="9" borderId="1" xfId="0" applyNumberFormat="1" applyFont="1" applyFill="1" applyBorder="1" applyAlignment="1">
      <alignment horizontal="center" vertical="center"/>
    </xf>
    <xf numFmtId="3" fontId="10" fillId="9"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9" fontId="2" fillId="0" borderId="1" xfId="4" applyFont="1" applyFill="1" applyBorder="1" applyAlignment="1">
      <alignment horizontal="center" vertical="center"/>
    </xf>
    <xf numFmtId="9" fontId="2" fillId="3" borderId="1" xfId="4" applyFont="1" applyFill="1" applyBorder="1" applyAlignment="1">
      <alignment horizontal="center" vertical="center"/>
    </xf>
    <xf numFmtId="10" fontId="2" fillId="0" borderId="1" xfId="4" applyNumberFormat="1" applyFont="1" applyFill="1" applyBorder="1" applyAlignment="1">
      <alignment horizontal="center" vertical="center"/>
    </xf>
    <xf numFmtId="166" fontId="3" fillId="0" borderId="0" xfId="0" applyNumberFormat="1" applyFont="1" applyFill="1"/>
    <xf numFmtId="164" fontId="3" fillId="0" borderId="0" xfId="3" applyFont="1" applyFill="1"/>
    <xf numFmtId="166" fontId="2" fillId="0" borderId="4" xfId="3" applyNumberFormat="1" applyFont="1" applyFill="1" applyBorder="1" applyAlignment="1">
      <alignment horizontal="center" vertical="center"/>
    </xf>
    <xf numFmtId="166" fontId="2" fillId="0" borderId="3" xfId="3" applyNumberFormat="1" applyFont="1" applyFill="1" applyBorder="1" applyAlignment="1">
      <alignment horizontal="center" vertical="center" wrapText="1"/>
    </xf>
    <xf numFmtId="166" fontId="2" fillId="0" borderId="4" xfId="3"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 fontId="10" fillId="9"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3" fontId="10" fillId="9" borderId="2" xfId="1" applyNumberFormat="1" applyFont="1" applyFill="1" applyBorder="1" applyAlignment="1">
      <alignment horizontal="center" vertical="center" wrapText="1"/>
    </xf>
    <xf numFmtId="3" fontId="10" fillId="9" borderId="3" xfId="1" applyNumberFormat="1" applyFont="1" applyFill="1" applyBorder="1" applyAlignment="1">
      <alignment horizontal="center" vertical="center" wrapText="1"/>
    </xf>
    <xf numFmtId="4" fontId="10" fillId="9" borderId="3" xfId="1" applyNumberFormat="1" applyFont="1" applyFill="1" applyBorder="1" applyAlignment="1">
      <alignment horizontal="center" vertical="center" wrapText="1"/>
    </xf>
    <xf numFmtId="4" fontId="10" fillId="9" borderId="4" xfId="1" applyNumberFormat="1" applyFont="1" applyFill="1" applyBorder="1" applyAlignment="1">
      <alignment horizontal="center" vertical="center" wrapText="1"/>
    </xf>
    <xf numFmtId="3" fontId="10" fillId="9" borderId="2" xfId="0" applyNumberFormat="1" applyFont="1" applyFill="1" applyBorder="1" applyAlignment="1">
      <alignment horizontal="center" vertical="center"/>
    </xf>
    <xf numFmtId="3" fontId="10" fillId="9" borderId="4" xfId="0" applyNumberFormat="1" applyFont="1" applyFill="1" applyBorder="1" applyAlignment="1">
      <alignment horizontal="center" vertical="center"/>
    </xf>
    <xf numFmtId="3" fontId="10" fillId="9" borderId="3"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3" fontId="3" fillId="0" borderId="2"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9"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10" fontId="3" fillId="0" borderId="1" xfId="0" applyNumberFormat="1" applyFont="1" applyFill="1" applyBorder="1" applyAlignment="1">
      <alignment horizontal="center" vertical="center" wrapText="1"/>
    </xf>
    <xf numFmtId="0" fontId="10" fillId="9" borderId="2" xfId="0" applyFont="1" applyFill="1" applyBorder="1" applyAlignment="1">
      <alignment horizontal="center" vertical="center" wrapText="1"/>
    </xf>
    <xf numFmtId="4" fontId="10" fillId="9" borderId="2" xfId="0" applyNumberFormat="1" applyFont="1" applyFill="1" applyBorder="1" applyAlignment="1">
      <alignment horizontal="center" vertical="center"/>
    </xf>
    <xf numFmtId="4" fontId="10" fillId="9" borderId="3" xfId="0" applyNumberFormat="1" applyFont="1" applyFill="1" applyBorder="1" applyAlignment="1">
      <alignment horizontal="center" vertical="center"/>
    </xf>
    <xf numFmtId="4" fontId="10" fillId="9"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167" fontId="2" fillId="0" borderId="3" xfId="1" applyNumberFormat="1" applyFont="1" applyFill="1" applyBorder="1" applyAlignment="1">
      <alignment horizontal="center" vertical="center"/>
    </xf>
    <xf numFmtId="10" fontId="2" fillId="0" borderId="3" xfId="4" applyNumberFormat="1" applyFont="1" applyFill="1" applyBorder="1" applyAlignment="1">
      <alignment horizontal="center" vertical="center" wrapText="1"/>
    </xf>
    <xf numFmtId="10" fontId="2" fillId="0" borderId="4" xfId="4"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2" fillId="0" borderId="4" xfId="2" applyNumberFormat="1" applyFont="1" applyFill="1" applyBorder="1" applyAlignment="1">
      <alignment horizontal="center" vertical="center" wrapText="1"/>
    </xf>
    <xf numFmtId="10" fontId="2" fillId="0" borderId="4" xfId="4" applyNumberFormat="1" applyFont="1" applyFill="1" applyBorder="1" applyAlignment="1">
      <alignment horizontal="center" vertical="center"/>
    </xf>
    <xf numFmtId="166" fontId="2" fillId="0" borderId="1" xfId="3" applyNumberFormat="1" applyFont="1" applyFill="1" applyBorder="1" applyAlignment="1">
      <alignment horizontal="center" vertical="center" wrapText="1"/>
    </xf>
    <xf numFmtId="9" fontId="2" fillId="0" borderId="2" xfId="4"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10" fontId="2" fillId="0" borderId="1" xfId="4" applyNumberFormat="1" applyFont="1" applyFill="1" applyBorder="1" applyAlignment="1">
      <alignment horizontal="center" vertical="center" wrapText="1"/>
    </xf>
    <xf numFmtId="9" fontId="2" fillId="0" borderId="2" xfId="4" applyFont="1" applyFill="1" applyBorder="1" applyAlignment="1">
      <alignment horizontal="center" vertical="center" wrapText="1"/>
    </xf>
    <xf numFmtId="0" fontId="3" fillId="0" borderId="1" xfId="0" applyFont="1" applyFill="1" applyBorder="1" applyAlignment="1">
      <alignment horizontal="center" vertical="center"/>
    </xf>
    <xf numFmtId="9" fontId="2" fillId="0" borderId="1" xfId="4" applyFont="1" applyFill="1" applyBorder="1" applyAlignment="1">
      <alignment horizontal="center" vertical="center"/>
    </xf>
    <xf numFmtId="166" fontId="2" fillId="0" borderId="1" xfId="3" applyNumberFormat="1" applyFont="1" applyFill="1" applyBorder="1" applyAlignment="1">
      <alignment horizontal="center" vertical="center"/>
    </xf>
    <xf numFmtId="10" fontId="2" fillId="0" borderId="1" xfId="4"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3" fontId="10" fillId="9" borderId="4" xfId="0" applyNumberFormat="1" applyFont="1" applyFill="1" applyBorder="1" applyAlignment="1">
      <alignment horizontal="center" vertical="center" wrapText="1"/>
    </xf>
    <xf numFmtId="168" fontId="10" fillId="9" borderId="2" xfId="0" applyNumberFormat="1" applyFont="1" applyFill="1" applyBorder="1" applyAlignment="1">
      <alignment horizontal="center" vertical="center"/>
    </xf>
    <xf numFmtId="168" fontId="10" fillId="9" borderId="3"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3" borderId="4" xfId="0" applyFont="1" applyFill="1" applyBorder="1" applyAlignment="1">
      <alignment horizontal="center" vertical="center" textRotation="90" wrapText="1"/>
    </xf>
    <xf numFmtId="0" fontId="3"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3" fontId="2" fillId="3" borderId="4" xfId="0" applyNumberFormat="1" applyFont="1" applyFill="1" applyBorder="1" applyAlignment="1">
      <alignment horizontal="center" vertical="center"/>
    </xf>
    <xf numFmtId="3" fontId="10" fillId="3" borderId="4"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9" fontId="2" fillId="3" borderId="4" xfId="4" applyFont="1" applyFill="1" applyBorder="1" applyAlignment="1">
      <alignment horizontal="center" vertical="center"/>
    </xf>
    <xf numFmtId="0" fontId="3" fillId="0" borderId="11" xfId="0" applyFont="1" applyFill="1" applyBorder="1" applyAlignment="1">
      <alignment horizontal="center" vertical="center" wrapText="1"/>
    </xf>
    <xf numFmtId="169" fontId="14" fillId="2" borderId="10" xfId="4" applyNumberFormat="1" applyFont="1" applyFill="1" applyBorder="1" applyAlignment="1">
      <alignment horizontal="center" vertical="center"/>
    </xf>
    <xf numFmtId="169" fontId="14" fillId="2" borderId="10" xfId="0" applyNumberFormat="1" applyFont="1" applyFill="1" applyBorder="1" applyAlignment="1">
      <alignment horizontal="center" vertical="center" wrapText="1"/>
    </xf>
    <xf numFmtId="169" fontId="14" fillId="2" borderId="10" xfId="4" applyNumberFormat="1" applyFont="1" applyFill="1" applyBorder="1" applyAlignment="1">
      <alignment horizontal="center" vertical="center" wrapText="1"/>
    </xf>
    <xf numFmtId="169" fontId="15" fillId="2" borderId="10" xfId="4"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9" fontId="2" fillId="0" borderId="1" xfId="4"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3" fontId="2"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 fontId="2" fillId="7" borderId="1" xfId="0" applyNumberFormat="1" applyFont="1" applyFill="1" applyBorder="1" applyAlignment="1">
      <alignment horizontal="center" vertical="center"/>
    </xf>
    <xf numFmtId="1" fontId="2"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xf>
    <xf numFmtId="3" fontId="6" fillId="7"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xf>
    <xf numFmtId="3" fontId="7"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4" fontId="7" fillId="7" borderId="1" xfId="0" applyNumberFormat="1" applyFont="1" applyFill="1" applyBorder="1" applyAlignment="1">
      <alignment horizontal="center" vertical="center"/>
    </xf>
    <xf numFmtId="4" fontId="20" fillId="7" borderId="1" xfId="0" applyNumberFormat="1" applyFont="1" applyFill="1" applyBorder="1" applyAlignment="1">
      <alignment horizontal="center" vertical="center"/>
    </xf>
    <xf numFmtId="10" fontId="2" fillId="7" borderId="1" xfId="4" applyNumberFormat="1" applyFont="1" applyFill="1" applyBorder="1" applyAlignment="1">
      <alignment horizontal="center" vertical="center"/>
    </xf>
    <xf numFmtId="0" fontId="7" fillId="6" borderId="1" xfId="0" applyFont="1" applyFill="1" applyBorder="1" applyAlignment="1">
      <alignment horizontal="center" vertical="center"/>
    </xf>
    <xf numFmtId="3" fontId="2" fillId="7" borderId="1" xfId="1" applyNumberFormat="1" applyFont="1" applyFill="1" applyBorder="1" applyAlignment="1">
      <alignment horizontal="center" vertical="center" wrapText="1"/>
    </xf>
    <xf numFmtId="4" fontId="2" fillId="7" borderId="1" xfId="1" applyNumberFormat="1" applyFont="1" applyFill="1" applyBorder="1" applyAlignment="1">
      <alignment horizontal="center" vertical="center" wrapText="1"/>
    </xf>
    <xf numFmtId="167" fontId="2" fillId="4" borderId="3" xfId="1"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 fillId="4" borderId="4" xfId="0" applyNumberFormat="1" applyFont="1" applyFill="1" applyBorder="1" applyAlignment="1">
      <alignment horizontal="center" vertical="center"/>
    </xf>
    <xf numFmtId="1" fontId="2"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xf>
    <xf numFmtId="1" fontId="2" fillId="4" borderId="1" xfId="2" applyNumberFormat="1" applyFont="1" applyFill="1" applyBorder="1" applyAlignment="1">
      <alignment horizontal="center" vertical="center" wrapText="1"/>
    </xf>
    <xf numFmtId="169" fontId="2" fillId="0" borderId="1" xfId="4" applyNumberFormat="1"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168" fontId="2" fillId="4" borderId="1" xfId="0" applyNumberFormat="1" applyFont="1" applyFill="1" applyBorder="1" applyAlignment="1">
      <alignment horizontal="center" vertical="center"/>
    </xf>
    <xf numFmtId="4" fontId="2" fillId="4" borderId="1" xfId="1" applyNumberFormat="1" applyFont="1" applyFill="1" applyBorder="1" applyAlignment="1">
      <alignment horizontal="center" vertical="center"/>
    </xf>
    <xf numFmtId="9" fontId="2" fillId="0" borderId="2" xfId="4"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166" fontId="2" fillId="0" borderId="4" xfId="3"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9" fontId="2" fillId="0" borderId="1" xfId="4" applyFont="1" applyFill="1" applyBorder="1" applyAlignment="1">
      <alignment horizontal="center" vertical="center"/>
    </xf>
    <xf numFmtId="169" fontId="2" fillId="0" borderId="1" xfId="4" applyNumberFormat="1" applyFont="1" applyFill="1" applyBorder="1" applyAlignment="1">
      <alignment horizontal="center" vertical="center"/>
    </xf>
    <xf numFmtId="169" fontId="13" fillId="2" borderId="1" xfId="4" applyNumberFormat="1" applyFont="1" applyFill="1" applyBorder="1" applyAlignment="1">
      <alignment horizontal="center" vertical="center"/>
    </xf>
    <xf numFmtId="169" fontId="2" fillId="7" borderId="1" xfId="4" applyNumberFormat="1" applyFont="1" applyFill="1" applyBorder="1" applyAlignment="1">
      <alignment horizontal="center" vertical="center"/>
    </xf>
    <xf numFmtId="9" fontId="13" fillId="2" borderId="1" xfId="4" applyFont="1" applyFill="1" applyBorder="1" applyAlignment="1">
      <alignment horizontal="center" vertical="center"/>
    </xf>
    <xf numFmtId="169" fontId="13" fillId="2" borderId="1" xfId="4" applyNumberFormat="1" applyFont="1" applyFill="1" applyBorder="1" applyAlignment="1">
      <alignment horizontal="center" vertical="center" wrapText="1"/>
    </xf>
    <xf numFmtId="169" fontId="13" fillId="2" borderId="4" xfId="4" applyNumberFormat="1" applyFont="1" applyFill="1" applyBorder="1" applyAlignment="1">
      <alignment horizontal="center" vertical="center" wrapText="1"/>
    </xf>
    <xf numFmtId="9" fontId="13" fillId="2" borderId="4" xfId="4" applyFont="1" applyFill="1" applyBorder="1" applyAlignment="1">
      <alignment horizontal="center" vertical="center"/>
    </xf>
    <xf numFmtId="0" fontId="19" fillId="0" borderId="1" xfId="0" applyFont="1" applyFill="1" applyBorder="1" applyAlignment="1">
      <alignment horizontal="center" vertical="center" wrapText="1"/>
    </xf>
    <xf numFmtId="166" fontId="13" fillId="0" borderId="1" xfId="3" applyNumberFormat="1" applyFont="1" applyFill="1" applyBorder="1" applyAlignment="1">
      <alignment horizontal="center" vertical="center" wrapText="1"/>
    </xf>
    <xf numFmtId="10" fontId="13" fillId="0" borderId="1" xfId="4" applyNumberFormat="1" applyFont="1" applyFill="1" applyBorder="1" applyAlignment="1">
      <alignment horizontal="center" vertical="center" wrapText="1"/>
    </xf>
    <xf numFmtId="0" fontId="27" fillId="0" borderId="1" xfId="0" applyFont="1" applyFill="1" applyBorder="1" applyAlignment="1">
      <alignment vertical="center" wrapText="1"/>
    </xf>
    <xf numFmtId="166" fontId="27" fillId="0" borderId="1" xfId="0" applyNumberFormat="1" applyFont="1" applyFill="1" applyBorder="1" applyAlignment="1">
      <alignment vertical="center" wrapText="1"/>
    </xf>
    <xf numFmtId="169" fontId="28" fillId="0" borderId="1" xfId="4"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6" fontId="13" fillId="0" borderId="2" xfId="3" applyNumberFormat="1" applyFont="1" applyFill="1" applyBorder="1" applyAlignment="1">
      <alignment horizontal="center" vertical="center" wrapText="1"/>
    </xf>
    <xf numFmtId="166" fontId="13" fillId="0" borderId="3" xfId="3" applyNumberFormat="1" applyFont="1" applyFill="1" applyBorder="1" applyAlignment="1">
      <alignment horizontal="center" vertical="center" wrapText="1"/>
    </xf>
    <xf numFmtId="166" fontId="13" fillId="0" borderId="4" xfId="3" applyNumberFormat="1" applyFont="1" applyFill="1" applyBorder="1" applyAlignment="1">
      <alignment horizontal="center" vertical="center" wrapText="1"/>
    </xf>
    <xf numFmtId="9" fontId="13" fillId="0" borderId="2" xfId="4" applyNumberFormat="1" applyFont="1" applyFill="1" applyBorder="1" applyAlignment="1">
      <alignment horizontal="center" vertical="center" wrapText="1"/>
    </xf>
    <xf numFmtId="9" fontId="13" fillId="0" borderId="3" xfId="4" applyNumberFormat="1" applyFont="1" applyFill="1" applyBorder="1" applyAlignment="1">
      <alignment horizontal="center" vertical="center" wrapText="1"/>
    </xf>
    <xf numFmtId="9" fontId="13" fillId="0" borderId="4" xfId="4" applyNumberFormat="1" applyFont="1" applyFill="1" applyBorder="1" applyAlignment="1">
      <alignment horizontal="center" vertical="center" wrapText="1"/>
    </xf>
    <xf numFmtId="0" fontId="23" fillId="11" borderId="18" xfId="0" applyFont="1" applyFill="1" applyBorder="1" applyAlignment="1">
      <alignment horizontal="center" vertical="center" wrapText="1"/>
    </xf>
    <xf numFmtId="0" fontId="23" fillId="11" borderId="17"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23" fillId="11" borderId="0" xfId="0" applyFont="1" applyFill="1" applyBorder="1" applyAlignment="1">
      <alignment horizontal="center" vertical="center" wrapText="1"/>
    </xf>
    <xf numFmtId="0" fontId="23" fillId="11" borderId="22" xfId="0" applyFont="1" applyFill="1" applyBorder="1" applyAlignment="1">
      <alignment horizontal="center" vertical="center" wrapText="1"/>
    </xf>
    <xf numFmtId="0" fontId="23" fillId="11" borderId="23" xfId="0" applyFont="1" applyFill="1" applyBorder="1" applyAlignment="1">
      <alignment horizontal="center" vertical="center" wrapText="1"/>
    </xf>
    <xf numFmtId="169" fontId="24" fillId="11" borderId="25" xfId="4" applyNumberFormat="1" applyFont="1" applyFill="1" applyBorder="1" applyAlignment="1">
      <alignment horizontal="center" vertical="center" wrapText="1"/>
    </xf>
    <xf numFmtId="169" fontId="24" fillId="11" borderId="26" xfId="4" applyNumberFormat="1" applyFont="1" applyFill="1" applyBorder="1" applyAlignment="1">
      <alignment horizontal="center" vertical="center" wrapText="1"/>
    </xf>
    <xf numFmtId="169" fontId="24" fillId="11" borderId="27" xfId="4" applyNumberFormat="1" applyFont="1" applyFill="1" applyBorder="1" applyAlignment="1">
      <alignment horizontal="center" vertical="center" wrapText="1"/>
    </xf>
    <xf numFmtId="169" fontId="24" fillId="11" borderId="19" xfId="4" applyNumberFormat="1" applyFont="1" applyFill="1" applyBorder="1" applyAlignment="1">
      <alignment horizontal="center" vertical="center" wrapText="1"/>
    </xf>
    <xf numFmtId="169" fontId="24" fillId="11" borderId="21" xfId="4" applyNumberFormat="1" applyFont="1" applyFill="1" applyBorder="1" applyAlignment="1">
      <alignment horizontal="center" vertical="center" wrapText="1"/>
    </xf>
    <xf numFmtId="169" fontId="24" fillId="11" borderId="24" xfId="4" applyNumberFormat="1" applyFont="1" applyFill="1" applyBorder="1" applyAlignment="1">
      <alignment horizontal="center" vertical="center" wrapText="1"/>
    </xf>
    <xf numFmtId="0" fontId="25" fillId="12" borderId="18" xfId="0" applyFont="1" applyFill="1" applyBorder="1" applyAlignment="1">
      <alignment horizontal="center" vertical="center" wrapText="1"/>
    </xf>
    <xf numFmtId="0" fontId="25" fillId="12" borderId="17"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5" fillId="12" borderId="21" xfId="0" applyFont="1" applyFill="1" applyBorder="1" applyAlignment="1">
      <alignment horizontal="center" vertical="center" wrapText="1"/>
    </xf>
    <xf numFmtId="0" fontId="25" fillId="12" borderId="22" xfId="0"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25" fillId="12" borderId="24" xfId="0" applyFont="1" applyFill="1" applyBorder="1" applyAlignment="1">
      <alignment horizontal="center" vertical="center" wrapText="1"/>
    </xf>
    <xf numFmtId="169" fontId="26" fillId="12" borderId="25" xfId="0" applyNumberFormat="1" applyFont="1" applyFill="1" applyBorder="1" applyAlignment="1">
      <alignment horizontal="center" vertical="center"/>
    </xf>
    <xf numFmtId="0" fontId="26" fillId="12" borderId="26" xfId="0" applyFont="1" applyFill="1" applyBorder="1" applyAlignment="1">
      <alignment horizontal="center" vertical="center"/>
    </xf>
    <xf numFmtId="0" fontId="26" fillId="12" borderId="27"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11" xfId="0" applyFont="1" applyFill="1" applyBorder="1" applyAlignment="1">
      <alignment horizontal="center" vertical="center" wrapText="1"/>
    </xf>
    <xf numFmtId="166" fontId="2" fillId="0" borderId="2" xfId="3" applyNumberFormat="1" applyFont="1" applyFill="1" applyBorder="1" applyAlignment="1">
      <alignment horizontal="center" vertical="center" wrapText="1"/>
    </xf>
    <xf numFmtId="166" fontId="2" fillId="0" borderId="3" xfId="3" applyNumberFormat="1" applyFont="1" applyFill="1" applyBorder="1" applyAlignment="1">
      <alignment horizontal="center" vertical="center" wrapText="1"/>
    </xf>
    <xf numFmtId="166" fontId="2" fillId="0" borderId="4"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66" fontId="2" fillId="0" borderId="1" xfId="3" applyNumberFormat="1" applyFont="1" applyFill="1" applyBorder="1" applyAlignment="1">
      <alignment horizontal="center" vertical="center" wrapText="1"/>
    </xf>
    <xf numFmtId="9" fontId="13" fillId="2" borderId="2" xfId="4" applyFont="1" applyFill="1" applyBorder="1" applyAlignment="1">
      <alignment horizontal="center" vertical="center"/>
    </xf>
    <xf numFmtId="9" fontId="13" fillId="2" borderId="3" xfId="4" applyFont="1" applyFill="1" applyBorder="1" applyAlignment="1">
      <alignment horizontal="center" vertical="center"/>
    </xf>
    <xf numFmtId="9" fontId="13" fillId="2" borderId="4" xfId="4" applyFont="1" applyFill="1" applyBorder="1" applyAlignment="1">
      <alignment horizontal="center" vertical="center"/>
    </xf>
    <xf numFmtId="169" fontId="13" fillId="2" borderId="2" xfId="4" applyNumberFormat="1" applyFont="1" applyFill="1" applyBorder="1" applyAlignment="1">
      <alignment horizontal="center" vertical="center"/>
    </xf>
    <xf numFmtId="169" fontId="13" fillId="2" borderId="3" xfId="4" applyNumberFormat="1" applyFont="1" applyFill="1" applyBorder="1" applyAlignment="1">
      <alignment horizontal="center" vertical="center"/>
    </xf>
    <xf numFmtId="169" fontId="13" fillId="2" borderId="4" xfId="4" applyNumberFormat="1" applyFont="1" applyFill="1" applyBorder="1" applyAlignment="1">
      <alignment horizontal="center" vertical="center"/>
    </xf>
    <xf numFmtId="169" fontId="13" fillId="2" borderId="1" xfId="4" applyNumberFormat="1" applyFont="1" applyFill="1" applyBorder="1" applyAlignment="1">
      <alignment horizontal="center" vertical="center" wrapText="1"/>
    </xf>
    <xf numFmtId="169" fontId="13" fillId="2" borderId="1" xfId="4" applyNumberFormat="1" applyFont="1" applyFill="1" applyBorder="1" applyAlignment="1">
      <alignment horizontal="center" vertical="center"/>
    </xf>
    <xf numFmtId="9" fontId="13" fillId="2" borderId="1" xfId="4" applyFont="1" applyFill="1" applyBorder="1" applyAlignment="1">
      <alignment horizontal="center" vertical="center"/>
    </xf>
    <xf numFmtId="169" fontId="22" fillId="2" borderId="2" xfId="4" applyNumberFormat="1" applyFont="1" applyFill="1" applyBorder="1" applyAlignment="1">
      <alignment horizontal="center" vertical="center"/>
    </xf>
    <xf numFmtId="169" fontId="22" fillId="2" borderId="3" xfId="4" applyNumberFormat="1" applyFont="1" applyFill="1" applyBorder="1" applyAlignment="1">
      <alignment horizontal="center" vertical="center"/>
    </xf>
    <xf numFmtId="169" fontId="22" fillId="2" borderId="4" xfId="4" applyNumberFormat="1" applyFont="1" applyFill="1" applyBorder="1" applyAlignment="1">
      <alignment horizontal="center" vertical="center"/>
    </xf>
    <xf numFmtId="10" fontId="13" fillId="2" borderId="2" xfId="4" applyNumberFormat="1" applyFont="1" applyFill="1" applyBorder="1" applyAlignment="1">
      <alignment horizontal="center" vertical="center"/>
    </xf>
    <xf numFmtId="10" fontId="13" fillId="2" borderId="3" xfId="4" applyNumberFormat="1" applyFont="1" applyFill="1" applyBorder="1" applyAlignment="1">
      <alignment horizontal="center" vertical="center"/>
    </xf>
    <xf numFmtId="10" fontId="13" fillId="2" borderId="4" xfId="4" applyNumberFormat="1" applyFont="1" applyFill="1" applyBorder="1" applyAlignment="1">
      <alignment horizontal="center" vertical="center"/>
    </xf>
    <xf numFmtId="169" fontId="13" fillId="2" borderId="2" xfId="4" applyNumberFormat="1" applyFont="1" applyFill="1" applyBorder="1" applyAlignment="1">
      <alignment horizontal="center" vertical="center" wrapText="1"/>
    </xf>
    <xf numFmtId="169" fontId="13" fillId="2" borderId="3" xfId="4" applyNumberFormat="1" applyFont="1" applyFill="1" applyBorder="1" applyAlignment="1">
      <alignment horizontal="center" vertical="center" wrapText="1"/>
    </xf>
    <xf numFmtId="169" fontId="13" fillId="2" borderId="4" xfId="4" applyNumberFormat="1" applyFont="1" applyFill="1" applyBorder="1" applyAlignment="1">
      <alignment horizontal="center" vertical="center" wrapText="1"/>
    </xf>
    <xf numFmtId="169" fontId="2" fillId="2" borderId="2" xfId="4" applyNumberFormat="1" applyFont="1" applyFill="1" applyBorder="1" applyAlignment="1">
      <alignment horizontal="center" vertical="center" wrapText="1"/>
    </xf>
    <xf numFmtId="169" fontId="2" fillId="2" borderId="3" xfId="4" applyNumberFormat="1" applyFont="1" applyFill="1" applyBorder="1" applyAlignment="1">
      <alignment horizontal="center" vertical="center" wrapText="1"/>
    </xf>
    <xf numFmtId="169" fontId="2" fillId="2" borderId="4" xfId="4" applyNumberFormat="1" applyFont="1" applyFill="1" applyBorder="1" applyAlignment="1">
      <alignment horizontal="center" vertical="center" wrapText="1"/>
    </xf>
    <xf numFmtId="9" fontId="2" fillId="2" borderId="2" xfId="4" applyFont="1" applyFill="1" applyBorder="1" applyAlignment="1">
      <alignment horizontal="center" vertical="center" wrapText="1"/>
    </xf>
    <xf numFmtId="9" fontId="2" fillId="2" borderId="4" xfId="4" applyFont="1" applyFill="1" applyBorder="1" applyAlignment="1">
      <alignment horizontal="center" vertical="center" wrapText="1"/>
    </xf>
    <xf numFmtId="9" fontId="2" fillId="2" borderId="2" xfId="4" applyFont="1" applyFill="1" applyBorder="1" applyAlignment="1">
      <alignment horizontal="center" vertical="center"/>
    </xf>
    <xf numFmtId="9" fontId="2" fillId="2" borderId="3" xfId="4" applyFont="1" applyFill="1" applyBorder="1" applyAlignment="1">
      <alignment horizontal="center" vertical="center"/>
    </xf>
    <xf numFmtId="9" fontId="2" fillId="2" borderId="4" xfId="4"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169" fontId="2" fillId="0" borderId="2" xfId="4" applyNumberFormat="1" applyFont="1" applyFill="1" applyBorder="1" applyAlignment="1">
      <alignment horizontal="center" vertical="center"/>
    </xf>
    <xf numFmtId="169" fontId="2" fillId="0" borderId="3" xfId="4" applyNumberFormat="1" applyFont="1" applyFill="1" applyBorder="1" applyAlignment="1">
      <alignment horizontal="center" vertical="center"/>
    </xf>
    <xf numFmtId="169" fontId="2" fillId="0" borderId="4" xfId="4" applyNumberFormat="1" applyFont="1" applyFill="1" applyBorder="1" applyAlignment="1">
      <alignment horizontal="center" vertical="center"/>
    </xf>
    <xf numFmtId="0" fontId="15" fillId="2" borderId="12" xfId="0" applyFont="1" applyFill="1" applyBorder="1" applyAlignment="1">
      <alignment horizontal="center" vertical="center" wrapText="1" readingOrder="1"/>
    </xf>
    <xf numFmtId="0" fontId="15" fillId="2" borderId="13" xfId="0" applyFont="1" applyFill="1" applyBorder="1" applyAlignment="1">
      <alignment horizontal="center" vertical="center" wrapText="1" readingOrder="1"/>
    </xf>
    <xf numFmtId="0" fontId="15" fillId="2" borderId="14" xfId="0" applyFont="1" applyFill="1" applyBorder="1" applyAlignment="1">
      <alignment horizontal="center" vertical="center" wrapText="1" readingOrder="1"/>
    </xf>
    <xf numFmtId="9" fontId="2" fillId="0" borderId="2" xfId="4" applyFont="1" applyFill="1" applyBorder="1" applyAlignment="1">
      <alignment horizontal="center" vertical="center" wrapText="1"/>
    </xf>
    <xf numFmtId="9" fontId="2" fillId="0" borderId="4" xfId="4" applyFont="1" applyFill="1" applyBorder="1" applyAlignment="1">
      <alignment horizontal="center" vertical="center" wrapText="1"/>
    </xf>
    <xf numFmtId="9" fontId="2" fillId="0" borderId="3" xfId="4" applyFont="1" applyFill="1" applyBorder="1" applyAlignment="1">
      <alignment horizontal="center" vertical="center" wrapText="1"/>
    </xf>
    <xf numFmtId="9" fontId="2" fillId="0" borderId="2" xfId="4" applyFont="1" applyFill="1" applyBorder="1" applyAlignment="1">
      <alignment horizontal="center" vertical="center"/>
    </xf>
    <xf numFmtId="9" fontId="2" fillId="0" borderId="4" xfId="4" applyFont="1" applyFill="1" applyBorder="1" applyAlignment="1">
      <alignment horizontal="center" vertical="center"/>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3" fontId="2" fillId="0" borderId="4" xfId="0" applyNumberFormat="1" applyFont="1" applyFill="1" applyBorder="1" applyAlignment="1">
      <alignment horizontal="center" vertical="center"/>
    </xf>
    <xf numFmtId="3" fontId="10" fillId="9" borderId="2" xfId="0" applyNumberFormat="1" applyFont="1" applyFill="1" applyBorder="1" applyAlignment="1">
      <alignment horizontal="center" vertical="center"/>
    </xf>
    <xf numFmtId="3" fontId="10" fillId="9" borderId="4" xfId="0" applyNumberFormat="1" applyFont="1" applyFill="1" applyBorder="1" applyAlignment="1">
      <alignment horizontal="center" vertical="center"/>
    </xf>
    <xf numFmtId="4" fontId="2" fillId="0" borderId="2" xfId="1" applyNumberFormat="1" applyFont="1" applyFill="1" applyBorder="1" applyAlignment="1">
      <alignment horizontal="center" vertical="center" wrapText="1"/>
    </xf>
    <xf numFmtId="4" fontId="2" fillId="0" borderId="3" xfId="1" applyNumberFormat="1" applyFont="1" applyFill="1" applyBorder="1" applyAlignment="1">
      <alignment horizontal="center" vertical="center" wrapText="1"/>
    </xf>
    <xf numFmtId="4" fontId="2" fillId="0" borderId="4"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9" fontId="2" fillId="0" borderId="3" xfId="4" applyFont="1" applyFill="1" applyBorder="1" applyAlignment="1">
      <alignment horizontal="center" vertical="center"/>
    </xf>
    <xf numFmtId="9" fontId="6" fillId="7" borderId="2" xfId="4" applyFont="1" applyFill="1" applyBorder="1" applyAlignment="1">
      <alignment horizontal="center" vertical="center"/>
    </xf>
    <xf numFmtId="9" fontId="6" fillId="7" borderId="3" xfId="4" applyFont="1" applyFill="1" applyBorder="1" applyAlignment="1">
      <alignment horizontal="center" vertical="center"/>
    </xf>
    <xf numFmtId="9" fontId="6" fillId="7" borderId="16" xfId="4" applyFont="1" applyFill="1" applyBorder="1" applyAlignment="1">
      <alignment horizontal="center" vertical="center"/>
    </xf>
    <xf numFmtId="0" fontId="16" fillId="7"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3" fontId="6" fillId="7" borderId="1" xfId="0" applyNumberFormat="1" applyFont="1" applyFill="1" applyBorder="1" applyAlignment="1">
      <alignment horizontal="center" vertical="center"/>
    </xf>
    <xf numFmtId="3" fontId="6" fillId="7" borderId="2" xfId="0" applyNumberFormat="1" applyFont="1" applyFill="1" applyBorder="1" applyAlignment="1">
      <alignment horizontal="center" vertical="center"/>
    </xf>
    <xf numFmtId="3" fontId="6" fillId="7" borderId="3" xfId="0" applyNumberFormat="1" applyFont="1" applyFill="1" applyBorder="1" applyAlignment="1">
      <alignment horizontal="center" vertical="center"/>
    </xf>
    <xf numFmtId="3" fontId="6" fillId="7" borderId="4"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xf>
    <xf numFmtId="3" fontId="10" fillId="9" borderId="1" xfId="0" applyNumberFormat="1" applyFont="1" applyFill="1" applyBorder="1" applyAlignment="1">
      <alignment horizontal="center" vertical="center"/>
    </xf>
    <xf numFmtId="0" fontId="13" fillId="2" borderId="12" xfId="0" applyFont="1" applyFill="1" applyBorder="1" applyAlignment="1">
      <alignment horizontal="center" vertical="center" wrapText="1" readingOrder="1"/>
    </xf>
    <xf numFmtId="0" fontId="13" fillId="2" borderId="13" xfId="0" applyFont="1" applyFill="1" applyBorder="1" applyAlignment="1">
      <alignment horizontal="center" vertical="center" wrapText="1" readingOrder="1"/>
    </xf>
    <xf numFmtId="0" fontId="13" fillId="2" borderId="14" xfId="0" applyFont="1" applyFill="1" applyBorder="1" applyAlignment="1">
      <alignment horizontal="center" vertical="center" wrapText="1" readingOrder="1"/>
    </xf>
    <xf numFmtId="0" fontId="21" fillId="0" borderId="1" xfId="0" applyFont="1" applyFill="1" applyBorder="1" applyAlignment="1">
      <alignment horizontal="left"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3" fontId="3"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textRotation="90" wrapText="1"/>
    </xf>
    <xf numFmtId="0" fontId="3" fillId="0" borderId="1" xfId="0" applyFont="1" applyFill="1" applyBorder="1" applyAlignment="1">
      <alignment horizontal="center" vertical="center" textRotation="90" wrapText="1"/>
    </xf>
    <xf numFmtId="4" fontId="2" fillId="0" borderId="2"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textRotation="90" wrapText="1"/>
    </xf>
    <xf numFmtId="165" fontId="3" fillId="0" borderId="1" xfId="0" applyNumberFormat="1" applyFont="1" applyFill="1" applyBorder="1" applyAlignment="1">
      <alignment horizontal="center" vertical="center" wrapText="1"/>
    </xf>
    <xf numFmtId="3" fontId="10" fillId="10" borderId="2" xfId="0" applyNumberFormat="1" applyFont="1" applyFill="1" applyBorder="1" applyAlignment="1">
      <alignment horizontal="center" vertical="center"/>
    </xf>
    <xf numFmtId="3" fontId="10" fillId="10" borderId="3" xfId="0" applyNumberFormat="1" applyFont="1" applyFill="1" applyBorder="1" applyAlignment="1">
      <alignment horizontal="center" vertical="center"/>
    </xf>
    <xf numFmtId="3" fontId="10" fillId="10" borderId="4"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9" fontId="2" fillId="10" borderId="2" xfId="4" applyFont="1" applyFill="1" applyBorder="1" applyAlignment="1">
      <alignment horizontal="center" vertical="center"/>
    </xf>
    <xf numFmtId="9" fontId="2" fillId="10" borderId="3" xfId="4" applyFont="1" applyFill="1" applyBorder="1" applyAlignment="1">
      <alignment horizontal="center" vertical="center"/>
    </xf>
    <xf numFmtId="9" fontId="2" fillId="10" borderId="4" xfId="4"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66" fontId="13" fillId="0" borderId="1" xfId="3" applyNumberFormat="1" applyFont="1" applyFill="1" applyBorder="1" applyAlignment="1">
      <alignment horizontal="center" vertical="center" wrapText="1"/>
    </xf>
    <xf numFmtId="10" fontId="13" fillId="0" borderId="1" xfId="4" applyNumberFormat="1" applyFont="1" applyFill="1" applyBorder="1" applyAlignment="1">
      <alignment horizontal="center" vertical="center" wrapText="1"/>
    </xf>
    <xf numFmtId="3" fontId="10" fillId="9"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3" fontId="3" fillId="0" borderId="3"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3" fontId="10" fillId="9" borderId="2" xfId="1" applyNumberFormat="1" applyFont="1" applyFill="1" applyBorder="1" applyAlignment="1">
      <alignment horizontal="center" vertical="center" wrapText="1"/>
    </xf>
    <xf numFmtId="3" fontId="10" fillId="9" borderId="4" xfId="1" applyNumberFormat="1" applyFont="1" applyFill="1" applyBorder="1" applyAlignment="1">
      <alignment horizontal="center" vertical="center" wrapText="1"/>
    </xf>
    <xf numFmtId="3" fontId="10" fillId="9" borderId="3" xfId="1" applyNumberFormat="1" applyFont="1" applyFill="1" applyBorder="1" applyAlignment="1">
      <alignment horizontal="center" vertical="center" wrapText="1"/>
    </xf>
    <xf numFmtId="10" fontId="13" fillId="0" borderId="2" xfId="4" applyNumberFormat="1" applyFont="1" applyFill="1" applyBorder="1" applyAlignment="1">
      <alignment horizontal="center" vertical="center" wrapText="1"/>
    </xf>
    <xf numFmtId="10" fontId="13" fillId="0" borderId="3" xfId="4" applyNumberFormat="1" applyFont="1" applyFill="1" applyBorder="1" applyAlignment="1">
      <alignment horizontal="center" vertical="center" wrapText="1"/>
    </xf>
    <xf numFmtId="10" fontId="13" fillId="0" borderId="4" xfId="4"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0" borderId="3" xfId="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10" fillId="9" borderId="2" xfId="1" applyNumberFormat="1" applyFont="1" applyFill="1" applyBorder="1" applyAlignment="1">
      <alignment horizontal="center" vertical="center" wrapText="1"/>
    </xf>
    <xf numFmtId="4" fontId="10" fillId="9" borderId="3" xfId="1" applyNumberFormat="1" applyFont="1" applyFill="1" applyBorder="1" applyAlignment="1">
      <alignment horizontal="center" vertical="center" wrapText="1"/>
    </xf>
    <xf numFmtId="4" fontId="10" fillId="9" borderId="4"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9" fontId="2" fillId="0" borderId="1" xfId="4" applyFont="1" applyFill="1" applyBorder="1" applyAlignment="1">
      <alignment horizontal="center" vertical="center"/>
    </xf>
    <xf numFmtId="166" fontId="13" fillId="0" borderId="1" xfId="3" applyNumberFormat="1" applyFont="1" applyFill="1" applyBorder="1" applyAlignment="1">
      <alignment horizontal="center" vertical="center"/>
    </xf>
    <xf numFmtId="10" fontId="13" fillId="0" borderId="1" xfId="4"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166" fontId="2" fillId="0" borderId="1" xfId="3" applyNumberFormat="1" applyFont="1" applyFill="1" applyBorder="1" applyAlignment="1">
      <alignment horizontal="center" vertical="center"/>
    </xf>
    <xf numFmtId="168" fontId="2" fillId="0" borderId="1" xfId="0" applyNumberFormat="1" applyFont="1" applyFill="1" applyBorder="1" applyAlignment="1">
      <alignment horizontal="center" vertical="center"/>
    </xf>
    <xf numFmtId="168" fontId="10" fillId="9" borderId="1" xfId="0" applyNumberFormat="1" applyFont="1" applyFill="1" applyBorder="1" applyAlignment="1">
      <alignment horizontal="center" vertical="center"/>
    </xf>
    <xf numFmtId="1" fontId="2" fillId="0" borderId="2" xfId="2" applyNumberFormat="1" applyFont="1" applyFill="1" applyBorder="1" applyAlignment="1">
      <alignment horizontal="center" vertical="center" wrapText="1"/>
    </xf>
    <xf numFmtId="1" fontId="2" fillId="0" borderId="3" xfId="2" applyNumberFormat="1" applyFont="1" applyFill="1" applyBorder="1" applyAlignment="1">
      <alignment horizontal="center" vertical="center" wrapText="1"/>
    </xf>
    <xf numFmtId="1" fontId="2" fillId="0" borderId="4" xfId="2" applyNumberFormat="1" applyFont="1" applyFill="1" applyBorder="1" applyAlignment="1">
      <alignment horizontal="center" vertical="center" wrapText="1"/>
    </xf>
    <xf numFmtId="166" fontId="13" fillId="0" borderId="2" xfId="3" applyNumberFormat="1" applyFont="1" applyFill="1" applyBorder="1" applyAlignment="1">
      <alignment horizontal="center" vertical="center"/>
    </xf>
    <xf numFmtId="166" fontId="13" fillId="0" borderId="3" xfId="3" applyNumberFormat="1" applyFont="1" applyFill="1" applyBorder="1" applyAlignment="1">
      <alignment horizontal="center" vertical="center"/>
    </xf>
    <xf numFmtId="166" fontId="13" fillId="0" borderId="4" xfId="3" applyNumberFormat="1" applyFont="1" applyFill="1" applyBorder="1" applyAlignment="1">
      <alignment horizontal="center" vertical="center"/>
    </xf>
    <xf numFmtId="166" fontId="2" fillId="0" borderId="2" xfId="3" applyNumberFormat="1" applyFont="1" applyFill="1" applyBorder="1" applyAlignment="1">
      <alignment horizontal="center" vertical="center"/>
    </xf>
    <xf numFmtId="166" fontId="2" fillId="0" borderId="3" xfId="3" applyNumberFormat="1" applyFont="1" applyFill="1" applyBorder="1" applyAlignment="1">
      <alignment horizontal="center" vertical="center"/>
    </xf>
    <xf numFmtId="166" fontId="2" fillId="0" borderId="4" xfId="3" applyNumberFormat="1" applyFont="1" applyFill="1" applyBorder="1" applyAlignment="1">
      <alignment horizontal="center" vertical="center"/>
    </xf>
    <xf numFmtId="1" fontId="2" fillId="7" borderId="1" xfId="0" applyNumberFormat="1" applyFont="1" applyFill="1" applyBorder="1" applyAlignment="1">
      <alignment horizontal="center" vertical="center"/>
    </xf>
    <xf numFmtId="10" fontId="13" fillId="0" borderId="2" xfId="4" applyNumberFormat="1" applyFont="1" applyFill="1" applyBorder="1" applyAlignment="1">
      <alignment horizontal="center" vertical="center"/>
    </xf>
    <xf numFmtId="10" fontId="13" fillId="0" borderId="3" xfId="4" applyNumberFormat="1" applyFont="1" applyFill="1" applyBorder="1" applyAlignment="1">
      <alignment horizontal="center" vertical="center"/>
    </xf>
    <xf numFmtId="10" fontId="13" fillId="0" borderId="4" xfId="4"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 fontId="2" fillId="0" borderId="1" xfId="0" applyNumberFormat="1"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169" fontId="13" fillId="0" borderId="2" xfId="4" applyNumberFormat="1" applyFont="1" applyFill="1" applyBorder="1" applyAlignment="1">
      <alignment horizontal="center" vertical="center" wrapText="1"/>
    </xf>
    <xf numFmtId="169" fontId="13" fillId="0" borderId="3" xfId="4" applyNumberFormat="1" applyFont="1" applyFill="1" applyBorder="1" applyAlignment="1">
      <alignment horizontal="center" vertical="center" wrapText="1"/>
    </xf>
    <xf numFmtId="169" fontId="13" fillId="0" borderId="4" xfId="4" applyNumberFormat="1" applyFont="1" applyFill="1" applyBorder="1" applyAlignment="1">
      <alignment horizontal="center" vertical="center" wrapText="1"/>
    </xf>
    <xf numFmtId="169" fontId="2" fillId="0" borderId="1" xfId="4" applyNumberFormat="1" applyFont="1" applyFill="1" applyBorder="1" applyAlignment="1">
      <alignment horizontal="center" vertical="center"/>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4" fontId="2" fillId="0" borderId="2"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 fontId="2" fillId="0" borderId="4" xfId="0" applyNumberFormat="1" applyFont="1" applyFill="1" applyBorder="1" applyAlignment="1">
      <alignment horizontal="center" vertical="center"/>
    </xf>
    <xf numFmtId="4" fontId="10" fillId="9" borderId="2" xfId="0" applyNumberFormat="1" applyFont="1" applyFill="1" applyBorder="1" applyAlignment="1">
      <alignment horizontal="center" vertical="center"/>
    </xf>
    <xf numFmtId="4" fontId="10" fillId="9" borderId="3" xfId="0" applyNumberFormat="1" applyFont="1" applyFill="1" applyBorder="1" applyAlignment="1">
      <alignment horizontal="center" vertical="center"/>
    </xf>
    <xf numFmtId="4" fontId="10" fillId="9" borderId="4" xfId="0" applyNumberFormat="1" applyFont="1" applyFill="1" applyBorder="1" applyAlignment="1">
      <alignment horizontal="center" vertical="center"/>
    </xf>
    <xf numFmtId="0" fontId="3" fillId="0" borderId="1" xfId="0" applyFont="1" applyFill="1" applyBorder="1" applyAlignment="1">
      <alignment vertical="center" wrapText="1"/>
    </xf>
    <xf numFmtId="41" fontId="13" fillId="0" borderId="2" xfId="2" applyFont="1" applyFill="1" applyBorder="1" applyAlignment="1">
      <alignment horizontal="center" vertical="center" wrapText="1"/>
    </xf>
    <xf numFmtId="41" fontId="13" fillId="0" borderId="3" xfId="2" applyFont="1" applyFill="1" applyBorder="1" applyAlignment="1">
      <alignment horizontal="center" vertical="center" wrapText="1"/>
    </xf>
    <xf numFmtId="41" fontId="13" fillId="0" borderId="4" xfId="2" applyFont="1" applyFill="1" applyBorder="1" applyAlignment="1">
      <alignment horizontal="center" vertical="center" wrapText="1"/>
    </xf>
    <xf numFmtId="9" fontId="13" fillId="0" borderId="2" xfId="4" applyFont="1" applyFill="1" applyBorder="1" applyAlignment="1">
      <alignment horizontal="center" vertical="center" wrapText="1"/>
    </xf>
    <xf numFmtId="9" fontId="13" fillId="0" borderId="3" xfId="4" applyFont="1" applyFill="1" applyBorder="1" applyAlignment="1">
      <alignment horizontal="center" vertical="center" wrapText="1"/>
    </xf>
    <xf numFmtId="9" fontId="13" fillId="0" borderId="4" xfId="4"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4" xfId="0" applyFont="1" applyFill="1" applyBorder="1" applyAlignment="1">
      <alignment horizontal="left" vertical="center" wrapText="1"/>
    </xf>
    <xf numFmtId="167" fontId="2" fillId="0" borderId="2" xfId="1" applyNumberFormat="1" applyFont="1" applyFill="1" applyBorder="1" applyAlignment="1">
      <alignment horizontal="center" vertical="center"/>
    </xf>
    <xf numFmtId="167" fontId="2" fillId="0" borderId="3" xfId="1" applyNumberFormat="1" applyFont="1" applyFill="1" applyBorder="1" applyAlignment="1">
      <alignment horizontal="center" vertical="center"/>
    </xf>
    <xf numFmtId="3" fontId="3" fillId="0" borderId="3"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xf>
    <xf numFmtId="10" fontId="2" fillId="0" borderId="2" xfId="4" applyNumberFormat="1" applyFont="1" applyFill="1" applyBorder="1" applyAlignment="1">
      <alignment horizontal="center" vertical="center" wrapText="1"/>
    </xf>
    <xf numFmtId="10" fontId="2" fillId="0" borderId="3" xfId="4" applyNumberFormat="1" applyFont="1" applyFill="1" applyBorder="1" applyAlignment="1">
      <alignment horizontal="center" vertical="center" wrapText="1"/>
    </xf>
    <xf numFmtId="10" fontId="2" fillId="0" borderId="4" xfId="4"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left" vertical="center" wrapText="1"/>
    </xf>
    <xf numFmtId="3" fontId="3" fillId="0" borderId="3" xfId="0" applyNumberFormat="1" applyFont="1" applyFill="1" applyBorder="1" applyAlignment="1">
      <alignment horizontal="left" vertical="center" wrapText="1"/>
    </xf>
    <xf numFmtId="3" fontId="3" fillId="0" borderId="4" xfId="0" applyNumberFormat="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3" fontId="5" fillId="0" borderId="2" xfId="0" applyNumberFormat="1" applyFont="1" applyFill="1" applyBorder="1" applyAlignment="1">
      <alignment horizontal="left" vertical="center" wrapText="1"/>
    </xf>
    <xf numFmtId="3" fontId="5" fillId="0" borderId="3" xfId="0" applyNumberFormat="1" applyFont="1" applyFill="1" applyBorder="1" applyAlignment="1">
      <alignment horizontal="left" vertical="center" wrapText="1"/>
    </xf>
    <xf numFmtId="3" fontId="5" fillId="0" borderId="4" xfId="0" applyNumberFormat="1" applyFont="1" applyFill="1" applyBorder="1" applyAlignment="1">
      <alignment horizontal="left" vertical="center" wrapText="1"/>
    </xf>
    <xf numFmtId="3" fontId="5" fillId="0" borderId="2" xfId="0" applyNumberFormat="1" applyFont="1" applyFill="1" applyBorder="1" applyAlignment="1">
      <alignment vertical="center" wrapText="1"/>
    </xf>
    <xf numFmtId="3" fontId="5" fillId="0" borderId="3" xfId="0" applyNumberFormat="1" applyFont="1" applyFill="1" applyBorder="1" applyAlignment="1">
      <alignment vertical="center" wrapText="1"/>
    </xf>
    <xf numFmtId="3" fontId="5" fillId="0" borderId="4" xfId="0" applyNumberFormat="1" applyFont="1" applyFill="1" applyBorder="1" applyAlignment="1">
      <alignment vertical="center" wrapText="1"/>
    </xf>
    <xf numFmtId="10" fontId="2" fillId="0" borderId="2" xfId="4" applyNumberFormat="1" applyFont="1" applyFill="1" applyBorder="1" applyAlignment="1">
      <alignment horizontal="center" vertical="center"/>
    </xf>
    <xf numFmtId="10" fontId="2" fillId="0" borderId="3" xfId="4" applyNumberFormat="1" applyFont="1" applyFill="1" applyBorder="1" applyAlignment="1">
      <alignment horizontal="center" vertical="center"/>
    </xf>
    <xf numFmtId="10" fontId="2" fillId="0" borderId="4" xfId="4"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5">
    <cellStyle name="Millares" xfId="1" builtinId="3"/>
    <cellStyle name="Millares [0]" xfId="2" builtinId="6"/>
    <cellStyle name="Moneda" xfId="3" builtinId="4"/>
    <cellStyle name="Normal" xfId="0" builtinId="0"/>
    <cellStyle name="Porcentaje" xfId="4"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21"/>
  <sheetViews>
    <sheetView tabSelected="1" topLeftCell="Y1" zoomScale="30" zoomScaleNormal="30" workbookViewId="0">
      <pane ySplit="1" topLeftCell="A164" activePane="bottomLeft" state="frozen"/>
      <selection activeCell="E1" sqref="E1"/>
      <selection pane="bottomLeft" activeCell="AJ216" sqref="AJ216"/>
    </sheetView>
  </sheetViews>
  <sheetFormatPr baseColWidth="10" defaultColWidth="11.453125" defaultRowHeight="15.5" x14ac:dyDescent="0.35"/>
  <cols>
    <col min="1" max="1" width="13.54296875" style="27" customWidth="1"/>
    <col min="2" max="2" width="18.54296875" style="27" customWidth="1"/>
    <col min="3" max="3" width="39.7265625" style="27" customWidth="1"/>
    <col min="4" max="4" width="26.1796875" style="27" customWidth="1"/>
    <col min="5" max="5" width="45.453125" style="31" customWidth="1"/>
    <col min="6" max="6" width="20" style="27" customWidth="1"/>
    <col min="7" max="7" width="32.81640625" style="31" customWidth="1"/>
    <col min="8" max="8" width="29.1796875" style="31" customWidth="1"/>
    <col min="9" max="9" width="33.26953125" style="31" customWidth="1"/>
    <col min="10" max="10" width="18.1796875" style="27" customWidth="1"/>
    <col min="11" max="11" width="22.26953125" style="27" customWidth="1"/>
    <col min="12" max="12" width="21.26953125" style="27" customWidth="1"/>
    <col min="13" max="18" width="22.26953125" style="27" customWidth="1"/>
    <col min="19" max="19" width="36.81640625" style="27" customWidth="1"/>
    <col min="20" max="20" width="23.54296875" style="27" customWidth="1"/>
    <col min="21" max="21" width="34.453125" style="27" customWidth="1"/>
    <col min="22" max="22" width="54.453125" style="27" customWidth="1"/>
    <col min="23" max="24" width="31" style="27" customWidth="1"/>
    <col min="25" max="25" width="29.81640625" style="27" customWidth="1"/>
    <col min="26" max="28" width="33.54296875" style="27" customWidth="1"/>
    <col min="29" max="29" width="46.1796875" style="27" customWidth="1"/>
    <col min="30" max="30" width="24.1796875" style="27" customWidth="1"/>
    <col min="31" max="31" width="25.26953125" style="27" customWidth="1"/>
    <col min="32" max="32" width="25.453125" style="27" customWidth="1"/>
    <col min="33" max="33" width="37.453125" style="27" customWidth="1"/>
    <col min="34" max="34" width="60" style="27" customWidth="1"/>
    <col min="35" max="35" width="71.26953125" style="27" customWidth="1"/>
    <col min="36" max="36" width="75" style="27" customWidth="1"/>
    <col min="37" max="37" width="54.1796875" style="27" customWidth="1"/>
    <col min="38" max="38" width="10.90625" customWidth="1"/>
    <col min="39" max="16384" width="11.453125" style="27"/>
  </cols>
  <sheetData>
    <row r="1" spans="1:37" ht="81" customHeight="1" x14ac:dyDescent="0.35">
      <c r="A1" s="75" t="s">
        <v>0</v>
      </c>
      <c r="B1" s="75" t="s">
        <v>1</v>
      </c>
      <c r="C1" s="75" t="s">
        <v>2</v>
      </c>
      <c r="D1" s="75" t="s">
        <v>3</v>
      </c>
      <c r="E1" s="75" t="s">
        <v>4</v>
      </c>
      <c r="F1" s="75" t="s">
        <v>5</v>
      </c>
      <c r="G1" s="75" t="s">
        <v>6</v>
      </c>
      <c r="H1" s="75" t="s">
        <v>3</v>
      </c>
      <c r="I1" s="75" t="s">
        <v>7</v>
      </c>
      <c r="J1" s="75" t="s">
        <v>8</v>
      </c>
      <c r="K1" s="75" t="s">
        <v>753</v>
      </c>
      <c r="L1" s="75" t="s">
        <v>478</v>
      </c>
      <c r="M1" s="125" t="s">
        <v>754</v>
      </c>
      <c r="N1" s="125" t="s">
        <v>755</v>
      </c>
      <c r="O1" s="199" t="s">
        <v>744</v>
      </c>
      <c r="P1" s="75" t="s">
        <v>748</v>
      </c>
      <c r="Q1" s="199" t="s">
        <v>756</v>
      </c>
      <c r="R1" s="199" t="s">
        <v>757</v>
      </c>
      <c r="S1" s="75" t="s">
        <v>9</v>
      </c>
      <c r="T1" s="75" t="s">
        <v>10</v>
      </c>
      <c r="U1" s="125" t="s">
        <v>11</v>
      </c>
      <c r="V1" s="125" t="s">
        <v>12</v>
      </c>
      <c r="W1" s="125" t="s">
        <v>13</v>
      </c>
      <c r="X1" s="205" t="s">
        <v>782</v>
      </c>
      <c r="Y1" s="202" t="s">
        <v>778</v>
      </c>
      <c r="Z1" s="202" t="s">
        <v>779</v>
      </c>
      <c r="AA1" s="203" t="s">
        <v>780</v>
      </c>
      <c r="AB1" s="204" t="s">
        <v>781</v>
      </c>
      <c r="AC1" s="75" t="s">
        <v>15</v>
      </c>
      <c r="AD1" s="75" t="s">
        <v>16</v>
      </c>
      <c r="AE1" s="75" t="s">
        <v>17</v>
      </c>
      <c r="AF1" s="199" t="s">
        <v>20</v>
      </c>
      <c r="AG1" s="238" t="s">
        <v>18</v>
      </c>
      <c r="AH1" s="75" t="s">
        <v>19</v>
      </c>
      <c r="AI1" s="251" t="s">
        <v>783</v>
      </c>
      <c r="AJ1" s="251" t="s">
        <v>784</v>
      </c>
      <c r="AK1" s="199" t="s">
        <v>676</v>
      </c>
    </row>
    <row r="2" spans="1:37" s="49" customFormat="1" x14ac:dyDescent="0.35">
      <c r="A2" s="57"/>
      <c r="B2" s="57"/>
      <c r="C2" s="45"/>
      <c r="D2" s="58"/>
      <c r="E2" s="45"/>
      <c r="F2" s="57"/>
      <c r="G2" s="43"/>
      <c r="H2" s="41"/>
      <c r="I2" s="43"/>
      <c r="J2" s="44"/>
      <c r="K2" s="44"/>
      <c r="L2" s="44"/>
      <c r="M2" s="44"/>
      <c r="N2" s="44"/>
      <c r="O2" s="44"/>
      <c r="P2" s="44"/>
      <c r="Q2" s="44"/>
      <c r="R2" s="44"/>
      <c r="S2" s="45"/>
      <c r="T2" s="46"/>
      <c r="U2" s="46"/>
      <c r="V2" s="46"/>
      <c r="W2" s="46"/>
      <c r="X2" s="46"/>
      <c r="Y2" s="46"/>
      <c r="Z2" s="46"/>
      <c r="AA2" s="46"/>
      <c r="AB2" s="46"/>
      <c r="AC2" s="41"/>
      <c r="AD2" s="47"/>
      <c r="AE2" s="45"/>
      <c r="AF2" s="48"/>
      <c r="AG2" s="45"/>
      <c r="AH2" s="46"/>
      <c r="AI2" s="48"/>
      <c r="AJ2" s="48"/>
      <c r="AK2" s="48"/>
    </row>
    <row r="3" spans="1:37" ht="93" customHeight="1" x14ac:dyDescent="0.35">
      <c r="A3" s="373" t="s">
        <v>50</v>
      </c>
      <c r="B3" s="373" t="s">
        <v>51</v>
      </c>
      <c r="C3" s="324" t="s">
        <v>52</v>
      </c>
      <c r="D3" s="324" t="s">
        <v>53</v>
      </c>
      <c r="E3" s="324" t="s">
        <v>54</v>
      </c>
      <c r="F3" s="373" t="s">
        <v>55</v>
      </c>
      <c r="G3" s="83" t="s">
        <v>56</v>
      </c>
      <c r="H3" s="77" t="s">
        <v>57</v>
      </c>
      <c r="I3" s="232" t="s">
        <v>58</v>
      </c>
      <c r="J3" s="79">
        <v>1</v>
      </c>
      <c r="K3" s="75">
        <v>0.02</v>
      </c>
      <c r="L3" s="75">
        <v>0.9</v>
      </c>
      <c r="M3" s="75">
        <v>0</v>
      </c>
      <c r="N3" s="104">
        <v>0</v>
      </c>
      <c r="O3" s="104">
        <f>+M3+N3</f>
        <v>0</v>
      </c>
      <c r="P3" s="75">
        <f>+K3+O3</f>
        <v>0.02</v>
      </c>
      <c r="Q3" s="108">
        <f>+O3/L3</f>
        <v>0</v>
      </c>
      <c r="R3" s="108">
        <f>+P3/J3</f>
        <v>0.02</v>
      </c>
      <c r="S3" s="324" t="s">
        <v>287</v>
      </c>
      <c r="T3" s="484">
        <v>2020130010103</v>
      </c>
      <c r="U3" s="324" t="s">
        <v>288</v>
      </c>
      <c r="V3" s="143" t="s">
        <v>289</v>
      </c>
      <c r="W3" s="136">
        <v>1</v>
      </c>
      <c r="X3" s="234">
        <v>0.9</v>
      </c>
      <c r="Y3" s="136">
        <v>0</v>
      </c>
      <c r="Z3" s="207">
        <v>0</v>
      </c>
      <c r="AA3" s="166">
        <f>+(Y3+Z3)/X3</f>
        <v>0</v>
      </c>
      <c r="AB3" s="307">
        <f>+AVERAGE(AA3:AA16)</f>
        <v>0.52092436974789913</v>
      </c>
      <c r="AC3" s="324" t="s">
        <v>654</v>
      </c>
      <c r="AD3" s="324" t="s">
        <v>533</v>
      </c>
      <c r="AE3" s="294" t="s">
        <v>439</v>
      </c>
      <c r="AF3" s="291">
        <v>400000000</v>
      </c>
      <c r="AG3" s="294" t="s">
        <v>582</v>
      </c>
      <c r="AH3" s="294" t="s">
        <v>583</v>
      </c>
      <c r="AI3" s="398">
        <v>400000000</v>
      </c>
      <c r="AJ3" s="398">
        <v>169600000</v>
      </c>
      <c r="AK3" s="399">
        <f>+AJ3/AF3</f>
        <v>0.42399999999999999</v>
      </c>
    </row>
    <row r="4" spans="1:37" ht="33" customHeight="1" x14ac:dyDescent="0.35">
      <c r="A4" s="374"/>
      <c r="B4" s="374"/>
      <c r="C4" s="325"/>
      <c r="D4" s="325"/>
      <c r="E4" s="325"/>
      <c r="F4" s="374"/>
      <c r="G4" s="364" t="s">
        <v>59</v>
      </c>
      <c r="H4" s="258" t="s">
        <v>60</v>
      </c>
      <c r="I4" s="370" t="s">
        <v>61</v>
      </c>
      <c r="J4" s="365">
        <v>15000</v>
      </c>
      <c r="K4" s="365">
        <v>700</v>
      </c>
      <c r="L4" s="339">
        <v>5150</v>
      </c>
      <c r="M4" s="365">
        <v>117</v>
      </c>
      <c r="N4" s="366">
        <v>479</v>
      </c>
      <c r="O4" s="366">
        <f>+M4+N4</f>
        <v>596</v>
      </c>
      <c r="P4" s="365">
        <f>+O4+K4</f>
        <v>1296</v>
      </c>
      <c r="Q4" s="337">
        <f>+O4/L4</f>
        <v>0.11572815533980582</v>
      </c>
      <c r="R4" s="426">
        <f>+P4/J4</f>
        <v>8.6400000000000005E-2</v>
      </c>
      <c r="S4" s="325"/>
      <c r="T4" s="485"/>
      <c r="U4" s="325"/>
      <c r="V4" s="143" t="s">
        <v>290</v>
      </c>
      <c r="W4" s="136">
        <v>20</v>
      </c>
      <c r="X4" s="70">
        <v>20</v>
      </c>
      <c r="Y4" s="136">
        <v>7</v>
      </c>
      <c r="Z4" s="206">
        <v>18</v>
      </c>
      <c r="AA4" s="236">
        <v>1</v>
      </c>
      <c r="AB4" s="308"/>
      <c r="AC4" s="325"/>
      <c r="AD4" s="325"/>
      <c r="AE4" s="295"/>
      <c r="AF4" s="292"/>
      <c r="AG4" s="295"/>
      <c r="AH4" s="295"/>
      <c r="AI4" s="398"/>
      <c r="AJ4" s="398"/>
      <c r="AK4" s="399"/>
    </row>
    <row r="5" spans="1:37" ht="25.5" customHeight="1" x14ac:dyDescent="0.35">
      <c r="A5" s="374"/>
      <c r="B5" s="374"/>
      <c r="C5" s="325"/>
      <c r="D5" s="325"/>
      <c r="E5" s="325"/>
      <c r="F5" s="374"/>
      <c r="G5" s="364"/>
      <c r="H5" s="258"/>
      <c r="I5" s="370"/>
      <c r="J5" s="365"/>
      <c r="K5" s="365"/>
      <c r="L5" s="344"/>
      <c r="M5" s="365"/>
      <c r="N5" s="366"/>
      <c r="O5" s="366"/>
      <c r="P5" s="365"/>
      <c r="Q5" s="338"/>
      <c r="R5" s="426"/>
      <c r="S5" s="325"/>
      <c r="T5" s="485"/>
      <c r="U5" s="325"/>
      <c r="V5" s="143" t="s">
        <v>291</v>
      </c>
      <c r="W5" s="136">
        <v>20</v>
      </c>
      <c r="X5" s="70">
        <v>20</v>
      </c>
      <c r="Y5" s="136">
        <v>7</v>
      </c>
      <c r="Z5" s="206">
        <v>479</v>
      </c>
      <c r="AA5" s="236">
        <v>1</v>
      </c>
      <c r="AB5" s="308"/>
      <c r="AC5" s="325"/>
      <c r="AD5" s="325"/>
      <c r="AE5" s="295"/>
      <c r="AF5" s="292"/>
      <c r="AG5" s="295"/>
      <c r="AH5" s="295"/>
      <c r="AI5" s="398"/>
      <c r="AJ5" s="398"/>
      <c r="AK5" s="399"/>
    </row>
    <row r="6" spans="1:37" ht="38.25" customHeight="1" x14ac:dyDescent="0.35">
      <c r="A6" s="374"/>
      <c r="B6" s="374"/>
      <c r="C6" s="325"/>
      <c r="D6" s="325"/>
      <c r="E6" s="325"/>
      <c r="F6" s="374"/>
      <c r="G6" s="364" t="s">
        <v>62</v>
      </c>
      <c r="H6" s="258" t="s">
        <v>63</v>
      </c>
      <c r="I6" s="370" t="s">
        <v>64</v>
      </c>
      <c r="J6" s="365">
        <v>5000</v>
      </c>
      <c r="K6" s="365">
        <v>100</v>
      </c>
      <c r="L6" s="339">
        <v>1700</v>
      </c>
      <c r="M6" s="365">
        <v>0</v>
      </c>
      <c r="N6" s="366">
        <v>65</v>
      </c>
      <c r="O6" s="366">
        <f>+M6+N6</f>
        <v>65</v>
      </c>
      <c r="P6" s="365">
        <f>+O6+K6</f>
        <v>165</v>
      </c>
      <c r="Q6" s="337">
        <f>+O6/L6</f>
        <v>3.8235294117647062E-2</v>
      </c>
      <c r="R6" s="426">
        <f>+P6/J6</f>
        <v>3.3000000000000002E-2</v>
      </c>
      <c r="S6" s="325"/>
      <c r="T6" s="485"/>
      <c r="U6" s="325"/>
      <c r="V6" s="143" t="s">
        <v>292</v>
      </c>
      <c r="W6" s="136">
        <v>1</v>
      </c>
      <c r="X6" s="70">
        <v>1</v>
      </c>
      <c r="Y6" s="136">
        <v>95</v>
      </c>
      <c r="Z6" s="206">
        <v>133</v>
      </c>
      <c r="AA6" s="236">
        <v>1</v>
      </c>
      <c r="AB6" s="308"/>
      <c r="AC6" s="325"/>
      <c r="AD6" s="325"/>
      <c r="AE6" s="295"/>
      <c r="AF6" s="292"/>
      <c r="AG6" s="295"/>
      <c r="AH6" s="295"/>
      <c r="AI6" s="398"/>
      <c r="AJ6" s="398"/>
      <c r="AK6" s="399"/>
    </row>
    <row r="7" spans="1:37" ht="15.75" customHeight="1" x14ac:dyDescent="0.35">
      <c r="A7" s="374"/>
      <c r="B7" s="374"/>
      <c r="C7" s="325"/>
      <c r="D7" s="325"/>
      <c r="E7" s="325"/>
      <c r="F7" s="374"/>
      <c r="G7" s="364"/>
      <c r="H7" s="258"/>
      <c r="I7" s="370"/>
      <c r="J7" s="365"/>
      <c r="K7" s="365"/>
      <c r="L7" s="340"/>
      <c r="M7" s="365"/>
      <c r="N7" s="366"/>
      <c r="O7" s="366"/>
      <c r="P7" s="365"/>
      <c r="Q7" s="354"/>
      <c r="R7" s="426"/>
      <c r="S7" s="325"/>
      <c r="T7" s="485"/>
      <c r="U7" s="325"/>
      <c r="V7" s="143" t="s">
        <v>293</v>
      </c>
      <c r="W7" s="136">
        <v>1700</v>
      </c>
      <c r="X7" s="70">
        <v>1700</v>
      </c>
      <c r="Y7" s="136">
        <v>0</v>
      </c>
      <c r="Z7" s="206">
        <v>75</v>
      </c>
      <c r="AA7" s="236">
        <f>+(Y7+Z7)/X7</f>
        <v>4.4117647058823532E-2</v>
      </c>
      <c r="AB7" s="308"/>
      <c r="AC7" s="325"/>
      <c r="AD7" s="325"/>
      <c r="AE7" s="295"/>
      <c r="AF7" s="292"/>
      <c r="AG7" s="295"/>
      <c r="AH7" s="295"/>
      <c r="AI7" s="398"/>
      <c r="AJ7" s="398"/>
      <c r="AK7" s="399"/>
    </row>
    <row r="8" spans="1:37" ht="15.75" customHeight="1" x14ac:dyDescent="0.35">
      <c r="A8" s="374"/>
      <c r="B8" s="374"/>
      <c r="C8" s="325"/>
      <c r="D8" s="325"/>
      <c r="E8" s="325"/>
      <c r="F8" s="374"/>
      <c r="G8" s="364"/>
      <c r="H8" s="258"/>
      <c r="I8" s="370"/>
      <c r="J8" s="365"/>
      <c r="K8" s="365"/>
      <c r="L8" s="344"/>
      <c r="M8" s="365"/>
      <c r="N8" s="366"/>
      <c r="O8" s="366"/>
      <c r="P8" s="365"/>
      <c r="Q8" s="338"/>
      <c r="R8" s="426"/>
      <c r="S8" s="325"/>
      <c r="T8" s="485"/>
      <c r="U8" s="325"/>
      <c r="V8" s="143" t="s">
        <v>294</v>
      </c>
      <c r="W8" s="136">
        <v>1700</v>
      </c>
      <c r="X8" s="70">
        <v>1700</v>
      </c>
      <c r="Y8" s="136">
        <v>0</v>
      </c>
      <c r="Z8" s="206">
        <v>65</v>
      </c>
      <c r="AA8" s="236">
        <f>+(Y8+Z8)/X8</f>
        <v>3.8235294117647062E-2</v>
      </c>
      <c r="AB8" s="308"/>
      <c r="AC8" s="325"/>
      <c r="AD8" s="325"/>
      <c r="AE8" s="295"/>
      <c r="AF8" s="292"/>
      <c r="AG8" s="295"/>
      <c r="AH8" s="295"/>
      <c r="AI8" s="398"/>
      <c r="AJ8" s="398"/>
      <c r="AK8" s="399"/>
    </row>
    <row r="9" spans="1:37" ht="27" customHeight="1" x14ac:dyDescent="0.35">
      <c r="A9" s="374"/>
      <c r="B9" s="374"/>
      <c r="C9" s="325"/>
      <c r="D9" s="325"/>
      <c r="E9" s="325"/>
      <c r="F9" s="374"/>
      <c r="G9" s="364" t="s">
        <v>65</v>
      </c>
      <c r="H9" s="258" t="s">
        <v>63</v>
      </c>
      <c r="I9" s="370" t="s">
        <v>66</v>
      </c>
      <c r="J9" s="365">
        <v>2500</v>
      </c>
      <c r="K9" s="365">
        <v>46</v>
      </c>
      <c r="L9" s="339">
        <v>850</v>
      </c>
      <c r="M9" s="365">
        <v>0</v>
      </c>
      <c r="N9" s="366">
        <v>325</v>
      </c>
      <c r="O9" s="366">
        <f>+M9+N9</f>
        <v>325</v>
      </c>
      <c r="P9" s="365">
        <f>+O9+K9</f>
        <v>371</v>
      </c>
      <c r="Q9" s="337">
        <f>+O9/L9</f>
        <v>0.38235294117647056</v>
      </c>
      <c r="R9" s="426">
        <f>+P9/J9</f>
        <v>0.1484</v>
      </c>
      <c r="S9" s="325"/>
      <c r="T9" s="485"/>
      <c r="U9" s="325"/>
      <c r="V9" s="143" t="s">
        <v>527</v>
      </c>
      <c r="W9" s="136">
        <v>850</v>
      </c>
      <c r="X9" s="70">
        <v>850</v>
      </c>
      <c r="Y9" s="136">
        <v>0</v>
      </c>
      <c r="Z9" s="206">
        <v>349</v>
      </c>
      <c r="AA9" s="236">
        <f>+(Y9+Z9)/X9</f>
        <v>0.41058823529411764</v>
      </c>
      <c r="AB9" s="308"/>
      <c r="AC9" s="325"/>
      <c r="AD9" s="325"/>
      <c r="AE9" s="295"/>
      <c r="AF9" s="292"/>
      <c r="AG9" s="295"/>
      <c r="AH9" s="295"/>
      <c r="AI9" s="398"/>
      <c r="AJ9" s="398"/>
      <c r="AK9" s="399"/>
    </row>
    <row r="10" spans="1:37" ht="30" customHeight="1" x14ac:dyDescent="0.35">
      <c r="A10" s="374"/>
      <c r="B10" s="374"/>
      <c r="C10" s="325"/>
      <c r="D10" s="325"/>
      <c r="E10" s="325"/>
      <c r="F10" s="374"/>
      <c r="G10" s="364"/>
      <c r="H10" s="258"/>
      <c r="I10" s="370"/>
      <c r="J10" s="365"/>
      <c r="K10" s="365"/>
      <c r="L10" s="344"/>
      <c r="M10" s="365"/>
      <c r="N10" s="366"/>
      <c r="O10" s="366"/>
      <c r="P10" s="365"/>
      <c r="Q10" s="338"/>
      <c r="R10" s="426"/>
      <c r="S10" s="325"/>
      <c r="T10" s="485"/>
      <c r="U10" s="325"/>
      <c r="V10" s="143" t="s">
        <v>295</v>
      </c>
      <c r="W10" s="136">
        <v>1</v>
      </c>
      <c r="X10" s="70">
        <v>1</v>
      </c>
      <c r="Y10" s="136">
        <v>0</v>
      </c>
      <c r="Z10" s="206">
        <v>2</v>
      </c>
      <c r="AA10" s="236">
        <v>1</v>
      </c>
      <c r="AB10" s="308"/>
      <c r="AC10" s="325"/>
      <c r="AD10" s="325"/>
      <c r="AE10" s="295"/>
      <c r="AF10" s="292"/>
      <c r="AG10" s="295"/>
      <c r="AH10" s="295"/>
      <c r="AI10" s="398"/>
      <c r="AJ10" s="398"/>
      <c r="AK10" s="399"/>
    </row>
    <row r="11" spans="1:37" ht="73.5" customHeight="1" x14ac:dyDescent="0.35">
      <c r="A11" s="374"/>
      <c r="B11" s="374"/>
      <c r="C11" s="325"/>
      <c r="D11" s="325"/>
      <c r="E11" s="325"/>
      <c r="F11" s="374"/>
      <c r="G11" s="83" t="s">
        <v>67</v>
      </c>
      <c r="H11" s="77" t="s">
        <v>30</v>
      </c>
      <c r="I11" s="232" t="s">
        <v>68</v>
      </c>
      <c r="J11" s="79">
        <v>1500</v>
      </c>
      <c r="K11" s="79">
        <v>0</v>
      </c>
      <c r="L11" s="79">
        <v>483</v>
      </c>
      <c r="M11" s="79">
        <v>0</v>
      </c>
      <c r="N11" s="105">
        <v>35</v>
      </c>
      <c r="O11" s="105">
        <f>+M11+N11</f>
        <v>35</v>
      </c>
      <c r="P11" s="79">
        <f>+O11+K11</f>
        <v>35</v>
      </c>
      <c r="Q11" s="173">
        <f>+O11/L11</f>
        <v>7.2463768115942032E-2</v>
      </c>
      <c r="R11" s="173">
        <f>+P11/J11</f>
        <v>2.3333333333333334E-2</v>
      </c>
      <c r="S11" s="325"/>
      <c r="T11" s="485"/>
      <c r="U11" s="325"/>
      <c r="V11" s="143" t="s">
        <v>296</v>
      </c>
      <c r="W11" s="136">
        <v>5</v>
      </c>
      <c r="X11" s="70">
        <v>1</v>
      </c>
      <c r="Y11" s="136">
        <v>0</v>
      </c>
      <c r="Z11" s="206">
        <v>1</v>
      </c>
      <c r="AA11" s="236">
        <v>1</v>
      </c>
      <c r="AB11" s="308"/>
      <c r="AC11" s="325"/>
      <c r="AD11" s="325"/>
      <c r="AE11" s="295"/>
      <c r="AF11" s="292"/>
      <c r="AG11" s="295"/>
      <c r="AH11" s="295"/>
      <c r="AI11" s="398"/>
      <c r="AJ11" s="398"/>
      <c r="AK11" s="399"/>
    </row>
    <row r="12" spans="1:37" ht="36" customHeight="1" x14ac:dyDescent="0.35">
      <c r="A12" s="374"/>
      <c r="B12" s="374"/>
      <c r="C12" s="325"/>
      <c r="D12" s="325"/>
      <c r="E12" s="325"/>
      <c r="F12" s="374"/>
      <c r="G12" s="342" t="s">
        <v>483</v>
      </c>
      <c r="H12" s="350">
        <v>0</v>
      </c>
      <c r="I12" s="482" t="s">
        <v>479</v>
      </c>
      <c r="J12" s="339">
        <v>4</v>
      </c>
      <c r="K12" s="294">
        <v>0</v>
      </c>
      <c r="L12" s="294">
        <v>1</v>
      </c>
      <c r="M12" s="294">
        <v>0</v>
      </c>
      <c r="N12" s="371">
        <v>1</v>
      </c>
      <c r="O12" s="371">
        <f>+M12+N12</f>
        <v>1</v>
      </c>
      <c r="P12" s="294">
        <f>+O12+K12</f>
        <v>1</v>
      </c>
      <c r="Q12" s="334">
        <f>+O12/L12</f>
        <v>1</v>
      </c>
      <c r="R12" s="334">
        <f>+P12/J12</f>
        <v>0.25</v>
      </c>
      <c r="S12" s="325"/>
      <c r="T12" s="485"/>
      <c r="U12" s="325"/>
      <c r="V12" s="143" t="s">
        <v>532</v>
      </c>
      <c r="W12" s="136">
        <v>1</v>
      </c>
      <c r="X12" s="70">
        <v>1</v>
      </c>
      <c r="Y12" s="136">
        <v>0</v>
      </c>
      <c r="Z12" s="207">
        <v>1</v>
      </c>
      <c r="AA12" s="236">
        <v>1</v>
      </c>
      <c r="AB12" s="308"/>
      <c r="AC12" s="325"/>
      <c r="AD12" s="325"/>
      <c r="AE12" s="295"/>
      <c r="AF12" s="292"/>
      <c r="AG12" s="295"/>
      <c r="AH12" s="295"/>
      <c r="AI12" s="398"/>
      <c r="AJ12" s="398"/>
      <c r="AK12" s="399"/>
    </row>
    <row r="13" spans="1:37" ht="30.75" customHeight="1" x14ac:dyDescent="0.35">
      <c r="A13" s="374"/>
      <c r="B13" s="374"/>
      <c r="C13" s="325"/>
      <c r="D13" s="325"/>
      <c r="E13" s="325"/>
      <c r="F13" s="374"/>
      <c r="G13" s="343"/>
      <c r="H13" s="351"/>
      <c r="I13" s="483"/>
      <c r="J13" s="344"/>
      <c r="K13" s="296"/>
      <c r="L13" s="296"/>
      <c r="M13" s="296"/>
      <c r="N13" s="372"/>
      <c r="O13" s="372"/>
      <c r="P13" s="296"/>
      <c r="Q13" s="335"/>
      <c r="R13" s="335"/>
      <c r="S13" s="325"/>
      <c r="T13" s="485"/>
      <c r="U13" s="325"/>
      <c r="V13" s="143" t="s">
        <v>534</v>
      </c>
      <c r="W13" s="136">
        <v>100</v>
      </c>
      <c r="X13" s="70">
        <v>25</v>
      </c>
      <c r="Y13" s="136">
        <v>0</v>
      </c>
      <c r="Z13" s="207">
        <v>20</v>
      </c>
      <c r="AA13" s="236">
        <f>+(Y13+Z13)/X13</f>
        <v>0.8</v>
      </c>
      <c r="AB13" s="308"/>
      <c r="AC13" s="325"/>
      <c r="AD13" s="325"/>
      <c r="AE13" s="295"/>
      <c r="AF13" s="292"/>
      <c r="AG13" s="295"/>
      <c r="AH13" s="295"/>
      <c r="AI13" s="398"/>
      <c r="AJ13" s="398"/>
      <c r="AK13" s="399"/>
    </row>
    <row r="14" spans="1:37" ht="105" customHeight="1" x14ac:dyDescent="0.35">
      <c r="A14" s="374"/>
      <c r="B14" s="374"/>
      <c r="C14" s="325"/>
      <c r="D14" s="325"/>
      <c r="E14" s="325"/>
      <c r="F14" s="374"/>
      <c r="G14" s="83" t="s">
        <v>484</v>
      </c>
      <c r="H14" s="28">
        <v>522</v>
      </c>
      <c r="I14" s="232" t="s">
        <v>480</v>
      </c>
      <c r="J14" s="79">
        <v>800</v>
      </c>
      <c r="K14" s="75">
        <v>0</v>
      </c>
      <c r="L14" s="75">
        <v>300</v>
      </c>
      <c r="M14" s="75">
        <v>0</v>
      </c>
      <c r="N14" s="104">
        <v>20</v>
      </c>
      <c r="O14" s="104">
        <f>+M14+N14</f>
        <v>20</v>
      </c>
      <c r="P14" s="75">
        <f>+O14+K14</f>
        <v>20</v>
      </c>
      <c r="Q14" s="108">
        <f>+O14/L14</f>
        <v>6.6666666666666666E-2</v>
      </c>
      <c r="R14" s="108">
        <f>+P14/J14</f>
        <v>2.5000000000000001E-2</v>
      </c>
      <c r="S14" s="325"/>
      <c r="T14" s="485"/>
      <c r="U14" s="325"/>
      <c r="V14" s="143" t="s">
        <v>535</v>
      </c>
      <c r="W14" s="136">
        <v>20</v>
      </c>
      <c r="X14" s="70">
        <v>5</v>
      </c>
      <c r="Y14" s="136">
        <v>0</v>
      </c>
      <c r="Z14" s="207">
        <v>0</v>
      </c>
      <c r="AA14" s="236">
        <f t="shared" ref="AA14:AA15" si="0">+(Y14+Z14)/X14</f>
        <v>0</v>
      </c>
      <c r="AB14" s="308"/>
      <c r="AC14" s="325"/>
      <c r="AD14" s="325"/>
      <c r="AE14" s="295"/>
      <c r="AF14" s="292"/>
      <c r="AG14" s="295"/>
      <c r="AH14" s="295"/>
      <c r="AI14" s="398"/>
      <c r="AJ14" s="398"/>
      <c r="AK14" s="399"/>
    </row>
    <row r="15" spans="1:37" ht="99.75" customHeight="1" x14ac:dyDescent="0.35">
      <c r="A15" s="374"/>
      <c r="B15" s="374"/>
      <c r="C15" s="325"/>
      <c r="D15" s="325"/>
      <c r="E15" s="325"/>
      <c r="F15" s="374"/>
      <c r="G15" s="83" t="s">
        <v>485</v>
      </c>
      <c r="H15" s="28" t="s">
        <v>30</v>
      </c>
      <c r="I15" s="232" t="s">
        <v>481</v>
      </c>
      <c r="J15" s="79">
        <v>100</v>
      </c>
      <c r="K15" s="75">
        <v>0</v>
      </c>
      <c r="L15" s="75">
        <v>25</v>
      </c>
      <c r="M15" s="75">
        <v>0</v>
      </c>
      <c r="N15" s="104">
        <v>0</v>
      </c>
      <c r="O15" s="104">
        <f>+M15+N15</f>
        <v>0</v>
      </c>
      <c r="P15" s="75">
        <f>+O15+K15</f>
        <v>0</v>
      </c>
      <c r="Q15" s="108">
        <v>0</v>
      </c>
      <c r="R15" s="108">
        <f>+P15/J15</f>
        <v>0</v>
      </c>
      <c r="S15" s="325"/>
      <c r="T15" s="485"/>
      <c r="U15" s="325"/>
      <c r="V15" s="143" t="s">
        <v>536</v>
      </c>
      <c r="W15" s="136">
        <v>1</v>
      </c>
      <c r="X15" s="70">
        <v>1</v>
      </c>
      <c r="Y15" s="136">
        <v>0</v>
      </c>
      <c r="Z15" s="207">
        <v>0</v>
      </c>
      <c r="AA15" s="236">
        <f t="shared" si="0"/>
        <v>0</v>
      </c>
      <c r="AB15" s="308"/>
      <c r="AC15" s="325"/>
      <c r="AD15" s="325"/>
      <c r="AE15" s="295"/>
      <c r="AF15" s="292"/>
      <c r="AG15" s="295"/>
      <c r="AH15" s="295"/>
      <c r="AI15" s="398"/>
      <c r="AJ15" s="398"/>
      <c r="AK15" s="399"/>
    </row>
    <row r="16" spans="1:37" ht="76.5" customHeight="1" thickBot="1" x14ac:dyDescent="0.4">
      <c r="A16" s="374"/>
      <c r="B16" s="374"/>
      <c r="C16" s="325"/>
      <c r="D16" s="325"/>
      <c r="E16" s="325"/>
      <c r="F16" s="374"/>
      <c r="G16" s="142" t="s">
        <v>486</v>
      </c>
      <c r="H16" s="138">
        <v>0</v>
      </c>
      <c r="I16" s="233" t="s">
        <v>482</v>
      </c>
      <c r="J16" s="137">
        <v>1</v>
      </c>
      <c r="K16" s="120">
        <v>0</v>
      </c>
      <c r="L16" s="120">
        <v>1</v>
      </c>
      <c r="M16" s="120">
        <v>0</v>
      </c>
      <c r="N16" s="149">
        <v>0</v>
      </c>
      <c r="O16" s="149">
        <f>+M16+N16</f>
        <v>0</v>
      </c>
      <c r="P16" s="120">
        <f>+O16+K16</f>
        <v>0</v>
      </c>
      <c r="Q16" s="171">
        <v>0</v>
      </c>
      <c r="R16" s="171">
        <f>+P16/J16</f>
        <v>0</v>
      </c>
      <c r="S16" s="325"/>
      <c r="T16" s="485"/>
      <c r="U16" s="326"/>
      <c r="V16" s="143" t="s">
        <v>537</v>
      </c>
      <c r="W16" s="136">
        <v>1</v>
      </c>
      <c r="X16" s="70">
        <v>1</v>
      </c>
      <c r="Y16" s="136">
        <v>0</v>
      </c>
      <c r="Z16" s="207">
        <v>0</v>
      </c>
      <c r="AA16" s="236">
        <f>+(Y16+Z16)/X16</f>
        <v>0</v>
      </c>
      <c r="AB16" s="308"/>
      <c r="AC16" s="326"/>
      <c r="AD16" s="326"/>
      <c r="AE16" s="295"/>
      <c r="AF16" s="292"/>
      <c r="AG16" s="295"/>
      <c r="AH16" s="295"/>
      <c r="AI16" s="398"/>
      <c r="AJ16" s="398"/>
      <c r="AK16" s="399"/>
    </row>
    <row r="17" spans="1:37" ht="76.5" customHeight="1" thickBot="1" x14ac:dyDescent="0.4">
      <c r="A17" s="144"/>
      <c r="B17" s="144"/>
      <c r="C17" s="118"/>
      <c r="D17" s="118"/>
      <c r="E17" s="186"/>
      <c r="F17" s="367" t="s">
        <v>758</v>
      </c>
      <c r="G17" s="368"/>
      <c r="H17" s="368"/>
      <c r="I17" s="368"/>
      <c r="J17" s="368"/>
      <c r="K17" s="368"/>
      <c r="L17" s="368"/>
      <c r="M17" s="368"/>
      <c r="N17" s="368"/>
      <c r="O17" s="368"/>
      <c r="P17" s="369"/>
      <c r="Q17" s="196">
        <f>AVERAGE(Q3:Q16)</f>
        <v>0.18616075837961468</v>
      </c>
      <c r="R17" s="197">
        <f>AVERAGE(R3:R16)</f>
        <v>6.5125925925925934E-2</v>
      </c>
      <c r="S17" s="192"/>
      <c r="T17" s="158"/>
      <c r="U17" s="158"/>
      <c r="V17" s="158"/>
      <c r="W17" s="158"/>
      <c r="X17" s="225"/>
      <c r="Y17" s="158"/>
      <c r="Z17" s="158"/>
      <c r="AA17" s="236"/>
      <c r="AB17" s="309"/>
      <c r="AC17" s="119"/>
      <c r="AD17" s="119"/>
      <c r="AE17" s="121"/>
      <c r="AF17" s="115"/>
      <c r="AG17" s="242"/>
      <c r="AH17" s="121"/>
      <c r="AI17" s="115"/>
      <c r="AJ17" s="115"/>
      <c r="AK17" s="159"/>
    </row>
    <row r="18" spans="1:37" s="49" customFormat="1" ht="17.25" customHeight="1" x14ac:dyDescent="0.35">
      <c r="A18" s="40"/>
      <c r="B18" s="40"/>
      <c r="C18" s="41"/>
      <c r="D18" s="42"/>
      <c r="E18" s="41"/>
      <c r="F18" s="187"/>
      <c r="G18" s="188"/>
      <c r="H18" s="189"/>
      <c r="I18" s="188"/>
      <c r="J18" s="190"/>
      <c r="K18" s="190"/>
      <c r="L18" s="190"/>
      <c r="M18" s="190"/>
      <c r="N18" s="191"/>
      <c r="O18" s="191"/>
      <c r="P18" s="190"/>
      <c r="Q18" s="190"/>
      <c r="R18" s="193"/>
      <c r="S18" s="45"/>
      <c r="T18" s="46"/>
      <c r="U18" s="46"/>
      <c r="V18" s="46"/>
      <c r="W18" s="46"/>
      <c r="X18" s="46"/>
      <c r="Y18" s="46"/>
      <c r="Z18" s="46"/>
      <c r="AA18" s="46"/>
      <c r="AB18" s="46"/>
      <c r="AC18" s="41"/>
      <c r="AD18" s="47"/>
      <c r="AE18" s="45"/>
      <c r="AF18" s="48"/>
      <c r="AG18" s="45"/>
      <c r="AH18" s="46"/>
      <c r="AI18" s="48"/>
      <c r="AJ18" s="48"/>
      <c r="AK18" s="61"/>
    </row>
    <row r="19" spans="1:37" ht="46.5" customHeight="1" x14ac:dyDescent="0.35">
      <c r="A19" s="379" t="s">
        <v>50</v>
      </c>
      <c r="B19" s="379" t="s">
        <v>653</v>
      </c>
      <c r="C19" s="258" t="s">
        <v>52</v>
      </c>
      <c r="D19" s="258" t="s">
        <v>53</v>
      </c>
      <c r="E19" s="258" t="s">
        <v>54</v>
      </c>
      <c r="F19" s="379" t="s">
        <v>69</v>
      </c>
      <c r="G19" s="364" t="s">
        <v>70</v>
      </c>
      <c r="H19" s="258" t="s">
        <v>71</v>
      </c>
      <c r="I19" s="370" t="s">
        <v>72</v>
      </c>
      <c r="J19" s="365">
        <v>1010</v>
      </c>
      <c r="K19" s="365">
        <v>127</v>
      </c>
      <c r="L19" s="339">
        <v>300</v>
      </c>
      <c r="M19" s="365">
        <v>45</v>
      </c>
      <c r="N19" s="366">
        <f>44+123</f>
        <v>167</v>
      </c>
      <c r="O19" s="366">
        <f>+M19+N19</f>
        <v>212</v>
      </c>
      <c r="P19" s="365">
        <f>+O19+K19</f>
        <v>339</v>
      </c>
      <c r="Q19" s="337">
        <f>+O19/L19</f>
        <v>0.70666666666666667</v>
      </c>
      <c r="R19" s="426">
        <f>+P19/J19</f>
        <v>0.33564356435643566</v>
      </c>
      <c r="S19" s="258" t="s">
        <v>297</v>
      </c>
      <c r="T19" s="389">
        <v>2020130010102</v>
      </c>
      <c r="U19" s="324" t="s">
        <v>298</v>
      </c>
      <c r="V19" s="143" t="s">
        <v>299</v>
      </c>
      <c r="W19" s="136">
        <v>300</v>
      </c>
      <c r="X19" s="226">
        <v>300</v>
      </c>
      <c r="Y19" s="136">
        <v>45</v>
      </c>
      <c r="Z19" s="206"/>
      <c r="AA19" s="243">
        <f>+(Y19+Z19)/X19</f>
        <v>0.15</v>
      </c>
      <c r="AB19" s="310">
        <f>+AVERAGE(AA19:AA24)</f>
        <v>6.6666666666666666E-2</v>
      </c>
      <c r="AC19" s="324" t="s">
        <v>655</v>
      </c>
      <c r="AD19" s="324" t="s">
        <v>440</v>
      </c>
      <c r="AE19" s="257" t="s">
        <v>439</v>
      </c>
      <c r="AF19" s="291">
        <v>99516733</v>
      </c>
      <c r="AG19" s="257" t="s">
        <v>584</v>
      </c>
      <c r="AH19" s="257" t="s">
        <v>441</v>
      </c>
      <c r="AI19" s="259">
        <v>99516733</v>
      </c>
      <c r="AJ19" s="259">
        <v>30000000</v>
      </c>
      <c r="AK19" s="416">
        <f>+AJ19/AF19</f>
        <v>0.30145684143389234</v>
      </c>
    </row>
    <row r="20" spans="1:37" ht="25.5" customHeight="1" x14ac:dyDescent="0.35">
      <c r="A20" s="379"/>
      <c r="B20" s="379"/>
      <c r="C20" s="258"/>
      <c r="D20" s="258"/>
      <c r="E20" s="258"/>
      <c r="F20" s="379"/>
      <c r="G20" s="364"/>
      <c r="H20" s="258"/>
      <c r="I20" s="370"/>
      <c r="J20" s="365"/>
      <c r="K20" s="365"/>
      <c r="L20" s="344"/>
      <c r="M20" s="365"/>
      <c r="N20" s="366"/>
      <c r="O20" s="366"/>
      <c r="P20" s="365"/>
      <c r="Q20" s="338"/>
      <c r="R20" s="426"/>
      <c r="S20" s="258"/>
      <c r="T20" s="389"/>
      <c r="U20" s="325"/>
      <c r="V20" s="143" t="s">
        <v>300</v>
      </c>
      <c r="W20" s="136">
        <v>300</v>
      </c>
      <c r="X20" s="226">
        <v>300</v>
      </c>
      <c r="Y20" s="136">
        <v>45</v>
      </c>
      <c r="Z20" s="206"/>
      <c r="AA20" s="243">
        <f t="shared" ref="AA20:AA24" si="1">+(Y20+Z20)/X20</f>
        <v>0.15</v>
      </c>
      <c r="AB20" s="311"/>
      <c r="AC20" s="325"/>
      <c r="AD20" s="325"/>
      <c r="AE20" s="257"/>
      <c r="AF20" s="292"/>
      <c r="AG20" s="257"/>
      <c r="AH20" s="257"/>
      <c r="AI20" s="260"/>
      <c r="AJ20" s="260"/>
      <c r="AK20" s="417"/>
    </row>
    <row r="21" spans="1:37" ht="63.75" customHeight="1" x14ac:dyDescent="0.35">
      <c r="A21" s="379"/>
      <c r="B21" s="379"/>
      <c r="C21" s="258"/>
      <c r="D21" s="258"/>
      <c r="E21" s="258"/>
      <c r="F21" s="379"/>
      <c r="G21" s="364" t="s">
        <v>73</v>
      </c>
      <c r="H21" s="258" t="s">
        <v>74</v>
      </c>
      <c r="I21" s="370" t="s">
        <v>75</v>
      </c>
      <c r="J21" s="365">
        <v>600</v>
      </c>
      <c r="K21" s="365">
        <v>25</v>
      </c>
      <c r="L21" s="339">
        <v>190</v>
      </c>
      <c r="M21" s="365">
        <v>32</v>
      </c>
      <c r="N21" s="366">
        <f>15+116</f>
        <v>131</v>
      </c>
      <c r="O21" s="366">
        <f>+M21+N21</f>
        <v>163</v>
      </c>
      <c r="P21" s="365">
        <f>+O21+K21</f>
        <v>188</v>
      </c>
      <c r="Q21" s="337">
        <f>+O21/L21</f>
        <v>0.85789473684210527</v>
      </c>
      <c r="R21" s="426">
        <f>+P21/J21</f>
        <v>0.31333333333333335</v>
      </c>
      <c r="S21" s="258"/>
      <c r="T21" s="389"/>
      <c r="U21" s="325"/>
      <c r="V21" s="143" t="s">
        <v>301</v>
      </c>
      <c r="W21" s="136">
        <v>30</v>
      </c>
      <c r="X21" s="226">
        <v>30</v>
      </c>
      <c r="Y21" s="137">
        <v>3</v>
      </c>
      <c r="Z21" s="213"/>
      <c r="AA21" s="243">
        <f t="shared" si="1"/>
        <v>0.1</v>
      </c>
      <c r="AB21" s="311"/>
      <c r="AC21" s="325"/>
      <c r="AD21" s="325"/>
      <c r="AE21" s="257"/>
      <c r="AF21" s="292"/>
      <c r="AG21" s="257"/>
      <c r="AH21" s="257"/>
      <c r="AI21" s="260"/>
      <c r="AJ21" s="260"/>
      <c r="AK21" s="417"/>
    </row>
    <row r="22" spans="1:37" ht="72.75" customHeight="1" x14ac:dyDescent="0.35">
      <c r="A22" s="379"/>
      <c r="B22" s="379"/>
      <c r="C22" s="258"/>
      <c r="D22" s="258"/>
      <c r="E22" s="258"/>
      <c r="F22" s="379"/>
      <c r="G22" s="364"/>
      <c r="H22" s="258"/>
      <c r="I22" s="370"/>
      <c r="J22" s="365"/>
      <c r="K22" s="365"/>
      <c r="L22" s="344"/>
      <c r="M22" s="365"/>
      <c r="N22" s="366"/>
      <c r="O22" s="366"/>
      <c r="P22" s="365"/>
      <c r="Q22" s="338"/>
      <c r="R22" s="426"/>
      <c r="S22" s="258"/>
      <c r="T22" s="389"/>
      <c r="U22" s="325"/>
      <c r="V22" s="143" t="s">
        <v>302</v>
      </c>
      <c r="W22" s="136">
        <v>1</v>
      </c>
      <c r="X22" s="226">
        <v>1</v>
      </c>
      <c r="Y22" s="136">
        <v>0</v>
      </c>
      <c r="Z22" s="206"/>
      <c r="AA22" s="243">
        <f t="shared" si="1"/>
        <v>0</v>
      </c>
      <c r="AB22" s="311"/>
      <c r="AC22" s="325"/>
      <c r="AD22" s="325"/>
      <c r="AE22" s="257"/>
      <c r="AF22" s="292"/>
      <c r="AG22" s="257"/>
      <c r="AH22" s="257"/>
      <c r="AI22" s="260"/>
      <c r="AJ22" s="260"/>
      <c r="AK22" s="417"/>
    </row>
    <row r="23" spans="1:37" ht="33.75" customHeight="1" x14ac:dyDescent="0.35">
      <c r="A23" s="379"/>
      <c r="B23" s="379"/>
      <c r="C23" s="258"/>
      <c r="D23" s="258"/>
      <c r="E23" s="258"/>
      <c r="F23" s="379"/>
      <c r="G23" s="364" t="s">
        <v>76</v>
      </c>
      <c r="H23" s="258" t="s">
        <v>77</v>
      </c>
      <c r="I23" s="370" t="s">
        <v>78</v>
      </c>
      <c r="J23" s="365">
        <v>100</v>
      </c>
      <c r="K23" s="365">
        <v>5</v>
      </c>
      <c r="L23" s="339">
        <v>30</v>
      </c>
      <c r="M23" s="365">
        <v>0</v>
      </c>
      <c r="N23" s="366">
        <v>30</v>
      </c>
      <c r="O23" s="366">
        <f>+M23+N23</f>
        <v>30</v>
      </c>
      <c r="P23" s="365">
        <f>+O23+K23</f>
        <v>35</v>
      </c>
      <c r="Q23" s="337">
        <f>+O23/L23</f>
        <v>1</v>
      </c>
      <c r="R23" s="426">
        <f>+P23/J23</f>
        <v>0.35</v>
      </c>
      <c r="S23" s="258"/>
      <c r="T23" s="389"/>
      <c r="U23" s="325"/>
      <c r="V23" s="143" t="s">
        <v>303</v>
      </c>
      <c r="W23" s="136">
        <v>30</v>
      </c>
      <c r="X23" s="226">
        <v>30</v>
      </c>
      <c r="Y23" s="136">
        <v>0</v>
      </c>
      <c r="Z23" s="206"/>
      <c r="AA23" s="243">
        <f t="shared" si="1"/>
        <v>0</v>
      </c>
      <c r="AB23" s="311"/>
      <c r="AC23" s="325"/>
      <c r="AD23" s="325"/>
      <c r="AE23" s="257"/>
      <c r="AF23" s="292"/>
      <c r="AG23" s="257"/>
      <c r="AH23" s="257"/>
      <c r="AI23" s="260"/>
      <c r="AJ23" s="260"/>
      <c r="AK23" s="417"/>
    </row>
    <row r="24" spans="1:37" ht="36" customHeight="1" thickBot="1" x14ac:dyDescent="0.4">
      <c r="A24" s="379"/>
      <c r="B24" s="379"/>
      <c r="C24" s="258"/>
      <c r="D24" s="258"/>
      <c r="E24" s="258"/>
      <c r="F24" s="379"/>
      <c r="G24" s="364"/>
      <c r="H24" s="258"/>
      <c r="I24" s="370"/>
      <c r="J24" s="365"/>
      <c r="K24" s="365"/>
      <c r="L24" s="344"/>
      <c r="M24" s="365"/>
      <c r="N24" s="366"/>
      <c r="O24" s="366"/>
      <c r="P24" s="365"/>
      <c r="Q24" s="354"/>
      <c r="R24" s="337"/>
      <c r="S24" s="258"/>
      <c r="T24" s="389"/>
      <c r="U24" s="326"/>
      <c r="V24" s="143" t="s">
        <v>304</v>
      </c>
      <c r="W24" s="136">
        <v>30</v>
      </c>
      <c r="X24" s="226">
        <v>30</v>
      </c>
      <c r="Y24" s="136">
        <v>0</v>
      </c>
      <c r="Z24" s="206"/>
      <c r="AA24" s="243">
        <f t="shared" si="1"/>
        <v>0</v>
      </c>
      <c r="AB24" s="311"/>
      <c r="AC24" s="326"/>
      <c r="AD24" s="326"/>
      <c r="AE24" s="257"/>
      <c r="AF24" s="293"/>
      <c r="AG24" s="257"/>
      <c r="AH24" s="257"/>
      <c r="AI24" s="261"/>
      <c r="AJ24" s="261"/>
      <c r="AK24" s="418"/>
    </row>
    <row r="25" spans="1:37" ht="36" customHeight="1" thickBot="1" x14ac:dyDescent="0.4">
      <c r="A25" s="147"/>
      <c r="B25" s="147"/>
      <c r="C25" s="141"/>
      <c r="D25" s="141"/>
      <c r="E25" s="141"/>
      <c r="F25" s="367" t="s">
        <v>759</v>
      </c>
      <c r="G25" s="368"/>
      <c r="H25" s="368"/>
      <c r="I25" s="368"/>
      <c r="J25" s="368"/>
      <c r="K25" s="368"/>
      <c r="L25" s="368"/>
      <c r="M25" s="368"/>
      <c r="N25" s="368"/>
      <c r="O25" s="368"/>
      <c r="P25" s="369"/>
      <c r="Q25" s="195">
        <f>AVERAGE(Q19:Q24)</f>
        <v>0.85485380116959064</v>
      </c>
      <c r="R25" s="195">
        <f>AVERAGE(R19:R24)</f>
        <v>0.33299229922992296</v>
      </c>
      <c r="S25" s="194"/>
      <c r="T25" s="133"/>
      <c r="U25" s="135"/>
      <c r="V25" s="135"/>
      <c r="W25" s="135"/>
      <c r="X25" s="227"/>
      <c r="Y25" s="135"/>
      <c r="Z25" s="135"/>
      <c r="AA25" s="241"/>
      <c r="AB25" s="312"/>
      <c r="AC25" s="119"/>
      <c r="AD25" s="119"/>
      <c r="AE25" s="125"/>
      <c r="AF25" s="116"/>
      <c r="AG25" s="238"/>
      <c r="AH25" s="125"/>
      <c r="AI25" s="116"/>
      <c r="AJ25" s="116"/>
      <c r="AK25" s="160"/>
    </row>
    <row r="26" spans="1:37" s="49" customFormat="1" ht="15.75" customHeight="1" x14ac:dyDescent="0.35">
      <c r="A26" s="40"/>
      <c r="B26" s="40"/>
      <c r="C26" s="41"/>
      <c r="D26" s="42"/>
      <c r="E26" s="41"/>
      <c r="F26" s="40"/>
      <c r="G26" s="43"/>
      <c r="H26" s="41"/>
      <c r="I26" s="43"/>
      <c r="J26" s="44"/>
      <c r="K26" s="44"/>
      <c r="L26" s="44"/>
      <c r="M26" s="44"/>
      <c r="N26" s="100"/>
      <c r="O26" s="100"/>
      <c r="P26" s="44"/>
      <c r="Q26" s="190"/>
      <c r="R26" s="193"/>
      <c r="S26" s="45"/>
      <c r="T26" s="46"/>
      <c r="U26" s="46"/>
      <c r="V26" s="46"/>
      <c r="W26" s="46"/>
      <c r="X26" s="46"/>
      <c r="Y26" s="46"/>
      <c r="Z26" s="46"/>
      <c r="AA26" s="46"/>
      <c r="AB26" s="46"/>
      <c r="AC26" s="41"/>
      <c r="AD26" s="47"/>
      <c r="AE26" s="45"/>
      <c r="AF26" s="48"/>
      <c r="AG26" s="45"/>
      <c r="AH26" s="46"/>
      <c r="AI26" s="48"/>
      <c r="AJ26" s="48"/>
      <c r="AK26" s="61"/>
    </row>
    <row r="27" spans="1:37" ht="93" customHeight="1" x14ac:dyDescent="0.35">
      <c r="A27" s="379" t="s">
        <v>50</v>
      </c>
      <c r="B27" s="379" t="s">
        <v>51</v>
      </c>
      <c r="C27" s="258" t="s">
        <v>79</v>
      </c>
      <c r="D27" s="258" t="s">
        <v>80</v>
      </c>
      <c r="E27" s="258" t="s">
        <v>81</v>
      </c>
      <c r="F27" s="379" t="s">
        <v>82</v>
      </c>
      <c r="G27" s="364" t="s">
        <v>83</v>
      </c>
      <c r="H27" s="375" t="s">
        <v>84</v>
      </c>
      <c r="I27" s="370" t="s">
        <v>85</v>
      </c>
      <c r="J27" s="365">
        <v>800</v>
      </c>
      <c r="K27" s="365">
        <v>20</v>
      </c>
      <c r="L27" s="339">
        <v>250</v>
      </c>
      <c r="M27" s="365">
        <v>0</v>
      </c>
      <c r="N27" s="366">
        <v>0</v>
      </c>
      <c r="O27" s="366">
        <f>+M27+N27</f>
        <v>0</v>
      </c>
      <c r="P27" s="365">
        <f>+O27+K27</f>
        <v>20</v>
      </c>
      <c r="Q27" s="337">
        <v>0</v>
      </c>
      <c r="R27" s="426">
        <f>+P27/J27</f>
        <v>2.5000000000000001E-2</v>
      </c>
      <c r="S27" s="258" t="s">
        <v>305</v>
      </c>
      <c r="T27" s="389">
        <v>2020130010101</v>
      </c>
      <c r="U27" s="324" t="s">
        <v>306</v>
      </c>
      <c r="V27" s="143" t="s">
        <v>307</v>
      </c>
      <c r="W27" s="136">
        <v>250</v>
      </c>
      <c r="X27" s="226">
        <v>250</v>
      </c>
      <c r="Y27" s="136">
        <v>0</v>
      </c>
      <c r="Z27" s="206">
        <v>0</v>
      </c>
      <c r="AA27" s="243">
        <f>+(Y27+Z27)/X27</f>
        <v>0</v>
      </c>
      <c r="AB27" s="301">
        <f>+AVERAGE(AA27:AA33)</f>
        <v>0.2917142857142857</v>
      </c>
      <c r="AC27" s="324" t="s">
        <v>656</v>
      </c>
      <c r="AD27" s="324" t="s">
        <v>657</v>
      </c>
      <c r="AE27" s="257" t="s">
        <v>439</v>
      </c>
      <c r="AF27" s="291">
        <v>73051562</v>
      </c>
      <c r="AG27" s="297" t="s">
        <v>585</v>
      </c>
      <c r="AH27" s="297" t="s">
        <v>586</v>
      </c>
      <c r="AI27" s="476">
        <v>73051562</v>
      </c>
      <c r="AJ27" s="476">
        <v>0</v>
      </c>
      <c r="AK27" s="479">
        <f>+AJ27/AF27</f>
        <v>0</v>
      </c>
    </row>
    <row r="28" spans="1:37" ht="76.5" customHeight="1" x14ac:dyDescent="0.35">
      <c r="A28" s="379"/>
      <c r="B28" s="379"/>
      <c r="C28" s="258"/>
      <c r="D28" s="258"/>
      <c r="E28" s="258"/>
      <c r="F28" s="379"/>
      <c r="G28" s="364"/>
      <c r="H28" s="375"/>
      <c r="I28" s="370"/>
      <c r="J28" s="365"/>
      <c r="K28" s="365"/>
      <c r="L28" s="340"/>
      <c r="M28" s="365"/>
      <c r="N28" s="366"/>
      <c r="O28" s="366"/>
      <c r="P28" s="365"/>
      <c r="Q28" s="354"/>
      <c r="R28" s="426"/>
      <c r="S28" s="258"/>
      <c r="T28" s="389"/>
      <c r="U28" s="325"/>
      <c r="V28" s="143" t="s">
        <v>308</v>
      </c>
      <c r="W28" s="136">
        <v>30</v>
      </c>
      <c r="X28" s="226">
        <v>30</v>
      </c>
      <c r="Y28" s="136">
        <v>0</v>
      </c>
      <c r="Z28" s="206">
        <v>0</v>
      </c>
      <c r="AA28" s="243">
        <f t="shared" ref="AA28:AA33" si="2">+(Y28+Z28)/X28</f>
        <v>0</v>
      </c>
      <c r="AB28" s="302"/>
      <c r="AC28" s="325"/>
      <c r="AD28" s="325"/>
      <c r="AE28" s="257"/>
      <c r="AF28" s="292"/>
      <c r="AG28" s="297"/>
      <c r="AH28" s="297"/>
      <c r="AI28" s="477"/>
      <c r="AJ28" s="477"/>
      <c r="AK28" s="480"/>
    </row>
    <row r="29" spans="1:37" ht="15" customHeight="1" x14ac:dyDescent="0.35">
      <c r="A29" s="379"/>
      <c r="B29" s="379"/>
      <c r="C29" s="258"/>
      <c r="D29" s="258"/>
      <c r="E29" s="258"/>
      <c r="F29" s="379"/>
      <c r="G29" s="364"/>
      <c r="H29" s="375"/>
      <c r="I29" s="370"/>
      <c r="J29" s="365"/>
      <c r="K29" s="365"/>
      <c r="L29" s="344"/>
      <c r="M29" s="365"/>
      <c r="N29" s="366"/>
      <c r="O29" s="366"/>
      <c r="P29" s="365"/>
      <c r="Q29" s="338"/>
      <c r="R29" s="426"/>
      <c r="S29" s="258"/>
      <c r="T29" s="389"/>
      <c r="U29" s="325"/>
      <c r="V29" s="143" t="s">
        <v>309</v>
      </c>
      <c r="W29" s="136">
        <v>50</v>
      </c>
      <c r="X29" s="226">
        <v>50</v>
      </c>
      <c r="Y29" s="136">
        <v>0</v>
      </c>
      <c r="Z29" s="206">
        <v>0</v>
      </c>
      <c r="AA29" s="243">
        <f t="shared" si="2"/>
        <v>0</v>
      </c>
      <c r="AB29" s="302"/>
      <c r="AC29" s="325"/>
      <c r="AD29" s="325"/>
      <c r="AE29" s="257"/>
      <c r="AF29" s="292"/>
      <c r="AG29" s="297"/>
      <c r="AH29" s="297"/>
      <c r="AI29" s="477"/>
      <c r="AJ29" s="477"/>
      <c r="AK29" s="480"/>
    </row>
    <row r="30" spans="1:37" ht="33" customHeight="1" x14ac:dyDescent="0.35">
      <c r="A30" s="379"/>
      <c r="B30" s="379"/>
      <c r="C30" s="258"/>
      <c r="D30" s="258"/>
      <c r="E30" s="258"/>
      <c r="F30" s="379"/>
      <c r="G30" s="364" t="s">
        <v>86</v>
      </c>
      <c r="H30" s="258" t="s">
        <v>87</v>
      </c>
      <c r="I30" s="370" t="s">
        <v>88</v>
      </c>
      <c r="J30" s="365">
        <v>500</v>
      </c>
      <c r="K30" s="365">
        <v>10</v>
      </c>
      <c r="L30" s="339">
        <v>150</v>
      </c>
      <c r="M30" s="365">
        <v>0</v>
      </c>
      <c r="N30" s="366">
        <v>10</v>
      </c>
      <c r="O30" s="366">
        <f>+M30+N30</f>
        <v>10</v>
      </c>
      <c r="P30" s="365">
        <f>+O30+K30</f>
        <v>20</v>
      </c>
      <c r="Q30" s="337">
        <f>+O30/L30</f>
        <v>6.6666666666666666E-2</v>
      </c>
      <c r="R30" s="426">
        <f>+P30/J30</f>
        <v>0.04</v>
      </c>
      <c r="S30" s="258"/>
      <c r="T30" s="389"/>
      <c r="U30" s="325"/>
      <c r="V30" s="143" t="s">
        <v>310</v>
      </c>
      <c r="W30" s="136">
        <v>10</v>
      </c>
      <c r="X30" s="226">
        <v>10</v>
      </c>
      <c r="Y30" s="136">
        <v>0</v>
      </c>
      <c r="Z30" s="206">
        <v>10</v>
      </c>
      <c r="AA30" s="243">
        <f t="shared" si="2"/>
        <v>1</v>
      </c>
      <c r="AB30" s="302"/>
      <c r="AC30" s="325"/>
      <c r="AD30" s="325"/>
      <c r="AE30" s="257"/>
      <c r="AF30" s="292"/>
      <c r="AG30" s="297"/>
      <c r="AH30" s="297"/>
      <c r="AI30" s="477"/>
      <c r="AJ30" s="477"/>
      <c r="AK30" s="480"/>
    </row>
    <row r="31" spans="1:37" ht="41.25" customHeight="1" x14ac:dyDescent="0.35">
      <c r="A31" s="379"/>
      <c r="B31" s="379"/>
      <c r="C31" s="258"/>
      <c r="D31" s="258"/>
      <c r="E31" s="258"/>
      <c r="F31" s="379"/>
      <c r="G31" s="364"/>
      <c r="H31" s="258"/>
      <c r="I31" s="370"/>
      <c r="J31" s="365"/>
      <c r="K31" s="365"/>
      <c r="L31" s="344"/>
      <c r="M31" s="365"/>
      <c r="N31" s="366"/>
      <c r="O31" s="366"/>
      <c r="P31" s="365"/>
      <c r="Q31" s="338"/>
      <c r="R31" s="426"/>
      <c r="S31" s="258"/>
      <c r="T31" s="389"/>
      <c r="U31" s="325"/>
      <c r="V31" s="143" t="s">
        <v>311</v>
      </c>
      <c r="W31" s="136">
        <v>10</v>
      </c>
      <c r="X31" s="226">
        <v>10</v>
      </c>
      <c r="Y31" s="136">
        <v>0</v>
      </c>
      <c r="Z31" s="206">
        <v>10</v>
      </c>
      <c r="AA31" s="243">
        <f>+(Y31+Z31)/X31</f>
        <v>1</v>
      </c>
      <c r="AB31" s="302"/>
      <c r="AC31" s="325"/>
      <c r="AD31" s="325"/>
      <c r="AE31" s="257"/>
      <c r="AF31" s="292"/>
      <c r="AG31" s="297"/>
      <c r="AH31" s="297"/>
      <c r="AI31" s="477"/>
      <c r="AJ31" s="477"/>
      <c r="AK31" s="480"/>
    </row>
    <row r="32" spans="1:37" ht="24.75" customHeight="1" x14ac:dyDescent="0.35">
      <c r="A32" s="379"/>
      <c r="B32" s="379"/>
      <c r="C32" s="258"/>
      <c r="D32" s="258"/>
      <c r="E32" s="258"/>
      <c r="F32" s="379"/>
      <c r="G32" s="364" t="s">
        <v>89</v>
      </c>
      <c r="H32" s="258" t="s">
        <v>90</v>
      </c>
      <c r="I32" s="370" t="s">
        <v>91</v>
      </c>
      <c r="J32" s="365">
        <v>2200</v>
      </c>
      <c r="K32" s="365">
        <v>200</v>
      </c>
      <c r="L32" s="339">
        <v>500</v>
      </c>
      <c r="M32" s="365">
        <v>0</v>
      </c>
      <c r="N32" s="366">
        <v>21</v>
      </c>
      <c r="O32" s="366">
        <f>+M32+N32</f>
        <v>21</v>
      </c>
      <c r="P32" s="365">
        <f>+O32+K32</f>
        <v>221</v>
      </c>
      <c r="Q32" s="337">
        <f>+O32/L32</f>
        <v>4.2000000000000003E-2</v>
      </c>
      <c r="R32" s="426">
        <f>+P32/J32</f>
        <v>0.10045454545454545</v>
      </c>
      <c r="S32" s="258"/>
      <c r="T32" s="389"/>
      <c r="U32" s="325"/>
      <c r="V32" s="143" t="s">
        <v>312</v>
      </c>
      <c r="W32" s="136">
        <v>500</v>
      </c>
      <c r="X32" s="226">
        <v>500</v>
      </c>
      <c r="Y32" s="136">
        <v>0</v>
      </c>
      <c r="Z32" s="206">
        <v>21</v>
      </c>
      <c r="AA32" s="243">
        <f t="shared" si="2"/>
        <v>4.2000000000000003E-2</v>
      </c>
      <c r="AB32" s="302"/>
      <c r="AC32" s="325"/>
      <c r="AD32" s="325"/>
      <c r="AE32" s="257"/>
      <c r="AF32" s="292"/>
      <c r="AG32" s="297"/>
      <c r="AH32" s="297"/>
      <c r="AI32" s="477"/>
      <c r="AJ32" s="477"/>
      <c r="AK32" s="480"/>
    </row>
    <row r="33" spans="1:37" ht="38.25" customHeight="1" thickBot="1" x14ac:dyDescent="0.4">
      <c r="A33" s="379"/>
      <c r="B33" s="379"/>
      <c r="C33" s="258"/>
      <c r="D33" s="258"/>
      <c r="E33" s="258"/>
      <c r="F33" s="379"/>
      <c r="G33" s="364"/>
      <c r="H33" s="258"/>
      <c r="I33" s="370"/>
      <c r="J33" s="365"/>
      <c r="K33" s="365"/>
      <c r="L33" s="344"/>
      <c r="M33" s="365"/>
      <c r="N33" s="366"/>
      <c r="O33" s="366"/>
      <c r="P33" s="365"/>
      <c r="Q33" s="354"/>
      <c r="R33" s="337"/>
      <c r="S33" s="258"/>
      <c r="T33" s="389"/>
      <c r="U33" s="326"/>
      <c r="V33" s="143" t="s">
        <v>528</v>
      </c>
      <c r="W33" s="136">
        <v>5</v>
      </c>
      <c r="X33" s="226">
        <v>5</v>
      </c>
      <c r="Y33" s="136">
        <v>0</v>
      </c>
      <c r="Z33" s="206">
        <v>0</v>
      </c>
      <c r="AA33" s="243">
        <f t="shared" si="2"/>
        <v>0</v>
      </c>
      <c r="AB33" s="303"/>
      <c r="AC33" s="326"/>
      <c r="AD33" s="326"/>
      <c r="AE33" s="257"/>
      <c r="AF33" s="293"/>
      <c r="AG33" s="297"/>
      <c r="AH33" s="297"/>
      <c r="AI33" s="478"/>
      <c r="AJ33" s="478"/>
      <c r="AK33" s="481"/>
    </row>
    <row r="34" spans="1:37" ht="38.25" customHeight="1" thickBot="1" x14ac:dyDescent="0.4">
      <c r="A34" s="147"/>
      <c r="B34" s="147"/>
      <c r="C34" s="141"/>
      <c r="D34" s="141"/>
      <c r="E34" s="141"/>
      <c r="F34" s="367" t="s">
        <v>760</v>
      </c>
      <c r="G34" s="368"/>
      <c r="H34" s="368"/>
      <c r="I34" s="368"/>
      <c r="J34" s="368"/>
      <c r="K34" s="368"/>
      <c r="L34" s="368"/>
      <c r="M34" s="368"/>
      <c r="N34" s="368"/>
      <c r="O34" s="368"/>
      <c r="P34" s="369"/>
      <c r="Q34" s="195">
        <f>AVERAGE(Q27:Q33)</f>
        <v>3.6222222222222218E-2</v>
      </c>
      <c r="R34" s="195">
        <f>AVERAGE(R27:R33)</f>
        <v>5.5151515151515153E-2</v>
      </c>
      <c r="S34" s="194"/>
      <c r="T34" s="133"/>
      <c r="U34" s="135"/>
      <c r="V34" s="135"/>
      <c r="W34" s="135"/>
      <c r="X34" s="227"/>
      <c r="Y34" s="135"/>
      <c r="Z34" s="135"/>
      <c r="AA34" s="135"/>
      <c r="AB34" s="135"/>
      <c r="AC34" s="119"/>
      <c r="AD34" s="119"/>
      <c r="AE34" s="125"/>
      <c r="AF34" s="116"/>
      <c r="AG34" s="239"/>
      <c r="AH34" s="165"/>
      <c r="AI34" s="116"/>
      <c r="AJ34" s="116"/>
      <c r="AK34" s="160"/>
    </row>
    <row r="35" spans="1:37" s="49" customFormat="1" ht="17.25" customHeight="1" x14ac:dyDescent="0.35">
      <c r="A35" s="40"/>
      <c r="B35" s="40"/>
      <c r="C35" s="41"/>
      <c r="D35" s="42"/>
      <c r="E35" s="41"/>
      <c r="F35" s="40"/>
      <c r="G35" s="43"/>
      <c r="H35" s="41"/>
      <c r="I35" s="43"/>
      <c r="J35" s="44"/>
      <c r="K35" s="44"/>
      <c r="L35" s="44"/>
      <c r="M35" s="44"/>
      <c r="N35" s="100"/>
      <c r="O35" s="100"/>
      <c r="P35" s="44"/>
      <c r="Q35" s="190"/>
      <c r="R35" s="193"/>
      <c r="S35" s="41"/>
      <c r="T35" s="46"/>
      <c r="U35" s="46"/>
      <c r="V35" s="46"/>
      <c r="W35" s="46"/>
      <c r="X35" s="46"/>
      <c r="Y35" s="46"/>
      <c r="Z35" s="46"/>
      <c r="AA35" s="46"/>
      <c r="AB35" s="46"/>
      <c r="AC35" s="41"/>
      <c r="AD35" s="47"/>
      <c r="AE35" s="45"/>
      <c r="AF35" s="48"/>
      <c r="AG35" s="45"/>
      <c r="AH35" s="46"/>
      <c r="AI35" s="48"/>
      <c r="AJ35" s="48"/>
      <c r="AK35" s="61"/>
    </row>
    <row r="36" spans="1:37" ht="60" customHeight="1" x14ac:dyDescent="0.35">
      <c r="A36" s="379" t="s">
        <v>106</v>
      </c>
      <c r="B36" s="379" t="s">
        <v>107</v>
      </c>
      <c r="C36" s="324" t="s">
        <v>108</v>
      </c>
      <c r="D36" s="258" t="s">
        <v>109</v>
      </c>
      <c r="E36" s="77" t="s">
        <v>110</v>
      </c>
      <c r="F36" s="379" t="s">
        <v>111</v>
      </c>
      <c r="G36" s="364" t="s">
        <v>112</v>
      </c>
      <c r="H36" s="258" t="s">
        <v>113</v>
      </c>
      <c r="I36" s="232" t="s">
        <v>114</v>
      </c>
      <c r="J36" s="79">
        <v>427</v>
      </c>
      <c r="K36" s="79">
        <v>100</v>
      </c>
      <c r="L36" s="79">
        <v>120</v>
      </c>
      <c r="M36" s="79">
        <v>54</v>
      </c>
      <c r="N36" s="105">
        <v>36</v>
      </c>
      <c r="O36" s="105">
        <f t="shared" ref="O36:O46" si="3">+M36+N36</f>
        <v>90</v>
      </c>
      <c r="P36" s="79">
        <f t="shared" ref="P36:P46" si="4">+O36+K36</f>
        <v>190</v>
      </c>
      <c r="Q36" s="173">
        <f>+O36/L36</f>
        <v>0.75</v>
      </c>
      <c r="R36" s="109">
        <f t="shared" ref="R36:R46" si="5">+P36/J36</f>
        <v>0.44496487119437939</v>
      </c>
      <c r="S36" s="258" t="s">
        <v>323</v>
      </c>
      <c r="T36" s="377">
        <v>2020130010093</v>
      </c>
      <c r="U36" s="324" t="s">
        <v>324</v>
      </c>
      <c r="V36" s="143" t="s">
        <v>325</v>
      </c>
      <c r="W36" s="136">
        <v>120</v>
      </c>
      <c r="X36" s="235">
        <v>120</v>
      </c>
      <c r="Y36" s="134">
        <v>54</v>
      </c>
      <c r="Z36" s="134">
        <v>36</v>
      </c>
      <c r="AA36" s="108">
        <f>+(Y36+Z36)/X36</f>
        <v>0.75</v>
      </c>
      <c r="AB36" s="313">
        <f>+AVERAGE(AA36:AA46)</f>
        <v>0.31274178145087234</v>
      </c>
      <c r="AC36" s="324" t="s">
        <v>658</v>
      </c>
      <c r="AD36" s="324" t="s">
        <v>659</v>
      </c>
      <c r="AE36" s="257" t="s">
        <v>44</v>
      </c>
      <c r="AF36" s="430">
        <v>334849037</v>
      </c>
      <c r="AG36" s="257" t="s">
        <v>587</v>
      </c>
      <c r="AH36" s="394" t="s">
        <v>449</v>
      </c>
      <c r="AI36" s="427">
        <v>334849037</v>
      </c>
      <c r="AJ36" s="427">
        <v>217500000</v>
      </c>
      <c r="AK36" s="428">
        <f>+AJ36/AI36</f>
        <v>0.64954644023658936</v>
      </c>
    </row>
    <row r="37" spans="1:37" ht="45" customHeight="1" x14ac:dyDescent="0.35">
      <c r="A37" s="379"/>
      <c r="B37" s="379"/>
      <c r="C37" s="325"/>
      <c r="D37" s="258"/>
      <c r="E37" s="324" t="s">
        <v>115</v>
      </c>
      <c r="F37" s="379"/>
      <c r="G37" s="364"/>
      <c r="H37" s="258"/>
      <c r="I37" s="232" t="s">
        <v>116</v>
      </c>
      <c r="J37" s="79">
        <v>299</v>
      </c>
      <c r="K37" s="79">
        <v>100</v>
      </c>
      <c r="L37" s="79">
        <v>99</v>
      </c>
      <c r="M37" s="79">
        <v>31</v>
      </c>
      <c r="N37" s="105">
        <v>47</v>
      </c>
      <c r="O37" s="105">
        <f t="shared" si="3"/>
        <v>78</v>
      </c>
      <c r="P37" s="79">
        <f t="shared" si="4"/>
        <v>178</v>
      </c>
      <c r="Q37" s="173">
        <f t="shared" ref="Q37:Q45" si="6">+O37/L37</f>
        <v>0.78787878787878785</v>
      </c>
      <c r="R37" s="109">
        <f t="shared" si="5"/>
        <v>0.59531772575250841</v>
      </c>
      <c r="S37" s="258"/>
      <c r="T37" s="377"/>
      <c r="U37" s="325"/>
      <c r="V37" s="143" t="s">
        <v>326</v>
      </c>
      <c r="W37" s="136">
        <v>99</v>
      </c>
      <c r="X37" s="235">
        <v>99</v>
      </c>
      <c r="Y37" s="134">
        <v>31</v>
      </c>
      <c r="Z37" s="134">
        <v>47</v>
      </c>
      <c r="AA37" s="108">
        <f t="shared" ref="AA37:AA46" si="7">+(Y37+Z37)/X37</f>
        <v>0.78787878787878785</v>
      </c>
      <c r="AB37" s="314"/>
      <c r="AC37" s="325"/>
      <c r="AD37" s="325"/>
      <c r="AE37" s="257"/>
      <c r="AF37" s="430"/>
      <c r="AG37" s="257"/>
      <c r="AH37" s="394"/>
      <c r="AI37" s="427"/>
      <c r="AJ37" s="427"/>
      <c r="AK37" s="428"/>
    </row>
    <row r="38" spans="1:37" ht="45" customHeight="1" x14ac:dyDescent="0.35">
      <c r="A38" s="379"/>
      <c r="B38" s="379"/>
      <c r="C38" s="325"/>
      <c r="D38" s="258"/>
      <c r="E38" s="326"/>
      <c r="F38" s="379"/>
      <c r="G38" s="364"/>
      <c r="H38" s="258"/>
      <c r="I38" s="232" t="s">
        <v>487</v>
      </c>
      <c r="J38" s="79">
        <v>256</v>
      </c>
      <c r="K38" s="79">
        <v>0</v>
      </c>
      <c r="L38" s="79">
        <v>74</v>
      </c>
      <c r="M38" s="79">
        <v>0</v>
      </c>
      <c r="N38" s="105">
        <v>0</v>
      </c>
      <c r="O38" s="105">
        <f t="shared" si="3"/>
        <v>0</v>
      </c>
      <c r="P38" s="79">
        <f t="shared" si="4"/>
        <v>0</v>
      </c>
      <c r="Q38" s="173">
        <f t="shared" si="6"/>
        <v>0</v>
      </c>
      <c r="R38" s="109">
        <f t="shared" si="5"/>
        <v>0</v>
      </c>
      <c r="S38" s="258"/>
      <c r="T38" s="377"/>
      <c r="U38" s="325"/>
      <c r="V38" s="143" t="s">
        <v>638</v>
      </c>
      <c r="W38" s="136">
        <v>74</v>
      </c>
      <c r="X38" s="235">
        <v>74</v>
      </c>
      <c r="Y38" s="134">
        <v>0</v>
      </c>
      <c r="Z38" s="134">
        <v>0</v>
      </c>
      <c r="AA38" s="108">
        <f t="shared" si="7"/>
        <v>0</v>
      </c>
      <c r="AB38" s="314"/>
      <c r="AC38" s="325"/>
      <c r="AD38" s="325"/>
      <c r="AE38" s="257"/>
      <c r="AF38" s="430"/>
      <c r="AG38" s="257"/>
      <c r="AH38" s="394"/>
      <c r="AI38" s="427"/>
      <c r="AJ38" s="427"/>
      <c r="AK38" s="428"/>
    </row>
    <row r="39" spans="1:37" ht="63" customHeight="1" x14ac:dyDescent="0.35">
      <c r="A39" s="379"/>
      <c r="B39" s="379"/>
      <c r="C39" s="325"/>
      <c r="D39" s="258"/>
      <c r="E39" s="77" t="s">
        <v>117</v>
      </c>
      <c r="F39" s="379"/>
      <c r="G39" s="364"/>
      <c r="H39" s="258"/>
      <c r="I39" s="232" t="s">
        <v>118</v>
      </c>
      <c r="J39" s="79">
        <v>171</v>
      </c>
      <c r="K39" s="79">
        <v>50</v>
      </c>
      <c r="L39" s="79">
        <v>55</v>
      </c>
      <c r="M39" s="79">
        <v>12</v>
      </c>
      <c r="N39" s="105">
        <v>19</v>
      </c>
      <c r="O39" s="105">
        <f t="shared" si="3"/>
        <v>31</v>
      </c>
      <c r="P39" s="79">
        <f t="shared" si="4"/>
        <v>81</v>
      </c>
      <c r="Q39" s="173">
        <f t="shared" si="6"/>
        <v>0.5636363636363636</v>
      </c>
      <c r="R39" s="109">
        <f t="shared" si="5"/>
        <v>0.47368421052631576</v>
      </c>
      <c r="S39" s="258"/>
      <c r="T39" s="377"/>
      <c r="U39" s="325"/>
      <c r="V39" s="143" t="s">
        <v>327</v>
      </c>
      <c r="W39" s="136">
        <v>55</v>
      </c>
      <c r="X39" s="235">
        <v>55</v>
      </c>
      <c r="Y39" s="134">
        <v>12</v>
      </c>
      <c r="Z39" s="134">
        <v>19</v>
      </c>
      <c r="AA39" s="108">
        <f t="shared" si="7"/>
        <v>0.5636363636363636</v>
      </c>
      <c r="AB39" s="314"/>
      <c r="AC39" s="325"/>
      <c r="AD39" s="325"/>
      <c r="AE39" s="257"/>
      <c r="AF39" s="430"/>
      <c r="AG39" s="257"/>
      <c r="AH39" s="394"/>
      <c r="AI39" s="427"/>
      <c r="AJ39" s="427"/>
      <c r="AK39" s="428"/>
    </row>
    <row r="40" spans="1:37" ht="47.25" customHeight="1" x14ac:dyDescent="0.35">
      <c r="A40" s="379"/>
      <c r="B40" s="379"/>
      <c r="C40" s="325"/>
      <c r="D40" s="258"/>
      <c r="E40" s="77" t="s">
        <v>119</v>
      </c>
      <c r="F40" s="379"/>
      <c r="G40" s="364"/>
      <c r="H40" s="258"/>
      <c r="I40" s="83" t="s">
        <v>120</v>
      </c>
      <c r="J40" s="79">
        <v>427</v>
      </c>
      <c r="K40" s="79">
        <v>96</v>
      </c>
      <c r="L40" s="79">
        <v>120</v>
      </c>
      <c r="M40" s="79">
        <v>20</v>
      </c>
      <c r="N40" s="105">
        <v>18</v>
      </c>
      <c r="O40" s="105">
        <f t="shared" si="3"/>
        <v>38</v>
      </c>
      <c r="P40" s="79">
        <f t="shared" si="4"/>
        <v>134</v>
      </c>
      <c r="Q40" s="173">
        <f>+O40/L40</f>
        <v>0.31666666666666665</v>
      </c>
      <c r="R40" s="109">
        <f t="shared" si="5"/>
        <v>0.31381733021077285</v>
      </c>
      <c r="S40" s="258"/>
      <c r="T40" s="377"/>
      <c r="U40" s="325"/>
      <c r="V40" s="143" t="s">
        <v>328</v>
      </c>
      <c r="W40" s="136">
        <v>120</v>
      </c>
      <c r="X40" s="235">
        <v>120</v>
      </c>
      <c r="Y40" s="134">
        <v>20</v>
      </c>
      <c r="Z40" s="134">
        <v>18</v>
      </c>
      <c r="AA40" s="108">
        <f t="shared" si="7"/>
        <v>0.31666666666666665</v>
      </c>
      <c r="AB40" s="314"/>
      <c r="AC40" s="325"/>
      <c r="AD40" s="325"/>
      <c r="AE40" s="257"/>
      <c r="AF40" s="430"/>
      <c r="AG40" s="257"/>
      <c r="AH40" s="394"/>
      <c r="AI40" s="427"/>
      <c r="AJ40" s="427"/>
      <c r="AK40" s="428"/>
    </row>
    <row r="41" spans="1:37" ht="73.5" customHeight="1" x14ac:dyDescent="0.35">
      <c r="A41" s="379"/>
      <c r="B41" s="379"/>
      <c r="C41" s="325"/>
      <c r="D41" s="324" t="s">
        <v>121</v>
      </c>
      <c r="E41" s="324" t="s">
        <v>122</v>
      </c>
      <c r="F41" s="379"/>
      <c r="G41" s="364"/>
      <c r="H41" s="77" t="s">
        <v>123</v>
      </c>
      <c r="I41" s="232" t="s">
        <v>124</v>
      </c>
      <c r="J41" s="79">
        <v>36</v>
      </c>
      <c r="K41" s="79">
        <v>9</v>
      </c>
      <c r="L41" s="79">
        <v>9</v>
      </c>
      <c r="M41" s="79">
        <v>0</v>
      </c>
      <c r="N41" s="105">
        <v>1</v>
      </c>
      <c r="O41" s="105">
        <f t="shared" si="3"/>
        <v>1</v>
      </c>
      <c r="P41" s="79">
        <f t="shared" si="4"/>
        <v>10</v>
      </c>
      <c r="Q41" s="173">
        <f t="shared" si="6"/>
        <v>0.1111111111111111</v>
      </c>
      <c r="R41" s="109">
        <f t="shared" si="5"/>
        <v>0.27777777777777779</v>
      </c>
      <c r="S41" s="258"/>
      <c r="T41" s="377"/>
      <c r="U41" s="325"/>
      <c r="V41" s="143" t="s">
        <v>329</v>
      </c>
      <c r="W41" s="136">
        <v>9</v>
      </c>
      <c r="X41" s="235">
        <v>9</v>
      </c>
      <c r="Y41" s="134">
        <v>0</v>
      </c>
      <c r="Z41" s="134">
        <v>1</v>
      </c>
      <c r="AA41" s="108">
        <f t="shared" si="7"/>
        <v>0.1111111111111111</v>
      </c>
      <c r="AB41" s="314"/>
      <c r="AC41" s="325"/>
      <c r="AD41" s="325"/>
      <c r="AE41" s="257"/>
      <c r="AF41" s="430"/>
      <c r="AG41" s="257"/>
      <c r="AH41" s="394"/>
      <c r="AI41" s="427"/>
      <c r="AJ41" s="427"/>
      <c r="AK41" s="428"/>
    </row>
    <row r="42" spans="1:37" ht="45" customHeight="1" x14ac:dyDescent="0.35">
      <c r="A42" s="379"/>
      <c r="B42" s="379"/>
      <c r="C42" s="325"/>
      <c r="D42" s="326"/>
      <c r="E42" s="326"/>
      <c r="F42" s="379"/>
      <c r="G42" s="364"/>
      <c r="H42" s="324" t="s">
        <v>126</v>
      </c>
      <c r="I42" s="232" t="s">
        <v>745</v>
      </c>
      <c r="J42" s="79">
        <v>1</v>
      </c>
      <c r="K42" s="79">
        <v>0</v>
      </c>
      <c r="L42" s="79">
        <v>1</v>
      </c>
      <c r="M42" s="79">
        <v>0</v>
      </c>
      <c r="N42" s="105">
        <v>0</v>
      </c>
      <c r="O42" s="105">
        <f t="shared" si="3"/>
        <v>0</v>
      </c>
      <c r="P42" s="79">
        <f t="shared" si="4"/>
        <v>0</v>
      </c>
      <c r="Q42" s="173">
        <f t="shared" si="6"/>
        <v>0</v>
      </c>
      <c r="R42" s="109">
        <f t="shared" si="5"/>
        <v>0</v>
      </c>
      <c r="S42" s="258"/>
      <c r="T42" s="377"/>
      <c r="U42" s="325"/>
      <c r="V42" s="143" t="s">
        <v>538</v>
      </c>
      <c r="W42" s="176">
        <v>0.25</v>
      </c>
      <c r="X42" s="235">
        <v>0.25</v>
      </c>
      <c r="Y42" s="134">
        <v>0</v>
      </c>
      <c r="Z42" s="134">
        <v>0</v>
      </c>
      <c r="AA42" s="108">
        <f t="shared" si="7"/>
        <v>0</v>
      </c>
      <c r="AB42" s="314"/>
      <c r="AC42" s="325"/>
      <c r="AD42" s="325"/>
      <c r="AE42" s="257"/>
      <c r="AF42" s="430"/>
      <c r="AG42" s="257"/>
      <c r="AH42" s="394"/>
      <c r="AI42" s="427"/>
      <c r="AJ42" s="427"/>
      <c r="AK42" s="428"/>
    </row>
    <row r="43" spans="1:37" ht="45" customHeight="1" x14ac:dyDescent="0.35">
      <c r="A43" s="379"/>
      <c r="B43" s="379"/>
      <c r="C43" s="325"/>
      <c r="D43" s="324">
        <v>0</v>
      </c>
      <c r="E43" s="324" t="s">
        <v>125</v>
      </c>
      <c r="F43" s="379"/>
      <c r="G43" s="364"/>
      <c r="H43" s="326"/>
      <c r="I43" s="232" t="s">
        <v>746</v>
      </c>
      <c r="J43" s="79">
        <v>1</v>
      </c>
      <c r="K43" s="12">
        <v>0.15</v>
      </c>
      <c r="L43" s="79">
        <v>1</v>
      </c>
      <c r="M43" s="79">
        <v>0</v>
      </c>
      <c r="N43" s="106">
        <v>0.05</v>
      </c>
      <c r="O43" s="106">
        <f t="shared" si="3"/>
        <v>0.05</v>
      </c>
      <c r="P43" s="12">
        <f t="shared" si="4"/>
        <v>0.2</v>
      </c>
      <c r="Q43" s="173">
        <f t="shared" si="6"/>
        <v>0.05</v>
      </c>
      <c r="R43" s="109">
        <f t="shared" si="5"/>
        <v>0.2</v>
      </c>
      <c r="S43" s="258"/>
      <c r="T43" s="377"/>
      <c r="U43" s="325"/>
      <c r="V43" s="143" t="s">
        <v>330</v>
      </c>
      <c r="W43" s="176">
        <v>0.3</v>
      </c>
      <c r="X43" s="235">
        <v>0.3</v>
      </c>
      <c r="Y43" s="134">
        <v>0</v>
      </c>
      <c r="Z43" s="134">
        <v>0.05</v>
      </c>
      <c r="AA43" s="108">
        <f t="shared" si="7"/>
        <v>0.16666666666666669</v>
      </c>
      <c r="AB43" s="314"/>
      <c r="AC43" s="325"/>
      <c r="AD43" s="325"/>
      <c r="AE43" s="257"/>
      <c r="AF43" s="430"/>
      <c r="AG43" s="257"/>
      <c r="AH43" s="394"/>
      <c r="AI43" s="427"/>
      <c r="AJ43" s="427"/>
      <c r="AK43" s="428"/>
    </row>
    <row r="44" spans="1:37" ht="50.25" customHeight="1" x14ac:dyDescent="0.35">
      <c r="A44" s="379"/>
      <c r="B44" s="379"/>
      <c r="C44" s="325"/>
      <c r="D44" s="325"/>
      <c r="E44" s="325"/>
      <c r="F44" s="379"/>
      <c r="G44" s="13" t="s">
        <v>490</v>
      </c>
      <c r="H44" s="77">
        <v>0</v>
      </c>
      <c r="I44" s="232" t="s">
        <v>488</v>
      </c>
      <c r="J44" s="79">
        <v>1</v>
      </c>
      <c r="K44" s="79">
        <v>0</v>
      </c>
      <c r="L44" s="79">
        <v>0</v>
      </c>
      <c r="M44" s="79">
        <v>0</v>
      </c>
      <c r="N44" s="106">
        <v>0.15</v>
      </c>
      <c r="O44" s="106">
        <f t="shared" si="3"/>
        <v>0.15</v>
      </c>
      <c r="P44" s="79">
        <f t="shared" si="4"/>
        <v>0.15</v>
      </c>
      <c r="Q44" s="173">
        <v>1</v>
      </c>
      <c r="R44" s="109">
        <f t="shared" si="5"/>
        <v>0.15</v>
      </c>
      <c r="S44" s="258"/>
      <c r="T44" s="377"/>
      <c r="U44" s="325"/>
      <c r="V44" s="143" t="s">
        <v>539</v>
      </c>
      <c r="W44" s="176">
        <v>1</v>
      </c>
      <c r="X44" s="235">
        <v>1</v>
      </c>
      <c r="Y44" s="134">
        <v>0</v>
      </c>
      <c r="Z44" s="134">
        <v>0.15</v>
      </c>
      <c r="AA44" s="108">
        <f t="shared" si="7"/>
        <v>0.15</v>
      </c>
      <c r="AB44" s="314"/>
      <c r="AC44" s="325"/>
      <c r="AD44" s="325"/>
      <c r="AE44" s="257"/>
      <c r="AF44" s="430"/>
      <c r="AG44" s="257"/>
      <c r="AH44" s="394"/>
      <c r="AI44" s="427"/>
      <c r="AJ44" s="427"/>
      <c r="AK44" s="428"/>
    </row>
    <row r="45" spans="1:37" ht="45" customHeight="1" x14ac:dyDescent="0.35">
      <c r="A45" s="379"/>
      <c r="B45" s="379"/>
      <c r="C45" s="326"/>
      <c r="D45" s="326"/>
      <c r="E45" s="326"/>
      <c r="F45" s="379"/>
      <c r="G45" s="13" t="s">
        <v>491</v>
      </c>
      <c r="H45" s="77">
        <v>0</v>
      </c>
      <c r="I45" s="232" t="s">
        <v>489</v>
      </c>
      <c r="J45" s="79">
        <v>1</v>
      </c>
      <c r="K45" s="79">
        <v>0</v>
      </c>
      <c r="L45" s="79">
        <v>1</v>
      </c>
      <c r="M45" s="79">
        <v>0</v>
      </c>
      <c r="N45" s="105">
        <v>0</v>
      </c>
      <c r="O45" s="105">
        <f t="shared" si="3"/>
        <v>0</v>
      </c>
      <c r="P45" s="79">
        <f t="shared" si="4"/>
        <v>0</v>
      </c>
      <c r="Q45" s="173">
        <f t="shared" si="6"/>
        <v>0</v>
      </c>
      <c r="R45" s="109">
        <f t="shared" si="5"/>
        <v>0</v>
      </c>
      <c r="S45" s="258"/>
      <c r="T45" s="377"/>
      <c r="U45" s="325"/>
      <c r="V45" s="143" t="s">
        <v>540</v>
      </c>
      <c r="W45" s="176">
        <v>0.2</v>
      </c>
      <c r="X45" s="235">
        <v>0.2</v>
      </c>
      <c r="Y45" s="134">
        <v>0</v>
      </c>
      <c r="Z45" s="134">
        <v>0</v>
      </c>
      <c r="AA45" s="108">
        <f t="shared" si="7"/>
        <v>0</v>
      </c>
      <c r="AB45" s="314"/>
      <c r="AC45" s="325"/>
      <c r="AD45" s="325"/>
      <c r="AE45" s="257"/>
      <c r="AF45" s="430"/>
      <c r="AG45" s="257"/>
      <c r="AH45" s="394"/>
      <c r="AI45" s="427"/>
      <c r="AJ45" s="427"/>
      <c r="AK45" s="428"/>
    </row>
    <row r="46" spans="1:37" ht="108" customHeight="1" thickBot="1" x14ac:dyDescent="0.4">
      <c r="A46" s="379"/>
      <c r="B46" s="379"/>
      <c r="C46" s="77" t="s">
        <v>127</v>
      </c>
      <c r="D46" s="77" t="s">
        <v>30</v>
      </c>
      <c r="E46" s="77" t="s">
        <v>128</v>
      </c>
      <c r="F46" s="379"/>
      <c r="G46" s="13" t="s">
        <v>129</v>
      </c>
      <c r="H46" s="13" t="s">
        <v>130</v>
      </c>
      <c r="I46" s="232" t="s">
        <v>131</v>
      </c>
      <c r="J46" s="79">
        <v>82059</v>
      </c>
      <c r="K46" s="79">
        <v>7750</v>
      </c>
      <c r="L46" s="79">
        <v>20000</v>
      </c>
      <c r="M46" s="79">
        <v>6000</v>
      </c>
      <c r="N46" s="105">
        <v>5884</v>
      </c>
      <c r="O46" s="105">
        <f t="shared" si="3"/>
        <v>11884</v>
      </c>
      <c r="P46" s="79">
        <f t="shared" si="4"/>
        <v>19634</v>
      </c>
      <c r="Q46" s="166">
        <f>+O46/L46</f>
        <v>0.59419999999999995</v>
      </c>
      <c r="R46" s="166">
        <f t="shared" si="5"/>
        <v>0.23926686896013843</v>
      </c>
      <c r="S46" s="258"/>
      <c r="T46" s="377"/>
      <c r="U46" s="326"/>
      <c r="V46" s="177" t="s">
        <v>331</v>
      </c>
      <c r="W46" s="136">
        <v>20000</v>
      </c>
      <c r="X46" s="235">
        <v>20000</v>
      </c>
      <c r="Y46" s="134">
        <v>6000</v>
      </c>
      <c r="Z46" s="134">
        <v>5884</v>
      </c>
      <c r="AA46" s="108">
        <f t="shared" si="7"/>
        <v>0.59419999999999995</v>
      </c>
      <c r="AB46" s="315"/>
      <c r="AC46" s="326"/>
      <c r="AD46" s="326"/>
      <c r="AE46" s="257"/>
      <c r="AF46" s="430"/>
      <c r="AG46" s="257"/>
      <c r="AH46" s="394"/>
      <c r="AI46" s="427"/>
      <c r="AJ46" s="427"/>
      <c r="AK46" s="428"/>
    </row>
    <row r="47" spans="1:37" ht="108" customHeight="1" thickBot="1" x14ac:dyDescent="0.4">
      <c r="A47" s="147"/>
      <c r="B47" s="147"/>
      <c r="C47" s="141"/>
      <c r="D47" s="141"/>
      <c r="E47" s="141"/>
      <c r="F47" s="331" t="s">
        <v>761</v>
      </c>
      <c r="G47" s="332"/>
      <c r="H47" s="332"/>
      <c r="I47" s="332"/>
      <c r="J47" s="332"/>
      <c r="K47" s="332"/>
      <c r="L47" s="332"/>
      <c r="M47" s="332"/>
      <c r="N47" s="332"/>
      <c r="O47" s="332"/>
      <c r="P47" s="333"/>
      <c r="Q47" s="195">
        <f>AVERAGE(Q36:Q46)</f>
        <v>0.37940844811753904</v>
      </c>
      <c r="R47" s="195">
        <f>AVERAGE(R36:R46)</f>
        <v>0.24498443494744479</v>
      </c>
      <c r="S47" s="194"/>
      <c r="T47" s="134"/>
      <c r="U47" s="154"/>
      <c r="V47" s="154"/>
      <c r="W47" s="154"/>
      <c r="X47" s="134"/>
      <c r="Y47" s="154"/>
      <c r="Z47" s="154"/>
      <c r="AA47" s="154"/>
      <c r="AB47" s="154"/>
      <c r="AC47" s="119"/>
      <c r="AD47" s="119"/>
      <c r="AE47" s="125"/>
      <c r="AF47" s="174"/>
      <c r="AG47" s="238"/>
      <c r="AH47" s="168"/>
      <c r="AI47" s="174"/>
      <c r="AJ47" s="174"/>
      <c r="AK47" s="175"/>
    </row>
    <row r="48" spans="1:37" s="49" customFormat="1" ht="15.75" customHeight="1" x14ac:dyDescent="0.35">
      <c r="A48" s="40"/>
      <c r="B48" s="40"/>
      <c r="C48" s="41"/>
      <c r="D48" s="42"/>
      <c r="E48" s="41"/>
      <c r="F48" s="40"/>
      <c r="G48" s="43"/>
      <c r="H48" s="41"/>
      <c r="I48" s="43"/>
      <c r="J48" s="44"/>
      <c r="K48" s="44"/>
      <c r="L48" s="44"/>
      <c r="M48" s="44"/>
      <c r="N48" s="100"/>
      <c r="O48" s="100"/>
      <c r="P48" s="44"/>
      <c r="Q48" s="190"/>
      <c r="R48" s="193"/>
      <c r="S48" s="41"/>
      <c r="T48" s="46"/>
      <c r="U48" s="46"/>
      <c r="V48" s="46"/>
      <c r="W48" s="46"/>
      <c r="X48" s="46"/>
      <c r="Y48" s="46"/>
      <c r="Z48" s="46"/>
      <c r="AA48" s="46"/>
      <c r="AB48" s="46"/>
      <c r="AC48" s="41"/>
      <c r="AD48" s="47"/>
      <c r="AE48" s="45"/>
      <c r="AF48" s="48"/>
      <c r="AG48" s="45"/>
      <c r="AH48" s="46"/>
      <c r="AI48" s="48"/>
      <c r="AJ48" s="48"/>
      <c r="AK48" s="61"/>
    </row>
    <row r="49" spans="1:37" ht="93" customHeight="1" x14ac:dyDescent="0.35">
      <c r="A49" s="373" t="s">
        <v>132</v>
      </c>
      <c r="B49" s="373" t="s">
        <v>142</v>
      </c>
      <c r="C49" s="324" t="s">
        <v>143</v>
      </c>
      <c r="D49" s="324" t="s">
        <v>30</v>
      </c>
      <c r="E49" s="324" t="s">
        <v>144</v>
      </c>
      <c r="F49" s="373" t="s">
        <v>145</v>
      </c>
      <c r="G49" s="13" t="s">
        <v>146</v>
      </c>
      <c r="H49" s="77" t="s">
        <v>147</v>
      </c>
      <c r="I49" s="232" t="s">
        <v>749</v>
      </c>
      <c r="J49" s="79">
        <v>1000</v>
      </c>
      <c r="K49" s="79">
        <v>100</v>
      </c>
      <c r="L49" s="79">
        <v>300</v>
      </c>
      <c r="M49" s="79">
        <v>125</v>
      </c>
      <c r="N49" s="105">
        <f>300-M49</f>
        <v>175</v>
      </c>
      <c r="O49" s="105">
        <f>+M49+N49</f>
        <v>300</v>
      </c>
      <c r="P49" s="79">
        <f>+O49+K49</f>
        <v>400</v>
      </c>
      <c r="Q49" s="173">
        <f>+O49/L49</f>
        <v>1</v>
      </c>
      <c r="R49" s="109">
        <f>+P49/J49</f>
        <v>0.4</v>
      </c>
      <c r="S49" s="258" t="s">
        <v>338</v>
      </c>
      <c r="T49" s="389">
        <v>2020130010104</v>
      </c>
      <c r="U49" s="324" t="s">
        <v>339</v>
      </c>
      <c r="V49" s="143" t="s">
        <v>616</v>
      </c>
      <c r="W49" s="136">
        <v>300</v>
      </c>
      <c r="X49" s="226">
        <v>300</v>
      </c>
      <c r="Y49" s="206">
        <v>125</v>
      </c>
      <c r="Z49" s="206"/>
      <c r="AA49" s="243">
        <f>+(Y49+Z49)/X49</f>
        <v>0.41666666666666669</v>
      </c>
      <c r="AB49" s="301">
        <f>+AVERAGE(AA49:AA56)</f>
        <v>0.17708333333333334</v>
      </c>
      <c r="AC49" s="324" t="s">
        <v>660</v>
      </c>
      <c r="AD49" s="401" t="s">
        <v>457</v>
      </c>
      <c r="AE49" s="294" t="s">
        <v>44</v>
      </c>
      <c r="AF49" s="291">
        <v>115344572</v>
      </c>
      <c r="AG49" s="294" t="s">
        <v>588</v>
      </c>
      <c r="AH49" s="294" t="s">
        <v>458</v>
      </c>
      <c r="AI49" s="259">
        <v>115344572</v>
      </c>
      <c r="AJ49" s="259">
        <v>54000000</v>
      </c>
      <c r="AK49" s="416">
        <f>+AJ49/AF49</f>
        <v>0.46816247235283859</v>
      </c>
    </row>
    <row r="50" spans="1:37" ht="15" customHeight="1" x14ac:dyDescent="0.35">
      <c r="A50" s="374"/>
      <c r="B50" s="374"/>
      <c r="C50" s="325"/>
      <c r="D50" s="325"/>
      <c r="E50" s="325"/>
      <c r="F50" s="374"/>
      <c r="G50" s="475" t="s">
        <v>149</v>
      </c>
      <c r="H50" s="258">
        <v>0</v>
      </c>
      <c r="I50" s="364" t="s">
        <v>150</v>
      </c>
      <c r="J50" s="365">
        <v>10</v>
      </c>
      <c r="K50" s="365">
        <v>1</v>
      </c>
      <c r="L50" s="339">
        <v>3</v>
      </c>
      <c r="M50" s="365">
        <v>3</v>
      </c>
      <c r="N50" s="366">
        <v>0</v>
      </c>
      <c r="O50" s="366">
        <f>+M50+N50</f>
        <v>3</v>
      </c>
      <c r="P50" s="365">
        <f>+O50+K50</f>
        <v>4</v>
      </c>
      <c r="Q50" s="337">
        <f>+O50/L50</f>
        <v>1</v>
      </c>
      <c r="R50" s="426">
        <f>+P50/J50</f>
        <v>0.4</v>
      </c>
      <c r="S50" s="258"/>
      <c r="T50" s="389"/>
      <c r="U50" s="325"/>
      <c r="V50" s="143" t="s">
        <v>340</v>
      </c>
      <c r="W50" s="136">
        <v>1</v>
      </c>
      <c r="X50" s="226">
        <v>1</v>
      </c>
      <c r="Y50" s="206">
        <v>1</v>
      </c>
      <c r="Z50" s="206"/>
      <c r="AA50" s="243">
        <f t="shared" ref="AA50:AA56" si="8">+(Y50+Z50)/X50</f>
        <v>1</v>
      </c>
      <c r="AB50" s="302"/>
      <c r="AC50" s="325"/>
      <c r="AD50" s="402"/>
      <c r="AE50" s="295"/>
      <c r="AF50" s="292"/>
      <c r="AG50" s="295"/>
      <c r="AH50" s="295"/>
      <c r="AI50" s="260"/>
      <c r="AJ50" s="260"/>
      <c r="AK50" s="417"/>
    </row>
    <row r="51" spans="1:37" ht="15.75" customHeight="1" x14ac:dyDescent="0.35">
      <c r="A51" s="374"/>
      <c r="B51" s="374"/>
      <c r="C51" s="325"/>
      <c r="D51" s="325"/>
      <c r="E51" s="325"/>
      <c r="F51" s="374"/>
      <c r="G51" s="475"/>
      <c r="H51" s="258"/>
      <c r="I51" s="364"/>
      <c r="J51" s="365"/>
      <c r="K51" s="365"/>
      <c r="L51" s="344"/>
      <c r="M51" s="365"/>
      <c r="N51" s="366"/>
      <c r="O51" s="366"/>
      <c r="P51" s="365"/>
      <c r="Q51" s="338"/>
      <c r="R51" s="426"/>
      <c r="S51" s="258"/>
      <c r="T51" s="389"/>
      <c r="U51" s="326"/>
      <c r="V51" s="143" t="s">
        <v>341</v>
      </c>
      <c r="W51" s="136">
        <v>1</v>
      </c>
      <c r="X51" s="226">
        <v>1</v>
      </c>
      <c r="Y51" s="206">
        <v>0</v>
      </c>
      <c r="Z51" s="206"/>
      <c r="AA51" s="243">
        <f t="shared" si="8"/>
        <v>0</v>
      </c>
      <c r="AB51" s="302"/>
      <c r="AC51" s="325"/>
      <c r="AD51" s="402"/>
      <c r="AE51" s="295"/>
      <c r="AF51" s="292"/>
      <c r="AG51" s="295"/>
      <c r="AH51" s="295"/>
      <c r="AI51" s="260"/>
      <c r="AJ51" s="260"/>
      <c r="AK51" s="417"/>
    </row>
    <row r="52" spans="1:37" ht="51" customHeight="1" x14ac:dyDescent="0.35">
      <c r="A52" s="374"/>
      <c r="B52" s="374"/>
      <c r="C52" s="325"/>
      <c r="D52" s="325"/>
      <c r="E52" s="325"/>
      <c r="F52" s="374"/>
      <c r="G52" s="466" t="s">
        <v>494</v>
      </c>
      <c r="H52" s="324">
        <v>1</v>
      </c>
      <c r="I52" s="342" t="s">
        <v>492</v>
      </c>
      <c r="J52" s="339">
        <v>1</v>
      </c>
      <c r="K52" s="469">
        <v>0</v>
      </c>
      <c r="L52" s="469">
        <v>0.5</v>
      </c>
      <c r="M52" s="469">
        <v>0</v>
      </c>
      <c r="N52" s="472">
        <v>0</v>
      </c>
      <c r="O52" s="472">
        <f>+M52+N52</f>
        <v>0</v>
      </c>
      <c r="P52" s="469">
        <f>+O52+K52</f>
        <v>0</v>
      </c>
      <c r="Q52" s="337">
        <v>0</v>
      </c>
      <c r="R52" s="337">
        <f>+P52/J52</f>
        <v>0</v>
      </c>
      <c r="S52" s="324" t="s">
        <v>529</v>
      </c>
      <c r="T52" s="410">
        <v>2020130010108</v>
      </c>
      <c r="U52" s="324" t="s">
        <v>543</v>
      </c>
      <c r="V52" s="143" t="s">
        <v>541</v>
      </c>
      <c r="W52" s="136">
        <v>1</v>
      </c>
      <c r="X52" s="226">
        <v>0.5</v>
      </c>
      <c r="Y52" s="206">
        <v>0</v>
      </c>
      <c r="Z52" s="208"/>
      <c r="AA52" s="243">
        <f t="shared" si="8"/>
        <v>0</v>
      </c>
      <c r="AB52" s="302"/>
      <c r="AC52" s="325"/>
      <c r="AD52" s="402"/>
      <c r="AE52" s="295"/>
      <c r="AF52" s="292"/>
      <c r="AG52" s="295"/>
      <c r="AH52" s="295"/>
      <c r="AI52" s="260"/>
      <c r="AJ52" s="260"/>
      <c r="AK52" s="417"/>
    </row>
    <row r="53" spans="1:37" ht="15.75" customHeight="1" x14ac:dyDescent="0.35">
      <c r="A53" s="374"/>
      <c r="B53" s="374"/>
      <c r="C53" s="325"/>
      <c r="D53" s="325"/>
      <c r="E53" s="325"/>
      <c r="F53" s="374"/>
      <c r="G53" s="467"/>
      <c r="H53" s="325"/>
      <c r="I53" s="407"/>
      <c r="J53" s="340"/>
      <c r="K53" s="470"/>
      <c r="L53" s="470"/>
      <c r="M53" s="470"/>
      <c r="N53" s="473"/>
      <c r="O53" s="473"/>
      <c r="P53" s="470"/>
      <c r="Q53" s="354"/>
      <c r="R53" s="354"/>
      <c r="S53" s="325"/>
      <c r="T53" s="411"/>
      <c r="U53" s="325"/>
      <c r="V53" s="143" t="s">
        <v>542</v>
      </c>
      <c r="W53" s="136">
        <v>1</v>
      </c>
      <c r="X53" s="226">
        <v>1</v>
      </c>
      <c r="Y53" s="206">
        <v>0</v>
      </c>
      <c r="Z53" s="208"/>
      <c r="AA53" s="243">
        <f t="shared" si="8"/>
        <v>0</v>
      </c>
      <c r="AB53" s="302"/>
      <c r="AC53" s="325"/>
      <c r="AD53" s="402"/>
      <c r="AE53" s="295"/>
      <c r="AF53" s="292"/>
      <c r="AG53" s="295"/>
      <c r="AH53" s="295"/>
      <c r="AI53" s="260"/>
      <c r="AJ53" s="260"/>
      <c r="AK53" s="417"/>
    </row>
    <row r="54" spans="1:37" ht="15.75" customHeight="1" x14ac:dyDescent="0.35">
      <c r="A54" s="374"/>
      <c r="B54" s="374"/>
      <c r="C54" s="325"/>
      <c r="D54" s="325"/>
      <c r="E54" s="325"/>
      <c r="F54" s="374"/>
      <c r="G54" s="467"/>
      <c r="H54" s="325"/>
      <c r="I54" s="407"/>
      <c r="J54" s="340"/>
      <c r="K54" s="470"/>
      <c r="L54" s="470"/>
      <c r="M54" s="470"/>
      <c r="N54" s="473"/>
      <c r="O54" s="473"/>
      <c r="P54" s="470"/>
      <c r="Q54" s="354"/>
      <c r="R54" s="354"/>
      <c r="S54" s="325"/>
      <c r="T54" s="411"/>
      <c r="U54" s="325"/>
      <c r="V54" s="143" t="s">
        <v>544</v>
      </c>
      <c r="W54" s="136">
        <v>1</v>
      </c>
      <c r="X54" s="226">
        <v>1</v>
      </c>
      <c r="Y54" s="206">
        <v>0</v>
      </c>
      <c r="Z54" s="208"/>
      <c r="AA54" s="243">
        <f t="shared" si="8"/>
        <v>0</v>
      </c>
      <c r="AB54" s="302"/>
      <c r="AC54" s="325"/>
      <c r="AD54" s="402"/>
      <c r="AE54" s="295"/>
      <c r="AF54" s="292"/>
      <c r="AG54" s="295"/>
      <c r="AH54" s="295"/>
      <c r="AI54" s="260"/>
      <c r="AJ54" s="260"/>
      <c r="AK54" s="417"/>
    </row>
    <row r="55" spans="1:37" ht="15.75" customHeight="1" x14ac:dyDescent="0.35">
      <c r="A55" s="374"/>
      <c r="B55" s="374"/>
      <c r="C55" s="325"/>
      <c r="D55" s="325"/>
      <c r="E55" s="325"/>
      <c r="F55" s="374"/>
      <c r="G55" s="468"/>
      <c r="H55" s="326"/>
      <c r="I55" s="343"/>
      <c r="J55" s="344"/>
      <c r="K55" s="471"/>
      <c r="L55" s="471"/>
      <c r="M55" s="471"/>
      <c r="N55" s="474"/>
      <c r="O55" s="474"/>
      <c r="P55" s="471"/>
      <c r="Q55" s="338"/>
      <c r="R55" s="338"/>
      <c r="S55" s="326"/>
      <c r="T55" s="412"/>
      <c r="U55" s="326"/>
      <c r="V55" s="143" t="s">
        <v>545</v>
      </c>
      <c r="W55" s="136">
        <v>1</v>
      </c>
      <c r="X55" s="226">
        <v>1</v>
      </c>
      <c r="Y55" s="206">
        <v>0</v>
      </c>
      <c r="Z55" s="208"/>
      <c r="AA55" s="243">
        <f t="shared" si="8"/>
        <v>0</v>
      </c>
      <c r="AB55" s="302"/>
      <c r="AC55" s="325"/>
      <c r="AD55" s="402"/>
      <c r="AE55" s="295"/>
      <c r="AF55" s="292"/>
      <c r="AG55" s="295"/>
      <c r="AH55" s="295"/>
      <c r="AI55" s="260"/>
      <c r="AJ55" s="260"/>
      <c r="AK55" s="417"/>
    </row>
    <row r="56" spans="1:37" ht="62.5" thickBot="1" x14ac:dyDescent="0.4">
      <c r="A56" s="378"/>
      <c r="B56" s="378"/>
      <c r="C56" s="326"/>
      <c r="D56" s="326"/>
      <c r="E56" s="326"/>
      <c r="F56" s="378"/>
      <c r="G56" s="13" t="s">
        <v>495</v>
      </c>
      <c r="H56" s="77">
        <v>0</v>
      </c>
      <c r="I56" s="83" t="s">
        <v>493</v>
      </c>
      <c r="J56" s="79">
        <v>1</v>
      </c>
      <c r="K56" s="79">
        <v>0</v>
      </c>
      <c r="L56" s="79">
        <v>1</v>
      </c>
      <c r="M56" s="79">
        <v>0</v>
      </c>
      <c r="N56" s="105">
        <v>0</v>
      </c>
      <c r="O56" s="105">
        <f>+M56+N56</f>
        <v>0</v>
      </c>
      <c r="P56" s="79">
        <f>+O56+K56</f>
        <v>0</v>
      </c>
      <c r="Q56" s="173">
        <v>0</v>
      </c>
      <c r="R56" s="109">
        <f>+P56/J56</f>
        <v>0</v>
      </c>
      <c r="S56" s="77" t="s">
        <v>530</v>
      </c>
      <c r="T56" s="76">
        <v>2020130010107</v>
      </c>
      <c r="U56" s="141" t="s">
        <v>547</v>
      </c>
      <c r="V56" s="143" t="s">
        <v>546</v>
      </c>
      <c r="W56" s="136">
        <v>1</v>
      </c>
      <c r="X56" s="226">
        <v>1</v>
      </c>
      <c r="Y56" s="206">
        <v>0</v>
      </c>
      <c r="Z56" s="206"/>
      <c r="AA56" s="243">
        <f t="shared" si="8"/>
        <v>0</v>
      </c>
      <c r="AB56" s="303"/>
      <c r="AC56" s="326"/>
      <c r="AD56" s="403"/>
      <c r="AE56" s="296"/>
      <c r="AF56" s="293"/>
      <c r="AG56" s="296"/>
      <c r="AH56" s="296"/>
      <c r="AI56" s="261"/>
      <c r="AJ56" s="261"/>
      <c r="AK56" s="418"/>
    </row>
    <row r="57" spans="1:37" ht="32" thickBot="1" x14ac:dyDescent="0.4">
      <c r="A57" s="145"/>
      <c r="B57" s="145"/>
      <c r="C57" s="119"/>
      <c r="D57" s="119"/>
      <c r="E57" s="119"/>
      <c r="F57" s="331" t="s">
        <v>762</v>
      </c>
      <c r="G57" s="332"/>
      <c r="H57" s="332"/>
      <c r="I57" s="332"/>
      <c r="J57" s="332"/>
      <c r="K57" s="332"/>
      <c r="L57" s="332"/>
      <c r="M57" s="332"/>
      <c r="N57" s="332"/>
      <c r="O57" s="332"/>
      <c r="P57" s="333"/>
      <c r="Q57" s="195">
        <f>AVERAGE(Q49:Q56)</f>
        <v>0.5</v>
      </c>
      <c r="R57" s="195">
        <f>AVERAGE(R49:R56)</f>
        <v>0.2</v>
      </c>
      <c r="S57" s="141"/>
      <c r="T57" s="133"/>
      <c r="U57" s="135"/>
      <c r="V57" s="135"/>
      <c r="W57" s="135"/>
      <c r="X57" s="135"/>
      <c r="Y57" s="135"/>
      <c r="Z57" s="135"/>
      <c r="AA57" s="135"/>
      <c r="AB57" s="135"/>
      <c r="AC57" s="119"/>
      <c r="AD57" s="123"/>
      <c r="AE57" s="122"/>
      <c r="AF57" s="116"/>
      <c r="AG57" s="237"/>
      <c r="AH57" s="122"/>
      <c r="AI57" s="116"/>
      <c r="AJ57" s="116"/>
      <c r="AK57" s="160"/>
    </row>
    <row r="58" spans="1:37" s="49" customFormat="1" ht="20.25" customHeight="1" x14ac:dyDescent="0.35">
      <c r="A58" s="40"/>
      <c r="B58" s="40"/>
      <c r="C58" s="41"/>
      <c r="D58" s="42"/>
      <c r="E58" s="41"/>
      <c r="F58" s="40"/>
      <c r="G58" s="43"/>
      <c r="H58" s="41"/>
      <c r="I58" s="43"/>
      <c r="J58" s="44"/>
      <c r="K58" s="44"/>
      <c r="L58" s="44"/>
      <c r="M58" s="44"/>
      <c r="N58" s="100"/>
      <c r="O58" s="100"/>
      <c r="P58" s="44"/>
      <c r="Q58" s="44"/>
      <c r="R58" s="110"/>
      <c r="S58" s="41"/>
      <c r="T58" s="46"/>
      <c r="U58" s="46"/>
      <c r="V58" s="46"/>
      <c r="W58" s="46"/>
      <c r="X58" s="46"/>
      <c r="Y58" s="46"/>
      <c r="Z58" s="46"/>
      <c r="AA58" s="46"/>
      <c r="AB58" s="46"/>
      <c r="AC58" s="41"/>
      <c r="AD58" s="47"/>
      <c r="AE58" s="45"/>
      <c r="AF58" s="48"/>
      <c r="AG58" s="45"/>
      <c r="AH58" s="46"/>
      <c r="AI58" s="48"/>
      <c r="AJ58" s="48"/>
      <c r="AK58" s="61"/>
    </row>
    <row r="59" spans="1:37" ht="93" customHeight="1" x14ac:dyDescent="0.35">
      <c r="A59" s="379" t="s">
        <v>132</v>
      </c>
      <c r="B59" s="379" t="s">
        <v>142</v>
      </c>
      <c r="C59" s="258" t="s">
        <v>143</v>
      </c>
      <c r="D59" s="258" t="s">
        <v>30</v>
      </c>
      <c r="E59" s="258" t="s">
        <v>144</v>
      </c>
      <c r="F59" s="379" t="s">
        <v>151</v>
      </c>
      <c r="G59" s="83" t="s">
        <v>152</v>
      </c>
      <c r="H59" s="74" t="s">
        <v>153</v>
      </c>
      <c r="I59" s="83" t="s">
        <v>154</v>
      </c>
      <c r="J59" s="79">
        <v>4900</v>
      </c>
      <c r="K59" s="79">
        <v>700</v>
      </c>
      <c r="L59" s="79">
        <v>1400</v>
      </c>
      <c r="M59" s="79">
        <v>130</v>
      </c>
      <c r="N59" s="105">
        <f>548+305</f>
        <v>853</v>
      </c>
      <c r="O59" s="105">
        <f>+M59+N59</f>
        <v>983</v>
      </c>
      <c r="P59" s="79">
        <f>+O59+K59</f>
        <v>1683</v>
      </c>
      <c r="Q59" s="173">
        <f>+O59/L59</f>
        <v>0.70214285714285718</v>
      </c>
      <c r="R59" s="109">
        <f>+P59/J59</f>
        <v>0.34346938775510205</v>
      </c>
      <c r="S59" s="77" t="s">
        <v>342</v>
      </c>
      <c r="T59" s="78">
        <v>2020130010105</v>
      </c>
      <c r="U59" s="141" t="s">
        <v>343</v>
      </c>
      <c r="V59" s="143" t="s">
        <v>344</v>
      </c>
      <c r="W59" s="206">
        <v>1</v>
      </c>
      <c r="X59" s="228">
        <v>1</v>
      </c>
      <c r="Y59" s="206">
        <v>1</v>
      </c>
      <c r="Z59" s="206"/>
      <c r="AA59" s="108">
        <f>+(Y59+Z59)</f>
        <v>1</v>
      </c>
      <c r="AB59" s="316">
        <f>+AVERAGE(AA59:AA66)</f>
        <v>0.125</v>
      </c>
      <c r="AC59" s="324" t="s">
        <v>660</v>
      </c>
      <c r="AD59" s="401" t="s">
        <v>457</v>
      </c>
      <c r="AE59" s="257" t="s">
        <v>44</v>
      </c>
      <c r="AF59" s="297">
        <v>270611182</v>
      </c>
      <c r="AG59" s="257" t="s">
        <v>589</v>
      </c>
      <c r="AH59" s="257" t="s">
        <v>459</v>
      </c>
      <c r="AI59" s="398">
        <v>270611182</v>
      </c>
      <c r="AJ59" s="398">
        <v>257413333</v>
      </c>
      <c r="AK59" s="399">
        <f>+AJ59/AF59</f>
        <v>0.95122947654099521</v>
      </c>
    </row>
    <row r="60" spans="1:37" ht="60" customHeight="1" x14ac:dyDescent="0.35">
      <c r="A60" s="379"/>
      <c r="B60" s="379"/>
      <c r="C60" s="258"/>
      <c r="D60" s="258"/>
      <c r="E60" s="258"/>
      <c r="F60" s="379"/>
      <c r="G60" s="364" t="s">
        <v>155</v>
      </c>
      <c r="H60" s="258" t="s">
        <v>156</v>
      </c>
      <c r="I60" s="364" t="s">
        <v>157</v>
      </c>
      <c r="J60" s="365">
        <v>175</v>
      </c>
      <c r="K60" s="365">
        <v>35</v>
      </c>
      <c r="L60" s="339">
        <v>47</v>
      </c>
      <c r="M60" s="365">
        <v>25</v>
      </c>
      <c r="N60" s="366">
        <f>47-25</f>
        <v>22</v>
      </c>
      <c r="O60" s="366">
        <f>+M60+N60</f>
        <v>47</v>
      </c>
      <c r="P60" s="365">
        <f>+O60+K60</f>
        <v>82</v>
      </c>
      <c r="Q60" s="337">
        <f>+O60/L60</f>
        <v>1</v>
      </c>
      <c r="R60" s="426">
        <f>+P60/J60</f>
        <v>0.46857142857142858</v>
      </c>
      <c r="S60" s="324" t="s">
        <v>342</v>
      </c>
      <c r="T60" s="377">
        <v>2020130010105</v>
      </c>
      <c r="U60" s="324" t="s">
        <v>343</v>
      </c>
      <c r="V60" s="143" t="s">
        <v>345</v>
      </c>
      <c r="W60" s="206">
        <v>1</v>
      </c>
      <c r="X60" s="228">
        <v>1</v>
      </c>
      <c r="Y60" s="206">
        <v>0</v>
      </c>
      <c r="Z60" s="206"/>
      <c r="AA60" s="108">
        <f t="shared" ref="AA60:AA66" si="9">+(Y60+Z60)</f>
        <v>0</v>
      </c>
      <c r="AB60" s="317"/>
      <c r="AC60" s="325"/>
      <c r="AD60" s="402"/>
      <c r="AE60" s="257"/>
      <c r="AF60" s="297"/>
      <c r="AG60" s="257"/>
      <c r="AH60" s="257"/>
      <c r="AI60" s="398"/>
      <c r="AJ60" s="398"/>
      <c r="AK60" s="399"/>
    </row>
    <row r="61" spans="1:37" ht="15.75" customHeight="1" x14ac:dyDescent="0.35">
      <c r="A61" s="379"/>
      <c r="B61" s="379"/>
      <c r="C61" s="258"/>
      <c r="D61" s="258"/>
      <c r="E61" s="258"/>
      <c r="F61" s="379"/>
      <c r="G61" s="364"/>
      <c r="H61" s="258"/>
      <c r="I61" s="364"/>
      <c r="J61" s="365"/>
      <c r="K61" s="365"/>
      <c r="L61" s="344"/>
      <c r="M61" s="365"/>
      <c r="N61" s="366"/>
      <c r="O61" s="366"/>
      <c r="P61" s="365"/>
      <c r="Q61" s="338"/>
      <c r="R61" s="426"/>
      <c r="S61" s="325"/>
      <c r="T61" s="377"/>
      <c r="U61" s="326"/>
      <c r="V61" s="143" t="s">
        <v>346</v>
      </c>
      <c r="W61" s="206">
        <v>1</v>
      </c>
      <c r="X61" s="228">
        <v>1</v>
      </c>
      <c r="Y61" s="206">
        <v>0</v>
      </c>
      <c r="Z61" s="206"/>
      <c r="AA61" s="108">
        <f t="shared" si="9"/>
        <v>0</v>
      </c>
      <c r="AB61" s="317"/>
      <c r="AC61" s="325"/>
      <c r="AD61" s="402"/>
      <c r="AE61" s="257"/>
      <c r="AF61" s="297"/>
      <c r="AG61" s="257"/>
      <c r="AH61" s="257"/>
      <c r="AI61" s="398"/>
      <c r="AJ61" s="398"/>
      <c r="AK61" s="399"/>
    </row>
    <row r="62" spans="1:37" ht="45" customHeight="1" x14ac:dyDescent="0.35">
      <c r="A62" s="379"/>
      <c r="B62" s="379"/>
      <c r="C62" s="258"/>
      <c r="D62" s="258"/>
      <c r="E62" s="258"/>
      <c r="F62" s="379"/>
      <c r="G62" s="342" t="s">
        <v>497</v>
      </c>
      <c r="H62" s="324">
        <v>4</v>
      </c>
      <c r="I62" s="324" t="s">
        <v>496</v>
      </c>
      <c r="J62" s="339">
        <v>14</v>
      </c>
      <c r="K62" s="339">
        <v>0</v>
      </c>
      <c r="L62" s="339">
        <v>5</v>
      </c>
      <c r="M62" s="339">
        <v>6</v>
      </c>
      <c r="N62" s="345">
        <v>5</v>
      </c>
      <c r="O62" s="345">
        <f>+M62+N62</f>
        <v>11</v>
      </c>
      <c r="P62" s="339">
        <f>+O62+K62</f>
        <v>11</v>
      </c>
      <c r="Q62" s="337">
        <v>1</v>
      </c>
      <c r="R62" s="337">
        <f>+P62/J62</f>
        <v>0.7857142857142857</v>
      </c>
      <c r="S62" s="324" t="s">
        <v>342</v>
      </c>
      <c r="T62" s="463">
        <v>2020130010105</v>
      </c>
      <c r="U62" s="324" t="s">
        <v>343</v>
      </c>
      <c r="V62" s="143" t="s">
        <v>622</v>
      </c>
      <c r="W62" s="206">
        <v>1</v>
      </c>
      <c r="X62" s="228">
        <v>1</v>
      </c>
      <c r="Y62" s="206">
        <v>0</v>
      </c>
      <c r="Z62" s="206"/>
      <c r="AA62" s="108">
        <f t="shared" si="9"/>
        <v>0</v>
      </c>
      <c r="AB62" s="317"/>
      <c r="AC62" s="325"/>
      <c r="AD62" s="402"/>
      <c r="AE62" s="257"/>
      <c r="AF62" s="297"/>
      <c r="AG62" s="257"/>
      <c r="AH62" s="257"/>
      <c r="AI62" s="398"/>
      <c r="AJ62" s="398"/>
      <c r="AK62" s="399"/>
    </row>
    <row r="63" spans="1:37" ht="15" customHeight="1" x14ac:dyDescent="0.35">
      <c r="A63" s="379"/>
      <c r="B63" s="379"/>
      <c r="C63" s="258"/>
      <c r="D63" s="258"/>
      <c r="E63" s="258"/>
      <c r="F63" s="379"/>
      <c r="G63" s="407"/>
      <c r="H63" s="325"/>
      <c r="I63" s="325"/>
      <c r="J63" s="340"/>
      <c r="K63" s="340"/>
      <c r="L63" s="340"/>
      <c r="M63" s="340"/>
      <c r="N63" s="400"/>
      <c r="O63" s="400"/>
      <c r="P63" s="340"/>
      <c r="Q63" s="354"/>
      <c r="R63" s="354"/>
      <c r="S63" s="325"/>
      <c r="T63" s="464"/>
      <c r="U63" s="325"/>
      <c r="V63" s="143" t="s">
        <v>621</v>
      </c>
      <c r="W63" s="206">
        <v>1</v>
      </c>
      <c r="X63" s="228">
        <v>1</v>
      </c>
      <c r="Y63" s="206">
        <v>0</v>
      </c>
      <c r="Z63" s="206"/>
      <c r="AA63" s="108">
        <f t="shared" si="9"/>
        <v>0</v>
      </c>
      <c r="AB63" s="317"/>
      <c r="AC63" s="325"/>
      <c r="AD63" s="402"/>
      <c r="AE63" s="257"/>
      <c r="AF63" s="297"/>
      <c r="AG63" s="257"/>
      <c r="AH63" s="257"/>
      <c r="AI63" s="398"/>
      <c r="AJ63" s="398"/>
      <c r="AK63" s="399"/>
    </row>
    <row r="64" spans="1:37" ht="15" customHeight="1" x14ac:dyDescent="0.35">
      <c r="A64" s="379"/>
      <c r="B64" s="379"/>
      <c r="C64" s="258"/>
      <c r="D64" s="258"/>
      <c r="E64" s="258"/>
      <c r="F64" s="379"/>
      <c r="G64" s="407"/>
      <c r="H64" s="325"/>
      <c r="I64" s="325"/>
      <c r="J64" s="340"/>
      <c r="K64" s="340"/>
      <c r="L64" s="340"/>
      <c r="M64" s="340"/>
      <c r="N64" s="400"/>
      <c r="O64" s="400"/>
      <c r="P64" s="340"/>
      <c r="Q64" s="354"/>
      <c r="R64" s="354"/>
      <c r="S64" s="325"/>
      <c r="T64" s="464"/>
      <c r="U64" s="325"/>
      <c r="V64" s="143" t="s">
        <v>620</v>
      </c>
      <c r="W64" s="206">
        <v>3</v>
      </c>
      <c r="X64" s="228">
        <v>3</v>
      </c>
      <c r="Y64" s="206">
        <v>0</v>
      </c>
      <c r="Z64" s="206"/>
      <c r="AA64" s="108">
        <f t="shared" si="9"/>
        <v>0</v>
      </c>
      <c r="AB64" s="317"/>
      <c r="AC64" s="325"/>
      <c r="AD64" s="402"/>
      <c r="AE64" s="257"/>
      <c r="AF64" s="297"/>
      <c r="AG64" s="257"/>
      <c r="AH64" s="257"/>
      <c r="AI64" s="398"/>
      <c r="AJ64" s="398"/>
      <c r="AK64" s="399"/>
    </row>
    <row r="65" spans="1:37" ht="15" customHeight="1" x14ac:dyDescent="0.35">
      <c r="A65" s="379"/>
      <c r="B65" s="379"/>
      <c r="C65" s="258"/>
      <c r="D65" s="258"/>
      <c r="E65" s="258"/>
      <c r="F65" s="379"/>
      <c r="G65" s="343"/>
      <c r="H65" s="326"/>
      <c r="I65" s="326"/>
      <c r="J65" s="344"/>
      <c r="K65" s="344"/>
      <c r="L65" s="344"/>
      <c r="M65" s="344"/>
      <c r="N65" s="346"/>
      <c r="O65" s="346"/>
      <c r="P65" s="344"/>
      <c r="Q65" s="338"/>
      <c r="R65" s="338"/>
      <c r="S65" s="326"/>
      <c r="T65" s="465"/>
      <c r="U65" s="326"/>
      <c r="V65" s="143" t="s">
        <v>619</v>
      </c>
      <c r="W65" s="206">
        <v>1</v>
      </c>
      <c r="X65" s="228">
        <v>1</v>
      </c>
      <c r="Y65" s="206">
        <v>0</v>
      </c>
      <c r="Z65" s="206"/>
      <c r="AA65" s="108">
        <f t="shared" si="9"/>
        <v>0</v>
      </c>
      <c r="AB65" s="317"/>
      <c r="AC65" s="325"/>
      <c r="AD65" s="402"/>
      <c r="AE65" s="257"/>
      <c r="AF65" s="297"/>
      <c r="AG65" s="257"/>
      <c r="AH65" s="257"/>
      <c r="AI65" s="398"/>
      <c r="AJ65" s="398"/>
      <c r="AK65" s="399"/>
    </row>
    <row r="66" spans="1:37" ht="78" thickBot="1" x14ac:dyDescent="0.4">
      <c r="A66" s="379"/>
      <c r="B66" s="379"/>
      <c r="C66" s="258"/>
      <c r="D66" s="258"/>
      <c r="E66" s="258"/>
      <c r="F66" s="379"/>
      <c r="G66" s="83" t="s">
        <v>158</v>
      </c>
      <c r="H66" s="77" t="s">
        <v>159</v>
      </c>
      <c r="I66" s="83" t="s">
        <v>160</v>
      </c>
      <c r="J66" s="79">
        <v>700</v>
      </c>
      <c r="K66" s="79">
        <v>150</v>
      </c>
      <c r="L66" s="79">
        <v>183</v>
      </c>
      <c r="M66" s="79">
        <v>58</v>
      </c>
      <c r="N66" s="105">
        <f>64+38</f>
        <v>102</v>
      </c>
      <c r="O66" s="105">
        <f>+M66+N66</f>
        <v>160</v>
      </c>
      <c r="P66" s="79">
        <f>+O66+K66</f>
        <v>310</v>
      </c>
      <c r="Q66" s="166">
        <f>+O66/L66</f>
        <v>0.87431693989071035</v>
      </c>
      <c r="R66" s="166">
        <f>+P66/J66</f>
        <v>0.44285714285714284</v>
      </c>
      <c r="S66" s="77" t="s">
        <v>342</v>
      </c>
      <c r="T66" s="78">
        <v>2020130010105</v>
      </c>
      <c r="U66" s="141" t="s">
        <v>343</v>
      </c>
      <c r="V66" s="143" t="s">
        <v>347</v>
      </c>
      <c r="W66" s="206">
        <v>1</v>
      </c>
      <c r="X66" s="228">
        <v>1</v>
      </c>
      <c r="Y66" s="206">
        <v>0</v>
      </c>
      <c r="Z66" s="206"/>
      <c r="AA66" s="108">
        <f t="shared" si="9"/>
        <v>0</v>
      </c>
      <c r="AB66" s="318"/>
      <c r="AC66" s="326"/>
      <c r="AD66" s="403"/>
      <c r="AE66" s="257"/>
      <c r="AF66" s="297"/>
      <c r="AG66" s="257"/>
      <c r="AH66" s="257"/>
      <c r="AI66" s="398"/>
      <c r="AJ66" s="398"/>
      <c r="AK66" s="399"/>
    </row>
    <row r="67" spans="1:37" ht="30.5" thickBot="1" x14ac:dyDescent="0.4">
      <c r="A67" s="147"/>
      <c r="B67" s="147"/>
      <c r="C67" s="141"/>
      <c r="D67" s="141"/>
      <c r="E67" s="141"/>
      <c r="F67" s="331" t="s">
        <v>763</v>
      </c>
      <c r="G67" s="332"/>
      <c r="H67" s="332"/>
      <c r="I67" s="332"/>
      <c r="J67" s="332"/>
      <c r="K67" s="332"/>
      <c r="L67" s="332"/>
      <c r="M67" s="332"/>
      <c r="N67" s="332"/>
      <c r="O67" s="332"/>
      <c r="P67" s="333"/>
      <c r="Q67" s="198">
        <f>AVERAGE(Q59:Q66)</f>
        <v>0.89411494925839197</v>
      </c>
      <c r="R67" s="198">
        <f>AVERAGE(R59:R66)</f>
        <v>0.51015306122448978</v>
      </c>
      <c r="S67" s="194"/>
      <c r="T67" s="134"/>
      <c r="U67" s="154"/>
      <c r="V67" s="154"/>
      <c r="W67" s="154"/>
      <c r="X67" s="154"/>
      <c r="Y67" s="154"/>
      <c r="Z67" s="154"/>
      <c r="AA67" s="154"/>
      <c r="AB67" s="154"/>
      <c r="AC67" s="119"/>
      <c r="AD67" s="123"/>
      <c r="AE67" s="125"/>
      <c r="AF67" s="165"/>
      <c r="AG67" s="238"/>
      <c r="AH67" s="125"/>
      <c r="AI67" s="165"/>
      <c r="AJ67" s="165"/>
      <c r="AK67" s="170"/>
    </row>
    <row r="68" spans="1:37" s="49" customFormat="1" ht="21.75" customHeight="1" x14ac:dyDescent="0.35">
      <c r="A68" s="40"/>
      <c r="B68" s="40"/>
      <c r="C68" s="41"/>
      <c r="D68" s="42"/>
      <c r="E68" s="41"/>
      <c r="F68" s="40"/>
      <c r="G68" s="43"/>
      <c r="H68" s="41"/>
      <c r="I68" s="43"/>
      <c r="J68" s="44"/>
      <c r="K68" s="44"/>
      <c r="L68" s="44"/>
      <c r="M68" s="44"/>
      <c r="N68" s="100"/>
      <c r="O68" s="100"/>
      <c r="P68" s="44"/>
      <c r="Q68" s="190"/>
      <c r="R68" s="193"/>
      <c r="S68" s="41"/>
      <c r="T68" s="46"/>
      <c r="U68" s="46"/>
      <c r="V68" s="46"/>
      <c r="W68" s="46"/>
      <c r="X68" s="46"/>
      <c r="Y68" s="46"/>
      <c r="Z68" s="46"/>
      <c r="AA68" s="46"/>
      <c r="AB68" s="46"/>
      <c r="AC68" s="41"/>
      <c r="AD68" s="47"/>
      <c r="AE68" s="45"/>
      <c r="AF68" s="48"/>
      <c r="AG68" s="45"/>
      <c r="AH68" s="46"/>
      <c r="AI68" s="48"/>
      <c r="AJ68" s="48"/>
      <c r="AK68" s="61"/>
    </row>
    <row r="69" spans="1:37" ht="93" customHeight="1" x14ac:dyDescent="0.35">
      <c r="A69" s="379" t="s">
        <v>132</v>
      </c>
      <c r="B69" s="379" t="s">
        <v>142</v>
      </c>
      <c r="C69" s="258" t="s">
        <v>143</v>
      </c>
      <c r="D69" s="258" t="s">
        <v>30</v>
      </c>
      <c r="E69" s="258" t="s">
        <v>144</v>
      </c>
      <c r="F69" s="379" t="s">
        <v>161</v>
      </c>
      <c r="G69" s="364" t="s">
        <v>162</v>
      </c>
      <c r="H69" s="258">
        <v>0</v>
      </c>
      <c r="I69" s="364" t="s">
        <v>163</v>
      </c>
      <c r="J69" s="365">
        <v>1</v>
      </c>
      <c r="K69" s="365">
        <v>1</v>
      </c>
      <c r="L69" s="339">
        <v>1</v>
      </c>
      <c r="M69" s="365">
        <v>1</v>
      </c>
      <c r="N69" s="366">
        <v>0</v>
      </c>
      <c r="O69" s="366">
        <f>+M69+N69</f>
        <v>1</v>
      </c>
      <c r="P69" s="365">
        <v>1</v>
      </c>
      <c r="Q69" s="337">
        <v>1</v>
      </c>
      <c r="R69" s="462">
        <f>+(K69+P69)/(1*4)</f>
        <v>0.5</v>
      </c>
      <c r="S69" s="258" t="s">
        <v>348</v>
      </c>
      <c r="T69" s="377">
        <v>2020130010109</v>
      </c>
      <c r="U69" s="324" t="s">
        <v>349</v>
      </c>
      <c r="V69" s="143" t="s">
        <v>350</v>
      </c>
      <c r="W69" s="206">
        <v>1</v>
      </c>
      <c r="X69" s="228">
        <v>1</v>
      </c>
      <c r="Y69" s="206">
        <v>1</v>
      </c>
      <c r="Z69" s="206"/>
      <c r="AA69" s="108">
        <f>+(Y69+Z69)/X69</f>
        <v>1</v>
      </c>
      <c r="AB69" s="319">
        <v>0.5</v>
      </c>
      <c r="AC69" s="324" t="s">
        <v>660</v>
      </c>
      <c r="AD69" s="401" t="s">
        <v>457</v>
      </c>
      <c r="AE69" s="257" t="s">
        <v>44</v>
      </c>
      <c r="AF69" s="297">
        <v>91698934</v>
      </c>
      <c r="AG69" s="257" t="s">
        <v>590</v>
      </c>
      <c r="AH69" s="257" t="s">
        <v>460</v>
      </c>
      <c r="AI69" s="398">
        <v>91698934</v>
      </c>
      <c r="AJ69" s="398">
        <v>40600000</v>
      </c>
      <c r="AK69" s="399">
        <f>+AJ69/AI69</f>
        <v>0.44275323854909809</v>
      </c>
    </row>
    <row r="70" spans="1:37" ht="72.75" customHeight="1" thickBot="1" x14ac:dyDescent="0.4">
      <c r="A70" s="379"/>
      <c r="B70" s="379"/>
      <c r="C70" s="258"/>
      <c r="D70" s="258"/>
      <c r="E70" s="258"/>
      <c r="F70" s="379"/>
      <c r="G70" s="364"/>
      <c r="H70" s="258"/>
      <c r="I70" s="364"/>
      <c r="J70" s="365"/>
      <c r="K70" s="365"/>
      <c r="L70" s="344"/>
      <c r="M70" s="365"/>
      <c r="N70" s="366"/>
      <c r="O70" s="366"/>
      <c r="P70" s="365"/>
      <c r="Q70" s="338"/>
      <c r="R70" s="462"/>
      <c r="S70" s="258"/>
      <c r="T70" s="377"/>
      <c r="U70" s="326"/>
      <c r="V70" s="143" t="s">
        <v>351</v>
      </c>
      <c r="W70" s="206">
        <v>1</v>
      </c>
      <c r="X70" s="228">
        <v>1</v>
      </c>
      <c r="Y70" s="206">
        <v>0</v>
      </c>
      <c r="Z70" s="206"/>
      <c r="AA70" s="108">
        <f>+(Y70+Z70)/X70</f>
        <v>0</v>
      </c>
      <c r="AB70" s="320"/>
      <c r="AC70" s="326"/>
      <c r="AD70" s="403"/>
      <c r="AE70" s="257"/>
      <c r="AF70" s="297"/>
      <c r="AG70" s="257"/>
      <c r="AH70" s="257"/>
      <c r="AI70" s="398"/>
      <c r="AJ70" s="398"/>
      <c r="AK70" s="399"/>
    </row>
    <row r="71" spans="1:37" ht="53.25" customHeight="1" thickBot="1" x14ac:dyDescent="0.4">
      <c r="A71" s="147"/>
      <c r="B71" s="147"/>
      <c r="C71" s="141"/>
      <c r="D71" s="141"/>
      <c r="E71" s="141"/>
      <c r="F71" s="331" t="s">
        <v>764</v>
      </c>
      <c r="G71" s="332"/>
      <c r="H71" s="332"/>
      <c r="I71" s="332"/>
      <c r="J71" s="332"/>
      <c r="K71" s="332"/>
      <c r="L71" s="332"/>
      <c r="M71" s="332"/>
      <c r="N71" s="332"/>
      <c r="O71" s="332"/>
      <c r="P71" s="333"/>
      <c r="Q71" s="198">
        <f>+Q69</f>
        <v>1</v>
      </c>
      <c r="R71" s="198">
        <f>+R69</f>
        <v>0.5</v>
      </c>
      <c r="S71" s="141"/>
      <c r="T71" s="134"/>
      <c r="U71" s="154"/>
      <c r="V71" s="154"/>
      <c r="W71" s="154"/>
      <c r="X71" s="154"/>
      <c r="Y71" s="154"/>
      <c r="Z71" s="154"/>
      <c r="AA71" s="154"/>
      <c r="AB71" s="154"/>
      <c r="AC71" s="119"/>
      <c r="AD71" s="123"/>
      <c r="AE71" s="125"/>
      <c r="AF71" s="165"/>
      <c r="AG71" s="238"/>
      <c r="AH71" s="125"/>
      <c r="AI71" s="165"/>
      <c r="AJ71" s="165"/>
      <c r="AK71" s="170"/>
    </row>
    <row r="72" spans="1:37" s="49" customFormat="1" ht="20.25" customHeight="1" x14ac:dyDescent="0.35">
      <c r="A72" s="40"/>
      <c r="B72" s="40"/>
      <c r="C72" s="41"/>
      <c r="D72" s="42"/>
      <c r="E72" s="41"/>
      <c r="F72" s="40"/>
      <c r="G72" s="43"/>
      <c r="H72" s="41"/>
      <c r="I72" s="43"/>
      <c r="J72" s="44"/>
      <c r="K72" s="44"/>
      <c r="L72" s="44"/>
      <c r="M72" s="44"/>
      <c r="N72" s="100"/>
      <c r="O72" s="100"/>
      <c r="P72" s="44"/>
      <c r="Q72" s="44"/>
      <c r="R72" s="110"/>
      <c r="S72" s="41"/>
      <c r="T72" s="46"/>
      <c r="U72" s="46"/>
      <c r="V72" s="46"/>
      <c r="W72" s="46"/>
      <c r="X72" s="46"/>
      <c r="Y72" s="46"/>
      <c r="Z72" s="46"/>
      <c r="AA72" s="46"/>
      <c r="AB72" s="46"/>
      <c r="AC72" s="41"/>
      <c r="AD72" s="47"/>
      <c r="AE72" s="45"/>
      <c r="AF72" s="48"/>
      <c r="AG72" s="45"/>
      <c r="AH72" s="46"/>
      <c r="AI72" s="48"/>
      <c r="AJ72" s="48"/>
      <c r="AK72" s="61"/>
    </row>
    <row r="73" spans="1:37" ht="93" customHeight="1" x14ac:dyDescent="0.35">
      <c r="A73" s="379" t="s">
        <v>132</v>
      </c>
      <c r="B73" s="379" t="s">
        <v>142</v>
      </c>
      <c r="C73" s="258" t="s">
        <v>143</v>
      </c>
      <c r="D73" s="258" t="s">
        <v>30</v>
      </c>
      <c r="E73" s="258" t="s">
        <v>144</v>
      </c>
      <c r="F73" s="379" t="s">
        <v>164</v>
      </c>
      <c r="G73" s="83" t="s">
        <v>165</v>
      </c>
      <c r="H73" s="77" t="s">
        <v>166</v>
      </c>
      <c r="I73" s="83" t="s">
        <v>167</v>
      </c>
      <c r="J73" s="79">
        <v>55</v>
      </c>
      <c r="K73" s="79">
        <v>0</v>
      </c>
      <c r="L73" s="79">
        <v>17</v>
      </c>
      <c r="M73" s="79">
        <v>0</v>
      </c>
      <c r="N73" s="105">
        <v>0</v>
      </c>
      <c r="O73" s="105">
        <f>+M73+N73</f>
        <v>0</v>
      </c>
      <c r="P73" s="79">
        <f>+O73+K73</f>
        <v>0</v>
      </c>
      <c r="Q73" s="173">
        <v>0</v>
      </c>
      <c r="R73" s="109">
        <f>+P73/J73</f>
        <v>0</v>
      </c>
      <c r="S73" s="258" t="s">
        <v>352</v>
      </c>
      <c r="T73" s="377">
        <v>2020130010106</v>
      </c>
      <c r="U73" s="324" t="s">
        <v>353</v>
      </c>
      <c r="V73" s="210" t="s">
        <v>354</v>
      </c>
      <c r="W73" s="206">
        <v>5</v>
      </c>
      <c r="X73" s="228">
        <v>5</v>
      </c>
      <c r="Y73" s="206">
        <v>1</v>
      </c>
      <c r="Z73" s="206"/>
      <c r="AA73" s="108">
        <f>+Y73/X73</f>
        <v>0.2</v>
      </c>
      <c r="AB73" s="313">
        <v>0.6</v>
      </c>
      <c r="AC73" s="324" t="s">
        <v>660</v>
      </c>
      <c r="AD73" s="401" t="s">
        <v>457</v>
      </c>
      <c r="AE73" s="257" t="s">
        <v>44</v>
      </c>
      <c r="AF73" s="297">
        <v>68309618</v>
      </c>
      <c r="AG73" s="257" t="s">
        <v>591</v>
      </c>
      <c r="AH73" s="257" t="s">
        <v>461</v>
      </c>
      <c r="AI73" s="398">
        <v>68309618</v>
      </c>
      <c r="AJ73" s="398">
        <v>31500000</v>
      </c>
      <c r="AK73" s="399">
        <f>+AJ73/AI73</f>
        <v>0.46113564857001543</v>
      </c>
    </row>
    <row r="74" spans="1:37" ht="62.5" thickBot="1" x14ac:dyDescent="0.4">
      <c r="A74" s="379"/>
      <c r="B74" s="379"/>
      <c r="C74" s="258"/>
      <c r="D74" s="258"/>
      <c r="E74" s="258"/>
      <c r="F74" s="379"/>
      <c r="G74" s="83" t="s">
        <v>168</v>
      </c>
      <c r="H74" s="77">
        <v>0</v>
      </c>
      <c r="I74" s="83" t="s">
        <v>169</v>
      </c>
      <c r="J74" s="79">
        <v>4</v>
      </c>
      <c r="K74" s="79">
        <v>1</v>
      </c>
      <c r="L74" s="79">
        <v>1</v>
      </c>
      <c r="M74" s="79">
        <v>0</v>
      </c>
      <c r="N74" s="105">
        <v>1</v>
      </c>
      <c r="O74" s="105">
        <f>+M74+N74</f>
        <v>1</v>
      </c>
      <c r="P74" s="79">
        <f>+O74+K74</f>
        <v>2</v>
      </c>
      <c r="Q74" s="173">
        <v>1</v>
      </c>
      <c r="R74" s="109">
        <f>+P74/J74</f>
        <v>0.5</v>
      </c>
      <c r="S74" s="258"/>
      <c r="T74" s="377"/>
      <c r="U74" s="326"/>
      <c r="V74" s="210" t="s">
        <v>355</v>
      </c>
      <c r="W74" s="206">
        <v>1</v>
      </c>
      <c r="X74" s="228">
        <v>1</v>
      </c>
      <c r="Y74" s="206">
        <v>1</v>
      </c>
      <c r="Z74" s="206"/>
      <c r="AA74" s="108">
        <f>+Y74/X74</f>
        <v>1</v>
      </c>
      <c r="AB74" s="315"/>
      <c r="AC74" s="326"/>
      <c r="AD74" s="403"/>
      <c r="AE74" s="257"/>
      <c r="AF74" s="297"/>
      <c r="AG74" s="257"/>
      <c r="AH74" s="257"/>
      <c r="AI74" s="398"/>
      <c r="AJ74" s="398"/>
      <c r="AK74" s="399"/>
    </row>
    <row r="75" spans="1:37" ht="72.75" customHeight="1" thickBot="1" x14ac:dyDescent="0.4">
      <c r="A75" s="147"/>
      <c r="B75" s="147"/>
      <c r="C75" s="141"/>
      <c r="D75" s="141"/>
      <c r="E75" s="141"/>
      <c r="F75" s="331" t="s">
        <v>785</v>
      </c>
      <c r="G75" s="332"/>
      <c r="H75" s="332"/>
      <c r="I75" s="332"/>
      <c r="J75" s="332"/>
      <c r="K75" s="332"/>
      <c r="L75" s="332"/>
      <c r="M75" s="332"/>
      <c r="N75" s="332"/>
      <c r="O75" s="332"/>
      <c r="P75" s="333"/>
      <c r="Q75" s="198">
        <v>0.5</v>
      </c>
      <c r="R75" s="198">
        <v>0.25</v>
      </c>
      <c r="S75" s="141"/>
      <c r="T75" s="134"/>
      <c r="U75" s="154"/>
      <c r="V75" s="154"/>
      <c r="W75" s="154"/>
      <c r="X75" s="154"/>
      <c r="Y75" s="154"/>
      <c r="Z75" s="154"/>
      <c r="AA75" s="154"/>
      <c r="AB75" s="154"/>
      <c r="AC75" s="119"/>
      <c r="AD75" s="123"/>
      <c r="AE75" s="125"/>
      <c r="AF75" s="165"/>
      <c r="AG75" s="238"/>
      <c r="AH75" s="125"/>
      <c r="AI75" s="165"/>
      <c r="AJ75" s="165"/>
      <c r="AK75" s="170"/>
    </row>
    <row r="76" spans="1:37" s="49" customFormat="1" ht="15" customHeight="1" x14ac:dyDescent="0.35">
      <c r="A76" s="40"/>
      <c r="B76" s="40"/>
      <c r="C76" s="41"/>
      <c r="D76" s="42"/>
      <c r="E76" s="41"/>
      <c r="F76" s="40"/>
      <c r="G76" s="43"/>
      <c r="H76" s="41"/>
      <c r="I76" s="43"/>
      <c r="J76" s="44"/>
      <c r="K76" s="44"/>
      <c r="L76" s="44"/>
      <c r="M76" s="44"/>
      <c r="N76" s="100"/>
      <c r="O76" s="100"/>
      <c r="P76" s="44"/>
      <c r="Q76" s="44"/>
      <c r="R76" s="110"/>
      <c r="S76" s="41"/>
      <c r="T76" s="46"/>
      <c r="U76" s="46"/>
      <c r="V76" s="46"/>
      <c r="W76" s="46"/>
      <c r="X76" s="46"/>
      <c r="Y76" s="46"/>
      <c r="Z76" s="46"/>
      <c r="AA76" s="46"/>
      <c r="AB76" s="46"/>
      <c r="AC76" s="41"/>
      <c r="AD76" s="47"/>
      <c r="AE76" s="45"/>
      <c r="AF76" s="48"/>
      <c r="AG76" s="45"/>
      <c r="AH76" s="46"/>
      <c r="AI76" s="48"/>
      <c r="AJ76" s="48"/>
      <c r="AK76" s="61"/>
    </row>
    <row r="77" spans="1:37" ht="27" customHeight="1" x14ac:dyDescent="0.35">
      <c r="A77" s="379" t="s">
        <v>132</v>
      </c>
      <c r="B77" s="379" t="s">
        <v>170</v>
      </c>
      <c r="C77" s="258" t="s">
        <v>171</v>
      </c>
      <c r="D77" s="258" t="s">
        <v>172</v>
      </c>
      <c r="E77" s="258" t="s">
        <v>173</v>
      </c>
      <c r="F77" s="379" t="s">
        <v>174</v>
      </c>
      <c r="G77" s="364" t="s">
        <v>175</v>
      </c>
      <c r="H77" s="258" t="s">
        <v>176</v>
      </c>
      <c r="I77" s="364" t="s">
        <v>177</v>
      </c>
      <c r="J77" s="365">
        <v>14000</v>
      </c>
      <c r="K77" s="365">
        <v>1000</v>
      </c>
      <c r="L77" s="339">
        <v>4500</v>
      </c>
      <c r="M77" s="365">
        <v>819</v>
      </c>
      <c r="N77" s="366">
        <v>2614</v>
      </c>
      <c r="O77" s="366">
        <f>+M77+N77</f>
        <v>3433</v>
      </c>
      <c r="P77" s="365">
        <f>+O77+K77</f>
        <v>4433</v>
      </c>
      <c r="Q77" s="337">
        <f>+O77/L77</f>
        <v>0.76288888888888884</v>
      </c>
      <c r="R77" s="426">
        <f>+P77/J77</f>
        <v>0.31664285714285717</v>
      </c>
      <c r="S77" s="327" t="s">
        <v>356</v>
      </c>
      <c r="T77" s="442">
        <v>2020130010119</v>
      </c>
      <c r="U77" s="327" t="s">
        <v>357</v>
      </c>
      <c r="V77" s="210" t="s">
        <v>358</v>
      </c>
      <c r="W77" s="206">
        <v>50</v>
      </c>
      <c r="X77" s="226">
        <v>50</v>
      </c>
      <c r="Y77" s="206">
        <v>23</v>
      </c>
      <c r="Z77" s="206">
        <v>41</v>
      </c>
      <c r="AA77" s="243">
        <v>1</v>
      </c>
      <c r="AB77" s="321">
        <f>+(AA77+AA78+AA79+AA80+AA81)/5</f>
        <v>0.8</v>
      </c>
      <c r="AC77" s="324" t="s">
        <v>661</v>
      </c>
      <c r="AD77" s="324" t="s">
        <v>662</v>
      </c>
      <c r="AE77" s="294" t="s">
        <v>44</v>
      </c>
      <c r="AF77" s="291">
        <v>310148738</v>
      </c>
      <c r="AG77" s="291" t="s">
        <v>592</v>
      </c>
      <c r="AH77" s="294" t="s">
        <v>462</v>
      </c>
      <c r="AI77" s="259">
        <v>469887592.62</v>
      </c>
      <c r="AJ77" s="259">
        <v>183050000</v>
      </c>
      <c r="AK77" s="459">
        <f>+AJ77/AI77</f>
        <v>0.3895612543828823</v>
      </c>
    </row>
    <row r="78" spans="1:37" ht="30" customHeight="1" x14ac:dyDescent="0.35">
      <c r="A78" s="379"/>
      <c r="B78" s="379"/>
      <c r="C78" s="258"/>
      <c r="D78" s="258"/>
      <c r="E78" s="258"/>
      <c r="F78" s="379"/>
      <c r="G78" s="364"/>
      <c r="H78" s="258"/>
      <c r="I78" s="364"/>
      <c r="J78" s="365"/>
      <c r="K78" s="365"/>
      <c r="L78" s="340"/>
      <c r="M78" s="365"/>
      <c r="N78" s="366"/>
      <c r="O78" s="366"/>
      <c r="P78" s="365"/>
      <c r="Q78" s="354"/>
      <c r="R78" s="426"/>
      <c r="S78" s="327"/>
      <c r="T78" s="442"/>
      <c r="U78" s="327"/>
      <c r="V78" s="210" t="s">
        <v>359</v>
      </c>
      <c r="W78" s="206">
        <v>1</v>
      </c>
      <c r="X78" s="226">
        <v>1</v>
      </c>
      <c r="Y78" s="206">
        <v>0</v>
      </c>
      <c r="Z78" s="206">
        <v>0</v>
      </c>
      <c r="AA78" s="243">
        <f t="shared" ref="AA78:AA80" si="10">+(Y78+Z78)/X78</f>
        <v>0</v>
      </c>
      <c r="AB78" s="322"/>
      <c r="AC78" s="325"/>
      <c r="AD78" s="325"/>
      <c r="AE78" s="295"/>
      <c r="AF78" s="292"/>
      <c r="AG78" s="292"/>
      <c r="AH78" s="295"/>
      <c r="AI78" s="260"/>
      <c r="AJ78" s="260"/>
      <c r="AK78" s="460"/>
    </row>
    <row r="79" spans="1:37" ht="28.5" customHeight="1" x14ac:dyDescent="0.35">
      <c r="A79" s="379"/>
      <c r="B79" s="379"/>
      <c r="C79" s="258"/>
      <c r="D79" s="258"/>
      <c r="E79" s="258"/>
      <c r="F79" s="379"/>
      <c r="G79" s="364"/>
      <c r="H79" s="258"/>
      <c r="I79" s="364"/>
      <c r="J79" s="365"/>
      <c r="K79" s="365"/>
      <c r="L79" s="340"/>
      <c r="M79" s="365"/>
      <c r="N79" s="366"/>
      <c r="O79" s="366"/>
      <c r="P79" s="365"/>
      <c r="Q79" s="354"/>
      <c r="R79" s="426"/>
      <c r="S79" s="327"/>
      <c r="T79" s="442"/>
      <c r="U79" s="327"/>
      <c r="V79" s="210" t="s">
        <v>360</v>
      </c>
      <c r="W79" s="206">
        <v>1</v>
      </c>
      <c r="X79" s="226">
        <v>1</v>
      </c>
      <c r="Y79" s="206">
        <v>0</v>
      </c>
      <c r="Z79" s="206">
        <v>1</v>
      </c>
      <c r="AA79" s="243">
        <f t="shared" si="10"/>
        <v>1</v>
      </c>
      <c r="AB79" s="322"/>
      <c r="AC79" s="325"/>
      <c r="AD79" s="325"/>
      <c r="AE79" s="295"/>
      <c r="AF79" s="292"/>
      <c r="AG79" s="292"/>
      <c r="AH79" s="295"/>
      <c r="AI79" s="260"/>
      <c r="AJ79" s="260"/>
      <c r="AK79" s="460"/>
    </row>
    <row r="80" spans="1:37" ht="77.25" customHeight="1" x14ac:dyDescent="0.35">
      <c r="A80" s="379"/>
      <c r="B80" s="379"/>
      <c r="C80" s="258"/>
      <c r="D80" s="258"/>
      <c r="E80" s="258"/>
      <c r="F80" s="379"/>
      <c r="G80" s="364"/>
      <c r="H80" s="258"/>
      <c r="I80" s="364"/>
      <c r="J80" s="365"/>
      <c r="K80" s="365"/>
      <c r="L80" s="344"/>
      <c r="M80" s="365"/>
      <c r="N80" s="366"/>
      <c r="O80" s="366"/>
      <c r="P80" s="365"/>
      <c r="Q80" s="338"/>
      <c r="R80" s="426"/>
      <c r="S80" s="327"/>
      <c r="T80" s="442"/>
      <c r="U80" s="327"/>
      <c r="V80" s="210" t="s">
        <v>361</v>
      </c>
      <c r="W80" s="206">
        <v>3</v>
      </c>
      <c r="X80" s="226">
        <v>3</v>
      </c>
      <c r="Y80" s="206">
        <v>0</v>
      </c>
      <c r="Z80" s="206">
        <v>3</v>
      </c>
      <c r="AA80" s="243">
        <f t="shared" si="10"/>
        <v>1</v>
      </c>
      <c r="AB80" s="322"/>
      <c r="AC80" s="325"/>
      <c r="AD80" s="325"/>
      <c r="AE80" s="295"/>
      <c r="AF80" s="292"/>
      <c r="AG80" s="292"/>
      <c r="AH80" s="295"/>
      <c r="AI80" s="260"/>
      <c r="AJ80" s="260"/>
      <c r="AK80" s="460"/>
    </row>
    <row r="81" spans="1:37" ht="155.5" thickBot="1" x14ac:dyDescent="0.4">
      <c r="A81" s="379"/>
      <c r="B81" s="379"/>
      <c r="C81" s="258"/>
      <c r="D81" s="258"/>
      <c r="E81" s="258"/>
      <c r="F81" s="379"/>
      <c r="G81" s="83" t="s">
        <v>178</v>
      </c>
      <c r="H81" s="77">
        <v>0</v>
      </c>
      <c r="I81" s="83" t="s">
        <v>179</v>
      </c>
      <c r="J81" s="79">
        <v>1</v>
      </c>
      <c r="K81" s="79">
        <v>1</v>
      </c>
      <c r="L81" s="79">
        <v>1</v>
      </c>
      <c r="M81" s="79">
        <v>1</v>
      </c>
      <c r="N81" s="105">
        <v>1</v>
      </c>
      <c r="O81" s="105">
        <f>+M81+N81</f>
        <v>2</v>
      </c>
      <c r="P81" s="79">
        <v>1</v>
      </c>
      <c r="Q81" s="173">
        <v>1</v>
      </c>
      <c r="R81" s="109">
        <f>+(P81+K81)/(1*4)</f>
        <v>0.5</v>
      </c>
      <c r="S81" s="211" t="s">
        <v>356</v>
      </c>
      <c r="T81" s="209">
        <v>2020130010119</v>
      </c>
      <c r="U81" s="211" t="s">
        <v>357</v>
      </c>
      <c r="V81" s="210" t="s">
        <v>362</v>
      </c>
      <c r="W81" s="206">
        <v>1</v>
      </c>
      <c r="X81" s="228">
        <v>1</v>
      </c>
      <c r="Y81" s="206">
        <v>1</v>
      </c>
      <c r="Z81" s="206">
        <v>1</v>
      </c>
      <c r="AA81" s="243">
        <v>1</v>
      </c>
      <c r="AB81" s="323"/>
      <c r="AC81" s="326"/>
      <c r="AD81" s="326"/>
      <c r="AE81" s="296"/>
      <c r="AF81" s="293"/>
      <c r="AG81" s="293"/>
      <c r="AH81" s="296"/>
      <c r="AI81" s="261"/>
      <c r="AJ81" s="261"/>
      <c r="AK81" s="461"/>
    </row>
    <row r="82" spans="1:37" ht="84.75" customHeight="1" thickBot="1" x14ac:dyDescent="0.4">
      <c r="A82" s="147"/>
      <c r="B82" s="147"/>
      <c r="C82" s="141"/>
      <c r="D82" s="141"/>
      <c r="E82" s="141"/>
      <c r="F82" s="331" t="s">
        <v>765</v>
      </c>
      <c r="G82" s="332"/>
      <c r="H82" s="332"/>
      <c r="I82" s="332"/>
      <c r="J82" s="332"/>
      <c r="K82" s="332"/>
      <c r="L82" s="332"/>
      <c r="M82" s="332"/>
      <c r="N82" s="332"/>
      <c r="O82" s="332"/>
      <c r="P82" s="333"/>
      <c r="Q82" s="198">
        <f>AVERAGE(Q77:Q81)</f>
        <v>0.88144444444444447</v>
      </c>
      <c r="R82" s="198">
        <f>AVERAGE(R77:R81)</f>
        <v>0.40832142857142861</v>
      </c>
      <c r="S82" s="141"/>
      <c r="T82" s="134"/>
      <c r="U82" s="154"/>
      <c r="V82" s="154"/>
      <c r="W82" s="154"/>
      <c r="X82" s="154"/>
      <c r="Y82" s="154"/>
      <c r="Z82" s="154"/>
      <c r="AA82" s="154"/>
      <c r="AB82" s="154"/>
      <c r="AC82" s="119"/>
      <c r="AD82" s="119"/>
      <c r="AE82" s="122"/>
      <c r="AF82" s="116"/>
      <c r="AG82" s="240"/>
      <c r="AH82" s="122"/>
      <c r="AI82" s="116"/>
      <c r="AJ82" s="116"/>
      <c r="AK82" s="160"/>
    </row>
    <row r="83" spans="1:37" s="49" customFormat="1" ht="15.75" customHeight="1" x14ac:dyDescent="0.35">
      <c r="A83" s="40"/>
      <c r="B83" s="40"/>
      <c r="C83" s="41"/>
      <c r="D83" s="42"/>
      <c r="E83" s="41"/>
      <c r="F83" s="40"/>
      <c r="G83" s="43"/>
      <c r="H83" s="41"/>
      <c r="I83" s="43"/>
      <c r="J83" s="44"/>
      <c r="K83" s="44"/>
      <c r="L83" s="44"/>
      <c r="M83" s="44"/>
      <c r="N83" s="100"/>
      <c r="O83" s="100"/>
      <c r="P83" s="44"/>
      <c r="Q83" s="44"/>
      <c r="R83" s="110"/>
      <c r="S83" s="41"/>
      <c r="T83" s="46"/>
      <c r="U83" s="46"/>
      <c r="V83" s="46"/>
      <c r="W83" s="46"/>
      <c r="X83" s="46"/>
      <c r="Y83" s="46"/>
      <c r="Z83" s="46"/>
      <c r="AA83" s="46"/>
      <c r="AB83" s="46"/>
      <c r="AC83" s="41"/>
      <c r="AD83" s="47"/>
      <c r="AE83" s="45"/>
      <c r="AF83" s="48"/>
      <c r="AG83" s="45"/>
      <c r="AH83" s="46"/>
      <c r="AI83" s="48"/>
      <c r="AJ83" s="48"/>
      <c r="AK83" s="61"/>
    </row>
    <row r="84" spans="1:37" ht="107.25" customHeight="1" x14ac:dyDescent="0.35">
      <c r="A84" s="379" t="s">
        <v>132</v>
      </c>
      <c r="B84" s="379" t="s">
        <v>170</v>
      </c>
      <c r="C84" s="324" t="s">
        <v>180</v>
      </c>
      <c r="D84" s="324" t="s">
        <v>181</v>
      </c>
      <c r="E84" s="324" t="s">
        <v>182</v>
      </c>
      <c r="F84" s="379" t="s">
        <v>183</v>
      </c>
      <c r="G84" s="83" t="s">
        <v>184</v>
      </c>
      <c r="H84" s="77">
        <v>475</v>
      </c>
      <c r="I84" s="83" t="s">
        <v>185</v>
      </c>
      <c r="J84" s="79">
        <v>700</v>
      </c>
      <c r="K84" s="79">
        <v>62</v>
      </c>
      <c r="L84" s="79">
        <v>200</v>
      </c>
      <c r="M84" s="79">
        <v>0</v>
      </c>
      <c r="N84" s="105">
        <v>0</v>
      </c>
      <c r="O84" s="105">
        <f>+M84+N84</f>
        <v>0</v>
      </c>
      <c r="P84" s="79">
        <f>+O84+K84</f>
        <v>62</v>
      </c>
      <c r="Q84" s="173">
        <f>+O84/L84</f>
        <v>0</v>
      </c>
      <c r="R84" s="109">
        <f>+P84/J84</f>
        <v>8.8571428571428565E-2</v>
      </c>
      <c r="S84" s="77" t="s">
        <v>363</v>
      </c>
      <c r="T84" s="76">
        <v>2020130010112</v>
      </c>
      <c r="U84" s="141" t="s">
        <v>364</v>
      </c>
      <c r="V84" s="143" t="s">
        <v>365</v>
      </c>
      <c r="W84" s="136">
        <v>1</v>
      </c>
      <c r="X84" s="226">
        <v>1</v>
      </c>
      <c r="Y84" s="206">
        <v>0</v>
      </c>
      <c r="Z84" s="206">
        <v>0</v>
      </c>
      <c r="AA84" s="243">
        <v>0</v>
      </c>
      <c r="AB84" s="301">
        <f>+AVERAGE(AA84:AA88)</f>
        <v>0.30933333333333335</v>
      </c>
      <c r="AC84" s="324" t="s">
        <v>661</v>
      </c>
      <c r="AD84" s="324" t="s">
        <v>662</v>
      </c>
      <c r="AE84" s="294" t="s">
        <v>44</v>
      </c>
      <c r="AF84" s="297">
        <v>538959908</v>
      </c>
      <c r="AG84" s="257" t="s">
        <v>593</v>
      </c>
      <c r="AH84" s="257" t="s">
        <v>463</v>
      </c>
      <c r="AI84" s="398">
        <v>538959908</v>
      </c>
      <c r="AJ84" s="398">
        <v>370150011</v>
      </c>
      <c r="AK84" s="399">
        <f>+AJ84/AI84</f>
        <v>0.68678579891697622</v>
      </c>
    </row>
    <row r="85" spans="1:37" ht="186" x14ac:dyDescent="0.35">
      <c r="A85" s="379"/>
      <c r="B85" s="379"/>
      <c r="C85" s="326"/>
      <c r="D85" s="326"/>
      <c r="E85" s="326"/>
      <c r="F85" s="379"/>
      <c r="G85" s="83" t="s">
        <v>501</v>
      </c>
      <c r="H85" s="77">
        <v>440</v>
      </c>
      <c r="I85" s="83" t="s">
        <v>500</v>
      </c>
      <c r="J85" s="79">
        <v>800</v>
      </c>
      <c r="K85" s="79">
        <v>0</v>
      </c>
      <c r="L85" s="79">
        <v>100</v>
      </c>
      <c r="M85" s="79">
        <v>0</v>
      </c>
      <c r="N85" s="105">
        <v>0</v>
      </c>
      <c r="O85" s="105">
        <f>+M85+N85</f>
        <v>0</v>
      </c>
      <c r="P85" s="79">
        <f>+O85+K85</f>
        <v>0</v>
      </c>
      <c r="Q85" s="173">
        <f>+O85/L85</f>
        <v>0</v>
      </c>
      <c r="R85" s="109">
        <f>+P85/J85</f>
        <v>0</v>
      </c>
      <c r="S85" s="77" t="s">
        <v>363</v>
      </c>
      <c r="T85" s="76">
        <v>2020130010112</v>
      </c>
      <c r="U85" s="141" t="s">
        <v>364</v>
      </c>
      <c r="V85" s="143" t="s">
        <v>502</v>
      </c>
      <c r="W85" s="136">
        <f>3*10</f>
        <v>30</v>
      </c>
      <c r="X85" s="226">
        <v>30</v>
      </c>
      <c r="Y85" s="206">
        <v>0</v>
      </c>
      <c r="Z85" s="206">
        <v>0</v>
      </c>
      <c r="AA85" s="243">
        <v>0</v>
      </c>
      <c r="AB85" s="302"/>
      <c r="AC85" s="325"/>
      <c r="AD85" s="325"/>
      <c r="AE85" s="295"/>
      <c r="AF85" s="297"/>
      <c r="AG85" s="257"/>
      <c r="AH85" s="257"/>
      <c r="AI85" s="398"/>
      <c r="AJ85" s="398"/>
      <c r="AK85" s="399"/>
    </row>
    <row r="86" spans="1:37" ht="186" x14ac:dyDescent="0.35">
      <c r="A86" s="379"/>
      <c r="B86" s="379"/>
      <c r="C86" s="258" t="s">
        <v>498</v>
      </c>
      <c r="D86" s="258" t="s">
        <v>499</v>
      </c>
      <c r="E86" s="429" t="s">
        <v>498</v>
      </c>
      <c r="F86" s="379"/>
      <c r="G86" s="83" t="s">
        <v>186</v>
      </c>
      <c r="H86" s="74">
        <v>22423</v>
      </c>
      <c r="I86" s="83" t="s">
        <v>187</v>
      </c>
      <c r="J86" s="79">
        <v>23000</v>
      </c>
      <c r="K86" s="79">
        <v>2000</v>
      </c>
      <c r="L86" s="79">
        <v>7000</v>
      </c>
      <c r="M86" s="79">
        <v>603</v>
      </c>
      <c r="N86" s="105">
        <v>2949</v>
      </c>
      <c r="O86" s="105">
        <f>+M86+N86</f>
        <v>3552</v>
      </c>
      <c r="P86" s="79">
        <f>+O86+K86</f>
        <v>5552</v>
      </c>
      <c r="Q86" s="173">
        <f>+O86/L86</f>
        <v>0.50742857142857145</v>
      </c>
      <c r="R86" s="109">
        <f>+P86/J86</f>
        <v>0.24139130434782607</v>
      </c>
      <c r="S86" s="77" t="s">
        <v>363</v>
      </c>
      <c r="T86" s="78">
        <v>2020130010112</v>
      </c>
      <c r="U86" s="141" t="s">
        <v>364</v>
      </c>
      <c r="V86" s="143" t="s">
        <v>366</v>
      </c>
      <c r="W86" s="139">
        <v>75</v>
      </c>
      <c r="X86" s="228">
        <v>75</v>
      </c>
      <c r="Y86" s="212">
        <v>10</v>
      </c>
      <c r="Z86" s="206">
        <v>31</v>
      </c>
      <c r="AA86" s="108">
        <f>+(Y86+Z86)/X86</f>
        <v>0.54666666666666663</v>
      </c>
      <c r="AB86" s="302"/>
      <c r="AC86" s="325"/>
      <c r="AD86" s="325"/>
      <c r="AE86" s="295"/>
      <c r="AF86" s="297"/>
      <c r="AG86" s="257"/>
      <c r="AH86" s="257"/>
      <c r="AI86" s="398"/>
      <c r="AJ86" s="398"/>
      <c r="AK86" s="399"/>
    </row>
    <row r="87" spans="1:37" ht="186" x14ac:dyDescent="0.35">
      <c r="A87" s="379"/>
      <c r="B87" s="379"/>
      <c r="C87" s="258"/>
      <c r="D87" s="258"/>
      <c r="E87" s="258"/>
      <c r="F87" s="379"/>
      <c r="G87" s="83" t="s">
        <v>188</v>
      </c>
      <c r="H87" s="77">
        <v>4</v>
      </c>
      <c r="I87" s="83" t="s">
        <v>189</v>
      </c>
      <c r="J87" s="79">
        <v>4</v>
      </c>
      <c r="K87" s="79">
        <v>1</v>
      </c>
      <c r="L87" s="79">
        <v>1</v>
      </c>
      <c r="M87" s="79">
        <v>0</v>
      </c>
      <c r="N87" s="105">
        <v>0</v>
      </c>
      <c r="O87" s="105">
        <f>+M87+N87</f>
        <v>0</v>
      </c>
      <c r="P87" s="79">
        <f>+O87+K87</f>
        <v>1</v>
      </c>
      <c r="Q87" s="173">
        <f>+O87/L87</f>
        <v>0</v>
      </c>
      <c r="R87" s="109">
        <f>+P87/J87</f>
        <v>0.25</v>
      </c>
      <c r="S87" s="77" t="s">
        <v>363</v>
      </c>
      <c r="T87" s="78">
        <v>2020130010112</v>
      </c>
      <c r="U87" s="141" t="s">
        <v>364</v>
      </c>
      <c r="V87" s="143" t="s">
        <v>367</v>
      </c>
      <c r="W87" s="139">
        <v>1</v>
      </c>
      <c r="X87" s="228">
        <v>1</v>
      </c>
      <c r="Y87" s="212">
        <v>0</v>
      </c>
      <c r="Z87" s="206">
        <v>0</v>
      </c>
      <c r="AA87" s="108">
        <v>0</v>
      </c>
      <c r="AB87" s="302"/>
      <c r="AC87" s="325"/>
      <c r="AD87" s="325"/>
      <c r="AE87" s="295"/>
      <c r="AF87" s="297"/>
      <c r="AG87" s="257"/>
      <c r="AH87" s="257"/>
      <c r="AI87" s="398"/>
      <c r="AJ87" s="398"/>
      <c r="AK87" s="399"/>
    </row>
    <row r="88" spans="1:37" ht="186.5" thickBot="1" x14ac:dyDescent="0.4">
      <c r="A88" s="379"/>
      <c r="B88" s="379"/>
      <c r="C88" s="258"/>
      <c r="D88" s="258"/>
      <c r="E88" s="258"/>
      <c r="F88" s="379"/>
      <c r="G88" s="83" t="s">
        <v>190</v>
      </c>
      <c r="H88" s="77">
        <v>4</v>
      </c>
      <c r="I88" s="83" t="s">
        <v>191</v>
      </c>
      <c r="J88" s="79">
        <v>4</v>
      </c>
      <c r="K88" s="79">
        <v>1</v>
      </c>
      <c r="L88" s="79">
        <v>1</v>
      </c>
      <c r="M88" s="79">
        <v>0</v>
      </c>
      <c r="N88" s="105">
        <v>1</v>
      </c>
      <c r="O88" s="105">
        <f>+M88+N88</f>
        <v>1</v>
      </c>
      <c r="P88" s="79">
        <f>+O88+K88</f>
        <v>2</v>
      </c>
      <c r="Q88" s="173">
        <f>+O88/L88</f>
        <v>1</v>
      </c>
      <c r="R88" s="109">
        <f>+P88/J88</f>
        <v>0.5</v>
      </c>
      <c r="S88" s="77" t="s">
        <v>363</v>
      </c>
      <c r="T88" s="78">
        <v>2020130010112</v>
      </c>
      <c r="U88" s="141" t="s">
        <v>364</v>
      </c>
      <c r="V88" s="143" t="s">
        <v>368</v>
      </c>
      <c r="W88" s="136">
        <v>4</v>
      </c>
      <c r="X88" s="228"/>
      <c r="Y88" s="206">
        <v>0</v>
      </c>
      <c r="Z88" s="206">
        <v>1</v>
      </c>
      <c r="AA88" s="108">
        <v>1</v>
      </c>
      <c r="AB88" s="303"/>
      <c r="AC88" s="326"/>
      <c r="AD88" s="326"/>
      <c r="AE88" s="296"/>
      <c r="AF88" s="297"/>
      <c r="AG88" s="257"/>
      <c r="AH88" s="257"/>
      <c r="AI88" s="398"/>
      <c r="AJ88" s="398"/>
      <c r="AK88" s="399"/>
    </row>
    <row r="89" spans="1:37" ht="74.25" customHeight="1" thickBot="1" x14ac:dyDescent="0.4">
      <c r="A89" s="147"/>
      <c r="B89" s="147"/>
      <c r="C89" s="141"/>
      <c r="D89" s="141"/>
      <c r="E89" s="141"/>
      <c r="F89" s="331" t="s">
        <v>766</v>
      </c>
      <c r="G89" s="332"/>
      <c r="H89" s="332"/>
      <c r="I89" s="332"/>
      <c r="J89" s="332"/>
      <c r="K89" s="332"/>
      <c r="L89" s="332"/>
      <c r="M89" s="332"/>
      <c r="N89" s="332"/>
      <c r="O89" s="332"/>
      <c r="P89" s="333"/>
      <c r="Q89" s="198">
        <f>AVERAGE(Q84:Q88)</f>
        <v>0.3014857142857143</v>
      </c>
      <c r="R89" s="198">
        <f>AVERAGE(R84:R88)</f>
        <v>0.21599254658385095</v>
      </c>
      <c r="S89" s="141"/>
      <c r="T89" s="134"/>
      <c r="U89" s="154"/>
      <c r="V89" s="154"/>
      <c r="W89" s="154"/>
      <c r="X89" s="154"/>
      <c r="Y89" s="154"/>
      <c r="Z89" s="154"/>
      <c r="AA89" s="154"/>
      <c r="AB89" s="154"/>
      <c r="AC89" s="119"/>
      <c r="AD89" s="119"/>
      <c r="AE89" s="122"/>
      <c r="AF89" s="165"/>
      <c r="AG89" s="238"/>
      <c r="AH89" s="125"/>
      <c r="AI89" s="165"/>
      <c r="AJ89" s="165"/>
      <c r="AK89" s="170"/>
    </row>
    <row r="90" spans="1:37" s="49" customFormat="1" ht="20.25" customHeight="1" x14ac:dyDescent="0.35">
      <c r="A90" s="40"/>
      <c r="B90" s="40"/>
      <c r="C90" s="41"/>
      <c r="D90" s="42"/>
      <c r="E90" s="41"/>
      <c r="F90" s="40"/>
      <c r="G90" s="43"/>
      <c r="H90" s="41"/>
      <c r="I90" s="43"/>
      <c r="J90" s="44"/>
      <c r="K90" s="44"/>
      <c r="L90" s="44"/>
      <c r="M90" s="44"/>
      <c r="N90" s="100"/>
      <c r="O90" s="100"/>
      <c r="P90" s="44"/>
      <c r="Q90" s="44"/>
      <c r="R90" s="110"/>
      <c r="S90" s="41"/>
      <c r="T90" s="46"/>
      <c r="U90" s="46"/>
      <c r="V90" s="46"/>
      <c r="W90" s="46"/>
      <c r="X90" s="46"/>
      <c r="Y90" s="46"/>
      <c r="Z90" s="46"/>
      <c r="AA90" s="46"/>
      <c r="AB90" s="46"/>
      <c r="AC90" s="41"/>
      <c r="AD90" s="47"/>
      <c r="AE90" s="45"/>
      <c r="AF90" s="48"/>
      <c r="AG90" s="45"/>
      <c r="AH90" s="46"/>
      <c r="AI90" s="48"/>
      <c r="AJ90" s="48"/>
      <c r="AK90" s="61"/>
    </row>
    <row r="91" spans="1:37" ht="93" customHeight="1" x14ac:dyDescent="0.35">
      <c r="A91" s="373" t="s">
        <v>132</v>
      </c>
      <c r="B91" s="373" t="s">
        <v>170</v>
      </c>
      <c r="C91" s="324" t="s">
        <v>192</v>
      </c>
      <c r="D91" s="456" t="s">
        <v>193</v>
      </c>
      <c r="E91" s="324" t="s">
        <v>194</v>
      </c>
      <c r="F91" s="373" t="s">
        <v>195</v>
      </c>
      <c r="G91" s="83" t="s">
        <v>196</v>
      </c>
      <c r="H91" s="84">
        <v>46553</v>
      </c>
      <c r="I91" s="83" t="s">
        <v>197</v>
      </c>
      <c r="J91" s="79">
        <v>47000</v>
      </c>
      <c r="K91" s="79">
        <v>2000</v>
      </c>
      <c r="L91" s="79">
        <v>15000</v>
      </c>
      <c r="M91" s="79">
        <v>830</v>
      </c>
      <c r="N91" s="105">
        <v>7428</v>
      </c>
      <c r="O91" s="105">
        <f>+M91+N91</f>
        <v>8258</v>
      </c>
      <c r="P91" s="79">
        <f>+O91+K91</f>
        <v>10258</v>
      </c>
      <c r="Q91" s="200">
        <f>+O91/L91</f>
        <v>0.55053333333333332</v>
      </c>
      <c r="R91" s="109">
        <f>+P91/J91</f>
        <v>0.21825531914893617</v>
      </c>
      <c r="S91" s="324" t="s">
        <v>369</v>
      </c>
      <c r="T91" s="410">
        <v>2020130010120</v>
      </c>
      <c r="U91" s="324" t="s">
        <v>370</v>
      </c>
      <c r="V91" s="143" t="s">
        <v>371</v>
      </c>
      <c r="W91" s="136">
        <v>100</v>
      </c>
      <c r="X91" s="226">
        <v>100</v>
      </c>
      <c r="Y91" s="206">
        <v>25</v>
      </c>
      <c r="Z91" s="206">
        <v>66</v>
      </c>
      <c r="AA91" s="243">
        <f>+(Y91+Z91)/X91</f>
        <v>0.91</v>
      </c>
      <c r="AB91" s="298">
        <f>+AVERAGE(AA91:AA95)</f>
        <v>0.58200000000000007</v>
      </c>
      <c r="AC91" s="324" t="s">
        <v>661</v>
      </c>
      <c r="AD91" s="324" t="s">
        <v>662</v>
      </c>
      <c r="AE91" s="294" t="s">
        <v>44</v>
      </c>
      <c r="AF91" s="439">
        <v>92083416</v>
      </c>
      <c r="AG91" s="294" t="s">
        <v>594</v>
      </c>
      <c r="AH91" s="446" t="s">
        <v>464</v>
      </c>
      <c r="AI91" s="436">
        <v>92083416</v>
      </c>
      <c r="AJ91" s="436">
        <v>45000000</v>
      </c>
      <c r="AK91" s="443">
        <f>+AJ91/AF91</f>
        <v>0.48868734409244763</v>
      </c>
    </row>
    <row r="92" spans="1:37" ht="77.25" customHeight="1" x14ac:dyDescent="0.35">
      <c r="A92" s="374"/>
      <c r="B92" s="374"/>
      <c r="C92" s="325"/>
      <c r="D92" s="457"/>
      <c r="E92" s="325"/>
      <c r="F92" s="374"/>
      <c r="G92" s="83" t="s">
        <v>198</v>
      </c>
      <c r="H92" s="74">
        <v>1594</v>
      </c>
      <c r="I92" s="83" t="s">
        <v>548</v>
      </c>
      <c r="J92" s="79">
        <v>1600</v>
      </c>
      <c r="K92" s="79">
        <v>100</v>
      </c>
      <c r="L92" s="79">
        <v>500</v>
      </c>
      <c r="M92" s="79">
        <v>0</v>
      </c>
      <c r="N92" s="105">
        <v>39</v>
      </c>
      <c r="O92" s="105">
        <f>+M92+N92</f>
        <v>39</v>
      </c>
      <c r="P92" s="79">
        <f>+O92+K92</f>
        <v>139</v>
      </c>
      <c r="Q92" s="200">
        <f>+O92/L92</f>
        <v>7.8E-2</v>
      </c>
      <c r="R92" s="231">
        <f>+P92/J92</f>
        <v>8.6874999999999994E-2</v>
      </c>
      <c r="S92" s="325"/>
      <c r="T92" s="411"/>
      <c r="U92" s="325"/>
      <c r="V92" s="143" t="s">
        <v>372</v>
      </c>
      <c r="W92" s="136">
        <v>3</v>
      </c>
      <c r="X92" s="226">
        <v>3</v>
      </c>
      <c r="Y92" s="206">
        <v>0</v>
      </c>
      <c r="Z92" s="206">
        <v>3</v>
      </c>
      <c r="AA92" s="243">
        <f t="shared" ref="AA92:AA95" si="11">+(Y92+Z92)/X92</f>
        <v>1</v>
      </c>
      <c r="AB92" s="299"/>
      <c r="AC92" s="325"/>
      <c r="AD92" s="325"/>
      <c r="AE92" s="295"/>
      <c r="AF92" s="440"/>
      <c r="AG92" s="295"/>
      <c r="AH92" s="447"/>
      <c r="AI92" s="437"/>
      <c r="AJ92" s="437"/>
      <c r="AK92" s="444"/>
    </row>
    <row r="93" spans="1:37" ht="45" customHeight="1" x14ac:dyDescent="0.35">
      <c r="A93" s="374"/>
      <c r="B93" s="374"/>
      <c r="C93" s="325"/>
      <c r="D93" s="457"/>
      <c r="E93" s="325"/>
      <c r="F93" s="374"/>
      <c r="G93" s="342" t="s">
        <v>505</v>
      </c>
      <c r="H93" s="453">
        <v>1</v>
      </c>
      <c r="I93" s="342" t="s">
        <v>503</v>
      </c>
      <c r="J93" s="339">
        <v>1</v>
      </c>
      <c r="K93" s="339">
        <v>0</v>
      </c>
      <c r="L93" s="339">
        <v>1</v>
      </c>
      <c r="M93" s="339">
        <v>0</v>
      </c>
      <c r="N93" s="345">
        <v>0</v>
      </c>
      <c r="O93" s="345">
        <f>+M93+N93</f>
        <v>0</v>
      </c>
      <c r="P93" s="339">
        <f>+O93+K93</f>
        <v>0</v>
      </c>
      <c r="Q93" s="328">
        <v>0</v>
      </c>
      <c r="R93" s="337">
        <f>+P93/J93</f>
        <v>0</v>
      </c>
      <c r="S93" s="325"/>
      <c r="T93" s="411"/>
      <c r="U93" s="325"/>
      <c r="V93" s="143" t="s">
        <v>531</v>
      </c>
      <c r="W93" s="136">
        <v>1</v>
      </c>
      <c r="X93" s="226">
        <v>1</v>
      </c>
      <c r="Y93" s="206">
        <v>0</v>
      </c>
      <c r="Z93" s="206">
        <v>0</v>
      </c>
      <c r="AA93" s="243">
        <f t="shared" si="11"/>
        <v>0</v>
      </c>
      <c r="AB93" s="299"/>
      <c r="AC93" s="325"/>
      <c r="AD93" s="325"/>
      <c r="AE93" s="295"/>
      <c r="AF93" s="440"/>
      <c r="AG93" s="295"/>
      <c r="AH93" s="447"/>
      <c r="AI93" s="437"/>
      <c r="AJ93" s="437"/>
      <c r="AK93" s="444"/>
    </row>
    <row r="94" spans="1:37" ht="38.25" customHeight="1" x14ac:dyDescent="0.35">
      <c r="A94" s="374"/>
      <c r="B94" s="374"/>
      <c r="C94" s="325"/>
      <c r="D94" s="457"/>
      <c r="E94" s="325"/>
      <c r="F94" s="374"/>
      <c r="G94" s="343"/>
      <c r="H94" s="454"/>
      <c r="I94" s="343"/>
      <c r="J94" s="344"/>
      <c r="K94" s="344"/>
      <c r="L94" s="344"/>
      <c r="M94" s="344"/>
      <c r="N94" s="346"/>
      <c r="O94" s="346"/>
      <c r="P94" s="344"/>
      <c r="Q94" s="330"/>
      <c r="R94" s="338"/>
      <c r="S94" s="325"/>
      <c r="T94" s="411"/>
      <c r="U94" s="325"/>
      <c r="V94" s="143" t="s">
        <v>507</v>
      </c>
      <c r="W94" s="136">
        <v>1</v>
      </c>
      <c r="X94" s="226">
        <v>1</v>
      </c>
      <c r="Y94" s="206">
        <v>1</v>
      </c>
      <c r="Z94" s="206">
        <v>2</v>
      </c>
      <c r="AA94" s="243">
        <v>1</v>
      </c>
      <c r="AB94" s="299"/>
      <c r="AC94" s="325"/>
      <c r="AD94" s="325"/>
      <c r="AE94" s="295"/>
      <c r="AF94" s="440"/>
      <c r="AG94" s="295"/>
      <c r="AH94" s="447"/>
      <c r="AI94" s="437"/>
      <c r="AJ94" s="437"/>
      <c r="AK94" s="444"/>
    </row>
    <row r="95" spans="1:37" ht="75.75" customHeight="1" thickBot="1" x14ac:dyDescent="0.4">
      <c r="A95" s="378"/>
      <c r="B95" s="378"/>
      <c r="C95" s="326"/>
      <c r="D95" s="458"/>
      <c r="E95" s="326"/>
      <c r="F95" s="378"/>
      <c r="G95" s="83" t="s">
        <v>506</v>
      </c>
      <c r="H95" s="74">
        <v>0</v>
      </c>
      <c r="I95" s="83" t="s">
        <v>504</v>
      </c>
      <c r="J95" s="79">
        <v>1</v>
      </c>
      <c r="K95" s="79">
        <v>0</v>
      </c>
      <c r="L95" s="79">
        <v>1</v>
      </c>
      <c r="M95" s="79">
        <v>1</v>
      </c>
      <c r="N95" s="105">
        <v>1</v>
      </c>
      <c r="O95" s="105">
        <v>1</v>
      </c>
      <c r="P95" s="79">
        <f>+O95+K95</f>
        <v>1</v>
      </c>
      <c r="Q95" s="200">
        <f>+O95/L95</f>
        <v>1</v>
      </c>
      <c r="R95" s="109">
        <f>+P95/J95</f>
        <v>1</v>
      </c>
      <c r="S95" s="326"/>
      <c r="T95" s="412"/>
      <c r="U95" s="326"/>
      <c r="V95" s="143" t="s">
        <v>508</v>
      </c>
      <c r="W95" s="136">
        <v>1</v>
      </c>
      <c r="X95" s="226">
        <v>1</v>
      </c>
      <c r="Y95" s="206">
        <v>0</v>
      </c>
      <c r="Z95" s="206">
        <v>0</v>
      </c>
      <c r="AA95" s="243">
        <f t="shared" si="11"/>
        <v>0</v>
      </c>
      <c r="AB95" s="300"/>
      <c r="AC95" s="326"/>
      <c r="AD95" s="326"/>
      <c r="AE95" s="296"/>
      <c r="AF95" s="441"/>
      <c r="AG95" s="296"/>
      <c r="AH95" s="448"/>
      <c r="AI95" s="438"/>
      <c r="AJ95" s="438"/>
      <c r="AK95" s="445"/>
    </row>
    <row r="96" spans="1:37" ht="66.75" customHeight="1" thickBot="1" x14ac:dyDescent="0.4">
      <c r="A96" s="145"/>
      <c r="B96" s="145"/>
      <c r="C96" s="119"/>
      <c r="D96" s="146"/>
      <c r="E96" s="119"/>
      <c r="F96" s="331" t="s">
        <v>767</v>
      </c>
      <c r="G96" s="332"/>
      <c r="H96" s="332"/>
      <c r="I96" s="332"/>
      <c r="J96" s="332"/>
      <c r="K96" s="332"/>
      <c r="L96" s="332"/>
      <c r="M96" s="332"/>
      <c r="N96" s="332"/>
      <c r="O96" s="332"/>
      <c r="P96" s="333"/>
      <c r="Q96" s="198">
        <f>AVERAGE(Q91:Q95)</f>
        <v>0.40713333333333335</v>
      </c>
      <c r="R96" s="198">
        <f>AVERAGE(R91:R95)</f>
        <v>0.32628257978723407</v>
      </c>
      <c r="S96" s="119"/>
      <c r="T96" s="135"/>
      <c r="U96" s="135"/>
      <c r="V96" s="135"/>
      <c r="W96" s="135"/>
      <c r="X96" s="135"/>
      <c r="Y96" s="135"/>
      <c r="Z96" s="135"/>
      <c r="AA96" s="135"/>
      <c r="AB96" s="135"/>
      <c r="AC96" s="119"/>
      <c r="AD96" s="119"/>
      <c r="AE96" s="122"/>
      <c r="AF96" s="114"/>
      <c r="AG96" s="237"/>
      <c r="AH96" s="153"/>
      <c r="AI96" s="114"/>
      <c r="AJ96" s="114"/>
      <c r="AK96" s="164"/>
    </row>
    <row r="97" spans="1:37" s="49" customFormat="1" ht="22.5" customHeight="1" x14ac:dyDescent="0.35">
      <c r="A97" s="40"/>
      <c r="B97" s="40"/>
      <c r="C97" s="41"/>
      <c r="D97" s="42"/>
      <c r="E97" s="41"/>
      <c r="F97" s="40"/>
      <c r="G97" s="43"/>
      <c r="H97" s="41"/>
      <c r="I97" s="43"/>
      <c r="J97" s="44"/>
      <c r="K97" s="44"/>
      <c r="L97" s="44"/>
      <c r="M97" s="44"/>
      <c r="N97" s="100"/>
      <c r="O97" s="100"/>
      <c r="P97" s="44"/>
      <c r="Q97" s="44"/>
      <c r="R97" s="110"/>
      <c r="S97" s="41"/>
      <c r="T97" s="46"/>
      <c r="U97" s="46"/>
      <c r="V97" s="46"/>
      <c r="W97" s="46"/>
      <c r="X97" s="46"/>
      <c r="Y97" s="46"/>
      <c r="Z97" s="46"/>
      <c r="AA97" s="46"/>
      <c r="AB97" s="46"/>
      <c r="AC97" s="41"/>
      <c r="AD97" s="47"/>
      <c r="AE97" s="45"/>
      <c r="AF97" s="48"/>
      <c r="AG97" s="45"/>
      <c r="AH97" s="46"/>
      <c r="AI97" s="48"/>
      <c r="AJ97" s="48"/>
      <c r="AK97" s="61"/>
    </row>
    <row r="98" spans="1:37" ht="93" x14ac:dyDescent="0.35">
      <c r="A98" s="379" t="s">
        <v>199</v>
      </c>
      <c r="B98" s="379" t="s">
        <v>170</v>
      </c>
      <c r="C98" s="258" t="s">
        <v>200</v>
      </c>
      <c r="D98" s="455" t="s">
        <v>201</v>
      </c>
      <c r="E98" s="258" t="s">
        <v>202</v>
      </c>
      <c r="F98" s="379" t="s">
        <v>203</v>
      </c>
      <c r="G98" s="83" t="s">
        <v>204</v>
      </c>
      <c r="H98" s="74" t="s">
        <v>205</v>
      </c>
      <c r="I98" s="83" t="s">
        <v>206</v>
      </c>
      <c r="J98" s="79">
        <v>2812</v>
      </c>
      <c r="K98" s="79">
        <v>112</v>
      </c>
      <c r="L98" s="79">
        <v>950</v>
      </c>
      <c r="M98" s="79">
        <v>459</v>
      </c>
      <c r="N98" s="105">
        <f>950-M98</f>
        <v>491</v>
      </c>
      <c r="O98" s="105">
        <f>+M98+N98</f>
        <v>950</v>
      </c>
      <c r="P98" s="79">
        <f>+O98+K98</f>
        <v>1062</v>
      </c>
      <c r="Q98" s="173">
        <f>+O98/L98</f>
        <v>1</v>
      </c>
      <c r="R98" s="109">
        <f>+P98/J98</f>
        <v>0.37766714082503555</v>
      </c>
      <c r="S98" s="324" t="s">
        <v>373</v>
      </c>
      <c r="T98" s="410">
        <v>2020130010110</v>
      </c>
      <c r="U98" s="327" t="s">
        <v>374</v>
      </c>
      <c r="V98" s="210" t="s">
        <v>375</v>
      </c>
      <c r="W98" s="206">
        <v>50</v>
      </c>
      <c r="X98" s="226">
        <v>50</v>
      </c>
      <c r="Y98" s="206">
        <v>14</v>
      </c>
      <c r="Z98" s="206">
        <v>25</v>
      </c>
      <c r="AA98" s="243">
        <f>+(Y98+Z98)/X98</f>
        <v>0.78</v>
      </c>
      <c r="AB98" s="301">
        <f>+AVERAGE(AA98:AA101)</f>
        <v>0.69500000000000006</v>
      </c>
      <c r="AC98" s="324" t="s">
        <v>661</v>
      </c>
      <c r="AD98" s="324" t="s">
        <v>662</v>
      </c>
      <c r="AE98" s="257" t="s">
        <v>44</v>
      </c>
      <c r="AF98" s="297">
        <v>68245538</v>
      </c>
      <c r="AG98" s="257" t="s">
        <v>595</v>
      </c>
      <c r="AH98" s="394" t="s">
        <v>465</v>
      </c>
      <c r="AI98" s="398">
        <v>68245538</v>
      </c>
      <c r="AJ98" s="398">
        <v>22746000</v>
      </c>
      <c r="AK98" s="399">
        <f>+AJ98/AI98</f>
        <v>0.3332965152974543</v>
      </c>
    </row>
    <row r="99" spans="1:37" ht="93" x14ac:dyDescent="0.35">
      <c r="A99" s="379"/>
      <c r="B99" s="379"/>
      <c r="C99" s="258"/>
      <c r="D99" s="455"/>
      <c r="E99" s="258"/>
      <c r="F99" s="379"/>
      <c r="G99" s="83" t="s">
        <v>207</v>
      </c>
      <c r="H99" s="77" t="s">
        <v>208</v>
      </c>
      <c r="I99" s="83" t="s">
        <v>209</v>
      </c>
      <c r="J99" s="79">
        <v>15</v>
      </c>
      <c r="K99" s="79">
        <v>2</v>
      </c>
      <c r="L99" s="79">
        <v>6</v>
      </c>
      <c r="M99" s="79">
        <v>3</v>
      </c>
      <c r="N99" s="105">
        <v>3</v>
      </c>
      <c r="O99" s="105">
        <f>+M99+N99</f>
        <v>6</v>
      </c>
      <c r="P99" s="79">
        <f>+O99+K99</f>
        <v>8</v>
      </c>
      <c r="Q99" s="173">
        <f>+O99/L99</f>
        <v>1</v>
      </c>
      <c r="R99" s="109">
        <f>+P99/J99</f>
        <v>0.53333333333333333</v>
      </c>
      <c r="S99" s="325"/>
      <c r="T99" s="411"/>
      <c r="U99" s="327"/>
      <c r="V99" s="210" t="s">
        <v>376</v>
      </c>
      <c r="W99" s="206">
        <v>6</v>
      </c>
      <c r="X99" s="226">
        <v>6</v>
      </c>
      <c r="Y99" s="206">
        <v>3</v>
      </c>
      <c r="Z99" s="206">
        <v>7</v>
      </c>
      <c r="AA99" s="243">
        <v>1</v>
      </c>
      <c r="AB99" s="302"/>
      <c r="AC99" s="325"/>
      <c r="AD99" s="325"/>
      <c r="AE99" s="257"/>
      <c r="AF99" s="297"/>
      <c r="AG99" s="257"/>
      <c r="AH99" s="394"/>
      <c r="AI99" s="398"/>
      <c r="AJ99" s="398"/>
      <c r="AK99" s="399"/>
    </row>
    <row r="100" spans="1:37" ht="90" customHeight="1" x14ac:dyDescent="0.35">
      <c r="A100" s="379"/>
      <c r="B100" s="379"/>
      <c r="C100" s="258"/>
      <c r="D100" s="455"/>
      <c r="E100" s="258"/>
      <c r="F100" s="379"/>
      <c r="G100" s="83" t="s">
        <v>210</v>
      </c>
      <c r="H100" s="77" t="s">
        <v>211</v>
      </c>
      <c r="I100" s="83" t="s">
        <v>212</v>
      </c>
      <c r="J100" s="79">
        <v>200</v>
      </c>
      <c r="K100" s="79">
        <v>30</v>
      </c>
      <c r="L100" s="79">
        <v>60</v>
      </c>
      <c r="M100" s="79">
        <v>0</v>
      </c>
      <c r="N100" s="105">
        <v>0</v>
      </c>
      <c r="O100" s="105">
        <f>+M100+N100</f>
        <v>0</v>
      </c>
      <c r="P100" s="79">
        <f>+O100+K100</f>
        <v>30</v>
      </c>
      <c r="Q100" s="173">
        <f>+O100/L100</f>
        <v>0</v>
      </c>
      <c r="R100" s="109">
        <f>+P100/J100</f>
        <v>0.15</v>
      </c>
      <c r="S100" s="325"/>
      <c r="T100" s="411"/>
      <c r="U100" s="327"/>
      <c r="V100" s="210" t="s">
        <v>377</v>
      </c>
      <c r="W100" s="206">
        <v>1</v>
      </c>
      <c r="X100" s="226">
        <v>1</v>
      </c>
      <c r="Y100" s="206">
        <v>0</v>
      </c>
      <c r="Z100" s="206">
        <v>0</v>
      </c>
      <c r="AA100" s="243">
        <f t="shared" ref="AA100" si="12">+(Y100+Z100)/X100</f>
        <v>0</v>
      </c>
      <c r="AB100" s="302"/>
      <c r="AC100" s="325"/>
      <c r="AD100" s="325"/>
      <c r="AE100" s="257"/>
      <c r="AF100" s="297"/>
      <c r="AG100" s="257"/>
      <c r="AH100" s="394"/>
      <c r="AI100" s="398"/>
      <c r="AJ100" s="398"/>
      <c r="AK100" s="399"/>
    </row>
    <row r="101" spans="1:37" ht="93.5" thickBot="1" x14ac:dyDescent="0.4">
      <c r="A101" s="379"/>
      <c r="B101" s="379"/>
      <c r="C101" s="258"/>
      <c r="D101" s="455"/>
      <c r="E101" s="258"/>
      <c r="F101" s="379"/>
      <c r="G101" s="83" t="s">
        <v>213</v>
      </c>
      <c r="H101" s="77" t="s">
        <v>211</v>
      </c>
      <c r="I101" s="83" t="s">
        <v>214</v>
      </c>
      <c r="J101" s="79">
        <v>1</v>
      </c>
      <c r="K101" s="79">
        <v>1</v>
      </c>
      <c r="L101" s="79">
        <v>1</v>
      </c>
      <c r="M101" s="79">
        <v>1</v>
      </c>
      <c r="N101" s="105">
        <v>1</v>
      </c>
      <c r="O101" s="105">
        <v>1</v>
      </c>
      <c r="P101" s="79">
        <v>1</v>
      </c>
      <c r="Q101" s="173">
        <f>+O101/L101</f>
        <v>1</v>
      </c>
      <c r="R101" s="109">
        <f>+(P101+K101)/(1*4)</f>
        <v>0.5</v>
      </c>
      <c r="S101" s="326"/>
      <c r="T101" s="412"/>
      <c r="U101" s="327"/>
      <c r="V101" s="210" t="s">
        <v>378</v>
      </c>
      <c r="W101" s="206">
        <v>1</v>
      </c>
      <c r="X101" s="226">
        <v>1</v>
      </c>
      <c r="Y101" s="206">
        <v>1</v>
      </c>
      <c r="Z101" s="206">
        <v>1</v>
      </c>
      <c r="AA101" s="243">
        <v>1</v>
      </c>
      <c r="AB101" s="303"/>
      <c r="AC101" s="326"/>
      <c r="AD101" s="326"/>
      <c r="AE101" s="257"/>
      <c r="AF101" s="297"/>
      <c r="AG101" s="257"/>
      <c r="AH101" s="394"/>
      <c r="AI101" s="398"/>
      <c r="AJ101" s="398"/>
      <c r="AK101" s="399"/>
    </row>
    <row r="102" spans="1:37" ht="90.75" customHeight="1" thickBot="1" x14ac:dyDescent="0.4">
      <c r="A102" s="147"/>
      <c r="B102" s="147"/>
      <c r="C102" s="141"/>
      <c r="D102" s="148"/>
      <c r="E102" s="141"/>
      <c r="F102" s="331" t="s">
        <v>768</v>
      </c>
      <c r="G102" s="332"/>
      <c r="H102" s="332"/>
      <c r="I102" s="332"/>
      <c r="J102" s="332"/>
      <c r="K102" s="332"/>
      <c r="L102" s="332"/>
      <c r="M102" s="332"/>
      <c r="N102" s="332"/>
      <c r="O102" s="332"/>
      <c r="P102" s="333"/>
      <c r="Q102" s="198">
        <f>AVERAGE(Q98:Q101)</f>
        <v>0.75</v>
      </c>
      <c r="R102" s="198">
        <f>AVERAGE(R98:R101)</f>
        <v>0.39025011853959218</v>
      </c>
      <c r="S102" s="119"/>
      <c r="T102" s="135"/>
      <c r="U102" s="135"/>
      <c r="V102" s="135"/>
      <c r="W102" s="135"/>
      <c r="X102" s="135"/>
      <c r="Y102" s="135"/>
      <c r="Z102" s="135"/>
      <c r="AA102" s="135"/>
      <c r="AB102" s="135"/>
      <c r="AC102" s="119"/>
      <c r="AD102" s="119"/>
      <c r="AE102" s="125"/>
      <c r="AF102" s="165"/>
      <c r="AG102" s="238"/>
      <c r="AH102" s="168"/>
      <c r="AI102" s="165"/>
      <c r="AJ102" s="165"/>
      <c r="AK102" s="170"/>
    </row>
    <row r="103" spans="1:37" s="49" customFormat="1" ht="18.75" customHeight="1" x14ac:dyDescent="0.35">
      <c r="A103" s="40"/>
      <c r="B103" s="40"/>
      <c r="C103" s="41"/>
      <c r="D103" s="42"/>
      <c r="E103" s="41"/>
      <c r="F103" s="40"/>
      <c r="G103" s="43"/>
      <c r="H103" s="41"/>
      <c r="I103" s="43"/>
      <c r="J103" s="44"/>
      <c r="K103" s="44"/>
      <c r="L103" s="44"/>
      <c r="M103" s="44"/>
      <c r="N103" s="100"/>
      <c r="O103" s="100"/>
      <c r="P103" s="44"/>
      <c r="Q103" s="44"/>
      <c r="R103" s="110"/>
      <c r="S103" s="41"/>
      <c r="T103" s="46"/>
      <c r="U103" s="46"/>
      <c r="V103" s="46"/>
      <c r="W103" s="46"/>
      <c r="X103" s="46"/>
      <c r="Y103" s="46"/>
      <c r="Z103" s="46"/>
      <c r="AA103" s="46"/>
      <c r="AB103" s="46"/>
      <c r="AC103" s="41"/>
      <c r="AD103" s="47"/>
      <c r="AE103" s="45"/>
      <c r="AF103" s="48"/>
      <c r="AG103" s="45"/>
      <c r="AH103" s="46"/>
      <c r="AI103" s="48"/>
      <c r="AJ103" s="48"/>
      <c r="AK103" s="61"/>
    </row>
    <row r="104" spans="1:37" ht="93" customHeight="1" x14ac:dyDescent="0.35">
      <c r="A104" s="379" t="s">
        <v>132</v>
      </c>
      <c r="B104" s="379" t="s">
        <v>215</v>
      </c>
      <c r="C104" s="258" t="s">
        <v>216</v>
      </c>
      <c r="D104" s="258" t="s">
        <v>217</v>
      </c>
      <c r="E104" s="258" t="s">
        <v>218</v>
      </c>
      <c r="F104" s="379" t="s">
        <v>219</v>
      </c>
      <c r="G104" s="83" t="s">
        <v>220</v>
      </c>
      <c r="H104" s="74" t="s">
        <v>221</v>
      </c>
      <c r="I104" s="83" t="s">
        <v>222</v>
      </c>
      <c r="J104" s="79">
        <v>9000</v>
      </c>
      <c r="K104" s="79">
        <v>1500</v>
      </c>
      <c r="L104" s="79">
        <v>2000</v>
      </c>
      <c r="M104" s="79">
        <v>38</v>
      </c>
      <c r="N104" s="105">
        <v>498</v>
      </c>
      <c r="O104" s="105">
        <f>+M104+N104</f>
        <v>536</v>
      </c>
      <c r="P104" s="79">
        <f>+O104+K104</f>
        <v>2036</v>
      </c>
      <c r="Q104" s="173">
        <f>+O104/L104</f>
        <v>0.26800000000000002</v>
      </c>
      <c r="R104" s="109">
        <f>+P104/J104</f>
        <v>0.22622222222222221</v>
      </c>
      <c r="S104" s="324" t="s">
        <v>379</v>
      </c>
      <c r="T104" s="410">
        <v>2020130010170</v>
      </c>
      <c r="U104" s="324" t="s">
        <v>380</v>
      </c>
      <c r="V104" s="215" t="s">
        <v>381</v>
      </c>
      <c r="W104" s="216">
        <v>15</v>
      </c>
      <c r="X104" s="229">
        <v>15</v>
      </c>
      <c r="Y104" s="217">
        <v>2</v>
      </c>
      <c r="Z104" s="217">
        <v>18</v>
      </c>
      <c r="AA104" s="243">
        <v>1</v>
      </c>
      <c r="AB104" s="301">
        <f>+AVERAGE(AA104:AA107)</f>
        <v>0.86428571428571432</v>
      </c>
      <c r="AC104" s="324" t="s">
        <v>663</v>
      </c>
      <c r="AD104" s="324" t="s">
        <v>657</v>
      </c>
      <c r="AE104" s="257" t="s">
        <v>44</v>
      </c>
      <c r="AF104" s="297">
        <v>187178608</v>
      </c>
      <c r="AG104" s="257" t="s">
        <v>596</v>
      </c>
      <c r="AH104" s="257" t="s">
        <v>466</v>
      </c>
      <c r="AI104" s="398">
        <v>187178608</v>
      </c>
      <c r="AJ104" s="398">
        <v>93510000</v>
      </c>
      <c r="AK104" s="399">
        <f>+AJ104/AI104</f>
        <v>0.49957631910586703</v>
      </c>
    </row>
    <row r="105" spans="1:37" ht="75" customHeight="1" x14ac:dyDescent="0.35">
      <c r="A105" s="379"/>
      <c r="B105" s="379"/>
      <c r="C105" s="258"/>
      <c r="D105" s="258"/>
      <c r="E105" s="258"/>
      <c r="F105" s="379"/>
      <c r="G105" s="83" t="s">
        <v>223</v>
      </c>
      <c r="H105" s="22" t="s">
        <v>224</v>
      </c>
      <c r="I105" s="83" t="s">
        <v>225</v>
      </c>
      <c r="J105" s="79">
        <v>10000</v>
      </c>
      <c r="K105" s="79">
        <v>865</v>
      </c>
      <c r="L105" s="79">
        <v>2000</v>
      </c>
      <c r="M105" s="79">
        <v>1508</v>
      </c>
      <c r="N105" s="105">
        <v>0</v>
      </c>
      <c r="O105" s="105">
        <f>+M105+N105</f>
        <v>1508</v>
      </c>
      <c r="P105" s="79">
        <f>+O105+K105</f>
        <v>2373</v>
      </c>
      <c r="Q105" s="173">
        <f t="shared" ref="Q105:Q107" si="13">+O105/L105</f>
        <v>0.754</v>
      </c>
      <c r="R105" s="109">
        <f>+P105/J105</f>
        <v>0.23730000000000001</v>
      </c>
      <c r="S105" s="325"/>
      <c r="T105" s="411"/>
      <c r="U105" s="325"/>
      <c r="V105" s="215" t="s">
        <v>382</v>
      </c>
      <c r="W105" s="216">
        <v>35</v>
      </c>
      <c r="X105" s="229">
        <v>35</v>
      </c>
      <c r="Y105" s="217">
        <v>16</v>
      </c>
      <c r="Z105" s="217">
        <v>0</v>
      </c>
      <c r="AA105" s="243">
        <f t="shared" ref="AA105" si="14">+(Y105+Z105)/X105</f>
        <v>0.45714285714285713</v>
      </c>
      <c r="AB105" s="302"/>
      <c r="AC105" s="325"/>
      <c r="AD105" s="325"/>
      <c r="AE105" s="257"/>
      <c r="AF105" s="297"/>
      <c r="AG105" s="257"/>
      <c r="AH105" s="257"/>
      <c r="AI105" s="398"/>
      <c r="AJ105" s="398"/>
      <c r="AK105" s="399"/>
    </row>
    <row r="106" spans="1:37" ht="77.5" x14ac:dyDescent="0.35">
      <c r="A106" s="379"/>
      <c r="B106" s="379"/>
      <c r="C106" s="258"/>
      <c r="D106" s="258"/>
      <c r="E106" s="258"/>
      <c r="F106" s="379"/>
      <c r="G106" s="83" t="s">
        <v>226</v>
      </c>
      <c r="H106" s="74" t="s">
        <v>227</v>
      </c>
      <c r="I106" s="83" t="s">
        <v>228</v>
      </c>
      <c r="J106" s="79">
        <v>10000</v>
      </c>
      <c r="K106" s="79">
        <v>2000</v>
      </c>
      <c r="L106" s="79">
        <v>2000</v>
      </c>
      <c r="M106" s="79">
        <v>677</v>
      </c>
      <c r="N106" s="105">
        <v>898</v>
      </c>
      <c r="O106" s="105">
        <f>+M106+N106</f>
        <v>1575</v>
      </c>
      <c r="P106" s="79">
        <f>+O106+K106</f>
        <v>3575</v>
      </c>
      <c r="Q106" s="173">
        <f t="shared" si="13"/>
        <v>0.78749999999999998</v>
      </c>
      <c r="R106" s="109">
        <f>+P106/J106</f>
        <v>0.35749999999999998</v>
      </c>
      <c r="S106" s="325"/>
      <c r="T106" s="411"/>
      <c r="U106" s="325"/>
      <c r="V106" s="215" t="s">
        <v>383</v>
      </c>
      <c r="W106" s="216">
        <v>40</v>
      </c>
      <c r="X106" s="229">
        <v>40</v>
      </c>
      <c r="Y106" s="217">
        <v>27</v>
      </c>
      <c r="Z106" s="217">
        <v>66</v>
      </c>
      <c r="AA106" s="243">
        <v>1</v>
      </c>
      <c r="AB106" s="302"/>
      <c r="AC106" s="325"/>
      <c r="AD106" s="325"/>
      <c r="AE106" s="257"/>
      <c r="AF106" s="297"/>
      <c r="AG106" s="257"/>
      <c r="AH106" s="257"/>
      <c r="AI106" s="398"/>
      <c r="AJ106" s="398"/>
      <c r="AK106" s="399"/>
    </row>
    <row r="107" spans="1:37" ht="62.5" thickBot="1" x14ac:dyDescent="0.4">
      <c r="A107" s="379"/>
      <c r="B107" s="379"/>
      <c r="C107" s="258"/>
      <c r="D107" s="258"/>
      <c r="E107" s="258"/>
      <c r="F107" s="379"/>
      <c r="G107" s="83" t="s">
        <v>229</v>
      </c>
      <c r="H107" s="74" t="s">
        <v>230</v>
      </c>
      <c r="I107" s="83" t="s">
        <v>231</v>
      </c>
      <c r="J107" s="79">
        <v>20000</v>
      </c>
      <c r="K107" s="79">
        <v>21</v>
      </c>
      <c r="L107" s="79">
        <v>5800</v>
      </c>
      <c r="M107" s="79">
        <v>0</v>
      </c>
      <c r="N107" s="105">
        <v>440</v>
      </c>
      <c r="O107" s="105">
        <f>+M107+N107</f>
        <v>440</v>
      </c>
      <c r="P107" s="79">
        <f>+O107+K107</f>
        <v>461</v>
      </c>
      <c r="Q107" s="173">
        <f t="shared" si="13"/>
        <v>7.586206896551724E-2</v>
      </c>
      <c r="R107" s="109">
        <f>+P107/J107</f>
        <v>2.3050000000000001E-2</v>
      </c>
      <c r="S107" s="326"/>
      <c r="T107" s="412"/>
      <c r="U107" s="326"/>
      <c r="V107" s="215" t="s">
        <v>384</v>
      </c>
      <c r="W107" s="216">
        <v>2</v>
      </c>
      <c r="X107" s="229">
        <v>2</v>
      </c>
      <c r="Y107" s="217">
        <v>0</v>
      </c>
      <c r="Z107" s="217">
        <v>22</v>
      </c>
      <c r="AA107" s="243">
        <v>1</v>
      </c>
      <c r="AB107" s="303"/>
      <c r="AC107" s="326"/>
      <c r="AD107" s="326"/>
      <c r="AE107" s="257"/>
      <c r="AF107" s="297"/>
      <c r="AG107" s="257"/>
      <c r="AH107" s="257"/>
      <c r="AI107" s="398"/>
      <c r="AJ107" s="398"/>
      <c r="AK107" s="399"/>
    </row>
    <row r="108" spans="1:37" ht="81" customHeight="1" thickBot="1" x14ac:dyDescent="0.4">
      <c r="A108" s="379"/>
      <c r="B108" s="379"/>
      <c r="C108" s="258"/>
      <c r="D108" s="258"/>
      <c r="E108" s="258"/>
      <c r="F108" s="331" t="s">
        <v>769</v>
      </c>
      <c r="G108" s="332"/>
      <c r="H108" s="332"/>
      <c r="I108" s="332"/>
      <c r="J108" s="332"/>
      <c r="K108" s="332"/>
      <c r="L108" s="332"/>
      <c r="M108" s="332"/>
      <c r="N108" s="332"/>
      <c r="O108" s="332"/>
      <c r="P108" s="333"/>
      <c r="Q108" s="198">
        <f>AVERAGE(Q104:Q107)</f>
        <v>0.47134051724137926</v>
      </c>
      <c r="R108" s="198">
        <f>AVERAGE(R104:R107)</f>
        <v>0.21101805555555556</v>
      </c>
      <c r="S108" s="119"/>
      <c r="T108" s="135"/>
      <c r="U108" s="135"/>
      <c r="V108" s="135"/>
      <c r="W108" s="135"/>
      <c r="X108" s="135"/>
      <c r="Y108" s="135"/>
      <c r="Z108" s="135"/>
      <c r="AA108" s="135"/>
      <c r="AB108" s="135"/>
      <c r="AC108" s="119"/>
      <c r="AD108" s="119"/>
      <c r="AE108" s="125"/>
      <c r="AF108" s="165"/>
      <c r="AG108" s="238"/>
      <c r="AH108" s="125"/>
      <c r="AI108" s="165"/>
      <c r="AJ108" s="165"/>
      <c r="AK108" s="170"/>
    </row>
    <row r="109" spans="1:37" s="49" customFormat="1" ht="18.75" customHeight="1" x14ac:dyDescent="0.35">
      <c r="A109" s="379"/>
      <c r="B109" s="379"/>
      <c r="C109" s="258"/>
      <c r="D109" s="258"/>
      <c r="E109" s="258"/>
      <c r="F109" s="40"/>
      <c r="G109" s="43"/>
      <c r="H109" s="41"/>
      <c r="I109" s="43"/>
      <c r="J109" s="44"/>
      <c r="K109" s="44"/>
      <c r="L109" s="44"/>
      <c r="M109" s="44"/>
      <c r="N109" s="100"/>
      <c r="O109" s="100"/>
      <c r="P109" s="44"/>
      <c r="Q109" s="44"/>
      <c r="R109" s="110"/>
      <c r="S109" s="41"/>
      <c r="T109" s="60"/>
      <c r="U109" s="60"/>
      <c r="V109" s="60"/>
      <c r="W109" s="60"/>
      <c r="X109" s="60"/>
      <c r="Y109" s="60"/>
      <c r="Z109" s="60"/>
      <c r="AA109" s="60"/>
      <c r="AB109" s="60"/>
      <c r="AC109" s="41"/>
      <c r="AD109" s="41"/>
      <c r="AE109" s="45"/>
      <c r="AF109" s="53"/>
      <c r="AG109" s="45"/>
      <c r="AH109" s="45"/>
      <c r="AI109" s="53"/>
      <c r="AJ109" s="53"/>
      <c r="AK109" s="62"/>
    </row>
    <row r="110" spans="1:37" ht="90" customHeight="1" thickBot="1" x14ac:dyDescent="0.4">
      <c r="A110" s="379"/>
      <c r="B110" s="379"/>
      <c r="C110" s="258"/>
      <c r="D110" s="258"/>
      <c r="E110" s="258"/>
      <c r="F110" s="82" t="s">
        <v>232</v>
      </c>
      <c r="G110" s="83" t="s">
        <v>233</v>
      </c>
      <c r="H110" s="77">
        <v>0</v>
      </c>
      <c r="I110" s="83" t="s">
        <v>234</v>
      </c>
      <c r="J110" s="79">
        <v>1</v>
      </c>
      <c r="K110" s="12">
        <v>0.25</v>
      </c>
      <c r="L110" s="79">
        <v>1</v>
      </c>
      <c r="M110" s="12">
        <v>0.2</v>
      </c>
      <c r="N110" s="106">
        <v>0</v>
      </c>
      <c r="O110" s="106">
        <f>+M110+N110</f>
        <v>0.2</v>
      </c>
      <c r="P110" s="12">
        <f>+O110+K110</f>
        <v>0.45</v>
      </c>
      <c r="Q110" s="173">
        <f>+O110/L110</f>
        <v>0.2</v>
      </c>
      <c r="R110" s="109">
        <f>+P110/J110</f>
        <v>0.45</v>
      </c>
      <c r="S110" s="77" t="s">
        <v>385</v>
      </c>
      <c r="T110" s="76">
        <v>2020130010168</v>
      </c>
      <c r="U110" s="141" t="s">
        <v>386</v>
      </c>
      <c r="V110" s="218" t="s">
        <v>632</v>
      </c>
      <c r="W110" s="219">
        <v>0.8</v>
      </c>
      <c r="X110" s="229">
        <v>0.8</v>
      </c>
      <c r="Y110" s="219">
        <v>0.4</v>
      </c>
      <c r="Z110" s="220">
        <v>0</v>
      </c>
      <c r="AA110" s="133">
        <v>0</v>
      </c>
      <c r="AB110" s="245">
        <v>0.4</v>
      </c>
      <c r="AC110" s="77" t="s">
        <v>663</v>
      </c>
      <c r="AD110" s="77" t="s">
        <v>657</v>
      </c>
      <c r="AE110" s="75" t="s">
        <v>44</v>
      </c>
      <c r="AF110" s="73">
        <v>68309618</v>
      </c>
      <c r="AG110" s="238" t="s">
        <v>597</v>
      </c>
      <c r="AH110" s="75" t="s">
        <v>467</v>
      </c>
      <c r="AI110" s="252">
        <v>68309618</v>
      </c>
      <c r="AJ110" s="252">
        <v>34032000</v>
      </c>
      <c r="AK110" s="253">
        <f>+AJ110/AI110</f>
        <v>0.49820217117888144</v>
      </c>
    </row>
    <row r="111" spans="1:37" ht="88.5" customHeight="1" thickBot="1" x14ac:dyDescent="0.4">
      <c r="A111" s="147"/>
      <c r="B111" s="147"/>
      <c r="C111" s="141"/>
      <c r="D111" s="141"/>
      <c r="E111" s="141"/>
      <c r="F111" s="331" t="s">
        <v>770</v>
      </c>
      <c r="G111" s="332"/>
      <c r="H111" s="332"/>
      <c r="I111" s="332"/>
      <c r="J111" s="332"/>
      <c r="K111" s="332"/>
      <c r="L111" s="332"/>
      <c r="M111" s="332"/>
      <c r="N111" s="332"/>
      <c r="O111" s="332"/>
      <c r="P111" s="333"/>
      <c r="Q111" s="198">
        <f>+Q110</f>
        <v>0.2</v>
      </c>
      <c r="R111" s="198">
        <f>+R110</f>
        <v>0.45</v>
      </c>
      <c r="S111" s="141"/>
      <c r="T111" s="133"/>
      <c r="U111" s="133"/>
      <c r="V111" s="133"/>
      <c r="W111" s="133"/>
      <c r="X111" s="133"/>
      <c r="Y111" s="133"/>
      <c r="Z111" s="133"/>
      <c r="AA111" s="133"/>
      <c r="AB111" s="133"/>
      <c r="AC111" s="141"/>
      <c r="AD111" s="141"/>
      <c r="AE111" s="125"/>
      <c r="AF111" s="165"/>
      <c r="AG111" s="238"/>
      <c r="AH111" s="125"/>
      <c r="AI111" s="165"/>
      <c r="AJ111" s="165"/>
      <c r="AK111" s="170"/>
    </row>
    <row r="112" spans="1:37" s="49" customFormat="1" ht="17.25" customHeight="1" x14ac:dyDescent="0.35">
      <c r="A112" s="40"/>
      <c r="B112" s="40"/>
      <c r="C112" s="41"/>
      <c r="D112" s="42"/>
      <c r="E112" s="41"/>
      <c r="F112" s="40"/>
      <c r="G112" s="43"/>
      <c r="H112" s="41"/>
      <c r="I112" s="43"/>
      <c r="J112" s="44"/>
      <c r="K112" s="44"/>
      <c r="L112" s="44"/>
      <c r="M112" s="44"/>
      <c r="N112" s="100"/>
      <c r="O112" s="100"/>
      <c r="P112" s="44"/>
      <c r="Q112" s="44"/>
      <c r="R112" s="110"/>
      <c r="S112" s="41"/>
      <c r="T112" s="46"/>
      <c r="U112" s="46"/>
      <c r="V112" s="46"/>
      <c r="W112" s="46"/>
      <c r="X112" s="46"/>
      <c r="Y112" s="46"/>
      <c r="Z112" s="46"/>
      <c r="AA112" s="46"/>
      <c r="AB112" s="46"/>
      <c r="AC112" s="41"/>
      <c r="AD112" s="47"/>
      <c r="AE112" s="45"/>
      <c r="AF112" s="48"/>
      <c r="AG112" s="45"/>
      <c r="AH112" s="46"/>
      <c r="AI112" s="48"/>
      <c r="AJ112" s="48"/>
      <c r="AK112" s="61"/>
    </row>
    <row r="113" spans="1:37" ht="105" customHeight="1" x14ac:dyDescent="0.35">
      <c r="A113" s="379" t="s">
        <v>132</v>
      </c>
      <c r="B113" s="379" t="s">
        <v>235</v>
      </c>
      <c r="C113" s="258" t="s">
        <v>236</v>
      </c>
      <c r="D113" s="258" t="s">
        <v>237</v>
      </c>
      <c r="E113" s="258" t="s">
        <v>238</v>
      </c>
      <c r="F113" s="379" t="s">
        <v>239</v>
      </c>
      <c r="G113" s="364" t="s">
        <v>240</v>
      </c>
      <c r="H113" s="258" t="s">
        <v>241</v>
      </c>
      <c r="I113" s="364" t="s">
        <v>242</v>
      </c>
      <c r="J113" s="365">
        <f>9000*4</f>
        <v>36000</v>
      </c>
      <c r="K113" s="365">
        <v>8000</v>
      </c>
      <c r="L113" s="339">
        <v>9000</v>
      </c>
      <c r="M113" s="365">
        <v>9263</v>
      </c>
      <c r="N113" s="366">
        <v>9263</v>
      </c>
      <c r="O113" s="366">
        <f>+N113</f>
        <v>9263</v>
      </c>
      <c r="P113" s="449">
        <f>+O113+K113</f>
        <v>17263</v>
      </c>
      <c r="Q113" s="337">
        <v>1</v>
      </c>
      <c r="R113" s="426">
        <f>+P113/J113</f>
        <v>0.47952777777777778</v>
      </c>
      <c r="S113" s="77" t="s">
        <v>387</v>
      </c>
      <c r="T113" s="76">
        <v>2020130010319</v>
      </c>
      <c r="U113" s="141" t="s">
        <v>388</v>
      </c>
      <c r="V113" s="143" t="s">
        <v>389</v>
      </c>
      <c r="W113" s="136">
        <v>150</v>
      </c>
      <c r="X113" s="226">
        <v>150</v>
      </c>
      <c r="Y113" s="221">
        <f>+((115+128)/(150*4))</f>
        <v>0.40500000000000003</v>
      </c>
      <c r="Z113" s="206">
        <v>115</v>
      </c>
      <c r="AA113" s="244">
        <f>+Z113/X113</f>
        <v>0.76666666666666672</v>
      </c>
      <c r="AB113" s="247">
        <f>+AA113</f>
        <v>0.76666666666666672</v>
      </c>
      <c r="AC113" s="324" t="s">
        <v>664</v>
      </c>
      <c r="AD113" s="324" t="s">
        <v>468</v>
      </c>
      <c r="AE113" s="75" t="s">
        <v>469</v>
      </c>
      <c r="AF113" s="8">
        <v>1547415104</v>
      </c>
      <c r="AG113" s="238" t="s">
        <v>598</v>
      </c>
      <c r="AH113" s="75" t="s">
        <v>470</v>
      </c>
      <c r="AI113" s="259">
        <v>21099080725.75</v>
      </c>
      <c r="AJ113" s="259">
        <v>3527201399</v>
      </c>
      <c r="AK113" s="262">
        <f>+AJ113/AI113</f>
        <v>0.1671732264001099</v>
      </c>
    </row>
    <row r="114" spans="1:37" ht="93" customHeight="1" x14ac:dyDescent="0.35">
      <c r="A114" s="379"/>
      <c r="B114" s="379"/>
      <c r="C114" s="258"/>
      <c r="D114" s="258"/>
      <c r="E114" s="258"/>
      <c r="F114" s="379"/>
      <c r="G114" s="364"/>
      <c r="H114" s="258"/>
      <c r="I114" s="364"/>
      <c r="J114" s="365"/>
      <c r="K114" s="365"/>
      <c r="L114" s="340"/>
      <c r="M114" s="365"/>
      <c r="N114" s="366"/>
      <c r="O114" s="366"/>
      <c r="P114" s="449"/>
      <c r="Q114" s="354"/>
      <c r="R114" s="426"/>
      <c r="S114" s="258" t="s">
        <v>390</v>
      </c>
      <c r="T114" s="389">
        <v>2020130010133</v>
      </c>
      <c r="U114" s="324" t="s">
        <v>388</v>
      </c>
      <c r="V114" s="143" t="s">
        <v>391</v>
      </c>
      <c r="W114" s="136">
        <v>9000</v>
      </c>
      <c r="X114" s="226">
        <v>9000</v>
      </c>
      <c r="Y114" s="206">
        <v>9263</v>
      </c>
      <c r="Z114" s="206">
        <v>9263</v>
      </c>
      <c r="AA114" s="244">
        <v>1</v>
      </c>
      <c r="AB114" s="301">
        <f>+AVERAGE(AA114:AA123)</f>
        <v>0.2</v>
      </c>
      <c r="AC114" s="325"/>
      <c r="AD114" s="325"/>
      <c r="AE114" s="294" t="s">
        <v>672</v>
      </c>
      <c r="AF114" s="439">
        <v>12821951886</v>
      </c>
      <c r="AG114" s="294" t="s">
        <v>599</v>
      </c>
      <c r="AH114" s="294" t="s">
        <v>670</v>
      </c>
      <c r="AI114" s="260"/>
      <c r="AJ114" s="260"/>
      <c r="AK114" s="263"/>
    </row>
    <row r="115" spans="1:37" ht="45" customHeight="1" x14ac:dyDescent="0.35">
      <c r="A115" s="379"/>
      <c r="B115" s="379"/>
      <c r="C115" s="258"/>
      <c r="D115" s="258"/>
      <c r="E115" s="258"/>
      <c r="F115" s="379"/>
      <c r="G115" s="364"/>
      <c r="H115" s="258"/>
      <c r="I115" s="364"/>
      <c r="J115" s="365"/>
      <c r="K115" s="365"/>
      <c r="L115" s="340"/>
      <c r="M115" s="365"/>
      <c r="N115" s="366"/>
      <c r="O115" s="366"/>
      <c r="P115" s="449"/>
      <c r="Q115" s="354"/>
      <c r="R115" s="426"/>
      <c r="S115" s="258"/>
      <c r="T115" s="389"/>
      <c r="U115" s="325"/>
      <c r="V115" s="143" t="s">
        <v>509</v>
      </c>
      <c r="W115" s="136">
        <v>5</v>
      </c>
      <c r="X115" s="226">
        <v>5</v>
      </c>
      <c r="Y115" s="206">
        <v>0</v>
      </c>
      <c r="Z115" s="206">
        <v>0</v>
      </c>
      <c r="AA115" s="244">
        <v>0</v>
      </c>
      <c r="AB115" s="302"/>
      <c r="AC115" s="325"/>
      <c r="AD115" s="325"/>
      <c r="AE115" s="295"/>
      <c r="AF115" s="440"/>
      <c r="AG115" s="295"/>
      <c r="AH115" s="295"/>
      <c r="AI115" s="260"/>
      <c r="AJ115" s="260"/>
      <c r="AK115" s="263"/>
    </row>
    <row r="116" spans="1:37" ht="15.75" customHeight="1" x14ac:dyDescent="0.35">
      <c r="A116" s="379"/>
      <c r="B116" s="379"/>
      <c r="C116" s="258"/>
      <c r="D116" s="258"/>
      <c r="E116" s="258"/>
      <c r="F116" s="379"/>
      <c r="G116" s="364"/>
      <c r="H116" s="258"/>
      <c r="I116" s="364"/>
      <c r="J116" s="365"/>
      <c r="K116" s="365"/>
      <c r="L116" s="340"/>
      <c r="M116" s="365"/>
      <c r="N116" s="366"/>
      <c r="O116" s="366"/>
      <c r="P116" s="449"/>
      <c r="Q116" s="354"/>
      <c r="R116" s="426"/>
      <c r="S116" s="258"/>
      <c r="T116" s="389"/>
      <c r="U116" s="325"/>
      <c r="V116" s="143" t="s">
        <v>392</v>
      </c>
      <c r="W116" s="136">
        <v>4</v>
      </c>
      <c r="X116" s="226">
        <v>4</v>
      </c>
      <c r="Y116" s="206">
        <v>4</v>
      </c>
      <c r="Z116" s="206">
        <v>0</v>
      </c>
      <c r="AA116" s="244">
        <v>1</v>
      </c>
      <c r="AB116" s="302"/>
      <c r="AC116" s="325"/>
      <c r="AD116" s="325"/>
      <c r="AE116" s="295"/>
      <c r="AF116" s="440"/>
      <c r="AG116" s="295"/>
      <c r="AH116" s="295"/>
      <c r="AI116" s="260"/>
      <c r="AJ116" s="260"/>
      <c r="AK116" s="263"/>
    </row>
    <row r="117" spans="1:37" ht="15.75" customHeight="1" x14ac:dyDescent="0.35">
      <c r="A117" s="379"/>
      <c r="B117" s="379"/>
      <c r="C117" s="258"/>
      <c r="D117" s="258"/>
      <c r="E117" s="258"/>
      <c r="F117" s="379"/>
      <c r="G117" s="364"/>
      <c r="H117" s="258"/>
      <c r="I117" s="364"/>
      <c r="J117" s="365"/>
      <c r="K117" s="365"/>
      <c r="L117" s="340"/>
      <c r="M117" s="365"/>
      <c r="N117" s="366"/>
      <c r="O117" s="366"/>
      <c r="P117" s="449"/>
      <c r="Q117" s="354"/>
      <c r="R117" s="426"/>
      <c r="S117" s="258"/>
      <c r="T117" s="389"/>
      <c r="U117" s="325"/>
      <c r="V117" s="143" t="s">
        <v>393</v>
      </c>
      <c r="W117" s="136">
        <v>9000</v>
      </c>
      <c r="X117" s="226">
        <v>9000</v>
      </c>
      <c r="Y117" s="206">
        <v>0</v>
      </c>
      <c r="Z117" s="206">
        <v>0</v>
      </c>
      <c r="AA117" s="244">
        <v>0</v>
      </c>
      <c r="AB117" s="302"/>
      <c r="AC117" s="325"/>
      <c r="AD117" s="325"/>
      <c r="AE117" s="295"/>
      <c r="AF117" s="440"/>
      <c r="AG117" s="295"/>
      <c r="AH117" s="295"/>
      <c r="AI117" s="260"/>
      <c r="AJ117" s="260"/>
      <c r="AK117" s="263"/>
    </row>
    <row r="118" spans="1:37" ht="15.75" customHeight="1" x14ac:dyDescent="0.35">
      <c r="A118" s="379"/>
      <c r="B118" s="379"/>
      <c r="C118" s="258"/>
      <c r="D118" s="258"/>
      <c r="E118" s="258"/>
      <c r="F118" s="379"/>
      <c r="G118" s="364"/>
      <c r="H118" s="258"/>
      <c r="I118" s="364"/>
      <c r="J118" s="365"/>
      <c r="K118" s="365"/>
      <c r="L118" s="340"/>
      <c r="M118" s="365"/>
      <c r="N118" s="366"/>
      <c r="O118" s="366"/>
      <c r="P118" s="449"/>
      <c r="Q118" s="354"/>
      <c r="R118" s="426"/>
      <c r="S118" s="258"/>
      <c r="T118" s="389"/>
      <c r="U118" s="325"/>
      <c r="V118" s="143" t="s">
        <v>394</v>
      </c>
      <c r="W118" s="136">
        <v>106</v>
      </c>
      <c r="X118" s="226">
        <v>106</v>
      </c>
      <c r="Y118" s="206">
        <v>0</v>
      </c>
      <c r="Z118" s="206">
        <v>0</v>
      </c>
      <c r="AA118" s="244">
        <v>0</v>
      </c>
      <c r="AB118" s="302"/>
      <c r="AC118" s="325"/>
      <c r="AD118" s="325"/>
      <c r="AE118" s="295"/>
      <c r="AF118" s="440"/>
      <c r="AG118" s="295"/>
      <c r="AH118" s="295"/>
      <c r="AI118" s="260"/>
      <c r="AJ118" s="260"/>
      <c r="AK118" s="263"/>
    </row>
    <row r="119" spans="1:37" ht="45" customHeight="1" x14ac:dyDescent="0.35">
      <c r="A119" s="379"/>
      <c r="B119" s="379"/>
      <c r="C119" s="258"/>
      <c r="D119" s="258"/>
      <c r="E119" s="258"/>
      <c r="F119" s="379"/>
      <c r="G119" s="364"/>
      <c r="H119" s="258"/>
      <c r="I119" s="364"/>
      <c r="J119" s="365"/>
      <c r="K119" s="365"/>
      <c r="L119" s="340"/>
      <c r="M119" s="365"/>
      <c r="N119" s="366"/>
      <c r="O119" s="366"/>
      <c r="P119" s="449"/>
      <c r="Q119" s="354"/>
      <c r="R119" s="426"/>
      <c r="S119" s="258"/>
      <c r="T119" s="389"/>
      <c r="U119" s="325"/>
      <c r="V119" s="143" t="s">
        <v>395</v>
      </c>
      <c r="W119" s="136">
        <v>10</v>
      </c>
      <c r="X119" s="226">
        <v>10</v>
      </c>
      <c r="Y119" s="206">
        <v>0</v>
      </c>
      <c r="Z119" s="206">
        <v>0</v>
      </c>
      <c r="AA119" s="244">
        <v>0</v>
      </c>
      <c r="AB119" s="302"/>
      <c r="AC119" s="325"/>
      <c r="AD119" s="325"/>
      <c r="AE119" s="295"/>
      <c r="AF119" s="440"/>
      <c r="AG119" s="295"/>
      <c r="AH119" s="295"/>
      <c r="AI119" s="260"/>
      <c r="AJ119" s="260"/>
      <c r="AK119" s="263"/>
    </row>
    <row r="120" spans="1:37" ht="45" customHeight="1" x14ac:dyDescent="0.35">
      <c r="A120" s="379"/>
      <c r="B120" s="379"/>
      <c r="C120" s="258"/>
      <c r="D120" s="258"/>
      <c r="E120" s="258"/>
      <c r="F120" s="379"/>
      <c r="G120" s="364"/>
      <c r="H120" s="258"/>
      <c r="I120" s="364"/>
      <c r="J120" s="365"/>
      <c r="K120" s="365"/>
      <c r="L120" s="340"/>
      <c r="M120" s="365"/>
      <c r="N120" s="366"/>
      <c r="O120" s="366"/>
      <c r="P120" s="449"/>
      <c r="Q120" s="354"/>
      <c r="R120" s="426"/>
      <c r="S120" s="258"/>
      <c r="T120" s="389"/>
      <c r="U120" s="325"/>
      <c r="V120" s="143" t="s">
        <v>396</v>
      </c>
      <c r="W120" s="136">
        <v>100</v>
      </c>
      <c r="X120" s="226">
        <v>100</v>
      </c>
      <c r="Y120" s="206">
        <v>0</v>
      </c>
      <c r="Z120" s="206">
        <v>0</v>
      </c>
      <c r="AA120" s="244">
        <v>0</v>
      </c>
      <c r="AB120" s="302"/>
      <c r="AC120" s="325"/>
      <c r="AD120" s="325"/>
      <c r="AE120" s="295"/>
      <c r="AF120" s="440"/>
      <c r="AG120" s="295"/>
      <c r="AH120" s="295"/>
      <c r="AI120" s="260"/>
      <c r="AJ120" s="260"/>
      <c r="AK120" s="263"/>
    </row>
    <row r="121" spans="1:37" ht="45" customHeight="1" x14ac:dyDescent="0.35">
      <c r="A121" s="379"/>
      <c r="B121" s="379"/>
      <c r="C121" s="258"/>
      <c r="D121" s="258"/>
      <c r="E121" s="258"/>
      <c r="F121" s="379"/>
      <c r="G121" s="364"/>
      <c r="H121" s="258"/>
      <c r="I121" s="364"/>
      <c r="J121" s="365"/>
      <c r="K121" s="365"/>
      <c r="L121" s="340"/>
      <c r="M121" s="365"/>
      <c r="N121" s="366"/>
      <c r="O121" s="366"/>
      <c r="P121" s="449"/>
      <c r="Q121" s="354"/>
      <c r="R121" s="426"/>
      <c r="S121" s="258"/>
      <c r="T121" s="389"/>
      <c r="U121" s="325"/>
      <c r="V121" s="143" t="s">
        <v>397</v>
      </c>
      <c r="W121" s="136">
        <v>8000</v>
      </c>
      <c r="X121" s="226">
        <v>8000</v>
      </c>
      <c r="Y121" s="206">
        <v>0</v>
      </c>
      <c r="Z121" s="206">
        <v>0</v>
      </c>
      <c r="AA121" s="244">
        <v>0</v>
      </c>
      <c r="AB121" s="302"/>
      <c r="AC121" s="325"/>
      <c r="AD121" s="325"/>
      <c r="AE121" s="295"/>
      <c r="AF121" s="440"/>
      <c r="AG121" s="295"/>
      <c r="AH121" s="295"/>
      <c r="AI121" s="260"/>
      <c r="AJ121" s="260"/>
      <c r="AK121" s="263"/>
    </row>
    <row r="122" spans="1:37" ht="45" customHeight="1" x14ac:dyDescent="0.35">
      <c r="A122" s="379"/>
      <c r="B122" s="379"/>
      <c r="C122" s="258"/>
      <c r="D122" s="258"/>
      <c r="E122" s="258"/>
      <c r="F122" s="379"/>
      <c r="G122" s="364"/>
      <c r="H122" s="258"/>
      <c r="I122" s="364"/>
      <c r="J122" s="365"/>
      <c r="K122" s="365"/>
      <c r="L122" s="340"/>
      <c r="M122" s="365"/>
      <c r="N122" s="366"/>
      <c r="O122" s="366"/>
      <c r="P122" s="449"/>
      <c r="Q122" s="354"/>
      <c r="R122" s="426"/>
      <c r="S122" s="258"/>
      <c r="T122" s="389"/>
      <c r="U122" s="325"/>
      <c r="V122" s="143" t="s">
        <v>398</v>
      </c>
      <c r="W122" s="136">
        <v>2</v>
      </c>
      <c r="X122" s="226">
        <v>2</v>
      </c>
      <c r="Y122" s="206">
        <v>0</v>
      </c>
      <c r="Z122" s="206">
        <v>0</v>
      </c>
      <c r="AA122" s="244">
        <v>0</v>
      </c>
      <c r="AB122" s="302"/>
      <c r="AC122" s="325"/>
      <c r="AD122" s="325"/>
      <c r="AE122" s="295"/>
      <c r="AF122" s="440"/>
      <c r="AG122" s="295"/>
      <c r="AH122" s="295"/>
      <c r="AI122" s="260"/>
      <c r="AJ122" s="260"/>
      <c r="AK122" s="263"/>
    </row>
    <row r="123" spans="1:37" ht="15.75" customHeight="1" x14ac:dyDescent="0.35">
      <c r="A123" s="379"/>
      <c r="B123" s="379"/>
      <c r="C123" s="258"/>
      <c r="D123" s="258"/>
      <c r="E123" s="258"/>
      <c r="F123" s="379"/>
      <c r="G123" s="364"/>
      <c r="H123" s="258"/>
      <c r="I123" s="364"/>
      <c r="J123" s="365"/>
      <c r="K123" s="365"/>
      <c r="L123" s="344"/>
      <c r="M123" s="365"/>
      <c r="N123" s="366"/>
      <c r="O123" s="366"/>
      <c r="P123" s="449"/>
      <c r="Q123" s="338"/>
      <c r="R123" s="426"/>
      <c r="S123" s="258"/>
      <c r="T123" s="389"/>
      <c r="U123" s="326"/>
      <c r="V123" s="143" t="s">
        <v>399</v>
      </c>
      <c r="W123" s="136">
        <v>8000</v>
      </c>
      <c r="X123" s="226">
        <v>8000</v>
      </c>
      <c r="Y123" s="206">
        <v>0</v>
      </c>
      <c r="Z123" s="206">
        <v>0</v>
      </c>
      <c r="AA123" s="244">
        <v>0</v>
      </c>
      <c r="AB123" s="302"/>
      <c r="AC123" s="325"/>
      <c r="AD123" s="325"/>
      <c r="AE123" s="295"/>
      <c r="AF123" s="440"/>
      <c r="AG123" s="295"/>
      <c r="AH123" s="295"/>
      <c r="AI123" s="260"/>
      <c r="AJ123" s="260"/>
      <c r="AK123" s="263"/>
    </row>
    <row r="124" spans="1:37" ht="90" customHeight="1" x14ac:dyDescent="0.35">
      <c r="A124" s="379"/>
      <c r="B124" s="379"/>
      <c r="C124" s="258"/>
      <c r="D124" s="258"/>
      <c r="E124" s="258"/>
      <c r="F124" s="379"/>
      <c r="G124" s="83" t="s">
        <v>243</v>
      </c>
      <c r="H124" s="77" t="s">
        <v>244</v>
      </c>
      <c r="I124" s="83" t="s">
        <v>245</v>
      </c>
      <c r="J124" s="79">
        <v>15</v>
      </c>
      <c r="K124" s="79">
        <v>0</v>
      </c>
      <c r="L124" s="79">
        <v>10</v>
      </c>
      <c r="M124" s="79">
        <v>0</v>
      </c>
      <c r="N124" s="105">
        <v>0</v>
      </c>
      <c r="O124" s="105">
        <f>+M124+N124</f>
        <v>0</v>
      </c>
      <c r="P124" s="79">
        <f>+O124+K124</f>
        <v>0</v>
      </c>
      <c r="Q124" s="173">
        <v>0</v>
      </c>
      <c r="R124" s="109">
        <f>+P124/J124</f>
        <v>0</v>
      </c>
      <c r="S124" s="77" t="s">
        <v>390</v>
      </c>
      <c r="T124" s="76">
        <v>2020130010133</v>
      </c>
      <c r="U124" s="141" t="s">
        <v>388</v>
      </c>
      <c r="V124" s="143" t="s">
        <v>400</v>
      </c>
      <c r="W124" s="136">
        <v>10</v>
      </c>
      <c r="X124" s="226">
        <v>10</v>
      </c>
      <c r="Y124" s="206">
        <v>0</v>
      </c>
      <c r="Z124" s="206">
        <v>0</v>
      </c>
      <c r="AA124" s="244">
        <v>0</v>
      </c>
      <c r="AB124" s="247">
        <v>0</v>
      </c>
      <c r="AC124" s="325"/>
      <c r="AD124" s="325"/>
      <c r="AE124" s="295"/>
      <c r="AF124" s="440"/>
      <c r="AG124" s="295"/>
      <c r="AH124" s="295"/>
      <c r="AI124" s="260"/>
      <c r="AJ124" s="260"/>
      <c r="AK124" s="263"/>
    </row>
    <row r="125" spans="1:37" ht="159" customHeight="1" x14ac:dyDescent="0.35">
      <c r="A125" s="379"/>
      <c r="B125" s="379"/>
      <c r="C125" s="258"/>
      <c r="D125" s="258"/>
      <c r="E125" s="258"/>
      <c r="F125" s="379"/>
      <c r="G125" s="83" t="s">
        <v>246</v>
      </c>
      <c r="H125" s="77" t="s">
        <v>244</v>
      </c>
      <c r="I125" s="83" t="s">
        <v>247</v>
      </c>
      <c r="J125" s="79">
        <v>5</v>
      </c>
      <c r="K125" s="79">
        <v>0</v>
      </c>
      <c r="L125" s="79">
        <v>2</v>
      </c>
      <c r="M125" s="79">
        <v>0</v>
      </c>
      <c r="N125" s="105">
        <v>0</v>
      </c>
      <c r="O125" s="105">
        <f>+M125+N125</f>
        <v>0</v>
      </c>
      <c r="P125" s="79">
        <f>+O125+K125</f>
        <v>0</v>
      </c>
      <c r="Q125" s="173">
        <v>0</v>
      </c>
      <c r="R125" s="109">
        <f>+P125/J125</f>
        <v>0</v>
      </c>
      <c r="S125" s="77" t="s">
        <v>390</v>
      </c>
      <c r="T125" s="76">
        <v>2020130010133</v>
      </c>
      <c r="U125" s="141" t="s">
        <v>388</v>
      </c>
      <c r="V125" s="143" t="s">
        <v>401</v>
      </c>
      <c r="W125" s="136">
        <v>2</v>
      </c>
      <c r="X125" s="226">
        <v>2</v>
      </c>
      <c r="Y125" s="206">
        <v>0</v>
      </c>
      <c r="Z125" s="206">
        <v>0</v>
      </c>
      <c r="AA125" s="244">
        <v>0</v>
      </c>
      <c r="AB125" s="247">
        <f>+AA125</f>
        <v>0</v>
      </c>
      <c r="AC125" s="325"/>
      <c r="AD125" s="325"/>
      <c r="AE125" s="296"/>
      <c r="AF125" s="441"/>
      <c r="AG125" s="296"/>
      <c r="AH125" s="296"/>
      <c r="AI125" s="260"/>
      <c r="AJ125" s="260"/>
      <c r="AK125" s="263"/>
    </row>
    <row r="126" spans="1:37" ht="51" customHeight="1" x14ac:dyDescent="0.35">
      <c r="A126" s="379"/>
      <c r="B126" s="379"/>
      <c r="C126" s="258"/>
      <c r="D126" s="258"/>
      <c r="E126" s="258"/>
      <c r="F126" s="379"/>
      <c r="G126" s="358" t="s">
        <v>248</v>
      </c>
      <c r="H126" s="359" t="s">
        <v>249</v>
      </c>
      <c r="I126" s="358" t="s">
        <v>250</v>
      </c>
      <c r="J126" s="360">
        <v>10000</v>
      </c>
      <c r="K126" s="360">
        <v>0</v>
      </c>
      <c r="L126" s="361">
        <v>2500</v>
      </c>
      <c r="M126" s="360">
        <v>0</v>
      </c>
      <c r="N126" s="366">
        <v>1938</v>
      </c>
      <c r="O126" s="366">
        <f>+M126+N126</f>
        <v>1938</v>
      </c>
      <c r="P126" s="360">
        <f>+O126+K126</f>
        <v>1938</v>
      </c>
      <c r="Q126" s="355">
        <f>+O126/L126</f>
        <v>0.7752</v>
      </c>
      <c r="R126" s="355">
        <f>+P126/J126</f>
        <v>0.1938</v>
      </c>
      <c r="S126" s="327" t="s">
        <v>390</v>
      </c>
      <c r="T126" s="442">
        <v>2020130010133</v>
      </c>
      <c r="U126" s="450" t="s">
        <v>388</v>
      </c>
      <c r="V126" s="210" t="s">
        <v>402</v>
      </c>
      <c r="W126" s="206">
        <v>5</v>
      </c>
      <c r="X126" s="226">
        <v>5</v>
      </c>
      <c r="Y126" s="206">
        <v>0</v>
      </c>
      <c r="Z126" s="214">
        <v>12</v>
      </c>
      <c r="AA126" s="246">
        <v>1</v>
      </c>
      <c r="AB126" s="301">
        <f>+AVERAGE(AA126:AA128)</f>
        <v>0.34826666666666667</v>
      </c>
      <c r="AC126" s="325"/>
      <c r="AD126" s="325"/>
      <c r="AE126" s="294" t="s">
        <v>673</v>
      </c>
      <c r="AF126" s="439">
        <v>220029000</v>
      </c>
      <c r="AG126" s="294" t="s">
        <v>674</v>
      </c>
      <c r="AH126" s="294" t="s">
        <v>671</v>
      </c>
      <c r="AI126" s="260"/>
      <c r="AJ126" s="260"/>
      <c r="AK126" s="263"/>
    </row>
    <row r="127" spans="1:37" ht="45" customHeight="1" x14ac:dyDescent="0.35">
      <c r="A127" s="379"/>
      <c r="B127" s="379"/>
      <c r="C127" s="258"/>
      <c r="D127" s="258"/>
      <c r="E127" s="258"/>
      <c r="F127" s="379"/>
      <c r="G127" s="358"/>
      <c r="H127" s="359"/>
      <c r="I127" s="358"/>
      <c r="J127" s="360"/>
      <c r="K127" s="360"/>
      <c r="L127" s="362"/>
      <c r="M127" s="360"/>
      <c r="N127" s="366"/>
      <c r="O127" s="366"/>
      <c r="P127" s="360"/>
      <c r="Q127" s="356"/>
      <c r="R127" s="356"/>
      <c r="S127" s="327"/>
      <c r="T127" s="442"/>
      <c r="U127" s="451"/>
      <c r="V127" s="210" t="s">
        <v>403</v>
      </c>
      <c r="W127" s="206">
        <v>1250</v>
      </c>
      <c r="X127" s="226">
        <v>1250</v>
      </c>
      <c r="Y127" s="206">
        <v>0</v>
      </c>
      <c r="Z127" s="214">
        <v>45</v>
      </c>
      <c r="AA127" s="246">
        <f>+Z127/X127</f>
        <v>3.5999999999999997E-2</v>
      </c>
      <c r="AB127" s="302"/>
      <c r="AC127" s="325"/>
      <c r="AD127" s="325"/>
      <c r="AE127" s="295"/>
      <c r="AF127" s="440"/>
      <c r="AG127" s="295"/>
      <c r="AH127" s="295"/>
      <c r="AI127" s="260"/>
      <c r="AJ127" s="260"/>
      <c r="AK127" s="263"/>
    </row>
    <row r="128" spans="1:37" ht="45" customHeight="1" thickBot="1" x14ac:dyDescent="0.4">
      <c r="A128" s="379"/>
      <c r="B128" s="379"/>
      <c r="C128" s="258"/>
      <c r="D128" s="258"/>
      <c r="E128" s="258"/>
      <c r="F128" s="379"/>
      <c r="G128" s="358"/>
      <c r="H128" s="359"/>
      <c r="I128" s="358"/>
      <c r="J128" s="360"/>
      <c r="K128" s="360"/>
      <c r="L128" s="363"/>
      <c r="M128" s="360"/>
      <c r="N128" s="366"/>
      <c r="O128" s="366"/>
      <c r="P128" s="360"/>
      <c r="Q128" s="357"/>
      <c r="R128" s="357"/>
      <c r="S128" s="327"/>
      <c r="T128" s="442"/>
      <c r="U128" s="452"/>
      <c r="V128" s="210" t="s">
        <v>404</v>
      </c>
      <c r="W128" s="206">
        <v>1250</v>
      </c>
      <c r="X128" s="226">
        <v>1250</v>
      </c>
      <c r="Y128" s="206">
        <v>0</v>
      </c>
      <c r="Z128" s="214">
        <v>11</v>
      </c>
      <c r="AA128" s="246">
        <f>+Z128/X128</f>
        <v>8.8000000000000005E-3</v>
      </c>
      <c r="AB128" s="303"/>
      <c r="AC128" s="326"/>
      <c r="AD128" s="326"/>
      <c r="AE128" s="296"/>
      <c r="AF128" s="441"/>
      <c r="AG128" s="296"/>
      <c r="AH128" s="296"/>
      <c r="AI128" s="261"/>
      <c r="AJ128" s="261"/>
      <c r="AK128" s="264"/>
    </row>
    <row r="129" spans="1:37" ht="45" customHeight="1" thickBot="1" x14ac:dyDescent="0.4">
      <c r="A129" s="147"/>
      <c r="B129" s="147"/>
      <c r="C129" s="141"/>
      <c r="D129" s="141"/>
      <c r="E129" s="141"/>
      <c r="F129" s="331" t="s">
        <v>771</v>
      </c>
      <c r="G129" s="332"/>
      <c r="H129" s="332"/>
      <c r="I129" s="332"/>
      <c r="J129" s="332"/>
      <c r="K129" s="332"/>
      <c r="L129" s="332"/>
      <c r="M129" s="332"/>
      <c r="N129" s="332"/>
      <c r="O129" s="332"/>
      <c r="P129" s="333"/>
      <c r="Q129" s="198">
        <f>AVERAGE(Q113:Q128)</f>
        <v>0.44379999999999997</v>
      </c>
      <c r="R129" s="198">
        <f>AVERAGE(R113:R128)</f>
        <v>0.16833194444444444</v>
      </c>
      <c r="S129" s="155"/>
      <c r="T129" s="156"/>
      <c r="U129" s="201"/>
      <c r="V129" s="201"/>
      <c r="W129" s="201"/>
      <c r="X129" s="201"/>
      <c r="Y129" s="201"/>
      <c r="Z129" s="201"/>
      <c r="AA129" s="201"/>
      <c r="AB129" s="201"/>
      <c r="AC129" s="119"/>
      <c r="AD129" s="119"/>
      <c r="AE129" s="122"/>
      <c r="AF129" s="114"/>
      <c r="AG129" s="237"/>
      <c r="AH129" s="122"/>
      <c r="AI129" s="114"/>
      <c r="AJ129" s="114"/>
      <c r="AK129" s="164"/>
    </row>
    <row r="130" spans="1:37" s="49" customFormat="1" ht="18.75" customHeight="1" x14ac:dyDescent="0.35">
      <c r="A130" s="40"/>
      <c r="B130" s="40"/>
      <c r="C130" s="41"/>
      <c r="D130" s="42"/>
      <c r="E130" s="41"/>
      <c r="F130" s="40"/>
      <c r="G130" s="43"/>
      <c r="H130" s="41"/>
      <c r="I130" s="43"/>
      <c r="J130" s="44"/>
      <c r="K130" s="44"/>
      <c r="L130" s="44"/>
      <c r="M130" s="44"/>
      <c r="N130" s="100"/>
      <c r="O130" s="100"/>
      <c r="P130" s="44"/>
      <c r="Q130" s="44"/>
      <c r="R130" s="110"/>
      <c r="S130" s="41"/>
      <c r="T130" s="46"/>
      <c r="U130" s="46"/>
      <c r="V130" s="46"/>
      <c r="W130" s="46"/>
      <c r="X130" s="46"/>
      <c r="Y130" s="46"/>
      <c r="Z130" s="46"/>
      <c r="AA130" s="46"/>
      <c r="AB130" s="46"/>
      <c r="AC130" s="41"/>
      <c r="AD130" s="47"/>
      <c r="AE130" s="45"/>
      <c r="AF130" s="48"/>
      <c r="AG130" s="45"/>
      <c r="AH130" s="46"/>
      <c r="AI130" s="48"/>
      <c r="AJ130" s="48"/>
      <c r="AK130" s="61"/>
    </row>
    <row r="131" spans="1:37" ht="45" customHeight="1" x14ac:dyDescent="0.35">
      <c r="A131" s="373" t="s">
        <v>132</v>
      </c>
      <c r="B131" s="373" t="s">
        <v>251</v>
      </c>
      <c r="C131" s="324" t="s">
        <v>252</v>
      </c>
      <c r="D131" s="324" t="s">
        <v>253</v>
      </c>
      <c r="E131" s="324" t="s">
        <v>254</v>
      </c>
      <c r="F131" s="373" t="s">
        <v>255</v>
      </c>
      <c r="G131" s="364" t="s">
        <v>256</v>
      </c>
      <c r="H131" s="258" t="s">
        <v>257</v>
      </c>
      <c r="I131" s="364" t="s">
        <v>258</v>
      </c>
      <c r="J131" s="365">
        <v>7120</v>
      </c>
      <c r="K131" s="365">
        <v>465</v>
      </c>
      <c r="L131" s="339">
        <v>2100</v>
      </c>
      <c r="M131" s="365">
        <v>223</v>
      </c>
      <c r="N131" s="366">
        <v>0</v>
      </c>
      <c r="O131" s="366">
        <f>+M131+N131</f>
        <v>223</v>
      </c>
      <c r="P131" s="365">
        <f>+O131+K131</f>
        <v>688</v>
      </c>
      <c r="Q131" s="337">
        <f>+O131/L131</f>
        <v>0.1061904761904762</v>
      </c>
      <c r="R131" s="426">
        <f>+P131/J131</f>
        <v>9.662921348314607E-2</v>
      </c>
      <c r="S131" s="324" t="s">
        <v>549</v>
      </c>
      <c r="T131" s="442">
        <v>2020130010099</v>
      </c>
      <c r="U131" s="327" t="s">
        <v>405</v>
      </c>
      <c r="V131" s="210" t="s">
        <v>406</v>
      </c>
      <c r="W131" s="206">
        <v>1</v>
      </c>
      <c r="X131" s="226">
        <v>1</v>
      </c>
      <c r="Y131" s="206">
        <v>233</v>
      </c>
      <c r="Z131" s="206">
        <v>421</v>
      </c>
      <c r="AA131" s="243">
        <v>1</v>
      </c>
      <c r="AB131" s="298">
        <v>1</v>
      </c>
      <c r="AC131" s="324" t="s">
        <v>665</v>
      </c>
      <c r="AD131" s="401" t="s">
        <v>471</v>
      </c>
      <c r="AE131" s="294" t="s">
        <v>44</v>
      </c>
      <c r="AF131" s="439">
        <v>284481907</v>
      </c>
      <c r="AG131" s="294" t="s">
        <v>600</v>
      </c>
      <c r="AH131" s="446" t="s">
        <v>472</v>
      </c>
      <c r="AI131" s="436">
        <v>284481907</v>
      </c>
      <c r="AJ131" s="436">
        <v>184900000</v>
      </c>
      <c r="AK131" s="443">
        <f>+AJ131/AF131</f>
        <v>0.64995346083643901</v>
      </c>
    </row>
    <row r="132" spans="1:37" ht="15.75" customHeight="1" x14ac:dyDescent="0.35">
      <c r="A132" s="374"/>
      <c r="B132" s="374"/>
      <c r="C132" s="325"/>
      <c r="D132" s="325"/>
      <c r="E132" s="325"/>
      <c r="F132" s="374"/>
      <c r="G132" s="364"/>
      <c r="H132" s="258"/>
      <c r="I132" s="364"/>
      <c r="J132" s="365"/>
      <c r="K132" s="365"/>
      <c r="L132" s="340"/>
      <c r="M132" s="365"/>
      <c r="N132" s="366"/>
      <c r="O132" s="366"/>
      <c r="P132" s="365"/>
      <c r="Q132" s="354"/>
      <c r="R132" s="426"/>
      <c r="S132" s="325"/>
      <c r="T132" s="442"/>
      <c r="U132" s="327"/>
      <c r="V132" s="210" t="s">
        <v>407</v>
      </c>
      <c r="W132" s="206">
        <v>1</v>
      </c>
      <c r="X132" s="226">
        <v>1</v>
      </c>
      <c r="Y132" s="206">
        <v>71</v>
      </c>
      <c r="Z132" s="206">
        <v>64</v>
      </c>
      <c r="AA132" s="243">
        <v>1</v>
      </c>
      <c r="AB132" s="299"/>
      <c r="AC132" s="325"/>
      <c r="AD132" s="402"/>
      <c r="AE132" s="295"/>
      <c r="AF132" s="440"/>
      <c r="AG132" s="295"/>
      <c r="AH132" s="447"/>
      <c r="AI132" s="437"/>
      <c r="AJ132" s="437"/>
      <c r="AK132" s="444"/>
    </row>
    <row r="133" spans="1:37" ht="15.75" customHeight="1" x14ac:dyDescent="0.35">
      <c r="A133" s="374"/>
      <c r="B133" s="374"/>
      <c r="C133" s="325"/>
      <c r="D133" s="325"/>
      <c r="E133" s="325"/>
      <c r="F133" s="374"/>
      <c r="G133" s="364"/>
      <c r="H133" s="258"/>
      <c r="I133" s="364"/>
      <c r="J133" s="365"/>
      <c r="K133" s="365"/>
      <c r="L133" s="340"/>
      <c r="M133" s="365"/>
      <c r="N133" s="366"/>
      <c r="O133" s="366"/>
      <c r="P133" s="365"/>
      <c r="Q133" s="354"/>
      <c r="R133" s="426"/>
      <c r="S133" s="325"/>
      <c r="T133" s="442"/>
      <c r="U133" s="327"/>
      <c r="V133" s="210" t="s">
        <v>408</v>
      </c>
      <c r="W133" s="206">
        <v>1</v>
      </c>
      <c r="X133" s="226">
        <v>1</v>
      </c>
      <c r="Y133" s="206">
        <v>26</v>
      </c>
      <c r="Z133" s="206">
        <v>0</v>
      </c>
      <c r="AA133" s="243">
        <v>1</v>
      </c>
      <c r="AB133" s="299"/>
      <c r="AC133" s="325"/>
      <c r="AD133" s="402"/>
      <c r="AE133" s="295"/>
      <c r="AF133" s="440"/>
      <c r="AG133" s="295"/>
      <c r="AH133" s="447"/>
      <c r="AI133" s="437"/>
      <c r="AJ133" s="437"/>
      <c r="AK133" s="444"/>
    </row>
    <row r="134" spans="1:37" ht="15.75" customHeight="1" x14ac:dyDescent="0.35">
      <c r="A134" s="374"/>
      <c r="B134" s="374"/>
      <c r="C134" s="325"/>
      <c r="D134" s="325"/>
      <c r="E134" s="325"/>
      <c r="F134" s="374"/>
      <c r="G134" s="364"/>
      <c r="H134" s="258"/>
      <c r="I134" s="364"/>
      <c r="J134" s="365"/>
      <c r="K134" s="365"/>
      <c r="L134" s="340"/>
      <c r="M134" s="365"/>
      <c r="N134" s="366"/>
      <c r="O134" s="366"/>
      <c r="P134" s="365"/>
      <c r="Q134" s="354"/>
      <c r="R134" s="426"/>
      <c r="S134" s="325"/>
      <c r="T134" s="442"/>
      <c r="U134" s="327"/>
      <c r="V134" s="210" t="s">
        <v>409</v>
      </c>
      <c r="W134" s="206">
        <v>1</v>
      </c>
      <c r="X134" s="226">
        <v>1</v>
      </c>
      <c r="Y134" s="206">
        <v>0</v>
      </c>
      <c r="Z134" s="206">
        <v>2</v>
      </c>
      <c r="AA134" s="243">
        <v>1</v>
      </c>
      <c r="AB134" s="299"/>
      <c r="AC134" s="325"/>
      <c r="AD134" s="402"/>
      <c r="AE134" s="295"/>
      <c r="AF134" s="440"/>
      <c r="AG134" s="295"/>
      <c r="AH134" s="447"/>
      <c r="AI134" s="437"/>
      <c r="AJ134" s="437"/>
      <c r="AK134" s="444"/>
    </row>
    <row r="135" spans="1:37" ht="15.75" customHeight="1" x14ac:dyDescent="0.35">
      <c r="A135" s="374"/>
      <c r="B135" s="374"/>
      <c r="C135" s="325"/>
      <c r="D135" s="325"/>
      <c r="E135" s="325"/>
      <c r="F135" s="374"/>
      <c r="G135" s="364"/>
      <c r="H135" s="258"/>
      <c r="I135" s="364"/>
      <c r="J135" s="365"/>
      <c r="K135" s="365"/>
      <c r="L135" s="340"/>
      <c r="M135" s="365"/>
      <c r="N135" s="366"/>
      <c r="O135" s="366"/>
      <c r="P135" s="365"/>
      <c r="Q135" s="354"/>
      <c r="R135" s="426"/>
      <c r="S135" s="325"/>
      <c r="T135" s="442"/>
      <c r="U135" s="327"/>
      <c r="V135" s="210" t="s">
        <v>410</v>
      </c>
      <c r="W135" s="206">
        <v>1</v>
      </c>
      <c r="X135" s="226">
        <v>1</v>
      </c>
      <c r="Y135" s="206">
        <v>1</v>
      </c>
      <c r="Z135" s="206">
        <v>3</v>
      </c>
      <c r="AA135" s="243">
        <v>1</v>
      </c>
      <c r="AB135" s="299"/>
      <c r="AC135" s="325"/>
      <c r="AD135" s="402"/>
      <c r="AE135" s="295"/>
      <c r="AF135" s="440"/>
      <c r="AG135" s="295"/>
      <c r="AH135" s="447"/>
      <c r="AI135" s="437"/>
      <c r="AJ135" s="437"/>
      <c r="AK135" s="444"/>
    </row>
    <row r="136" spans="1:37" ht="15.75" customHeight="1" x14ac:dyDescent="0.35">
      <c r="A136" s="374"/>
      <c r="B136" s="374"/>
      <c r="C136" s="325"/>
      <c r="D136" s="325"/>
      <c r="E136" s="325"/>
      <c r="F136" s="374"/>
      <c r="G136" s="364"/>
      <c r="H136" s="258"/>
      <c r="I136" s="364"/>
      <c r="J136" s="365"/>
      <c r="K136" s="365"/>
      <c r="L136" s="344"/>
      <c r="M136" s="365"/>
      <c r="N136" s="366"/>
      <c r="O136" s="366"/>
      <c r="P136" s="365"/>
      <c r="Q136" s="338"/>
      <c r="R136" s="426"/>
      <c r="S136" s="325"/>
      <c r="T136" s="442"/>
      <c r="U136" s="327"/>
      <c r="V136" s="210" t="s">
        <v>411</v>
      </c>
      <c r="W136" s="206">
        <v>1</v>
      </c>
      <c r="X136" s="226">
        <v>1</v>
      </c>
      <c r="Y136" s="206">
        <v>1</v>
      </c>
      <c r="Z136" s="206">
        <v>9</v>
      </c>
      <c r="AA136" s="243">
        <v>1</v>
      </c>
      <c r="AB136" s="299"/>
      <c r="AC136" s="325"/>
      <c r="AD136" s="402"/>
      <c r="AE136" s="295"/>
      <c r="AF136" s="440"/>
      <c r="AG136" s="295"/>
      <c r="AH136" s="447"/>
      <c r="AI136" s="437"/>
      <c r="AJ136" s="437"/>
      <c r="AK136" s="444"/>
    </row>
    <row r="137" spans="1:37" ht="99.75" customHeight="1" thickBot="1" x14ac:dyDescent="0.4">
      <c r="A137" s="378"/>
      <c r="B137" s="378"/>
      <c r="C137" s="326"/>
      <c r="D137" s="326"/>
      <c r="E137" s="326"/>
      <c r="F137" s="378"/>
      <c r="G137" s="83" t="s">
        <v>511</v>
      </c>
      <c r="H137" s="77">
        <v>0</v>
      </c>
      <c r="I137" s="83" t="s">
        <v>510</v>
      </c>
      <c r="J137" s="79">
        <v>3</v>
      </c>
      <c r="K137" s="79">
        <v>0</v>
      </c>
      <c r="L137" s="79">
        <v>1</v>
      </c>
      <c r="M137" s="79">
        <v>1</v>
      </c>
      <c r="N137" s="105">
        <v>0</v>
      </c>
      <c r="O137" s="105">
        <f>+M137+N137</f>
        <v>1</v>
      </c>
      <c r="P137" s="79">
        <f>+O137+K137</f>
        <v>1</v>
      </c>
      <c r="Q137" s="173">
        <v>1</v>
      </c>
      <c r="R137" s="109">
        <f>+P137/J137</f>
        <v>0.33333333333333331</v>
      </c>
      <c r="S137" s="326"/>
      <c r="T137" s="442"/>
      <c r="U137" s="327"/>
      <c r="V137" s="210" t="s">
        <v>512</v>
      </c>
      <c r="W137" s="206">
        <v>1</v>
      </c>
      <c r="X137" s="226">
        <v>1</v>
      </c>
      <c r="Y137" s="206">
        <v>1</v>
      </c>
      <c r="Z137" s="206">
        <v>0</v>
      </c>
      <c r="AA137" s="243">
        <v>1</v>
      </c>
      <c r="AB137" s="300"/>
      <c r="AC137" s="326"/>
      <c r="AD137" s="403"/>
      <c r="AE137" s="296"/>
      <c r="AF137" s="441"/>
      <c r="AG137" s="296"/>
      <c r="AH137" s="448"/>
      <c r="AI137" s="438"/>
      <c r="AJ137" s="438"/>
      <c r="AK137" s="445"/>
    </row>
    <row r="138" spans="1:37" ht="99.75" customHeight="1" thickBot="1" x14ac:dyDescent="0.4">
      <c r="A138" s="145"/>
      <c r="B138" s="145"/>
      <c r="C138" s="119"/>
      <c r="D138" s="119"/>
      <c r="E138" s="119"/>
      <c r="F138" s="331" t="s">
        <v>772</v>
      </c>
      <c r="G138" s="332"/>
      <c r="H138" s="332"/>
      <c r="I138" s="332"/>
      <c r="J138" s="332"/>
      <c r="K138" s="332"/>
      <c r="L138" s="332"/>
      <c r="M138" s="332"/>
      <c r="N138" s="332"/>
      <c r="O138" s="332"/>
      <c r="P138" s="333"/>
      <c r="Q138" s="198">
        <f>AVERAGE(Q131:Q137)</f>
        <v>0.55309523809523808</v>
      </c>
      <c r="R138" s="198">
        <f>AVERAGE(R131:R137)</f>
        <v>0.21498127340823969</v>
      </c>
      <c r="S138" s="119"/>
      <c r="T138" s="135"/>
      <c r="U138" s="135"/>
      <c r="V138" s="135"/>
      <c r="W138" s="135"/>
      <c r="X138" s="135"/>
      <c r="Y138" s="135"/>
      <c r="Z138" s="135"/>
      <c r="AA138" s="135"/>
      <c r="AB138" s="135"/>
      <c r="AC138" s="119"/>
      <c r="AD138" s="123"/>
      <c r="AE138" s="122"/>
      <c r="AF138" s="114"/>
      <c r="AG138" s="237"/>
      <c r="AH138" s="153"/>
      <c r="AI138" s="114"/>
      <c r="AJ138" s="114"/>
      <c r="AK138" s="164"/>
    </row>
    <row r="139" spans="1:37" s="49" customFormat="1" ht="18.75" customHeight="1" x14ac:dyDescent="0.35">
      <c r="A139" s="40"/>
      <c r="B139" s="40"/>
      <c r="C139" s="41"/>
      <c r="D139" s="42"/>
      <c r="E139" s="41"/>
      <c r="F139" s="40"/>
      <c r="G139" s="43"/>
      <c r="H139" s="41"/>
      <c r="I139" s="43"/>
      <c r="J139" s="44"/>
      <c r="K139" s="44"/>
      <c r="L139" s="44"/>
      <c r="M139" s="44"/>
      <c r="N139" s="100"/>
      <c r="O139" s="100"/>
      <c r="P139" s="44"/>
      <c r="Q139" s="44"/>
      <c r="R139" s="110"/>
      <c r="S139" s="41"/>
      <c r="T139" s="46"/>
      <c r="U139" s="46"/>
      <c r="V139" s="46"/>
      <c r="W139" s="46"/>
      <c r="X139" s="46"/>
      <c r="Y139" s="46"/>
      <c r="Z139" s="46"/>
      <c r="AA139" s="46"/>
      <c r="AB139" s="46"/>
      <c r="AC139" s="41"/>
      <c r="AD139" s="47"/>
      <c r="AE139" s="45"/>
      <c r="AF139" s="48"/>
      <c r="AG139" s="45"/>
      <c r="AH139" s="46"/>
      <c r="AI139" s="48"/>
      <c r="AJ139" s="48"/>
      <c r="AK139" s="61"/>
    </row>
    <row r="140" spans="1:37" ht="75" customHeight="1" x14ac:dyDescent="0.35">
      <c r="A140" s="379" t="s">
        <v>132</v>
      </c>
      <c r="B140" s="379" t="s">
        <v>251</v>
      </c>
      <c r="C140" s="258" t="s">
        <v>252</v>
      </c>
      <c r="D140" s="258" t="s">
        <v>253</v>
      </c>
      <c r="E140" s="258" t="s">
        <v>254</v>
      </c>
      <c r="F140" s="379" t="s">
        <v>259</v>
      </c>
      <c r="G140" s="364" t="s">
        <v>260</v>
      </c>
      <c r="H140" s="258">
        <v>0</v>
      </c>
      <c r="I140" s="364" t="s">
        <v>261</v>
      </c>
      <c r="J140" s="365">
        <v>20</v>
      </c>
      <c r="K140" s="365">
        <v>4</v>
      </c>
      <c r="L140" s="339">
        <v>5</v>
      </c>
      <c r="M140" s="365">
        <v>1</v>
      </c>
      <c r="N140" s="366">
        <v>4</v>
      </c>
      <c r="O140" s="366">
        <f>+M140+N140</f>
        <v>5</v>
      </c>
      <c r="P140" s="365">
        <f>+O140+K140</f>
        <v>9</v>
      </c>
      <c r="Q140" s="337">
        <f>+O140/L140</f>
        <v>1</v>
      </c>
      <c r="R140" s="426">
        <f>+P140/J140</f>
        <v>0.45</v>
      </c>
      <c r="S140" s="324" t="s">
        <v>412</v>
      </c>
      <c r="T140" s="433">
        <v>2020130010100</v>
      </c>
      <c r="U140" s="327" t="s">
        <v>413</v>
      </c>
      <c r="V140" s="210" t="s">
        <v>750</v>
      </c>
      <c r="W140" s="206">
        <v>1</v>
      </c>
      <c r="X140" s="230">
        <v>1</v>
      </c>
      <c r="Y140" s="206">
        <v>1</v>
      </c>
      <c r="Z140" s="206">
        <v>1</v>
      </c>
      <c r="AA140" s="108">
        <v>1</v>
      </c>
      <c r="AB140" s="304">
        <f>+AVERAGE(AA140:AA142)</f>
        <v>0.33333333333333331</v>
      </c>
      <c r="AC140" s="324" t="s">
        <v>665</v>
      </c>
      <c r="AD140" s="425" t="s">
        <v>471</v>
      </c>
      <c r="AE140" s="257" t="s">
        <v>44</v>
      </c>
      <c r="AF140" s="430">
        <v>288361430</v>
      </c>
      <c r="AG140" s="257" t="s">
        <v>601</v>
      </c>
      <c r="AH140" s="257" t="s">
        <v>473</v>
      </c>
      <c r="AI140" s="427">
        <v>288361430</v>
      </c>
      <c r="AJ140" s="427">
        <v>124600000</v>
      </c>
      <c r="AK140" s="428">
        <f>+AJ140/AI140</f>
        <v>0.43209662263084214</v>
      </c>
    </row>
    <row r="141" spans="1:37" ht="15" customHeight="1" x14ac:dyDescent="0.35">
      <c r="A141" s="379"/>
      <c r="B141" s="379"/>
      <c r="C141" s="258"/>
      <c r="D141" s="258"/>
      <c r="E141" s="258"/>
      <c r="F141" s="379"/>
      <c r="G141" s="364"/>
      <c r="H141" s="258"/>
      <c r="I141" s="364"/>
      <c r="J141" s="365"/>
      <c r="K141" s="365"/>
      <c r="L141" s="340"/>
      <c r="M141" s="365"/>
      <c r="N141" s="366"/>
      <c r="O141" s="366"/>
      <c r="P141" s="365"/>
      <c r="Q141" s="354"/>
      <c r="R141" s="426"/>
      <c r="S141" s="325"/>
      <c r="T141" s="434"/>
      <c r="U141" s="327"/>
      <c r="V141" s="210" t="s">
        <v>414</v>
      </c>
      <c r="W141" s="206">
        <v>1</v>
      </c>
      <c r="X141" s="230">
        <v>1</v>
      </c>
      <c r="Y141" s="206">
        <v>0</v>
      </c>
      <c r="Z141" s="206">
        <v>0</v>
      </c>
      <c r="AA141" s="108">
        <v>0</v>
      </c>
      <c r="AB141" s="304"/>
      <c r="AC141" s="325"/>
      <c r="AD141" s="425"/>
      <c r="AE141" s="257"/>
      <c r="AF141" s="430"/>
      <c r="AG141" s="257"/>
      <c r="AH141" s="257"/>
      <c r="AI141" s="427"/>
      <c r="AJ141" s="427"/>
      <c r="AK141" s="428"/>
    </row>
    <row r="142" spans="1:37" ht="15" customHeight="1" x14ac:dyDescent="0.35">
      <c r="A142" s="379"/>
      <c r="B142" s="379"/>
      <c r="C142" s="258"/>
      <c r="D142" s="258"/>
      <c r="E142" s="258"/>
      <c r="F142" s="379"/>
      <c r="G142" s="364"/>
      <c r="H142" s="258"/>
      <c r="I142" s="364"/>
      <c r="J142" s="365"/>
      <c r="K142" s="365"/>
      <c r="L142" s="340"/>
      <c r="M142" s="365"/>
      <c r="N142" s="366"/>
      <c r="O142" s="366"/>
      <c r="P142" s="365"/>
      <c r="Q142" s="354"/>
      <c r="R142" s="426"/>
      <c r="S142" s="325"/>
      <c r="T142" s="434"/>
      <c r="U142" s="327"/>
      <c r="V142" s="210" t="s">
        <v>415</v>
      </c>
      <c r="W142" s="206">
        <v>1</v>
      </c>
      <c r="X142" s="230">
        <v>1</v>
      </c>
      <c r="Y142" s="206">
        <v>0</v>
      </c>
      <c r="Z142" s="206">
        <v>0</v>
      </c>
      <c r="AA142" s="108">
        <v>0</v>
      </c>
      <c r="AB142" s="304"/>
      <c r="AC142" s="325"/>
      <c r="AD142" s="425"/>
      <c r="AE142" s="257"/>
      <c r="AF142" s="430"/>
      <c r="AG142" s="257"/>
      <c r="AH142" s="257"/>
      <c r="AI142" s="427"/>
      <c r="AJ142" s="427"/>
      <c r="AK142" s="428"/>
    </row>
    <row r="143" spans="1:37" ht="40.5" customHeight="1" x14ac:dyDescent="0.35">
      <c r="A143" s="379"/>
      <c r="B143" s="379"/>
      <c r="C143" s="258"/>
      <c r="D143" s="258"/>
      <c r="E143" s="258"/>
      <c r="F143" s="379"/>
      <c r="G143" s="364"/>
      <c r="H143" s="258"/>
      <c r="I143" s="364"/>
      <c r="J143" s="365"/>
      <c r="K143" s="365"/>
      <c r="L143" s="340"/>
      <c r="M143" s="365"/>
      <c r="N143" s="366"/>
      <c r="O143" s="366"/>
      <c r="P143" s="365"/>
      <c r="Q143" s="354"/>
      <c r="R143" s="426"/>
      <c r="S143" s="325"/>
      <c r="T143" s="434"/>
      <c r="U143" s="327"/>
      <c r="V143" s="210" t="s">
        <v>416</v>
      </c>
      <c r="W143" s="206">
        <v>1</v>
      </c>
      <c r="X143" s="230">
        <v>1</v>
      </c>
      <c r="Y143" s="206">
        <v>0</v>
      </c>
      <c r="Z143" s="206">
        <v>2</v>
      </c>
      <c r="AA143" s="108">
        <v>1</v>
      </c>
      <c r="AB143" s="304"/>
      <c r="AC143" s="325"/>
      <c r="AD143" s="425"/>
      <c r="AE143" s="257"/>
      <c r="AF143" s="430"/>
      <c r="AG143" s="257"/>
      <c r="AH143" s="257"/>
      <c r="AI143" s="427"/>
      <c r="AJ143" s="427"/>
      <c r="AK143" s="428"/>
    </row>
    <row r="144" spans="1:37" ht="98.25" customHeight="1" x14ac:dyDescent="0.35">
      <c r="A144" s="379"/>
      <c r="B144" s="379"/>
      <c r="C144" s="258"/>
      <c r="D144" s="258"/>
      <c r="E144" s="258"/>
      <c r="F144" s="379"/>
      <c r="G144" s="364"/>
      <c r="H144" s="258"/>
      <c r="I144" s="364"/>
      <c r="J144" s="365"/>
      <c r="K144" s="365"/>
      <c r="L144" s="344"/>
      <c r="M144" s="365"/>
      <c r="N144" s="366"/>
      <c r="O144" s="366"/>
      <c r="P144" s="365"/>
      <c r="Q144" s="338"/>
      <c r="R144" s="426"/>
      <c r="S144" s="325"/>
      <c r="T144" s="434"/>
      <c r="U144" s="211" t="s">
        <v>513</v>
      </c>
      <c r="V144" s="210" t="s">
        <v>417</v>
      </c>
      <c r="W144" s="206">
        <v>1</v>
      </c>
      <c r="X144" s="230">
        <v>1</v>
      </c>
      <c r="Y144" s="206">
        <v>1</v>
      </c>
      <c r="Z144" s="206">
        <v>1</v>
      </c>
      <c r="AA144" s="108">
        <v>1</v>
      </c>
      <c r="AB144" s="248">
        <f>+AA144</f>
        <v>1</v>
      </c>
      <c r="AC144" s="325"/>
      <c r="AD144" s="425"/>
      <c r="AE144" s="257"/>
      <c r="AF144" s="430"/>
      <c r="AG144" s="257"/>
      <c r="AH144" s="257"/>
      <c r="AI144" s="427"/>
      <c r="AJ144" s="427"/>
      <c r="AK144" s="428"/>
    </row>
    <row r="145" spans="1:37" ht="150.75" customHeight="1" thickBot="1" x14ac:dyDescent="0.4">
      <c r="A145" s="379"/>
      <c r="B145" s="379"/>
      <c r="C145" s="258"/>
      <c r="D145" s="258"/>
      <c r="E145" s="258"/>
      <c r="F145" s="379"/>
      <c r="G145" s="83" t="s">
        <v>262</v>
      </c>
      <c r="H145" s="77" t="s">
        <v>263</v>
      </c>
      <c r="I145" s="83" t="s">
        <v>264</v>
      </c>
      <c r="J145" s="80">
        <v>20</v>
      </c>
      <c r="K145" s="80">
        <v>1</v>
      </c>
      <c r="L145" s="80">
        <v>6</v>
      </c>
      <c r="M145" s="80">
        <v>0</v>
      </c>
      <c r="N145" s="107">
        <v>6</v>
      </c>
      <c r="O145" s="107">
        <f>+M145+N145</f>
        <v>6</v>
      </c>
      <c r="P145" s="80">
        <f>+O145+K145</f>
        <v>7</v>
      </c>
      <c r="Q145" s="108">
        <f>+O145/L145</f>
        <v>1</v>
      </c>
      <c r="R145" s="108">
        <f>+P145/J145</f>
        <v>0.35</v>
      </c>
      <c r="S145" s="326"/>
      <c r="T145" s="435"/>
      <c r="U145" s="211" t="s">
        <v>418</v>
      </c>
      <c r="V145" s="210" t="s">
        <v>419</v>
      </c>
      <c r="W145" s="206">
        <v>1</v>
      </c>
      <c r="X145" s="230">
        <v>1</v>
      </c>
      <c r="Y145" s="206">
        <v>0</v>
      </c>
      <c r="Z145" s="212">
        <v>6</v>
      </c>
      <c r="AA145" s="108">
        <v>1</v>
      </c>
      <c r="AB145" s="249">
        <f>+AA145</f>
        <v>1</v>
      </c>
      <c r="AC145" s="326"/>
      <c r="AD145" s="425"/>
      <c r="AE145" s="257"/>
      <c r="AF145" s="430"/>
      <c r="AG145" s="257"/>
      <c r="AH145" s="257"/>
      <c r="AI145" s="427"/>
      <c r="AJ145" s="427"/>
      <c r="AK145" s="428"/>
    </row>
    <row r="146" spans="1:37" ht="68.25" customHeight="1" thickBot="1" x14ac:dyDescent="0.4">
      <c r="A146" s="147"/>
      <c r="B146" s="147"/>
      <c r="C146" s="141"/>
      <c r="D146" s="141"/>
      <c r="E146" s="141"/>
      <c r="F146" s="331" t="s">
        <v>773</v>
      </c>
      <c r="G146" s="332"/>
      <c r="H146" s="332"/>
      <c r="I146" s="332"/>
      <c r="J146" s="332"/>
      <c r="K146" s="332"/>
      <c r="L146" s="332"/>
      <c r="M146" s="332"/>
      <c r="N146" s="332"/>
      <c r="O146" s="332"/>
      <c r="P146" s="333"/>
      <c r="Q146" s="198">
        <f>AVERAGE(Q140:Q145)</f>
        <v>1</v>
      </c>
      <c r="R146" s="198">
        <f>AVERAGE(R140:R145)</f>
        <v>0.4</v>
      </c>
      <c r="S146" s="119"/>
      <c r="T146" s="163"/>
      <c r="U146" s="163"/>
      <c r="V146" s="163"/>
      <c r="W146" s="163"/>
      <c r="X146" s="163"/>
      <c r="Y146" s="163"/>
      <c r="Z146" s="163"/>
      <c r="AA146" s="163"/>
      <c r="AB146" s="163"/>
      <c r="AC146" s="119"/>
      <c r="AD146" s="172"/>
      <c r="AE146" s="125"/>
      <c r="AF146" s="174"/>
      <c r="AG146" s="238"/>
      <c r="AH146" s="125"/>
      <c r="AI146" s="174"/>
      <c r="AJ146" s="174"/>
      <c r="AK146" s="175"/>
    </row>
    <row r="147" spans="1:37" s="49" customFormat="1" ht="21.75" customHeight="1" x14ac:dyDescent="0.35">
      <c r="A147" s="40"/>
      <c r="B147" s="40"/>
      <c r="C147" s="41"/>
      <c r="D147" s="42"/>
      <c r="E147" s="41"/>
      <c r="F147" s="40"/>
      <c r="G147" s="43"/>
      <c r="H147" s="41"/>
      <c r="I147" s="43"/>
      <c r="J147" s="44"/>
      <c r="K147" s="44"/>
      <c r="L147" s="44"/>
      <c r="M147" s="44"/>
      <c r="N147" s="100"/>
      <c r="O147" s="100"/>
      <c r="P147" s="44"/>
      <c r="Q147" s="44"/>
      <c r="R147" s="110"/>
      <c r="S147" s="41"/>
      <c r="T147" s="46"/>
      <c r="U147" s="46"/>
      <c r="V147" s="46"/>
      <c r="W147" s="46"/>
      <c r="X147" s="46"/>
      <c r="Y147" s="46"/>
      <c r="Z147" s="46"/>
      <c r="AA147" s="46"/>
      <c r="AB147" s="46"/>
      <c r="AC147" s="41"/>
      <c r="AD147" s="47"/>
      <c r="AE147" s="45"/>
      <c r="AF147" s="48"/>
      <c r="AG147" s="45"/>
      <c r="AH147" s="46"/>
      <c r="AI147" s="48"/>
      <c r="AJ147" s="48"/>
      <c r="AK147" s="61"/>
    </row>
    <row r="148" spans="1:37" ht="60" customHeight="1" x14ac:dyDescent="0.35">
      <c r="A148" s="379" t="s">
        <v>132</v>
      </c>
      <c r="B148" s="379" t="s">
        <v>251</v>
      </c>
      <c r="C148" s="258" t="s">
        <v>252</v>
      </c>
      <c r="D148" s="258" t="s">
        <v>253</v>
      </c>
      <c r="E148" s="258" t="s">
        <v>254</v>
      </c>
      <c r="F148" s="379" t="s">
        <v>265</v>
      </c>
      <c r="G148" s="364" t="s">
        <v>266</v>
      </c>
      <c r="H148" s="258" t="s">
        <v>263</v>
      </c>
      <c r="I148" s="364" t="s">
        <v>267</v>
      </c>
      <c r="J148" s="365">
        <v>4</v>
      </c>
      <c r="K148" s="431">
        <v>4</v>
      </c>
      <c r="L148" s="339">
        <v>1</v>
      </c>
      <c r="M148" s="431">
        <v>0</v>
      </c>
      <c r="N148" s="432">
        <v>4</v>
      </c>
      <c r="O148" s="432">
        <f>+M148+N148</f>
        <v>4</v>
      </c>
      <c r="P148" s="431">
        <f>+(O148+K148)/2</f>
        <v>4</v>
      </c>
      <c r="Q148" s="328">
        <v>1</v>
      </c>
      <c r="R148" s="426">
        <f>+(P148+K148)/(4*4)</f>
        <v>0.5</v>
      </c>
      <c r="S148" s="324" t="s">
        <v>420</v>
      </c>
      <c r="T148" s="410">
        <v>2020130010098</v>
      </c>
      <c r="U148" s="324" t="s">
        <v>421</v>
      </c>
      <c r="V148" s="143" t="s">
        <v>422</v>
      </c>
      <c r="W148" s="136">
        <v>2</v>
      </c>
      <c r="X148" s="226">
        <v>2</v>
      </c>
      <c r="Y148" s="208">
        <v>0</v>
      </c>
      <c r="Z148" s="222">
        <v>21</v>
      </c>
      <c r="AA148" s="244">
        <v>1</v>
      </c>
      <c r="AB148" s="305">
        <f>+AVERAGE(AA148:AA151)</f>
        <v>0.75</v>
      </c>
      <c r="AC148" s="324" t="s">
        <v>665</v>
      </c>
      <c r="AD148" s="425" t="s">
        <v>471</v>
      </c>
      <c r="AE148" s="257" t="s">
        <v>44</v>
      </c>
      <c r="AF148" s="430">
        <v>180962817</v>
      </c>
      <c r="AG148" s="257" t="s">
        <v>602</v>
      </c>
      <c r="AH148" s="394" t="s">
        <v>474</v>
      </c>
      <c r="AI148" s="427">
        <v>180962817</v>
      </c>
      <c r="AJ148" s="427">
        <v>62500000</v>
      </c>
      <c r="AK148" s="428">
        <f>+AJ148/AF148</f>
        <v>0.34537481807657755</v>
      </c>
    </row>
    <row r="149" spans="1:37" ht="32.25" customHeight="1" x14ac:dyDescent="0.35">
      <c r="A149" s="379"/>
      <c r="B149" s="379"/>
      <c r="C149" s="258"/>
      <c r="D149" s="258"/>
      <c r="E149" s="258"/>
      <c r="F149" s="379"/>
      <c r="G149" s="364"/>
      <c r="H149" s="258"/>
      <c r="I149" s="364"/>
      <c r="J149" s="365"/>
      <c r="K149" s="431"/>
      <c r="L149" s="340"/>
      <c r="M149" s="431"/>
      <c r="N149" s="432"/>
      <c r="O149" s="432"/>
      <c r="P149" s="431"/>
      <c r="Q149" s="329"/>
      <c r="R149" s="426"/>
      <c r="S149" s="325"/>
      <c r="T149" s="411"/>
      <c r="U149" s="325"/>
      <c r="V149" s="143" t="s">
        <v>423</v>
      </c>
      <c r="W149" s="136">
        <v>6</v>
      </c>
      <c r="X149" s="226">
        <v>6</v>
      </c>
      <c r="Y149" s="208">
        <v>0</v>
      </c>
      <c r="Z149" s="222">
        <v>28</v>
      </c>
      <c r="AA149" s="244">
        <v>1</v>
      </c>
      <c r="AB149" s="305"/>
      <c r="AC149" s="325"/>
      <c r="AD149" s="425"/>
      <c r="AE149" s="257"/>
      <c r="AF149" s="430"/>
      <c r="AG149" s="257"/>
      <c r="AH149" s="394"/>
      <c r="AI149" s="427"/>
      <c r="AJ149" s="427"/>
      <c r="AK149" s="428"/>
    </row>
    <row r="150" spans="1:37" ht="32.25" customHeight="1" x14ac:dyDescent="0.35">
      <c r="A150" s="379"/>
      <c r="B150" s="379"/>
      <c r="C150" s="258"/>
      <c r="D150" s="258"/>
      <c r="E150" s="258"/>
      <c r="F150" s="379"/>
      <c r="G150" s="364"/>
      <c r="H150" s="258"/>
      <c r="I150" s="364"/>
      <c r="J150" s="365"/>
      <c r="K150" s="431"/>
      <c r="L150" s="340"/>
      <c r="M150" s="431"/>
      <c r="N150" s="432"/>
      <c r="O150" s="432"/>
      <c r="P150" s="431"/>
      <c r="Q150" s="329"/>
      <c r="R150" s="426"/>
      <c r="S150" s="325"/>
      <c r="T150" s="411"/>
      <c r="U150" s="325"/>
      <c r="V150" s="143" t="s">
        <v>424</v>
      </c>
      <c r="W150" s="136">
        <v>3</v>
      </c>
      <c r="X150" s="226">
        <v>3</v>
      </c>
      <c r="Y150" s="208">
        <v>1</v>
      </c>
      <c r="Z150" s="222">
        <v>3</v>
      </c>
      <c r="AA150" s="244">
        <v>1</v>
      </c>
      <c r="AB150" s="305"/>
      <c r="AC150" s="325"/>
      <c r="AD150" s="425"/>
      <c r="AE150" s="257"/>
      <c r="AF150" s="430"/>
      <c r="AG150" s="257"/>
      <c r="AH150" s="394"/>
      <c r="AI150" s="427"/>
      <c r="AJ150" s="427"/>
      <c r="AK150" s="428"/>
    </row>
    <row r="151" spans="1:37" ht="42.75" customHeight="1" x14ac:dyDescent="0.35">
      <c r="A151" s="379"/>
      <c r="B151" s="379"/>
      <c r="C151" s="258"/>
      <c r="D151" s="258"/>
      <c r="E151" s="258"/>
      <c r="F151" s="379"/>
      <c r="G151" s="364"/>
      <c r="H151" s="258"/>
      <c r="I151" s="364"/>
      <c r="J151" s="365"/>
      <c r="K151" s="431"/>
      <c r="L151" s="340"/>
      <c r="M151" s="431"/>
      <c r="N151" s="432"/>
      <c r="O151" s="432"/>
      <c r="P151" s="431"/>
      <c r="Q151" s="329"/>
      <c r="R151" s="426"/>
      <c r="S151" s="325"/>
      <c r="T151" s="411"/>
      <c r="U151" s="326"/>
      <c r="V151" s="143" t="s">
        <v>425</v>
      </c>
      <c r="W151" s="136">
        <v>1</v>
      </c>
      <c r="X151" s="226">
        <v>1</v>
      </c>
      <c r="Y151" s="208">
        <v>0</v>
      </c>
      <c r="Z151" s="222">
        <v>0</v>
      </c>
      <c r="AA151" s="244">
        <v>0</v>
      </c>
      <c r="AB151" s="305"/>
      <c r="AC151" s="325"/>
      <c r="AD151" s="425"/>
      <c r="AE151" s="257"/>
      <c r="AF151" s="430"/>
      <c r="AG151" s="257"/>
      <c r="AH151" s="394"/>
      <c r="AI151" s="427"/>
      <c r="AJ151" s="427"/>
      <c r="AK151" s="428"/>
    </row>
    <row r="152" spans="1:37" ht="58.5" customHeight="1" x14ac:dyDescent="0.35">
      <c r="A152" s="379"/>
      <c r="B152" s="379"/>
      <c r="C152" s="258"/>
      <c r="D152" s="258"/>
      <c r="E152" s="258"/>
      <c r="F152" s="379"/>
      <c r="G152" s="364"/>
      <c r="H152" s="258"/>
      <c r="I152" s="364"/>
      <c r="J152" s="365"/>
      <c r="K152" s="431"/>
      <c r="L152" s="340"/>
      <c r="M152" s="431"/>
      <c r="N152" s="432"/>
      <c r="O152" s="432"/>
      <c r="P152" s="431"/>
      <c r="Q152" s="329"/>
      <c r="R152" s="426"/>
      <c r="S152" s="325"/>
      <c r="T152" s="411"/>
      <c r="U152" s="324" t="s">
        <v>426</v>
      </c>
      <c r="V152" s="143" t="s">
        <v>427</v>
      </c>
      <c r="W152" s="136">
        <v>3</v>
      </c>
      <c r="X152" s="226">
        <v>3</v>
      </c>
      <c r="Y152" s="208">
        <v>3</v>
      </c>
      <c r="Z152" s="222">
        <v>6</v>
      </c>
      <c r="AA152" s="244">
        <v>1</v>
      </c>
      <c r="AB152" s="305">
        <v>1</v>
      </c>
      <c r="AC152" s="325"/>
      <c r="AD152" s="425"/>
      <c r="AE152" s="257"/>
      <c r="AF152" s="430"/>
      <c r="AG152" s="257"/>
      <c r="AH152" s="394"/>
      <c r="AI152" s="427"/>
      <c r="AJ152" s="427"/>
      <c r="AK152" s="428"/>
    </row>
    <row r="153" spans="1:37" ht="129.75" customHeight="1" x14ac:dyDescent="0.35">
      <c r="A153" s="379"/>
      <c r="B153" s="379"/>
      <c r="C153" s="258"/>
      <c r="D153" s="258"/>
      <c r="E153" s="258"/>
      <c r="F153" s="379"/>
      <c r="G153" s="364"/>
      <c r="H153" s="258"/>
      <c r="I153" s="364"/>
      <c r="J153" s="365"/>
      <c r="K153" s="431"/>
      <c r="L153" s="344"/>
      <c r="M153" s="431"/>
      <c r="N153" s="432"/>
      <c r="O153" s="432"/>
      <c r="P153" s="431"/>
      <c r="Q153" s="330"/>
      <c r="R153" s="426"/>
      <c r="S153" s="325"/>
      <c r="T153" s="411"/>
      <c r="U153" s="326"/>
      <c r="V153" s="143" t="s">
        <v>428</v>
      </c>
      <c r="W153" s="136">
        <v>6</v>
      </c>
      <c r="X153" s="226">
        <v>6</v>
      </c>
      <c r="Y153" s="208">
        <v>1</v>
      </c>
      <c r="Z153" s="222">
        <v>9</v>
      </c>
      <c r="AA153" s="244">
        <v>1</v>
      </c>
      <c r="AB153" s="305"/>
      <c r="AC153" s="325"/>
      <c r="AD153" s="425"/>
      <c r="AE153" s="257"/>
      <c r="AF153" s="430"/>
      <c r="AG153" s="257"/>
      <c r="AH153" s="394"/>
      <c r="AI153" s="427"/>
      <c r="AJ153" s="427"/>
      <c r="AK153" s="428"/>
    </row>
    <row r="154" spans="1:37" ht="130.5" customHeight="1" x14ac:dyDescent="0.35">
      <c r="A154" s="379"/>
      <c r="B154" s="379"/>
      <c r="C154" s="258"/>
      <c r="D154" s="258"/>
      <c r="E154" s="258"/>
      <c r="F154" s="379"/>
      <c r="G154" s="83" t="s">
        <v>268</v>
      </c>
      <c r="H154" s="77">
        <v>0</v>
      </c>
      <c r="I154" s="83" t="s">
        <v>269</v>
      </c>
      <c r="J154" s="79">
        <v>1</v>
      </c>
      <c r="K154" s="12">
        <v>0.35</v>
      </c>
      <c r="L154" s="12">
        <v>0.5</v>
      </c>
      <c r="M154" s="12">
        <v>0</v>
      </c>
      <c r="N154" s="106">
        <v>0.01</v>
      </c>
      <c r="O154" s="106">
        <f>+M154+N154</f>
        <v>0.01</v>
      </c>
      <c r="P154" s="12">
        <f>+O154+K154</f>
        <v>0.36</v>
      </c>
      <c r="Q154" s="200">
        <f>+O154/L154</f>
        <v>0.02</v>
      </c>
      <c r="R154" s="109">
        <f>+P154/J154</f>
        <v>0.36</v>
      </c>
      <c r="S154" s="325"/>
      <c r="T154" s="411"/>
      <c r="U154" s="324" t="s">
        <v>429</v>
      </c>
      <c r="V154" s="143" t="s">
        <v>430</v>
      </c>
      <c r="W154" s="136">
        <v>0.5</v>
      </c>
      <c r="X154" s="226">
        <v>1</v>
      </c>
      <c r="Y154" s="208">
        <v>0.2</v>
      </c>
      <c r="Z154" s="222">
        <v>0.1</v>
      </c>
      <c r="AA154" s="244">
        <v>0.3</v>
      </c>
      <c r="AB154" s="301">
        <v>0.3</v>
      </c>
      <c r="AC154" s="325"/>
      <c r="AD154" s="425"/>
      <c r="AE154" s="257"/>
      <c r="AF154" s="430"/>
      <c r="AG154" s="257"/>
      <c r="AH154" s="394"/>
      <c r="AI154" s="427"/>
      <c r="AJ154" s="427"/>
      <c r="AK154" s="428"/>
    </row>
    <row r="155" spans="1:37" ht="129" customHeight="1" thickBot="1" x14ac:dyDescent="0.4">
      <c r="A155" s="379"/>
      <c r="B155" s="379"/>
      <c r="C155" s="258"/>
      <c r="D155" s="258"/>
      <c r="E155" s="258"/>
      <c r="F155" s="379"/>
      <c r="G155" s="83" t="s">
        <v>270</v>
      </c>
      <c r="H155" s="77" t="s">
        <v>271</v>
      </c>
      <c r="I155" s="83" t="s">
        <v>272</v>
      </c>
      <c r="J155" s="79">
        <v>1</v>
      </c>
      <c r="K155" s="12">
        <v>0.1</v>
      </c>
      <c r="L155" s="12">
        <v>0.5</v>
      </c>
      <c r="M155" s="12">
        <v>0</v>
      </c>
      <c r="N155" s="106">
        <v>0.01</v>
      </c>
      <c r="O155" s="106">
        <f>+M155+N155</f>
        <v>0.01</v>
      </c>
      <c r="P155" s="12">
        <f>+O155+K155</f>
        <v>0.11</v>
      </c>
      <c r="Q155" s="200">
        <f>+O155/L155</f>
        <v>0.02</v>
      </c>
      <c r="R155" s="109">
        <f>+P155/J155</f>
        <v>0.11</v>
      </c>
      <c r="S155" s="326"/>
      <c r="T155" s="412"/>
      <c r="U155" s="326"/>
      <c r="V155" s="143" t="s">
        <v>431</v>
      </c>
      <c r="W155" s="136">
        <v>1</v>
      </c>
      <c r="X155" s="226">
        <v>1</v>
      </c>
      <c r="Y155" s="208">
        <v>0.2</v>
      </c>
      <c r="Z155" s="222">
        <v>0.1</v>
      </c>
      <c r="AA155" s="244">
        <v>0.3</v>
      </c>
      <c r="AB155" s="303"/>
      <c r="AC155" s="326"/>
      <c r="AD155" s="425"/>
      <c r="AE155" s="257"/>
      <c r="AF155" s="430"/>
      <c r="AG155" s="257"/>
      <c r="AH155" s="394"/>
      <c r="AI155" s="427"/>
      <c r="AJ155" s="427"/>
      <c r="AK155" s="428"/>
    </row>
    <row r="156" spans="1:37" ht="129" customHeight="1" thickBot="1" x14ac:dyDescent="0.4">
      <c r="A156" s="147"/>
      <c r="B156" s="147"/>
      <c r="C156" s="141"/>
      <c r="D156" s="141"/>
      <c r="E156" s="141"/>
      <c r="F156" s="331" t="s">
        <v>774</v>
      </c>
      <c r="G156" s="332"/>
      <c r="H156" s="332"/>
      <c r="I156" s="332"/>
      <c r="J156" s="332"/>
      <c r="K156" s="332"/>
      <c r="L156" s="332"/>
      <c r="M156" s="332"/>
      <c r="N156" s="332"/>
      <c r="O156" s="332"/>
      <c r="P156" s="333"/>
      <c r="Q156" s="198">
        <f>AVERAGE(Q148:Q155)</f>
        <v>0.34666666666666668</v>
      </c>
      <c r="R156" s="198">
        <f>AVERAGE(R148:R155)</f>
        <v>0.32333333333333331</v>
      </c>
      <c r="S156" s="119"/>
      <c r="T156" s="135"/>
      <c r="U156" s="135"/>
      <c r="V156" s="135"/>
      <c r="W156" s="135"/>
      <c r="X156" s="133"/>
      <c r="Y156" s="135"/>
      <c r="Z156" s="135"/>
      <c r="AA156" s="135"/>
      <c r="AB156" s="135"/>
      <c r="AC156" s="119"/>
      <c r="AD156" s="172"/>
      <c r="AE156" s="125"/>
      <c r="AF156" s="174"/>
      <c r="AG156" s="238"/>
      <c r="AH156" s="168"/>
      <c r="AI156" s="174"/>
      <c r="AJ156" s="174"/>
      <c r="AK156" s="175"/>
    </row>
    <row r="157" spans="1:37" s="49" customFormat="1" ht="15.75" customHeight="1" x14ac:dyDescent="0.35">
      <c r="A157" s="40"/>
      <c r="B157" s="40"/>
      <c r="C157" s="41"/>
      <c r="D157" s="42"/>
      <c r="E157" s="41"/>
      <c r="F157" s="40"/>
      <c r="G157" s="43"/>
      <c r="H157" s="41"/>
      <c r="I157" s="43"/>
      <c r="J157" s="44"/>
      <c r="K157" s="44"/>
      <c r="L157" s="44"/>
      <c r="M157" s="44"/>
      <c r="N157" s="100"/>
      <c r="O157" s="100"/>
      <c r="P157" s="44"/>
      <c r="Q157" s="44"/>
      <c r="R157" s="110"/>
      <c r="S157" s="41"/>
      <c r="T157" s="46"/>
      <c r="U157" s="46"/>
      <c r="V157" s="46"/>
      <c r="W157" s="46"/>
      <c r="X157" s="46"/>
      <c r="Y157" s="46"/>
      <c r="Z157" s="46"/>
      <c r="AA157" s="46"/>
      <c r="AB157" s="46"/>
      <c r="AC157" s="41"/>
      <c r="AD157" s="47"/>
      <c r="AE157" s="45"/>
      <c r="AF157" s="48"/>
      <c r="AG157" s="45"/>
      <c r="AH157" s="46"/>
      <c r="AI157" s="48"/>
      <c r="AJ157" s="48"/>
      <c r="AK157" s="61"/>
    </row>
    <row r="158" spans="1:37" ht="93" customHeight="1" x14ac:dyDescent="0.35">
      <c r="A158" s="379" t="s">
        <v>132</v>
      </c>
      <c r="B158" s="379" t="s">
        <v>273</v>
      </c>
      <c r="C158" s="258" t="s">
        <v>274</v>
      </c>
      <c r="D158" s="429" t="s">
        <v>275</v>
      </c>
      <c r="E158" s="258" t="s">
        <v>276</v>
      </c>
      <c r="F158" s="379" t="s">
        <v>652</v>
      </c>
      <c r="G158" s="364" t="s">
        <v>277</v>
      </c>
      <c r="H158" s="258">
        <v>0</v>
      </c>
      <c r="I158" s="364" t="s">
        <v>278</v>
      </c>
      <c r="J158" s="365">
        <v>1</v>
      </c>
      <c r="K158" s="365">
        <v>1</v>
      </c>
      <c r="L158" s="339">
        <v>1</v>
      </c>
      <c r="M158" s="365">
        <v>1</v>
      </c>
      <c r="N158" s="366">
        <v>1</v>
      </c>
      <c r="O158" s="366">
        <v>1</v>
      </c>
      <c r="P158" s="365">
        <f>+(1+1)/2</f>
        <v>1</v>
      </c>
      <c r="Q158" s="337">
        <v>1</v>
      </c>
      <c r="R158" s="426">
        <f>+(P158+K158)/(1*4)</f>
        <v>0.5</v>
      </c>
      <c r="S158" s="324" t="s">
        <v>432</v>
      </c>
      <c r="T158" s="410">
        <v>2020130010161</v>
      </c>
      <c r="U158" s="327" t="s">
        <v>433</v>
      </c>
      <c r="V158" s="210" t="s">
        <v>434</v>
      </c>
      <c r="W158" s="206">
        <v>10</v>
      </c>
      <c r="X158" s="226">
        <v>10</v>
      </c>
      <c r="Y158" s="206">
        <v>2</v>
      </c>
      <c r="Z158" s="206">
        <v>2</v>
      </c>
      <c r="AA158" s="243">
        <v>1</v>
      </c>
      <c r="AB158" s="306">
        <v>1</v>
      </c>
      <c r="AC158" s="324" t="s">
        <v>666</v>
      </c>
      <c r="AD158" s="425" t="s">
        <v>475</v>
      </c>
      <c r="AE158" s="257" t="s">
        <v>44</v>
      </c>
      <c r="AF158" s="297">
        <v>475358455</v>
      </c>
      <c r="AG158" s="257" t="s">
        <v>603</v>
      </c>
      <c r="AH158" s="257" t="s">
        <v>476</v>
      </c>
      <c r="AI158" s="398">
        <v>475358455</v>
      </c>
      <c r="AJ158" s="398">
        <v>426874329</v>
      </c>
      <c r="AK158" s="399">
        <f>+AJ158/AI158</f>
        <v>0.89800512541635558</v>
      </c>
    </row>
    <row r="159" spans="1:37" ht="63.75" customHeight="1" x14ac:dyDescent="0.35">
      <c r="A159" s="379"/>
      <c r="B159" s="379"/>
      <c r="C159" s="258"/>
      <c r="D159" s="429"/>
      <c r="E159" s="258"/>
      <c r="F159" s="379"/>
      <c r="G159" s="364"/>
      <c r="H159" s="258"/>
      <c r="I159" s="364"/>
      <c r="J159" s="365"/>
      <c r="K159" s="365"/>
      <c r="L159" s="344"/>
      <c r="M159" s="365"/>
      <c r="N159" s="366"/>
      <c r="O159" s="366"/>
      <c r="P159" s="365"/>
      <c r="Q159" s="338"/>
      <c r="R159" s="426"/>
      <c r="S159" s="325"/>
      <c r="T159" s="411"/>
      <c r="U159" s="327"/>
      <c r="V159" s="210" t="s">
        <v>435</v>
      </c>
      <c r="W159" s="206">
        <v>1</v>
      </c>
      <c r="X159" s="226">
        <v>1</v>
      </c>
      <c r="Y159" s="206">
        <v>1</v>
      </c>
      <c r="Z159" s="206">
        <v>1</v>
      </c>
      <c r="AA159" s="243">
        <v>1</v>
      </c>
      <c r="AB159" s="306"/>
      <c r="AC159" s="325"/>
      <c r="AD159" s="425"/>
      <c r="AE159" s="257"/>
      <c r="AF159" s="297"/>
      <c r="AG159" s="257"/>
      <c r="AH159" s="257"/>
      <c r="AI159" s="398"/>
      <c r="AJ159" s="398"/>
      <c r="AK159" s="399"/>
    </row>
    <row r="160" spans="1:37" ht="88.5" customHeight="1" thickBot="1" x14ac:dyDescent="0.4">
      <c r="A160" s="379"/>
      <c r="B160" s="379"/>
      <c r="C160" s="258"/>
      <c r="D160" s="429"/>
      <c r="E160" s="258"/>
      <c r="F160" s="379"/>
      <c r="G160" s="83" t="s">
        <v>279</v>
      </c>
      <c r="H160" s="77" t="s">
        <v>747</v>
      </c>
      <c r="I160" s="83" t="s">
        <v>280</v>
      </c>
      <c r="J160" s="79">
        <v>4</v>
      </c>
      <c r="K160" s="79">
        <v>1</v>
      </c>
      <c r="L160" s="79">
        <v>1</v>
      </c>
      <c r="M160" s="79">
        <v>0</v>
      </c>
      <c r="N160" s="105">
        <v>1</v>
      </c>
      <c r="O160" s="105">
        <f>+M160+N160</f>
        <v>1</v>
      </c>
      <c r="P160" s="79">
        <f>+(O160+K160)/2</f>
        <v>1</v>
      </c>
      <c r="Q160" s="173">
        <v>1</v>
      </c>
      <c r="R160" s="109">
        <f>+(K160+P160)/(1*4)</f>
        <v>0.5</v>
      </c>
      <c r="S160" s="326"/>
      <c r="T160" s="412"/>
      <c r="U160" s="211" t="s">
        <v>436</v>
      </c>
      <c r="V160" s="210" t="s">
        <v>641</v>
      </c>
      <c r="W160" s="206">
        <v>1</v>
      </c>
      <c r="X160" s="226">
        <v>1</v>
      </c>
      <c r="Y160" s="206">
        <v>0</v>
      </c>
      <c r="Z160" s="206">
        <v>1</v>
      </c>
      <c r="AA160" s="243">
        <v>1</v>
      </c>
      <c r="AB160" s="250">
        <v>1</v>
      </c>
      <c r="AC160" s="326"/>
      <c r="AD160" s="425"/>
      <c r="AE160" s="257"/>
      <c r="AF160" s="297"/>
      <c r="AG160" s="257"/>
      <c r="AH160" s="257"/>
      <c r="AI160" s="398"/>
      <c r="AJ160" s="398"/>
      <c r="AK160" s="399"/>
    </row>
    <row r="161" spans="1:37" ht="88.5" customHeight="1" thickBot="1" x14ac:dyDescent="0.4">
      <c r="A161" s="147"/>
      <c r="B161" s="147"/>
      <c r="C161" s="141"/>
      <c r="D161" s="157"/>
      <c r="E161" s="141"/>
      <c r="F161" s="331" t="s">
        <v>775</v>
      </c>
      <c r="G161" s="332"/>
      <c r="H161" s="332"/>
      <c r="I161" s="332"/>
      <c r="J161" s="332"/>
      <c r="K161" s="332"/>
      <c r="L161" s="332"/>
      <c r="M161" s="332"/>
      <c r="N161" s="332"/>
      <c r="O161" s="332"/>
      <c r="P161" s="333"/>
      <c r="Q161" s="198">
        <f>AVERAGE(Q158:Q160)</f>
        <v>1</v>
      </c>
      <c r="R161" s="198">
        <f>AVERAGE(R158:R160)</f>
        <v>0.5</v>
      </c>
      <c r="S161" s="119"/>
      <c r="T161" s="135"/>
      <c r="U161" s="135"/>
      <c r="V161" s="135"/>
      <c r="W161" s="135"/>
      <c r="X161" s="135"/>
      <c r="Y161" s="135"/>
      <c r="Z161" s="135"/>
      <c r="AA161" s="135"/>
      <c r="AB161" s="135"/>
      <c r="AC161" s="119"/>
      <c r="AD161" s="172"/>
      <c r="AE161" s="125"/>
      <c r="AF161" s="165"/>
      <c r="AG161" s="238"/>
      <c r="AH161" s="125"/>
      <c r="AI161" s="165"/>
      <c r="AJ161" s="165"/>
      <c r="AK161" s="170"/>
    </row>
    <row r="162" spans="1:37" s="49" customFormat="1" ht="16.5" customHeight="1" x14ac:dyDescent="0.35">
      <c r="A162" s="40"/>
      <c r="B162" s="40"/>
      <c r="C162" s="41"/>
      <c r="D162" s="42"/>
      <c r="E162" s="41"/>
      <c r="F162" s="40"/>
      <c r="G162" s="43"/>
      <c r="H162" s="41"/>
      <c r="I162" s="43"/>
      <c r="J162" s="44"/>
      <c r="K162" s="44"/>
      <c r="L162" s="44"/>
      <c r="M162" s="44"/>
      <c r="N162" s="100"/>
      <c r="O162" s="100"/>
      <c r="P162" s="44"/>
      <c r="Q162" s="44"/>
      <c r="R162" s="110"/>
      <c r="S162" s="41"/>
      <c r="T162" s="46"/>
      <c r="U162" s="46"/>
      <c r="V162" s="46"/>
      <c r="W162" s="46"/>
      <c r="X162" s="46"/>
      <c r="Y162" s="46"/>
      <c r="Z162" s="46"/>
      <c r="AA162" s="46"/>
      <c r="AB162" s="46"/>
      <c r="AC162" s="41"/>
      <c r="AD162" s="47"/>
      <c r="AE162" s="45"/>
      <c r="AF162" s="48"/>
      <c r="AG162" s="45"/>
      <c r="AH162" s="46"/>
      <c r="AI162" s="48"/>
      <c r="AJ162" s="48"/>
      <c r="AK162" s="61"/>
    </row>
    <row r="163" spans="1:37" ht="51" customHeight="1" x14ac:dyDescent="0.35">
      <c r="A163" s="324" t="s">
        <v>132</v>
      </c>
      <c r="B163" s="324" t="s">
        <v>273</v>
      </c>
      <c r="C163" s="324" t="s">
        <v>515</v>
      </c>
      <c r="D163" s="324" t="s">
        <v>516</v>
      </c>
      <c r="E163" s="324" t="s">
        <v>517</v>
      </c>
      <c r="F163" s="373" t="s">
        <v>514</v>
      </c>
      <c r="G163" s="342" t="s">
        <v>559</v>
      </c>
      <c r="H163" s="350">
        <v>0</v>
      </c>
      <c r="I163" s="342" t="s">
        <v>518</v>
      </c>
      <c r="J163" s="339">
        <v>25</v>
      </c>
      <c r="K163" s="352">
        <v>0</v>
      </c>
      <c r="L163" s="350">
        <v>8</v>
      </c>
      <c r="M163" s="352">
        <v>0</v>
      </c>
      <c r="N163" s="413">
        <v>0</v>
      </c>
      <c r="O163" s="413">
        <f>+M163+N163</f>
        <v>0</v>
      </c>
      <c r="P163" s="352">
        <f>+O163+K163</f>
        <v>0</v>
      </c>
      <c r="Q163" s="334">
        <v>0</v>
      </c>
      <c r="R163" s="334">
        <f>+P163/J163</f>
        <v>0</v>
      </c>
      <c r="S163" s="324" t="s">
        <v>521</v>
      </c>
      <c r="T163" s="410">
        <v>2020130010321</v>
      </c>
      <c r="U163" s="327" t="s">
        <v>557</v>
      </c>
      <c r="V163" s="210" t="s">
        <v>558</v>
      </c>
      <c r="W163" s="206">
        <v>8</v>
      </c>
      <c r="X163" s="226">
        <v>8</v>
      </c>
      <c r="Y163" s="206">
        <v>0</v>
      </c>
      <c r="Z163" s="223">
        <v>0</v>
      </c>
      <c r="AA163" s="133">
        <v>0</v>
      </c>
      <c r="AB163" s="305">
        <v>0</v>
      </c>
      <c r="AC163" s="324" t="s">
        <v>666</v>
      </c>
      <c r="AD163" s="401" t="s">
        <v>475</v>
      </c>
      <c r="AE163" s="294" t="s">
        <v>44</v>
      </c>
      <c r="AF163" s="291">
        <v>57480045</v>
      </c>
      <c r="AG163" s="294" t="s">
        <v>604</v>
      </c>
      <c r="AH163" s="294" t="s">
        <v>605</v>
      </c>
      <c r="AI163" s="259">
        <v>57480045</v>
      </c>
      <c r="AJ163" s="259">
        <v>0</v>
      </c>
      <c r="AK163" s="416">
        <f>+AJ163/AF163</f>
        <v>0</v>
      </c>
    </row>
    <row r="164" spans="1:37" ht="86.25" customHeight="1" x14ac:dyDescent="0.35">
      <c r="A164" s="325"/>
      <c r="B164" s="325"/>
      <c r="C164" s="325"/>
      <c r="D164" s="325"/>
      <c r="E164" s="325"/>
      <c r="F164" s="374"/>
      <c r="G164" s="343"/>
      <c r="H164" s="351"/>
      <c r="I164" s="343"/>
      <c r="J164" s="344"/>
      <c r="K164" s="353"/>
      <c r="L164" s="351"/>
      <c r="M164" s="353"/>
      <c r="N164" s="414"/>
      <c r="O164" s="414"/>
      <c r="P164" s="353"/>
      <c r="Q164" s="335"/>
      <c r="R164" s="335"/>
      <c r="S164" s="325"/>
      <c r="T164" s="411"/>
      <c r="U164" s="327"/>
      <c r="V164" s="210" t="s">
        <v>667</v>
      </c>
      <c r="W164" s="206">
        <v>8</v>
      </c>
      <c r="X164" s="226">
        <v>8</v>
      </c>
      <c r="Y164" s="206">
        <v>0</v>
      </c>
      <c r="Z164" s="223">
        <v>0</v>
      </c>
      <c r="AA164" s="133">
        <v>0</v>
      </c>
      <c r="AB164" s="305"/>
      <c r="AC164" s="325"/>
      <c r="AD164" s="402"/>
      <c r="AE164" s="295"/>
      <c r="AF164" s="292"/>
      <c r="AG164" s="295"/>
      <c r="AH164" s="295"/>
      <c r="AI164" s="260"/>
      <c r="AJ164" s="260"/>
      <c r="AK164" s="417"/>
    </row>
    <row r="165" spans="1:37" ht="81" customHeight="1" x14ac:dyDescent="0.35">
      <c r="A165" s="325"/>
      <c r="B165" s="325"/>
      <c r="C165" s="325"/>
      <c r="D165" s="325"/>
      <c r="E165" s="325"/>
      <c r="F165" s="374"/>
      <c r="G165" s="342" t="s">
        <v>560</v>
      </c>
      <c r="H165" s="350">
        <v>0</v>
      </c>
      <c r="I165" s="342" t="s">
        <v>519</v>
      </c>
      <c r="J165" s="339">
        <v>170</v>
      </c>
      <c r="K165" s="352">
        <v>0</v>
      </c>
      <c r="L165" s="350">
        <v>50</v>
      </c>
      <c r="M165" s="352">
        <v>0</v>
      </c>
      <c r="N165" s="413">
        <v>0</v>
      </c>
      <c r="O165" s="413">
        <f>+M165+N165</f>
        <v>0</v>
      </c>
      <c r="P165" s="352">
        <f>+O165+K165</f>
        <v>0</v>
      </c>
      <c r="Q165" s="334">
        <v>0</v>
      </c>
      <c r="R165" s="334">
        <f>+P165/J165</f>
        <v>0</v>
      </c>
      <c r="S165" s="325"/>
      <c r="T165" s="411"/>
      <c r="U165" s="327" t="s">
        <v>550</v>
      </c>
      <c r="V165" s="210" t="s">
        <v>551</v>
      </c>
      <c r="W165" s="206">
        <v>50</v>
      </c>
      <c r="X165" s="226">
        <v>50</v>
      </c>
      <c r="Y165" s="206">
        <v>0</v>
      </c>
      <c r="Z165" s="223">
        <v>0</v>
      </c>
      <c r="AA165" s="133">
        <v>0</v>
      </c>
      <c r="AB165" s="305">
        <v>0</v>
      </c>
      <c r="AC165" s="325"/>
      <c r="AD165" s="402"/>
      <c r="AE165" s="295"/>
      <c r="AF165" s="292"/>
      <c r="AG165" s="295"/>
      <c r="AH165" s="295"/>
      <c r="AI165" s="260"/>
      <c r="AJ165" s="260"/>
      <c r="AK165" s="417"/>
    </row>
    <row r="166" spans="1:37" ht="15.75" customHeight="1" x14ac:dyDescent="0.35">
      <c r="A166" s="325"/>
      <c r="B166" s="325"/>
      <c r="C166" s="325"/>
      <c r="D166" s="325"/>
      <c r="E166" s="325"/>
      <c r="F166" s="374"/>
      <c r="G166" s="407"/>
      <c r="H166" s="408"/>
      <c r="I166" s="407"/>
      <c r="J166" s="340"/>
      <c r="K166" s="409"/>
      <c r="L166" s="408"/>
      <c r="M166" s="409"/>
      <c r="N166" s="415"/>
      <c r="O166" s="415"/>
      <c r="P166" s="409"/>
      <c r="Q166" s="336"/>
      <c r="R166" s="336"/>
      <c r="S166" s="325"/>
      <c r="T166" s="411"/>
      <c r="U166" s="327"/>
      <c r="V166" s="210" t="s">
        <v>552</v>
      </c>
      <c r="W166" s="206">
        <v>3</v>
      </c>
      <c r="X166" s="226">
        <v>3</v>
      </c>
      <c r="Y166" s="206">
        <v>0</v>
      </c>
      <c r="Z166" s="223">
        <v>0</v>
      </c>
      <c r="AA166" s="133">
        <v>0</v>
      </c>
      <c r="AB166" s="305"/>
      <c r="AC166" s="325"/>
      <c r="AD166" s="402"/>
      <c r="AE166" s="295"/>
      <c r="AF166" s="292"/>
      <c r="AG166" s="295"/>
      <c r="AH166" s="295"/>
      <c r="AI166" s="260"/>
      <c r="AJ166" s="260"/>
      <c r="AK166" s="417"/>
    </row>
    <row r="167" spans="1:37" ht="15.75" customHeight="1" x14ac:dyDescent="0.35">
      <c r="A167" s="325"/>
      <c r="B167" s="325"/>
      <c r="C167" s="325"/>
      <c r="D167" s="325"/>
      <c r="E167" s="325"/>
      <c r="F167" s="374"/>
      <c r="G167" s="343"/>
      <c r="H167" s="351"/>
      <c r="I167" s="343"/>
      <c r="J167" s="344"/>
      <c r="K167" s="353"/>
      <c r="L167" s="351"/>
      <c r="M167" s="353"/>
      <c r="N167" s="414"/>
      <c r="O167" s="414"/>
      <c r="P167" s="353"/>
      <c r="Q167" s="335"/>
      <c r="R167" s="335"/>
      <c r="S167" s="325"/>
      <c r="T167" s="411"/>
      <c r="U167" s="327"/>
      <c r="V167" s="210" t="s">
        <v>553</v>
      </c>
      <c r="W167" s="206">
        <v>1</v>
      </c>
      <c r="X167" s="226">
        <v>1</v>
      </c>
      <c r="Y167" s="206">
        <v>0</v>
      </c>
      <c r="Z167" s="223">
        <v>0</v>
      </c>
      <c r="AA167" s="133">
        <v>0</v>
      </c>
      <c r="AB167" s="305"/>
      <c r="AC167" s="325"/>
      <c r="AD167" s="402"/>
      <c r="AE167" s="295"/>
      <c r="AF167" s="292"/>
      <c r="AG167" s="295"/>
      <c r="AH167" s="295"/>
      <c r="AI167" s="260"/>
      <c r="AJ167" s="260"/>
      <c r="AK167" s="417"/>
    </row>
    <row r="168" spans="1:37" ht="15.75" customHeight="1" x14ac:dyDescent="0.35">
      <c r="A168" s="325"/>
      <c r="B168" s="325"/>
      <c r="C168" s="325"/>
      <c r="D168" s="325"/>
      <c r="E168" s="325"/>
      <c r="F168" s="374"/>
      <c r="G168" s="342" t="s">
        <v>561</v>
      </c>
      <c r="H168" s="350">
        <v>0</v>
      </c>
      <c r="I168" s="342" t="s">
        <v>520</v>
      </c>
      <c r="J168" s="339">
        <v>3</v>
      </c>
      <c r="K168" s="347">
        <v>0</v>
      </c>
      <c r="L168" s="419">
        <v>1</v>
      </c>
      <c r="M168" s="352">
        <v>0</v>
      </c>
      <c r="N168" s="422">
        <v>0</v>
      </c>
      <c r="O168" s="422">
        <f>+M168+N168</f>
        <v>0</v>
      </c>
      <c r="P168" s="347">
        <f>+O168+K168</f>
        <v>0</v>
      </c>
      <c r="Q168" s="334">
        <v>0</v>
      </c>
      <c r="R168" s="334">
        <f>+P168/J168</f>
        <v>0</v>
      </c>
      <c r="S168" s="325"/>
      <c r="T168" s="411"/>
      <c r="U168" s="327" t="s">
        <v>554</v>
      </c>
      <c r="V168" s="210" t="s">
        <v>555</v>
      </c>
      <c r="W168" s="206">
        <v>1</v>
      </c>
      <c r="X168" s="226">
        <v>1</v>
      </c>
      <c r="Y168" s="206">
        <v>0</v>
      </c>
      <c r="Z168" s="224">
        <v>0</v>
      </c>
      <c r="AA168" s="133">
        <v>0</v>
      </c>
      <c r="AB168" s="305">
        <v>0</v>
      </c>
      <c r="AC168" s="325"/>
      <c r="AD168" s="402"/>
      <c r="AE168" s="295"/>
      <c r="AF168" s="292"/>
      <c r="AG168" s="295"/>
      <c r="AH168" s="295"/>
      <c r="AI168" s="260"/>
      <c r="AJ168" s="260"/>
      <c r="AK168" s="417"/>
    </row>
    <row r="169" spans="1:37" ht="15.75" customHeight="1" x14ac:dyDescent="0.35">
      <c r="A169" s="325"/>
      <c r="B169" s="325"/>
      <c r="C169" s="325"/>
      <c r="D169" s="325"/>
      <c r="E169" s="325"/>
      <c r="F169" s="374"/>
      <c r="G169" s="407"/>
      <c r="H169" s="408"/>
      <c r="I169" s="407"/>
      <c r="J169" s="340"/>
      <c r="K169" s="348"/>
      <c r="L169" s="420"/>
      <c r="M169" s="409"/>
      <c r="N169" s="423"/>
      <c r="O169" s="423"/>
      <c r="P169" s="348"/>
      <c r="Q169" s="336"/>
      <c r="R169" s="336"/>
      <c r="S169" s="325"/>
      <c r="T169" s="411"/>
      <c r="U169" s="327"/>
      <c r="V169" s="210" t="s">
        <v>637</v>
      </c>
      <c r="W169" s="206">
        <v>1</v>
      </c>
      <c r="X169" s="226">
        <v>1</v>
      </c>
      <c r="Y169" s="206">
        <v>0</v>
      </c>
      <c r="Z169" s="224">
        <v>0</v>
      </c>
      <c r="AA169" s="133">
        <v>0</v>
      </c>
      <c r="AB169" s="305"/>
      <c r="AC169" s="325"/>
      <c r="AD169" s="402"/>
      <c r="AE169" s="295"/>
      <c r="AF169" s="292"/>
      <c r="AG169" s="295"/>
      <c r="AH169" s="295"/>
      <c r="AI169" s="260"/>
      <c r="AJ169" s="260"/>
      <c r="AK169" s="417"/>
    </row>
    <row r="170" spans="1:37" ht="15.75" customHeight="1" thickBot="1" x14ac:dyDescent="0.4">
      <c r="A170" s="326"/>
      <c r="B170" s="326"/>
      <c r="C170" s="326"/>
      <c r="D170" s="326"/>
      <c r="E170" s="326"/>
      <c r="F170" s="378"/>
      <c r="G170" s="343"/>
      <c r="H170" s="351"/>
      <c r="I170" s="343"/>
      <c r="J170" s="344"/>
      <c r="K170" s="349"/>
      <c r="L170" s="421"/>
      <c r="M170" s="353"/>
      <c r="N170" s="424"/>
      <c r="O170" s="424"/>
      <c r="P170" s="349"/>
      <c r="Q170" s="335"/>
      <c r="R170" s="335"/>
      <c r="S170" s="326"/>
      <c r="T170" s="412"/>
      <c r="U170" s="327"/>
      <c r="V170" s="210" t="s">
        <v>556</v>
      </c>
      <c r="W170" s="206">
        <v>1</v>
      </c>
      <c r="X170" s="226">
        <v>1</v>
      </c>
      <c r="Y170" s="206">
        <v>0</v>
      </c>
      <c r="Z170" s="224">
        <v>0</v>
      </c>
      <c r="AA170" s="133">
        <v>0</v>
      </c>
      <c r="AB170" s="305"/>
      <c r="AC170" s="326"/>
      <c r="AD170" s="403"/>
      <c r="AE170" s="296"/>
      <c r="AF170" s="293"/>
      <c r="AG170" s="296"/>
      <c r="AH170" s="296"/>
      <c r="AI170" s="261"/>
      <c r="AJ170" s="261"/>
      <c r="AK170" s="418"/>
    </row>
    <row r="171" spans="1:37" ht="65.25" customHeight="1" thickBot="1" x14ac:dyDescent="0.4">
      <c r="A171" s="119"/>
      <c r="B171" s="119"/>
      <c r="C171" s="119"/>
      <c r="D171" s="119"/>
      <c r="E171" s="119"/>
      <c r="F171" s="331" t="s">
        <v>776</v>
      </c>
      <c r="G171" s="332"/>
      <c r="H171" s="332"/>
      <c r="I171" s="332"/>
      <c r="J171" s="332"/>
      <c r="K171" s="332"/>
      <c r="L171" s="332"/>
      <c r="M171" s="332"/>
      <c r="N171" s="332"/>
      <c r="O171" s="332"/>
      <c r="P171" s="333"/>
      <c r="Q171" s="198">
        <f>AVERAGE(Q163:Q170)</f>
        <v>0</v>
      </c>
      <c r="R171" s="198">
        <f>AVERAGE(R163:R170)</f>
        <v>0</v>
      </c>
      <c r="S171" s="119"/>
      <c r="T171" s="135"/>
      <c r="U171" s="135"/>
      <c r="V171" s="135"/>
      <c r="W171" s="135"/>
      <c r="X171" s="135"/>
      <c r="Y171" s="135"/>
      <c r="Z171" s="135"/>
      <c r="AA171" s="135"/>
      <c r="AB171" s="135"/>
      <c r="AC171" s="119"/>
      <c r="AD171" s="123"/>
      <c r="AE171" s="122"/>
      <c r="AF171" s="116"/>
      <c r="AG171" s="237"/>
      <c r="AH171" s="122"/>
      <c r="AI171" s="116"/>
      <c r="AJ171" s="116"/>
      <c r="AK171" s="160"/>
    </row>
    <row r="172" spans="1:37" s="49" customFormat="1" ht="17.25" customHeight="1" x14ac:dyDescent="0.35">
      <c r="A172" s="40"/>
      <c r="B172" s="40"/>
      <c r="C172" s="41"/>
      <c r="D172" s="42"/>
      <c r="E172" s="41"/>
      <c r="F172" s="40"/>
      <c r="G172" s="43"/>
      <c r="H172" s="41"/>
      <c r="I172" s="43"/>
      <c r="J172" s="44"/>
      <c r="K172" s="44"/>
      <c r="L172" s="44"/>
      <c r="M172" s="44"/>
      <c r="N172" s="100"/>
      <c r="O172" s="100"/>
      <c r="P172" s="44"/>
      <c r="Q172" s="44"/>
      <c r="R172" s="110"/>
      <c r="S172" s="41"/>
      <c r="T172" s="46"/>
      <c r="U172" s="46"/>
      <c r="V172" s="46"/>
      <c r="W172" s="46"/>
      <c r="X172" s="46"/>
      <c r="Y172" s="46"/>
      <c r="Z172" s="46"/>
      <c r="AA172" s="46"/>
      <c r="AB172" s="46"/>
      <c r="AC172" s="41"/>
      <c r="AD172" s="47"/>
      <c r="AE172" s="45"/>
      <c r="AF172" s="48"/>
      <c r="AG172" s="45"/>
      <c r="AH172" s="46"/>
      <c r="AI172" s="48"/>
      <c r="AJ172" s="48"/>
      <c r="AK172" s="61"/>
    </row>
    <row r="173" spans="1:37" ht="45" customHeight="1" x14ac:dyDescent="0.35">
      <c r="A173" s="379" t="s">
        <v>132</v>
      </c>
      <c r="B173" s="379" t="s">
        <v>281</v>
      </c>
      <c r="C173" s="258" t="s">
        <v>282</v>
      </c>
      <c r="D173" s="258" t="s">
        <v>30</v>
      </c>
      <c r="E173" s="258" t="s">
        <v>283</v>
      </c>
      <c r="F173" s="379" t="s">
        <v>284</v>
      </c>
      <c r="G173" s="324" t="s">
        <v>285</v>
      </c>
      <c r="H173" s="324" t="s">
        <v>613</v>
      </c>
      <c r="I173" s="342" t="s">
        <v>286</v>
      </c>
      <c r="J173" s="339">
        <v>15</v>
      </c>
      <c r="K173" s="339">
        <v>2</v>
      </c>
      <c r="L173" s="339">
        <v>4</v>
      </c>
      <c r="M173" s="339">
        <v>3</v>
      </c>
      <c r="N173" s="345">
        <v>1</v>
      </c>
      <c r="O173" s="345">
        <f>+M173+N173</f>
        <v>4</v>
      </c>
      <c r="P173" s="339">
        <f>+O173+K173</f>
        <v>6</v>
      </c>
      <c r="Q173" s="337">
        <f>+O173/L173</f>
        <v>1</v>
      </c>
      <c r="R173" s="337">
        <f>+P173/J173</f>
        <v>0.4</v>
      </c>
      <c r="S173" s="404" t="s">
        <v>437</v>
      </c>
      <c r="T173" s="389">
        <v>2020130010113</v>
      </c>
      <c r="U173" s="324" t="s">
        <v>438</v>
      </c>
      <c r="V173" s="143" t="s">
        <v>562</v>
      </c>
      <c r="W173" s="136">
        <v>1</v>
      </c>
      <c r="X173" s="226">
        <v>1</v>
      </c>
      <c r="Y173" s="206">
        <v>1</v>
      </c>
      <c r="Z173" s="206"/>
      <c r="AA173" s="243">
        <v>1</v>
      </c>
      <c r="AB173" s="306">
        <v>0.43</v>
      </c>
      <c r="AC173" s="324" t="s">
        <v>668</v>
      </c>
      <c r="AD173" s="401" t="s">
        <v>457</v>
      </c>
      <c r="AE173" s="395" t="s">
        <v>44</v>
      </c>
      <c r="AF173" s="297">
        <v>57672286</v>
      </c>
      <c r="AG173" s="257" t="s">
        <v>606</v>
      </c>
      <c r="AH173" s="394" t="s">
        <v>477</v>
      </c>
      <c r="AI173" s="398">
        <v>57672286</v>
      </c>
      <c r="AJ173" s="398">
        <v>30000000</v>
      </c>
      <c r="AK173" s="399">
        <f>+AJ173/AF173</f>
        <v>0.52018052483648736</v>
      </c>
    </row>
    <row r="174" spans="1:37" ht="15" customHeight="1" x14ac:dyDescent="0.35">
      <c r="A174" s="379"/>
      <c r="B174" s="379"/>
      <c r="C174" s="258"/>
      <c r="D174" s="258"/>
      <c r="E174" s="258"/>
      <c r="F174" s="379"/>
      <c r="G174" s="326"/>
      <c r="H174" s="326"/>
      <c r="I174" s="343"/>
      <c r="J174" s="344"/>
      <c r="K174" s="344"/>
      <c r="L174" s="344"/>
      <c r="M174" s="344"/>
      <c r="N174" s="346"/>
      <c r="O174" s="346"/>
      <c r="P174" s="344"/>
      <c r="Q174" s="338"/>
      <c r="R174" s="338"/>
      <c r="S174" s="405"/>
      <c r="T174" s="389"/>
      <c r="U174" s="325"/>
      <c r="V174" s="143" t="s">
        <v>564</v>
      </c>
      <c r="W174" s="136">
        <v>3</v>
      </c>
      <c r="X174" s="226">
        <v>3</v>
      </c>
      <c r="Y174" s="206">
        <v>1</v>
      </c>
      <c r="Z174" s="206"/>
      <c r="AA174" s="243">
        <v>0.3</v>
      </c>
      <c r="AB174" s="306"/>
      <c r="AC174" s="325"/>
      <c r="AD174" s="402"/>
      <c r="AE174" s="396"/>
      <c r="AF174" s="297"/>
      <c r="AG174" s="257"/>
      <c r="AH174" s="394"/>
      <c r="AI174" s="398"/>
      <c r="AJ174" s="398"/>
      <c r="AK174" s="399"/>
    </row>
    <row r="175" spans="1:37" ht="46.5" x14ac:dyDescent="0.35">
      <c r="A175" s="379"/>
      <c r="B175" s="379"/>
      <c r="C175" s="258"/>
      <c r="D175" s="258"/>
      <c r="E175" s="258"/>
      <c r="F175" s="379"/>
      <c r="G175" s="83" t="s">
        <v>523</v>
      </c>
      <c r="H175" s="77">
        <v>0</v>
      </c>
      <c r="I175" s="83" t="s">
        <v>525</v>
      </c>
      <c r="J175" s="79">
        <v>1</v>
      </c>
      <c r="K175" s="79">
        <v>0</v>
      </c>
      <c r="L175" s="79">
        <v>0</v>
      </c>
      <c r="M175" s="79">
        <v>0</v>
      </c>
      <c r="N175" s="105">
        <v>0</v>
      </c>
      <c r="O175" s="105">
        <f>+M175+N175</f>
        <v>0</v>
      </c>
      <c r="P175" s="79">
        <f>+O175+K175</f>
        <v>0</v>
      </c>
      <c r="Q175" s="136"/>
      <c r="R175" s="109">
        <f>+P175/J175</f>
        <v>0</v>
      </c>
      <c r="S175" s="406"/>
      <c r="T175" s="389"/>
      <c r="U175" s="326"/>
      <c r="V175" s="143" t="s">
        <v>563</v>
      </c>
      <c r="W175" s="136">
        <v>1</v>
      </c>
      <c r="X175" s="226">
        <v>1</v>
      </c>
      <c r="Y175" s="206">
        <v>0</v>
      </c>
      <c r="Z175" s="206"/>
      <c r="AA175" s="243">
        <v>0</v>
      </c>
      <c r="AB175" s="306"/>
      <c r="AC175" s="325"/>
      <c r="AD175" s="402"/>
      <c r="AE175" s="396"/>
      <c r="AF175" s="297"/>
      <c r="AG175" s="257"/>
      <c r="AH175" s="394"/>
      <c r="AI175" s="398"/>
      <c r="AJ175" s="398"/>
      <c r="AK175" s="399"/>
    </row>
    <row r="176" spans="1:37" ht="51" customHeight="1" x14ac:dyDescent="0.35">
      <c r="A176" s="379"/>
      <c r="B176" s="379"/>
      <c r="C176" s="258"/>
      <c r="D176" s="258"/>
      <c r="E176" s="258"/>
      <c r="F176" s="379"/>
      <c r="G176" s="364" t="s">
        <v>522</v>
      </c>
      <c r="H176" s="258">
        <v>0</v>
      </c>
      <c r="I176" s="364" t="s">
        <v>524</v>
      </c>
      <c r="J176" s="339">
        <v>1</v>
      </c>
      <c r="K176" s="339">
        <v>0</v>
      </c>
      <c r="L176" s="339">
        <v>1</v>
      </c>
      <c r="M176" s="339">
        <v>0</v>
      </c>
      <c r="N176" s="345">
        <v>0</v>
      </c>
      <c r="O176" s="386">
        <f>+M176+N176</f>
        <v>0</v>
      </c>
      <c r="P176" s="339">
        <f>+O176+K176</f>
        <v>0</v>
      </c>
      <c r="Q176" s="339">
        <v>0</v>
      </c>
      <c r="R176" s="390">
        <f>+P176/J176</f>
        <v>0</v>
      </c>
      <c r="S176" s="393" t="s">
        <v>526</v>
      </c>
      <c r="T176" s="389">
        <v>2020130010115</v>
      </c>
      <c r="U176" s="324" t="s">
        <v>565</v>
      </c>
      <c r="V176" s="143" t="s">
        <v>542</v>
      </c>
      <c r="W176" s="136">
        <v>1</v>
      </c>
      <c r="X176" s="226">
        <v>1</v>
      </c>
      <c r="Y176" s="206">
        <v>0</v>
      </c>
      <c r="Z176" s="206"/>
      <c r="AA176" s="243">
        <v>0</v>
      </c>
      <c r="AB176" s="306">
        <v>0</v>
      </c>
      <c r="AC176" s="325"/>
      <c r="AD176" s="402"/>
      <c r="AE176" s="396"/>
      <c r="AF176" s="297"/>
      <c r="AG176" s="257"/>
      <c r="AH176" s="394"/>
      <c r="AI176" s="398"/>
      <c r="AJ176" s="398"/>
      <c r="AK176" s="399"/>
    </row>
    <row r="177" spans="1:37" ht="30" customHeight="1" x14ac:dyDescent="0.35">
      <c r="A177" s="379"/>
      <c r="B177" s="379"/>
      <c r="C177" s="258"/>
      <c r="D177" s="258"/>
      <c r="E177" s="258"/>
      <c r="F177" s="379"/>
      <c r="G177" s="364"/>
      <c r="H177" s="258"/>
      <c r="I177" s="364"/>
      <c r="J177" s="340"/>
      <c r="K177" s="340"/>
      <c r="L177" s="340"/>
      <c r="M177" s="340"/>
      <c r="N177" s="400"/>
      <c r="O177" s="387"/>
      <c r="P177" s="340"/>
      <c r="Q177" s="340"/>
      <c r="R177" s="391"/>
      <c r="S177" s="393"/>
      <c r="T177" s="389"/>
      <c r="U177" s="325"/>
      <c r="V177" s="143" t="s">
        <v>544</v>
      </c>
      <c r="W177" s="136">
        <v>1</v>
      </c>
      <c r="X177" s="226">
        <v>1</v>
      </c>
      <c r="Y177" s="206">
        <v>0</v>
      </c>
      <c r="Z177" s="206"/>
      <c r="AA177" s="243">
        <v>0</v>
      </c>
      <c r="AB177" s="306"/>
      <c r="AC177" s="325"/>
      <c r="AD177" s="402"/>
      <c r="AE177" s="396"/>
      <c r="AF177" s="297"/>
      <c r="AG177" s="257"/>
      <c r="AH177" s="394"/>
      <c r="AI177" s="398"/>
      <c r="AJ177" s="398"/>
      <c r="AK177" s="399"/>
    </row>
    <row r="178" spans="1:37" ht="16.5" customHeight="1" thickBot="1" x14ac:dyDescent="0.4">
      <c r="A178" s="379"/>
      <c r="B178" s="379"/>
      <c r="C178" s="258"/>
      <c r="D178" s="258"/>
      <c r="E178" s="258"/>
      <c r="F178" s="379"/>
      <c r="G178" s="364"/>
      <c r="H178" s="258"/>
      <c r="I178" s="364"/>
      <c r="J178" s="344"/>
      <c r="K178" s="344"/>
      <c r="L178" s="344"/>
      <c r="M178" s="344"/>
      <c r="N178" s="346"/>
      <c r="O178" s="388"/>
      <c r="P178" s="344"/>
      <c r="Q178" s="341"/>
      <c r="R178" s="392"/>
      <c r="S178" s="393"/>
      <c r="T178" s="389"/>
      <c r="U178" s="326"/>
      <c r="V178" s="143" t="s">
        <v>566</v>
      </c>
      <c r="W178" s="136">
        <v>1</v>
      </c>
      <c r="X178" s="226">
        <v>1</v>
      </c>
      <c r="Y178" s="206">
        <v>0</v>
      </c>
      <c r="Z178" s="206"/>
      <c r="AA178" s="243">
        <v>0</v>
      </c>
      <c r="AB178" s="306"/>
      <c r="AC178" s="326"/>
      <c r="AD178" s="403"/>
      <c r="AE178" s="397"/>
      <c r="AF178" s="297"/>
      <c r="AG178" s="257"/>
      <c r="AH178" s="394"/>
      <c r="AI178" s="398"/>
      <c r="AJ178" s="398"/>
      <c r="AK178" s="399"/>
    </row>
    <row r="179" spans="1:37" ht="81.75" customHeight="1" thickBot="1" x14ac:dyDescent="0.4">
      <c r="A179" s="147"/>
      <c r="B179" s="147"/>
      <c r="C179" s="141"/>
      <c r="D179" s="141"/>
      <c r="E179" s="141"/>
      <c r="F179" s="331" t="s">
        <v>777</v>
      </c>
      <c r="G179" s="332"/>
      <c r="H179" s="332"/>
      <c r="I179" s="332"/>
      <c r="J179" s="332"/>
      <c r="K179" s="332"/>
      <c r="L179" s="332"/>
      <c r="M179" s="332"/>
      <c r="N179" s="332"/>
      <c r="O179" s="332"/>
      <c r="P179" s="333"/>
      <c r="Q179" s="198">
        <f>AVERAGE(Q173:Q178)</f>
        <v>0.5</v>
      </c>
      <c r="R179" s="198">
        <f>AVERAGE(R173:R178)</f>
        <v>0.13333333333333333</v>
      </c>
      <c r="S179" s="167"/>
      <c r="T179" s="133"/>
      <c r="U179" s="135"/>
      <c r="V179" s="135"/>
      <c r="W179" s="135"/>
      <c r="X179" s="135"/>
      <c r="Y179" s="135"/>
      <c r="Z179" s="135"/>
      <c r="AA179" s="135"/>
      <c r="AB179" s="135"/>
      <c r="AC179" s="119"/>
      <c r="AD179" s="123"/>
      <c r="AE179" s="169"/>
      <c r="AF179" s="165"/>
      <c r="AG179" s="238"/>
      <c r="AH179" s="168"/>
      <c r="AI179" s="165"/>
      <c r="AJ179" s="165"/>
      <c r="AK179" s="170"/>
    </row>
    <row r="180" spans="1:37" s="49" customFormat="1" ht="19.5" customHeight="1" x14ac:dyDescent="0.35">
      <c r="A180" s="40"/>
      <c r="B180" s="40"/>
      <c r="C180" s="41"/>
      <c r="D180" s="42"/>
      <c r="E180" s="41"/>
      <c r="F180" s="40"/>
      <c r="G180" s="43"/>
      <c r="H180" s="41"/>
      <c r="I180" s="43"/>
      <c r="J180" s="44"/>
      <c r="K180" s="44"/>
      <c r="L180" s="44"/>
      <c r="M180" s="44"/>
      <c r="N180" s="100"/>
      <c r="O180" s="100"/>
      <c r="P180" s="44"/>
      <c r="Q180" s="44"/>
      <c r="R180" s="110"/>
      <c r="S180" s="45"/>
      <c r="T180" s="46"/>
      <c r="U180" s="46"/>
      <c r="V180" s="46"/>
      <c r="W180" s="46"/>
      <c r="X180" s="46"/>
      <c r="Y180" s="46"/>
      <c r="Z180" s="46"/>
      <c r="AA180" s="46"/>
      <c r="AB180" s="46"/>
      <c r="AC180" s="41"/>
      <c r="AD180" s="47"/>
      <c r="AE180" s="45"/>
      <c r="AF180" s="48"/>
      <c r="AG180" s="45"/>
      <c r="AH180" s="46"/>
      <c r="AI180" s="48"/>
      <c r="AJ180" s="48"/>
      <c r="AK180" s="61"/>
    </row>
    <row r="181" spans="1:37" ht="110.25" hidden="1" customHeight="1" x14ac:dyDescent="0.35">
      <c r="A181" s="379" t="s">
        <v>21</v>
      </c>
      <c r="B181" s="384" t="s">
        <v>22</v>
      </c>
      <c r="C181" s="385" t="s">
        <v>23</v>
      </c>
      <c r="D181" s="385">
        <v>31256050</v>
      </c>
      <c r="E181" s="385" t="s">
        <v>24</v>
      </c>
      <c r="F181" s="379" t="s">
        <v>25</v>
      </c>
      <c r="G181" s="83" t="s">
        <v>26</v>
      </c>
      <c r="H181" s="77" t="s">
        <v>567</v>
      </c>
      <c r="I181" s="83" t="s">
        <v>568</v>
      </c>
      <c r="J181" s="80">
        <v>2600</v>
      </c>
      <c r="K181" s="81"/>
      <c r="L181" s="81">
        <v>750</v>
      </c>
      <c r="M181" s="81">
        <v>0</v>
      </c>
      <c r="N181" s="81"/>
      <c r="O181" s="81"/>
      <c r="P181" s="81"/>
      <c r="Q181" s="140"/>
      <c r="R181" s="81"/>
      <c r="S181" s="75" t="s">
        <v>36</v>
      </c>
      <c r="T181" s="78">
        <v>2020130010215</v>
      </c>
      <c r="U181" s="134"/>
      <c r="V181" s="134"/>
      <c r="W181" s="134"/>
      <c r="X181" s="134"/>
      <c r="Y181" s="134"/>
      <c r="Z181" s="134"/>
      <c r="AA181" s="134"/>
      <c r="AB181" s="134"/>
      <c r="AC181" s="77" t="s">
        <v>42</v>
      </c>
      <c r="AD181" s="77" t="s">
        <v>43</v>
      </c>
      <c r="AE181" s="75" t="s">
        <v>44</v>
      </c>
      <c r="AF181" s="73">
        <v>48000000</v>
      </c>
      <c r="AG181" s="238" t="s">
        <v>45</v>
      </c>
      <c r="AH181" s="294" t="s">
        <v>46</v>
      </c>
      <c r="AI181" s="73"/>
      <c r="AJ181" s="73"/>
      <c r="AK181" s="73"/>
    </row>
    <row r="182" spans="1:37" ht="30" hidden="1" customHeight="1" x14ac:dyDescent="0.35">
      <c r="A182" s="379"/>
      <c r="B182" s="384"/>
      <c r="C182" s="385"/>
      <c r="D182" s="385"/>
      <c r="E182" s="385"/>
      <c r="F182" s="379"/>
      <c r="G182" s="83" t="s">
        <v>27</v>
      </c>
      <c r="H182" s="77" t="s">
        <v>569</v>
      </c>
      <c r="I182" s="83" t="s">
        <v>28</v>
      </c>
      <c r="J182" s="80">
        <v>1</v>
      </c>
      <c r="K182" s="1"/>
      <c r="L182" s="1">
        <v>0.25</v>
      </c>
      <c r="M182" s="1">
        <v>0</v>
      </c>
      <c r="N182" s="1"/>
      <c r="O182" s="1"/>
      <c r="P182" s="1"/>
      <c r="Q182" s="1"/>
      <c r="R182" s="1"/>
      <c r="S182" s="257" t="s">
        <v>36</v>
      </c>
      <c r="T182" s="377">
        <v>2020130010215</v>
      </c>
      <c r="U182" s="134"/>
      <c r="V182" s="134"/>
      <c r="W182" s="134"/>
      <c r="X182" s="134"/>
      <c r="Y182" s="134"/>
      <c r="Z182" s="134"/>
      <c r="AA182" s="134"/>
      <c r="AB182" s="134"/>
      <c r="AC182" s="77" t="s">
        <v>47</v>
      </c>
      <c r="AD182" s="77" t="s">
        <v>43</v>
      </c>
      <c r="AE182" s="257" t="s">
        <v>44</v>
      </c>
      <c r="AF182" s="73">
        <v>0</v>
      </c>
      <c r="AG182" s="257" t="s">
        <v>45</v>
      </c>
      <c r="AH182" s="295"/>
      <c r="AI182" s="73"/>
      <c r="AJ182" s="73"/>
      <c r="AK182" s="73"/>
    </row>
    <row r="183" spans="1:37" ht="31.5" hidden="1" customHeight="1" x14ac:dyDescent="0.35">
      <c r="A183" s="379"/>
      <c r="B183" s="384"/>
      <c r="C183" s="385"/>
      <c r="D183" s="385"/>
      <c r="E183" s="385"/>
      <c r="F183" s="379"/>
      <c r="G183" s="83" t="s">
        <v>29</v>
      </c>
      <c r="H183" s="77" t="s">
        <v>30</v>
      </c>
      <c r="I183" s="83" t="s">
        <v>31</v>
      </c>
      <c r="J183" s="80">
        <v>2</v>
      </c>
      <c r="K183" s="1"/>
      <c r="L183" s="1">
        <v>0.5</v>
      </c>
      <c r="M183" s="1">
        <v>0</v>
      </c>
      <c r="N183" s="1"/>
      <c r="O183" s="1"/>
      <c r="P183" s="1"/>
      <c r="Q183" s="1"/>
      <c r="R183" s="1"/>
      <c r="S183" s="257"/>
      <c r="T183" s="377"/>
      <c r="U183" s="134"/>
      <c r="V183" s="134"/>
      <c r="W183" s="134"/>
      <c r="X183" s="134"/>
      <c r="Y183" s="134"/>
      <c r="Z183" s="134"/>
      <c r="AA183" s="134"/>
      <c r="AB183" s="134"/>
      <c r="AC183" s="77" t="s">
        <v>47</v>
      </c>
      <c r="AD183" s="77" t="s">
        <v>48</v>
      </c>
      <c r="AE183" s="257"/>
      <c r="AF183" s="73">
        <v>0</v>
      </c>
      <c r="AG183" s="257"/>
      <c r="AH183" s="295"/>
      <c r="AI183" s="73"/>
      <c r="AJ183" s="73"/>
      <c r="AK183" s="73"/>
    </row>
    <row r="184" spans="1:37" ht="63" hidden="1" customHeight="1" x14ac:dyDescent="0.35">
      <c r="A184" s="379"/>
      <c r="B184" s="384"/>
      <c r="C184" s="385"/>
      <c r="D184" s="385"/>
      <c r="E184" s="385"/>
      <c r="F184" s="379"/>
      <c r="G184" s="83" t="s">
        <v>32</v>
      </c>
      <c r="H184" s="77" t="s">
        <v>30</v>
      </c>
      <c r="I184" s="83" t="s">
        <v>33</v>
      </c>
      <c r="J184" s="80">
        <v>1</v>
      </c>
      <c r="K184" s="1"/>
      <c r="L184" s="1">
        <v>0.25</v>
      </c>
      <c r="M184" s="1">
        <v>0</v>
      </c>
      <c r="N184" s="1"/>
      <c r="O184" s="1"/>
      <c r="P184" s="1"/>
      <c r="Q184" s="1"/>
      <c r="R184" s="1"/>
      <c r="S184" s="257"/>
      <c r="T184" s="377"/>
      <c r="U184" s="134"/>
      <c r="V184" s="134"/>
      <c r="W184" s="134"/>
      <c r="X184" s="134"/>
      <c r="Y184" s="134"/>
      <c r="Z184" s="134"/>
      <c r="AA184" s="134"/>
      <c r="AB184" s="134"/>
      <c r="AC184" s="77" t="s">
        <v>47</v>
      </c>
      <c r="AD184" s="77" t="s">
        <v>43</v>
      </c>
      <c r="AE184" s="257"/>
      <c r="AF184" s="73">
        <v>50637963</v>
      </c>
      <c r="AG184" s="257"/>
      <c r="AH184" s="295"/>
      <c r="AI184" s="73"/>
      <c r="AJ184" s="73"/>
      <c r="AK184" s="73"/>
    </row>
    <row r="185" spans="1:37" ht="75" hidden="1" customHeight="1" x14ac:dyDescent="0.35">
      <c r="A185" s="379"/>
      <c r="B185" s="384"/>
      <c r="C185" s="385"/>
      <c r="D185" s="385"/>
      <c r="E185" s="385"/>
      <c r="F185" s="379"/>
      <c r="G185" s="83" t="s">
        <v>34</v>
      </c>
      <c r="H185" s="77" t="s">
        <v>30</v>
      </c>
      <c r="I185" s="83" t="s">
        <v>35</v>
      </c>
      <c r="J185" s="80">
        <v>1</v>
      </c>
      <c r="K185" s="1"/>
      <c r="L185" s="1">
        <v>0.25</v>
      </c>
      <c r="M185" s="1">
        <v>0</v>
      </c>
      <c r="N185" s="1"/>
      <c r="O185" s="1"/>
      <c r="P185" s="1"/>
      <c r="Q185" s="1"/>
      <c r="R185" s="1"/>
      <c r="S185" s="257"/>
      <c r="T185" s="377"/>
      <c r="U185" s="134"/>
      <c r="V185" s="134"/>
      <c r="W185" s="134"/>
      <c r="X185" s="134"/>
      <c r="Y185" s="134"/>
      <c r="Z185" s="134"/>
      <c r="AA185" s="134"/>
      <c r="AB185" s="134"/>
      <c r="AC185" s="75" t="s">
        <v>47</v>
      </c>
      <c r="AD185" s="77" t="s">
        <v>49</v>
      </c>
      <c r="AE185" s="257"/>
      <c r="AF185" s="73">
        <v>21000000</v>
      </c>
      <c r="AG185" s="257"/>
      <c r="AH185" s="296"/>
      <c r="AI185" s="73"/>
      <c r="AJ185" s="73"/>
      <c r="AK185" s="73"/>
    </row>
    <row r="186" spans="1:37" s="49" customFormat="1" ht="15.75" hidden="1" customHeight="1" x14ac:dyDescent="0.35">
      <c r="A186" s="40"/>
      <c r="B186" s="40"/>
      <c r="C186" s="41"/>
      <c r="D186" s="41"/>
      <c r="E186" s="41"/>
      <c r="F186" s="40"/>
      <c r="G186" s="43"/>
      <c r="H186" s="41"/>
      <c r="I186" s="43"/>
      <c r="J186" s="50"/>
      <c r="K186" s="51"/>
      <c r="L186" s="51"/>
      <c r="M186" s="51"/>
      <c r="N186" s="51"/>
      <c r="O186" s="51"/>
      <c r="P186" s="51"/>
      <c r="Q186" s="51"/>
      <c r="R186" s="51"/>
      <c r="S186" s="45"/>
      <c r="T186" s="52"/>
      <c r="U186" s="52"/>
      <c r="V186" s="52"/>
      <c r="W186" s="52"/>
      <c r="X186" s="52"/>
      <c r="Y186" s="52"/>
      <c r="Z186" s="52"/>
      <c r="AA186" s="52"/>
      <c r="AB186" s="52"/>
      <c r="AC186" s="41"/>
      <c r="AD186" s="41"/>
      <c r="AE186" s="45"/>
      <c r="AF186" s="53"/>
      <c r="AG186" s="53"/>
      <c r="AH186" s="53"/>
      <c r="AI186" s="53"/>
      <c r="AJ186" s="53"/>
      <c r="AK186" s="53"/>
    </row>
    <row r="187" spans="1:37" ht="45" hidden="1" customHeight="1" x14ac:dyDescent="0.35">
      <c r="A187" s="379" t="s">
        <v>50</v>
      </c>
      <c r="B187" s="379" t="s">
        <v>51</v>
      </c>
      <c r="C187" s="258" t="s">
        <v>52</v>
      </c>
      <c r="D187" s="258" t="s">
        <v>92</v>
      </c>
      <c r="E187" s="258" t="s">
        <v>54</v>
      </c>
      <c r="F187" s="379" t="s">
        <v>93</v>
      </c>
      <c r="G187" s="364" t="s">
        <v>94</v>
      </c>
      <c r="H187" s="258" t="s">
        <v>30</v>
      </c>
      <c r="I187" s="364" t="s">
        <v>95</v>
      </c>
      <c r="J187" s="383">
        <v>8</v>
      </c>
      <c r="K187" s="376"/>
      <c r="L187" s="380">
        <v>2</v>
      </c>
      <c r="M187" s="376">
        <v>0</v>
      </c>
      <c r="N187" s="376"/>
      <c r="O187" s="376"/>
      <c r="P187" s="376"/>
      <c r="Q187" s="140"/>
      <c r="R187" s="376"/>
      <c r="S187" s="257" t="s">
        <v>313</v>
      </c>
      <c r="T187" s="377">
        <v>2020130010114</v>
      </c>
      <c r="U187" s="134"/>
      <c r="V187" s="134"/>
      <c r="W187" s="134"/>
      <c r="X187" s="134"/>
      <c r="Y187" s="134"/>
      <c r="Z187" s="134"/>
      <c r="AA187" s="134"/>
      <c r="AB187" s="134"/>
      <c r="AC187" s="77" t="s">
        <v>47</v>
      </c>
      <c r="AD187" s="77" t="s">
        <v>442</v>
      </c>
      <c r="AE187" s="257" t="s">
        <v>44</v>
      </c>
      <c r="AF187" s="291">
        <v>75230293</v>
      </c>
      <c r="AG187" s="257" t="s">
        <v>571</v>
      </c>
      <c r="AH187" s="257" t="s">
        <v>443</v>
      </c>
      <c r="AI187" s="291"/>
      <c r="AJ187" s="291"/>
      <c r="AK187" s="291"/>
    </row>
    <row r="188" spans="1:37" ht="45" hidden="1" customHeight="1" x14ac:dyDescent="0.35">
      <c r="A188" s="379"/>
      <c r="B188" s="379"/>
      <c r="C188" s="258"/>
      <c r="D188" s="258"/>
      <c r="E188" s="258"/>
      <c r="F188" s="379"/>
      <c r="G188" s="364"/>
      <c r="H188" s="258"/>
      <c r="I188" s="364"/>
      <c r="J188" s="383"/>
      <c r="K188" s="376"/>
      <c r="L188" s="381"/>
      <c r="M188" s="376"/>
      <c r="N188" s="376"/>
      <c r="O188" s="376"/>
      <c r="P188" s="376"/>
      <c r="Q188" s="140"/>
      <c r="R188" s="376"/>
      <c r="S188" s="257"/>
      <c r="T188" s="377"/>
      <c r="U188" s="134"/>
      <c r="V188" s="134"/>
      <c r="W188" s="134"/>
      <c r="X188" s="134"/>
      <c r="Y188" s="134"/>
      <c r="Z188" s="134"/>
      <c r="AA188" s="134"/>
      <c r="AB188" s="134"/>
      <c r="AC188" s="77" t="s">
        <v>444</v>
      </c>
      <c r="AD188" s="77" t="s">
        <v>442</v>
      </c>
      <c r="AE188" s="257"/>
      <c r="AF188" s="292"/>
      <c r="AG188" s="257"/>
      <c r="AH188" s="257"/>
      <c r="AI188" s="292"/>
      <c r="AJ188" s="292"/>
      <c r="AK188" s="292"/>
    </row>
    <row r="189" spans="1:37" ht="45" hidden="1" customHeight="1" x14ac:dyDescent="0.35">
      <c r="A189" s="379"/>
      <c r="B189" s="379"/>
      <c r="C189" s="258"/>
      <c r="D189" s="258"/>
      <c r="E189" s="258"/>
      <c r="F189" s="379"/>
      <c r="G189" s="364"/>
      <c r="H189" s="258"/>
      <c r="I189" s="364"/>
      <c r="J189" s="383"/>
      <c r="K189" s="376"/>
      <c r="L189" s="382"/>
      <c r="M189" s="376"/>
      <c r="N189" s="376"/>
      <c r="O189" s="376"/>
      <c r="P189" s="376"/>
      <c r="Q189" s="140"/>
      <c r="R189" s="376"/>
      <c r="S189" s="257"/>
      <c r="T189" s="377"/>
      <c r="U189" s="134"/>
      <c r="V189" s="134"/>
      <c r="W189" s="134"/>
      <c r="X189" s="134"/>
      <c r="Y189" s="134"/>
      <c r="Z189" s="134"/>
      <c r="AA189" s="134"/>
      <c r="AB189" s="134"/>
      <c r="AC189" s="77" t="s">
        <v>445</v>
      </c>
      <c r="AD189" s="77" t="s">
        <v>442</v>
      </c>
      <c r="AE189" s="257"/>
      <c r="AF189" s="293"/>
      <c r="AG189" s="257"/>
      <c r="AH189" s="257"/>
      <c r="AI189" s="293"/>
      <c r="AJ189" s="293"/>
      <c r="AK189" s="293"/>
    </row>
    <row r="190" spans="1:37" s="49" customFormat="1" ht="15.75" hidden="1" customHeight="1" x14ac:dyDescent="0.35">
      <c r="A190" s="40"/>
      <c r="B190" s="40"/>
      <c r="C190" s="41"/>
      <c r="D190" s="41"/>
      <c r="E190" s="41"/>
      <c r="F190" s="40"/>
      <c r="G190" s="43"/>
      <c r="H190" s="41"/>
      <c r="I190" s="43"/>
      <c r="J190" s="50"/>
      <c r="K190" s="51"/>
      <c r="L190" s="51"/>
      <c r="M190" s="51"/>
      <c r="N190" s="51"/>
      <c r="O190" s="51"/>
      <c r="P190" s="51"/>
      <c r="Q190" s="51"/>
      <c r="R190" s="51"/>
      <c r="S190" s="45"/>
      <c r="T190" s="52"/>
      <c r="U190" s="52"/>
      <c r="V190" s="52"/>
      <c r="W190" s="52"/>
      <c r="X190" s="52"/>
      <c r="Y190" s="52"/>
      <c r="Z190" s="52"/>
      <c r="AA190" s="52"/>
      <c r="AB190" s="52"/>
      <c r="AC190" s="41"/>
      <c r="AD190" s="41"/>
      <c r="AE190" s="45"/>
      <c r="AF190" s="53"/>
      <c r="AG190" s="45"/>
      <c r="AH190" s="45"/>
      <c r="AI190" s="53"/>
      <c r="AJ190" s="53"/>
      <c r="AK190" s="53"/>
    </row>
    <row r="191" spans="1:37" ht="15.75" hidden="1" customHeight="1" x14ac:dyDescent="0.35">
      <c r="A191" s="379" t="s">
        <v>50</v>
      </c>
      <c r="B191" s="379" t="s">
        <v>96</v>
      </c>
      <c r="C191" s="258" t="s">
        <v>97</v>
      </c>
      <c r="D191" s="258" t="s">
        <v>98</v>
      </c>
      <c r="E191" s="258" t="s">
        <v>99</v>
      </c>
      <c r="F191" s="379" t="s">
        <v>100</v>
      </c>
      <c r="G191" s="364" t="s">
        <v>101</v>
      </c>
      <c r="H191" s="258" t="s">
        <v>102</v>
      </c>
      <c r="I191" s="364" t="s">
        <v>103</v>
      </c>
      <c r="J191" s="383">
        <v>2500</v>
      </c>
      <c r="K191" s="376"/>
      <c r="L191" s="380">
        <v>650</v>
      </c>
      <c r="M191" s="376">
        <v>0</v>
      </c>
      <c r="N191" s="376"/>
      <c r="O191" s="376"/>
      <c r="P191" s="376"/>
      <c r="Q191" s="140"/>
      <c r="R191" s="376"/>
      <c r="S191" s="257" t="s">
        <v>628</v>
      </c>
      <c r="T191" s="377">
        <v>2020130010116</v>
      </c>
      <c r="U191" s="134"/>
      <c r="V191" s="134"/>
      <c r="W191" s="134"/>
      <c r="X191" s="134"/>
      <c r="Y191" s="134"/>
      <c r="Z191" s="134"/>
      <c r="AA191" s="134"/>
      <c r="AB191" s="134"/>
      <c r="AC191" s="258" t="s">
        <v>47</v>
      </c>
      <c r="AD191" s="258" t="s">
        <v>446</v>
      </c>
      <c r="AE191" s="257" t="s">
        <v>44</v>
      </c>
      <c r="AF191" s="73">
        <v>106600000</v>
      </c>
      <c r="AG191" s="257" t="s">
        <v>447</v>
      </c>
      <c r="AH191" s="257" t="s">
        <v>448</v>
      </c>
      <c r="AI191" s="73"/>
      <c r="AJ191" s="73"/>
      <c r="AK191" s="73"/>
    </row>
    <row r="192" spans="1:37" ht="15" hidden="1" customHeight="1" x14ac:dyDescent="0.35">
      <c r="A192" s="379"/>
      <c r="B192" s="379"/>
      <c r="C192" s="258"/>
      <c r="D192" s="258"/>
      <c r="E192" s="258"/>
      <c r="F192" s="379"/>
      <c r="G192" s="364"/>
      <c r="H192" s="258"/>
      <c r="I192" s="364"/>
      <c r="J192" s="383"/>
      <c r="K192" s="376"/>
      <c r="L192" s="381"/>
      <c r="M192" s="376"/>
      <c r="N192" s="376"/>
      <c r="O192" s="376"/>
      <c r="P192" s="376"/>
      <c r="Q192" s="140"/>
      <c r="R192" s="376"/>
      <c r="S192" s="257"/>
      <c r="T192" s="377"/>
      <c r="U192" s="134"/>
      <c r="V192" s="134"/>
      <c r="W192" s="134"/>
      <c r="X192" s="134"/>
      <c r="Y192" s="134"/>
      <c r="Z192" s="134"/>
      <c r="AA192" s="134"/>
      <c r="AB192" s="134"/>
      <c r="AC192" s="258"/>
      <c r="AD192" s="258"/>
      <c r="AE192" s="257"/>
      <c r="AF192" s="291">
        <v>146196854</v>
      </c>
      <c r="AG192" s="257"/>
      <c r="AH192" s="257"/>
      <c r="AI192" s="291"/>
      <c r="AJ192" s="291"/>
      <c r="AK192" s="291"/>
    </row>
    <row r="193" spans="1:37" ht="15" hidden="1" customHeight="1" x14ac:dyDescent="0.35">
      <c r="A193" s="379"/>
      <c r="B193" s="379"/>
      <c r="C193" s="258"/>
      <c r="D193" s="258"/>
      <c r="E193" s="258"/>
      <c r="F193" s="379"/>
      <c r="G193" s="364"/>
      <c r="H193" s="258"/>
      <c r="I193" s="364"/>
      <c r="J193" s="383"/>
      <c r="K193" s="376"/>
      <c r="L193" s="382"/>
      <c r="M193" s="376"/>
      <c r="N193" s="376"/>
      <c r="O193" s="376"/>
      <c r="P193" s="376"/>
      <c r="Q193" s="140"/>
      <c r="R193" s="376"/>
      <c r="S193" s="257"/>
      <c r="T193" s="377"/>
      <c r="U193" s="134"/>
      <c r="V193" s="134"/>
      <c r="W193" s="134"/>
      <c r="X193" s="134"/>
      <c r="Y193" s="134"/>
      <c r="Z193" s="134"/>
      <c r="AA193" s="134"/>
      <c r="AB193" s="134"/>
      <c r="AC193" s="258"/>
      <c r="AD193" s="258"/>
      <c r="AE193" s="257"/>
      <c r="AF193" s="292"/>
      <c r="AG193" s="257"/>
      <c r="AH193" s="257"/>
      <c r="AI193" s="292"/>
      <c r="AJ193" s="292"/>
      <c r="AK193" s="292"/>
    </row>
    <row r="194" spans="1:37" ht="30" hidden="1" customHeight="1" x14ac:dyDescent="0.35">
      <c r="A194" s="379"/>
      <c r="B194" s="379"/>
      <c r="C194" s="258"/>
      <c r="D194" s="258"/>
      <c r="E194" s="258"/>
      <c r="F194" s="379"/>
      <c r="G194" s="83" t="s">
        <v>104</v>
      </c>
      <c r="H194" s="77" t="s">
        <v>30</v>
      </c>
      <c r="I194" s="83" t="s">
        <v>105</v>
      </c>
      <c r="J194" s="80">
        <v>500</v>
      </c>
      <c r="K194" s="81"/>
      <c r="L194" s="81">
        <v>150</v>
      </c>
      <c r="M194" s="81">
        <v>0</v>
      </c>
      <c r="N194" s="81"/>
      <c r="O194" s="81"/>
      <c r="P194" s="81"/>
      <c r="Q194" s="140"/>
      <c r="R194" s="81"/>
      <c r="S194" s="257"/>
      <c r="T194" s="377"/>
      <c r="U194" s="134"/>
      <c r="V194" s="134"/>
      <c r="W194" s="134"/>
      <c r="X194" s="134"/>
      <c r="Y194" s="134"/>
      <c r="Z194" s="134"/>
      <c r="AA194" s="134"/>
      <c r="AB194" s="134"/>
      <c r="AC194" s="258"/>
      <c r="AD194" s="258"/>
      <c r="AE194" s="257"/>
      <c r="AF194" s="293"/>
      <c r="AG194" s="257"/>
      <c r="AH194" s="257"/>
      <c r="AI194" s="293"/>
      <c r="AJ194" s="293"/>
      <c r="AK194" s="293"/>
    </row>
    <row r="195" spans="1:37" s="49" customFormat="1" ht="15.75" hidden="1" customHeight="1" x14ac:dyDescent="0.35">
      <c r="A195" s="40"/>
      <c r="B195" s="40"/>
      <c r="C195" s="41"/>
      <c r="D195" s="41"/>
      <c r="E195" s="54"/>
      <c r="F195" s="40"/>
      <c r="G195" s="43"/>
      <c r="H195" s="41"/>
      <c r="I195" s="43"/>
      <c r="J195" s="50"/>
      <c r="K195" s="51"/>
      <c r="L195" s="51"/>
      <c r="M195" s="51"/>
      <c r="N195" s="51"/>
      <c r="O195" s="51"/>
      <c r="P195" s="51"/>
      <c r="Q195" s="51"/>
      <c r="R195" s="51"/>
      <c r="S195" s="45"/>
      <c r="T195" s="52"/>
      <c r="U195" s="52"/>
      <c r="V195" s="52"/>
      <c r="W195" s="52"/>
      <c r="X195" s="52"/>
      <c r="Y195" s="52"/>
      <c r="Z195" s="52"/>
      <c r="AA195" s="52"/>
      <c r="AB195" s="52"/>
      <c r="AC195" s="41"/>
      <c r="AD195" s="41"/>
      <c r="AE195" s="45"/>
      <c r="AF195" s="53"/>
      <c r="AG195" s="45"/>
      <c r="AH195" s="45"/>
      <c r="AI195" s="53"/>
      <c r="AJ195" s="53"/>
      <c r="AK195" s="53"/>
    </row>
    <row r="196" spans="1:37" ht="15" hidden="1" customHeight="1" x14ac:dyDescent="0.35">
      <c r="A196" s="379" t="s">
        <v>132</v>
      </c>
      <c r="B196" s="379" t="s">
        <v>133</v>
      </c>
      <c r="C196" s="258" t="s">
        <v>134</v>
      </c>
      <c r="D196" s="258" t="s">
        <v>30</v>
      </c>
      <c r="E196" s="258" t="s">
        <v>135</v>
      </c>
      <c r="F196" s="379" t="s">
        <v>136</v>
      </c>
      <c r="G196" s="364" t="s">
        <v>137</v>
      </c>
      <c r="H196" s="258">
        <v>0</v>
      </c>
      <c r="I196" s="364" t="s">
        <v>138</v>
      </c>
      <c r="J196" s="383">
        <v>15</v>
      </c>
      <c r="K196" s="376"/>
      <c r="L196" s="380">
        <v>4</v>
      </c>
      <c r="M196" s="376">
        <v>0</v>
      </c>
      <c r="N196" s="376"/>
      <c r="O196" s="376"/>
      <c r="P196" s="376"/>
      <c r="Q196" s="140"/>
      <c r="R196" s="376"/>
      <c r="S196" s="257" t="s">
        <v>332</v>
      </c>
      <c r="T196" s="377">
        <v>2020130010118</v>
      </c>
      <c r="U196" s="134"/>
      <c r="V196" s="134"/>
      <c r="W196" s="134"/>
      <c r="X196" s="134"/>
      <c r="Y196" s="134"/>
      <c r="Z196" s="134"/>
      <c r="AA196" s="134"/>
      <c r="AB196" s="134"/>
      <c r="AC196" s="258" t="s">
        <v>47</v>
      </c>
      <c r="AD196" s="258" t="s">
        <v>450</v>
      </c>
      <c r="AE196" s="257" t="s">
        <v>44</v>
      </c>
      <c r="AF196" s="291">
        <f>64080317</f>
        <v>64080317</v>
      </c>
      <c r="AG196" s="257" t="s">
        <v>451</v>
      </c>
      <c r="AH196" s="257" t="s">
        <v>452</v>
      </c>
      <c r="AI196" s="291"/>
      <c r="AJ196" s="291"/>
      <c r="AK196" s="291"/>
    </row>
    <row r="197" spans="1:37" ht="15" hidden="1" customHeight="1" x14ac:dyDescent="0.35">
      <c r="A197" s="379"/>
      <c r="B197" s="379"/>
      <c r="C197" s="258"/>
      <c r="D197" s="258"/>
      <c r="E197" s="258"/>
      <c r="F197" s="379"/>
      <c r="G197" s="364"/>
      <c r="H197" s="258"/>
      <c r="I197" s="364"/>
      <c r="J197" s="383"/>
      <c r="K197" s="376"/>
      <c r="L197" s="381"/>
      <c r="M197" s="376"/>
      <c r="N197" s="376"/>
      <c r="O197" s="376"/>
      <c r="P197" s="376"/>
      <c r="Q197" s="140"/>
      <c r="R197" s="376"/>
      <c r="S197" s="257"/>
      <c r="T197" s="377"/>
      <c r="U197" s="134"/>
      <c r="V197" s="134"/>
      <c r="W197" s="134"/>
      <c r="X197" s="134"/>
      <c r="Y197" s="134"/>
      <c r="Z197" s="134"/>
      <c r="AA197" s="134"/>
      <c r="AB197" s="134"/>
      <c r="AC197" s="258"/>
      <c r="AD197" s="258"/>
      <c r="AE197" s="257"/>
      <c r="AF197" s="292"/>
      <c r="AG197" s="257"/>
      <c r="AH197" s="257"/>
      <c r="AI197" s="292"/>
      <c r="AJ197" s="292"/>
      <c r="AK197" s="292"/>
    </row>
    <row r="198" spans="1:37" ht="15" hidden="1" customHeight="1" x14ac:dyDescent="0.35">
      <c r="A198" s="379"/>
      <c r="B198" s="379"/>
      <c r="C198" s="258"/>
      <c r="D198" s="258"/>
      <c r="E198" s="258"/>
      <c r="F198" s="379"/>
      <c r="G198" s="364"/>
      <c r="H198" s="258"/>
      <c r="I198" s="364"/>
      <c r="J198" s="383"/>
      <c r="K198" s="376"/>
      <c r="L198" s="382"/>
      <c r="M198" s="376"/>
      <c r="N198" s="376"/>
      <c r="O198" s="376"/>
      <c r="P198" s="376"/>
      <c r="Q198" s="140"/>
      <c r="R198" s="376"/>
      <c r="S198" s="257"/>
      <c r="T198" s="377"/>
      <c r="U198" s="134"/>
      <c r="V198" s="134"/>
      <c r="W198" s="134"/>
      <c r="X198" s="134"/>
      <c r="Y198" s="134"/>
      <c r="Z198" s="134"/>
      <c r="AA198" s="134"/>
      <c r="AB198" s="134"/>
      <c r="AC198" s="258"/>
      <c r="AD198" s="258"/>
      <c r="AE198" s="257"/>
      <c r="AF198" s="293"/>
      <c r="AG198" s="257"/>
      <c r="AH198" s="257"/>
      <c r="AI198" s="293"/>
      <c r="AJ198" s="293"/>
      <c r="AK198" s="293"/>
    </row>
    <row r="199" spans="1:37" s="49" customFormat="1" ht="15.75" hidden="1" customHeight="1" x14ac:dyDescent="0.35">
      <c r="A199" s="40"/>
      <c r="B199" s="40"/>
      <c r="C199" s="41"/>
      <c r="D199" s="41"/>
      <c r="E199" s="41"/>
      <c r="F199" s="40"/>
      <c r="G199" s="43"/>
      <c r="H199" s="41"/>
      <c r="I199" s="43"/>
      <c r="J199" s="50"/>
      <c r="K199" s="51"/>
      <c r="L199" s="51"/>
      <c r="M199" s="51"/>
      <c r="N199" s="51"/>
      <c r="O199" s="51"/>
      <c r="P199" s="51"/>
      <c r="Q199" s="51"/>
      <c r="R199" s="51"/>
      <c r="S199" s="45"/>
      <c r="T199" s="55"/>
      <c r="U199" s="55"/>
      <c r="V199" s="55"/>
      <c r="W199" s="55"/>
      <c r="X199" s="55"/>
      <c r="Y199" s="55"/>
      <c r="Z199" s="55"/>
      <c r="AA199" s="55"/>
      <c r="AB199" s="55"/>
      <c r="AC199" s="41"/>
      <c r="AD199" s="41"/>
      <c r="AE199" s="45"/>
      <c r="AF199" s="53"/>
      <c r="AG199" s="45"/>
      <c r="AH199" s="45"/>
      <c r="AI199" s="53"/>
      <c r="AJ199" s="53"/>
      <c r="AK199" s="53"/>
    </row>
    <row r="200" spans="1:37" ht="405.75" hidden="1" customHeight="1" x14ac:dyDescent="0.35">
      <c r="A200" s="82" t="s">
        <v>132</v>
      </c>
      <c r="B200" s="82" t="s">
        <v>133</v>
      </c>
      <c r="C200" s="77" t="s">
        <v>134</v>
      </c>
      <c r="D200" s="77" t="s">
        <v>30</v>
      </c>
      <c r="E200" s="77" t="s">
        <v>135</v>
      </c>
      <c r="F200" s="82" t="s">
        <v>139</v>
      </c>
      <c r="G200" s="83" t="s">
        <v>140</v>
      </c>
      <c r="H200" s="75">
        <v>0</v>
      </c>
      <c r="I200" s="83" t="s">
        <v>141</v>
      </c>
      <c r="J200" s="80">
        <v>48</v>
      </c>
      <c r="K200" s="81"/>
      <c r="L200" s="81">
        <v>14</v>
      </c>
      <c r="M200" s="81">
        <v>0</v>
      </c>
      <c r="N200" s="81"/>
      <c r="O200" s="81"/>
      <c r="P200" s="81"/>
      <c r="Q200" s="140"/>
      <c r="R200" s="81"/>
      <c r="S200" s="75" t="s">
        <v>572</v>
      </c>
      <c r="T200" s="78">
        <v>2020130010316</v>
      </c>
      <c r="U200" s="134"/>
      <c r="V200" s="134"/>
      <c r="W200" s="134"/>
      <c r="X200" s="134"/>
      <c r="Y200" s="134"/>
      <c r="Z200" s="134"/>
      <c r="AA200" s="134"/>
      <c r="AB200" s="134"/>
      <c r="AC200" s="13" t="s">
        <v>453</v>
      </c>
      <c r="AD200" s="77" t="s">
        <v>454</v>
      </c>
      <c r="AE200" s="75" t="s">
        <v>44</v>
      </c>
      <c r="AF200" s="73">
        <v>79908156</v>
      </c>
      <c r="AG200" s="238" t="s">
        <v>455</v>
      </c>
      <c r="AH200" s="75" t="s">
        <v>456</v>
      </c>
      <c r="AI200" s="73"/>
      <c r="AJ200" s="73"/>
      <c r="AK200" s="73"/>
    </row>
    <row r="201" spans="1:37" s="49" customFormat="1" ht="15.75" hidden="1" customHeight="1" x14ac:dyDescent="0.35">
      <c r="A201" s="40"/>
      <c r="B201" s="40"/>
      <c r="C201" s="41"/>
      <c r="D201" s="41"/>
      <c r="E201" s="41"/>
      <c r="F201" s="40"/>
      <c r="G201" s="43"/>
      <c r="H201" s="45"/>
      <c r="I201" s="43"/>
      <c r="J201" s="50"/>
      <c r="K201" s="51"/>
      <c r="L201" s="51"/>
      <c r="M201" s="51"/>
      <c r="N201" s="51"/>
      <c r="O201" s="51"/>
      <c r="P201" s="51"/>
      <c r="Q201" s="51"/>
      <c r="R201" s="51"/>
      <c r="S201" s="45"/>
      <c r="T201" s="52"/>
      <c r="U201" s="52"/>
      <c r="V201" s="52"/>
      <c r="W201" s="52"/>
      <c r="X201" s="52"/>
      <c r="Y201" s="52"/>
      <c r="Z201" s="52"/>
      <c r="AA201" s="52"/>
      <c r="AB201" s="52"/>
      <c r="AC201" s="41"/>
      <c r="AD201" s="41"/>
      <c r="AE201" s="45"/>
      <c r="AF201" s="53"/>
      <c r="AG201" s="45"/>
      <c r="AH201" s="45"/>
      <c r="AI201" s="53"/>
      <c r="AJ201" s="53"/>
      <c r="AK201" s="53"/>
    </row>
    <row r="202" spans="1:37" ht="72.75" hidden="1" customHeight="1" x14ac:dyDescent="0.35">
      <c r="A202" s="373" t="s">
        <v>573</v>
      </c>
      <c r="B202" s="373" t="s">
        <v>574</v>
      </c>
      <c r="C202" s="324" t="s">
        <v>575</v>
      </c>
      <c r="D202" s="324">
        <v>274</v>
      </c>
      <c r="E202" s="258" t="s">
        <v>576</v>
      </c>
      <c r="F202" s="379" t="s">
        <v>25</v>
      </c>
      <c r="G202" s="258" t="s">
        <v>610</v>
      </c>
      <c r="H202" s="258">
        <v>274</v>
      </c>
      <c r="I202" s="83" t="s">
        <v>609</v>
      </c>
      <c r="J202" s="258">
        <v>274</v>
      </c>
      <c r="K202" s="257"/>
      <c r="L202" s="324">
        <v>91</v>
      </c>
      <c r="M202" s="257">
        <v>0</v>
      </c>
      <c r="N202" s="257"/>
      <c r="O202" s="257"/>
      <c r="P202" s="257"/>
      <c r="Q202" s="125"/>
      <c r="R202" s="257"/>
      <c r="S202" s="258" t="s">
        <v>577</v>
      </c>
      <c r="T202" s="377">
        <v>2020130010330</v>
      </c>
      <c r="U202" s="134"/>
      <c r="V202" s="134"/>
      <c r="W202" s="134"/>
      <c r="X202" s="134"/>
      <c r="Y202" s="134"/>
      <c r="Z202" s="134"/>
      <c r="AA202" s="134"/>
      <c r="AB202" s="134"/>
      <c r="AC202" s="77" t="s">
        <v>579</v>
      </c>
      <c r="AD202" s="258" t="s">
        <v>43</v>
      </c>
      <c r="AE202" s="257" t="s">
        <v>44</v>
      </c>
      <c r="AF202" s="297">
        <v>350000000</v>
      </c>
      <c r="AG202" s="258" t="s">
        <v>580</v>
      </c>
      <c r="AH202" s="257" t="s">
        <v>581</v>
      </c>
      <c r="AI202" s="375"/>
      <c r="AJ202" s="375"/>
      <c r="AK202" s="375"/>
    </row>
    <row r="203" spans="1:37" ht="48" hidden="1" customHeight="1" x14ac:dyDescent="0.35">
      <c r="A203" s="374"/>
      <c r="B203" s="374"/>
      <c r="C203" s="325"/>
      <c r="D203" s="325"/>
      <c r="E203" s="258"/>
      <c r="F203" s="379"/>
      <c r="G203" s="258"/>
      <c r="H203" s="258"/>
      <c r="I203" s="13" t="s">
        <v>608</v>
      </c>
      <c r="J203" s="258"/>
      <c r="K203" s="257"/>
      <c r="L203" s="325"/>
      <c r="M203" s="257"/>
      <c r="N203" s="257"/>
      <c r="O203" s="257"/>
      <c r="P203" s="257"/>
      <c r="Q203" s="125"/>
      <c r="R203" s="257"/>
      <c r="S203" s="258"/>
      <c r="T203" s="377"/>
      <c r="U203" s="134"/>
      <c r="V203" s="134"/>
      <c r="W203" s="134"/>
      <c r="X203" s="134"/>
      <c r="Y203" s="134"/>
      <c r="Z203" s="134"/>
      <c r="AA203" s="134"/>
      <c r="AB203" s="134"/>
      <c r="AC203" s="77" t="s">
        <v>579</v>
      </c>
      <c r="AD203" s="258"/>
      <c r="AE203" s="257"/>
      <c r="AF203" s="297"/>
      <c r="AG203" s="258"/>
      <c r="AH203" s="257"/>
      <c r="AI203" s="375"/>
      <c r="AJ203" s="375"/>
      <c r="AK203" s="375"/>
    </row>
    <row r="204" spans="1:37" ht="74.25" hidden="1" customHeight="1" x14ac:dyDescent="0.35">
      <c r="A204" s="378"/>
      <c r="B204" s="378"/>
      <c r="C204" s="326"/>
      <c r="D204" s="326"/>
      <c r="E204" s="258"/>
      <c r="F204" s="379"/>
      <c r="G204" s="258"/>
      <c r="H204" s="258"/>
      <c r="I204" s="13" t="s">
        <v>607</v>
      </c>
      <c r="J204" s="258"/>
      <c r="K204" s="257"/>
      <c r="L204" s="326"/>
      <c r="M204" s="257"/>
      <c r="N204" s="257"/>
      <c r="O204" s="257"/>
      <c r="P204" s="257"/>
      <c r="Q204" s="125"/>
      <c r="R204" s="257"/>
      <c r="S204" s="258"/>
      <c r="T204" s="377"/>
      <c r="U204" s="134"/>
      <c r="V204" s="134"/>
      <c r="W204" s="134"/>
      <c r="X204" s="134"/>
      <c r="Y204" s="134"/>
      <c r="Z204" s="134"/>
      <c r="AA204" s="134"/>
      <c r="AB204" s="134"/>
      <c r="AC204" s="77" t="s">
        <v>579</v>
      </c>
      <c r="AD204" s="258"/>
      <c r="AE204" s="257"/>
      <c r="AF204" s="297"/>
      <c r="AG204" s="258"/>
      <c r="AH204" s="257"/>
      <c r="AI204" s="375"/>
      <c r="AJ204" s="375"/>
      <c r="AK204" s="375"/>
    </row>
    <row r="205" spans="1:37" ht="15" hidden="1" customHeight="1" x14ac:dyDescent="0.35"/>
    <row r="206" spans="1:37" ht="15" hidden="1" customHeight="1" x14ac:dyDescent="0.35"/>
    <row r="207" spans="1:37" ht="15" hidden="1" customHeight="1" x14ac:dyDescent="0.35"/>
    <row r="208" spans="1:37" ht="15" hidden="1" customHeight="1" x14ac:dyDescent="0.35"/>
    <row r="209" spans="10:36" ht="15" hidden="1" customHeight="1" x14ac:dyDescent="0.35"/>
    <row r="210" spans="10:36" ht="15" hidden="1" customHeight="1" x14ac:dyDescent="0.35"/>
    <row r="211" spans="10:36" ht="15" hidden="1" customHeight="1" x14ac:dyDescent="0.35"/>
    <row r="212" spans="10:36" ht="15" hidden="1" customHeight="1" x14ac:dyDescent="0.35"/>
    <row r="214" spans="10:36" ht="16" thickBot="1" x14ac:dyDescent="0.4"/>
    <row r="215" spans="10:36" ht="46.5" customHeight="1" x14ac:dyDescent="0.35">
      <c r="J215" s="265" t="s">
        <v>786</v>
      </c>
      <c r="K215" s="266"/>
      <c r="L215" s="266"/>
      <c r="M215" s="266"/>
      <c r="N215" s="266"/>
      <c r="O215" s="266"/>
      <c r="P215" s="266"/>
      <c r="Q215" s="271">
        <f>+(Q17+Q25+Q34+Q47+Q57+Q67+Q71+Q75+Q82+Q89+Q96+Q102+Q108+Q111+Q129+Q138+Q146+Q156+Q161+Q171+Q179)/21</f>
        <v>0.53360600443876838</v>
      </c>
      <c r="R215" s="274">
        <f>+(R17+R25+R34+R47+R57+R67+R71+R75+R82+R89+R96+R102+R108+R111+R129+R138+R146+R156+R161+R171+R179)/21</f>
        <v>0.28096437381125294</v>
      </c>
      <c r="Y215" s="277" t="s">
        <v>787</v>
      </c>
      <c r="Z215" s="278"/>
      <c r="AA215" s="279"/>
      <c r="AB215" s="286">
        <f>+AVERAGE(AB3:AB178)</f>
        <v>0.46584897427875072</v>
      </c>
      <c r="AH215" s="254" t="s">
        <v>788</v>
      </c>
      <c r="AI215" s="255">
        <f>+AI173+AI163+AI158+AI148+AI140+AI131+AI113+AI110+AI104+AI98+AI91+AI84+AI77+AI73+AI69+AI59+AI49+AI36+AI27+AI19+AI3</f>
        <v>25321443984.369999</v>
      </c>
      <c r="AJ215" s="255">
        <f>+AJ173+AJ163+AJ158+AJ148+AJ140+AJ131+AJ113+AJ110+AJ104+AJ98+AJ91+AJ84+AJ77+AJ73+AJ69+AJ59+AJ49+AJ36+AJ27+AJ19+AJ3</f>
        <v>5905177072</v>
      </c>
    </row>
    <row r="216" spans="10:36" ht="89.25" customHeight="1" x14ac:dyDescent="0.35">
      <c r="J216" s="267"/>
      <c r="K216" s="268"/>
      <c r="L216" s="268"/>
      <c r="M216" s="268"/>
      <c r="N216" s="268"/>
      <c r="O216" s="268"/>
      <c r="P216" s="268"/>
      <c r="Q216" s="272"/>
      <c r="R216" s="275"/>
      <c r="Y216" s="280"/>
      <c r="Z216" s="281"/>
      <c r="AA216" s="282"/>
      <c r="AB216" s="287"/>
      <c r="AH216" s="289" t="s">
        <v>789</v>
      </c>
      <c r="AI216" s="290"/>
      <c r="AJ216" s="256">
        <f>+AJ215/AI215</f>
        <v>0.23320854354297685</v>
      </c>
    </row>
    <row r="217" spans="10:36" x14ac:dyDescent="0.35">
      <c r="J217" s="267"/>
      <c r="K217" s="268"/>
      <c r="L217" s="268"/>
      <c r="M217" s="268"/>
      <c r="N217" s="268"/>
      <c r="O217" s="268"/>
      <c r="P217" s="268"/>
      <c r="Q217" s="272"/>
      <c r="R217" s="275"/>
      <c r="Y217" s="280"/>
      <c r="Z217" s="281"/>
      <c r="AA217" s="282"/>
      <c r="AB217" s="287"/>
    </row>
    <row r="218" spans="10:36" x14ac:dyDescent="0.35">
      <c r="J218" s="267"/>
      <c r="K218" s="268"/>
      <c r="L218" s="268"/>
      <c r="M218" s="268"/>
      <c r="N218" s="268"/>
      <c r="O218" s="268"/>
      <c r="P218" s="268"/>
      <c r="Q218" s="272"/>
      <c r="R218" s="275"/>
      <c r="Y218" s="280"/>
      <c r="Z218" s="281"/>
      <c r="AA218" s="282"/>
      <c r="AB218" s="287"/>
    </row>
    <row r="219" spans="10:36" x14ac:dyDescent="0.35">
      <c r="J219" s="267"/>
      <c r="K219" s="268"/>
      <c r="L219" s="268"/>
      <c r="M219" s="268"/>
      <c r="N219" s="268"/>
      <c r="O219" s="268"/>
      <c r="P219" s="268"/>
      <c r="Q219" s="272"/>
      <c r="R219" s="275"/>
      <c r="Y219" s="280"/>
      <c r="Z219" s="281"/>
      <c r="AA219" s="282"/>
      <c r="AB219" s="287"/>
    </row>
    <row r="220" spans="10:36" ht="16" thickBot="1" x14ac:dyDescent="0.4">
      <c r="J220" s="267"/>
      <c r="K220" s="268"/>
      <c r="L220" s="268"/>
      <c r="M220" s="268"/>
      <c r="N220" s="268"/>
      <c r="O220" s="268"/>
      <c r="P220" s="268"/>
      <c r="Q220" s="272"/>
      <c r="R220" s="275"/>
      <c r="Y220" s="283"/>
      <c r="Z220" s="284"/>
      <c r="AA220" s="285"/>
      <c r="AB220" s="288"/>
    </row>
    <row r="221" spans="10:36" ht="16" thickBot="1" x14ac:dyDescent="0.4">
      <c r="J221" s="269"/>
      <c r="K221" s="270"/>
      <c r="L221" s="270"/>
      <c r="M221" s="270"/>
      <c r="N221" s="270"/>
      <c r="O221" s="270"/>
      <c r="P221" s="270"/>
      <c r="Q221" s="273"/>
      <c r="R221" s="276"/>
    </row>
  </sheetData>
  <mergeCells count="895">
    <mergeCell ref="AI3:AI16"/>
    <mergeCell ref="AJ3:AJ16"/>
    <mergeCell ref="AK3:AK16"/>
    <mergeCell ref="G9:G10"/>
    <mergeCell ref="R6:R8"/>
    <mergeCell ref="AH3:AH16"/>
    <mergeCell ref="G4:G5"/>
    <mergeCell ref="H4:H5"/>
    <mergeCell ref="I4:I5"/>
    <mergeCell ref="J4:J5"/>
    <mergeCell ref="K4:K5"/>
    <mergeCell ref="S3:S16"/>
    <mergeCell ref="T3:T16"/>
    <mergeCell ref="AC3:AC16"/>
    <mergeCell ref="AD3:AD16"/>
    <mergeCell ref="AE3:AE16"/>
    <mergeCell ref="AF3:AF16"/>
    <mergeCell ref="L4:L5"/>
    <mergeCell ref="M4:M5"/>
    <mergeCell ref="N4:N5"/>
    <mergeCell ref="O4:O5"/>
    <mergeCell ref="P4:P5"/>
    <mergeCell ref="R4:R5"/>
    <mergeCell ref="H9:H10"/>
    <mergeCell ref="I9:I10"/>
    <mergeCell ref="J9:J10"/>
    <mergeCell ref="K9:K10"/>
    <mergeCell ref="G6:G8"/>
    <mergeCell ref="H6:H8"/>
    <mergeCell ref="I6:I8"/>
    <mergeCell ref="J6:J8"/>
    <mergeCell ref="K6:K8"/>
    <mergeCell ref="R12:R13"/>
    <mergeCell ref="A19:A24"/>
    <mergeCell ref="B19:B24"/>
    <mergeCell ref="C19:C24"/>
    <mergeCell ref="D19:D24"/>
    <mergeCell ref="E19:E24"/>
    <mergeCell ref="G12:G13"/>
    <mergeCell ref="H12:H13"/>
    <mergeCell ref="I12:I13"/>
    <mergeCell ref="J12:J13"/>
    <mergeCell ref="K12:K13"/>
    <mergeCell ref="L12:L13"/>
    <mergeCell ref="A3:A16"/>
    <mergeCell ref="B3:B16"/>
    <mergeCell ref="C3:C16"/>
    <mergeCell ref="D3:D16"/>
    <mergeCell ref="E3:E16"/>
    <mergeCell ref="L9:L10"/>
    <mergeCell ref="M9:M10"/>
    <mergeCell ref="N9:N10"/>
    <mergeCell ref="O9:O10"/>
    <mergeCell ref="P9:P10"/>
    <mergeCell ref="R9:R10"/>
    <mergeCell ref="M6:M8"/>
    <mergeCell ref="AI19:AI24"/>
    <mergeCell ref="AJ19:AJ24"/>
    <mergeCell ref="AK19:AK24"/>
    <mergeCell ref="AH19:AH24"/>
    <mergeCell ref="G21:G22"/>
    <mergeCell ref="H21:H22"/>
    <mergeCell ref="I21:I22"/>
    <mergeCell ref="J21:J22"/>
    <mergeCell ref="K21:K22"/>
    <mergeCell ref="S19:S24"/>
    <mergeCell ref="T19:T24"/>
    <mergeCell ref="AC19:AC24"/>
    <mergeCell ref="AD19:AD24"/>
    <mergeCell ref="AE19:AE24"/>
    <mergeCell ref="AF19:AF24"/>
    <mergeCell ref="L19:L20"/>
    <mergeCell ref="M19:M20"/>
    <mergeCell ref="N19:N20"/>
    <mergeCell ref="O19:O20"/>
    <mergeCell ref="P19:P20"/>
    <mergeCell ref="R19:R20"/>
    <mergeCell ref="G19:G20"/>
    <mergeCell ref="H19:H20"/>
    <mergeCell ref="R23:R24"/>
    <mergeCell ref="A27:A33"/>
    <mergeCell ref="B27:B33"/>
    <mergeCell ref="C27:C33"/>
    <mergeCell ref="D27:D33"/>
    <mergeCell ref="E27:E33"/>
    <mergeCell ref="F27:F33"/>
    <mergeCell ref="G27:G29"/>
    <mergeCell ref="H27:H29"/>
    <mergeCell ref="I27:I29"/>
    <mergeCell ref="K23:K24"/>
    <mergeCell ref="L23:L24"/>
    <mergeCell ref="M23:M24"/>
    <mergeCell ref="N23:N24"/>
    <mergeCell ref="O23:O24"/>
    <mergeCell ref="P23:P24"/>
    <mergeCell ref="F19:F24"/>
    <mergeCell ref="G23:G24"/>
    <mergeCell ref="L21:L22"/>
    <mergeCell ref="M21:M22"/>
    <mergeCell ref="N21:N22"/>
    <mergeCell ref="O21:O22"/>
    <mergeCell ref="P21:P22"/>
    <mergeCell ref="R21:R22"/>
    <mergeCell ref="AI27:AI33"/>
    <mergeCell ref="AJ27:AJ33"/>
    <mergeCell ref="AK27:AK33"/>
    <mergeCell ref="P27:P29"/>
    <mergeCell ref="R27:R29"/>
    <mergeCell ref="S27:S33"/>
    <mergeCell ref="T27:T33"/>
    <mergeCell ref="AC27:AC33"/>
    <mergeCell ref="AD27:AD33"/>
    <mergeCell ref="P30:P31"/>
    <mergeCell ref="R30:R31"/>
    <mergeCell ref="AH27:AH33"/>
    <mergeCell ref="G30:G31"/>
    <mergeCell ref="H30:H31"/>
    <mergeCell ref="I30:I31"/>
    <mergeCell ref="J30:J31"/>
    <mergeCell ref="K30:K31"/>
    <mergeCell ref="L30:L31"/>
    <mergeCell ref="M30:M31"/>
    <mergeCell ref="N30:N31"/>
    <mergeCell ref="O30:O31"/>
    <mergeCell ref="AE27:AE33"/>
    <mergeCell ref="AF27:AF33"/>
    <mergeCell ref="R32:R33"/>
    <mergeCell ref="A36:A46"/>
    <mergeCell ref="B36:B46"/>
    <mergeCell ref="C36:C45"/>
    <mergeCell ref="D36:D40"/>
    <mergeCell ref="F36:F46"/>
    <mergeCell ref="G32:G33"/>
    <mergeCell ref="H32:H33"/>
    <mergeCell ref="I32:I33"/>
    <mergeCell ref="J32:J33"/>
    <mergeCell ref="K32:K33"/>
    <mergeCell ref="L32:L33"/>
    <mergeCell ref="AI36:AI46"/>
    <mergeCell ref="AJ36:AJ46"/>
    <mergeCell ref="AK36:AK46"/>
    <mergeCell ref="G36:G43"/>
    <mergeCell ref="H36:H40"/>
    <mergeCell ref="S36:S46"/>
    <mergeCell ref="T36:T46"/>
    <mergeCell ref="AC36:AC46"/>
    <mergeCell ref="AD36:AD46"/>
    <mergeCell ref="AH36:AH46"/>
    <mergeCell ref="E37:E38"/>
    <mergeCell ref="D41:D42"/>
    <mergeCell ref="E41:E42"/>
    <mergeCell ref="H42:H43"/>
    <mergeCell ref="D43:D45"/>
    <mergeCell ref="E43:E45"/>
    <mergeCell ref="AE36:AE46"/>
    <mergeCell ref="AF36:AF46"/>
    <mergeCell ref="C59:C66"/>
    <mergeCell ref="D59:D66"/>
    <mergeCell ref="E59:E66"/>
    <mergeCell ref="F59:F66"/>
    <mergeCell ref="M52:M55"/>
    <mergeCell ref="N52:N55"/>
    <mergeCell ref="O52:O55"/>
    <mergeCell ref="A49:A56"/>
    <mergeCell ref="B49:B56"/>
    <mergeCell ref="C49:C56"/>
    <mergeCell ref="D49:D56"/>
    <mergeCell ref="E49:E56"/>
    <mergeCell ref="F49:F56"/>
    <mergeCell ref="G50:G51"/>
    <mergeCell ref="H50:H51"/>
    <mergeCell ref="I50:I51"/>
    <mergeCell ref="J50:J51"/>
    <mergeCell ref="K50:K51"/>
    <mergeCell ref="L50:L51"/>
    <mergeCell ref="M50:M51"/>
    <mergeCell ref="N50:N51"/>
    <mergeCell ref="O50:O51"/>
    <mergeCell ref="AK59:AK66"/>
    <mergeCell ref="R52:R55"/>
    <mergeCell ref="S52:S55"/>
    <mergeCell ref="G52:G55"/>
    <mergeCell ref="H52:H55"/>
    <mergeCell ref="I52:I55"/>
    <mergeCell ref="J52:J55"/>
    <mergeCell ref="K52:K55"/>
    <mergeCell ref="L52:L55"/>
    <mergeCell ref="AH49:AH56"/>
    <mergeCell ref="S49:S51"/>
    <mergeCell ref="T49:T51"/>
    <mergeCell ref="AC49:AC56"/>
    <mergeCell ref="AD49:AD56"/>
    <mergeCell ref="AE49:AE56"/>
    <mergeCell ref="AF49:AF56"/>
    <mergeCell ref="T52:T55"/>
    <mergeCell ref="P50:P51"/>
    <mergeCell ref="R50:R51"/>
    <mergeCell ref="AI49:AI56"/>
    <mergeCell ref="AJ49:AJ56"/>
    <mergeCell ref="AK49:AK56"/>
    <mergeCell ref="P52:P55"/>
    <mergeCell ref="AI59:AI66"/>
    <mergeCell ref="AJ59:AJ66"/>
    <mergeCell ref="K62:K65"/>
    <mergeCell ref="L62:L65"/>
    <mergeCell ref="N60:N61"/>
    <mergeCell ref="O60:O61"/>
    <mergeCell ref="P60:P61"/>
    <mergeCell ref="R60:R61"/>
    <mergeCell ref="S60:S61"/>
    <mergeCell ref="T60:T61"/>
    <mergeCell ref="AH59:AH66"/>
    <mergeCell ref="G60:G61"/>
    <mergeCell ref="H60:H61"/>
    <mergeCell ref="I60:I61"/>
    <mergeCell ref="J60:J61"/>
    <mergeCell ref="K60:K61"/>
    <mergeCell ref="L60:L61"/>
    <mergeCell ref="M60:M61"/>
    <mergeCell ref="AC59:AC66"/>
    <mergeCell ref="AD59:AD66"/>
    <mergeCell ref="AE59:AE66"/>
    <mergeCell ref="AF59:AF66"/>
    <mergeCell ref="T62:T65"/>
    <mergeCell ref="A69:A70"/>
    <mergeCell ref="B69:B70"/>
    <mergeCell ref="C69:C70"/>
    <mergeCell ref="D69:D70"/>
    <mergeCell ref="E69:E70"/>
    <mergeCell ref="F69:F70"/>
    <mergeCell ref="G69:G70"/>
    <mergeCell ref="H69:H70"/>
    <mergeCell ref="M62:M65"/>
    <mergeCell ref="N62:N65"/>
    <mergeCell ref="O62:O65"/>
    <mergeCell ref="P62:P65"/>
    <mergeCell ref="R62:R65"/>
    <mergeCell ref="S62:S65"/>
    <mergeCell ref="G62:G65"/>
    <mergeCell ref="H62:H65"/>
    <mergeCell ref="I62:I65"/>
    <mergeCell ref="J62:J65"/>
    <mergeCell ref="Q62:Q65"/>
    <mergeCell ref="F67:P67"/>
    <mergeCell ref="Q69:Q70"/>
    <mergeCell ref="A59:A66"/>
    <mergeCell ref="B59:B66"/>
    <mergeCell ref="AI69:AI70"/>
    <mergeCell ref="AJ69:AJ70"/>
    <mergeCell ref="AK69:AK70"/>
    <mergeCell ref="O69:O70"/>
    <mergeCell ref="P69:P70"/>
    <mergeCell ref="R69:R70"/>
    <mergeCell ref="S69:S70"/>
    <mergeCell ref="T69:T70"/>
    <mergeCell ref="AC69:AC70"/>
    <mergeCell ref="AH69:AH70"/>
    <mergeCell ref="A73:A74"/>
    <mergeCell ref="B73:B74"/>
    <mergeCell ref="C73:C74"/>
    <mergeCell ref="D73:D74"/>
    <mergeCell ref="E73:E74"/>
    <mergeCell ref="F73:F74"/>
    <mergeCell ref="S73:S74"/>
    <mergeCell ref="T73:T74"/>
    <mergeCell ref="AD69:AD70"/>
    <mergeCell ref="AE69:AE70"/>
    <mergeCell ref="AF69:AF70"/>
    <mergeCell ref="I69:I70"/>
    <mergeCell ref="J69:J70"/>
    <mergeCell ref="AK73:AK74"/>
    <mergeCell ref="AH73:AH74"/>
    <mergeCell ref="A77:A81"/>
    <mergeCell ref="B77:B81"/>
    <mergeCell ref="C77:C81"/>
    <mergeCell ref="D77:D81"/>
    <mergeCell ref="E77:E81"/>
    <mergeCell ref="F77:F81"/>
    <mergeCell ref="G77:G80"/>
    <mergeCell ref="AC73:AC74"/>
    <mergeCell ref="AD73:AD74"/>
    <mergeCell ref="AE73:AE74"/>
    <mergeCell ref="AF73:AF74"/>
    <mergeCell ref="AI73:AI74"/>
    <mergeCell ref="AJ73:AJ74"/>
    <mergeCell ref="AK77:AK81"/>
    <mergeCell ref="AH77:AH81"/>
    <mergeCell ref="AF77:AF81"/>
    <mergeCell ref="AI77:AI81"/>
    <mergeCell ref="AJ77:AJ81"/>
    <mergeCell ref="U73:U74"/>
    <mergeCell ref="A84:A88"/>
    <mergeCell ref="B84:B88"/>
    <mergeCell ref="C84:C85"/>
    <mergeCell ref="D84:D85"/>
    <mergeCell ref="E84:E85"/>
    <mergeCell ref="F84:F88"/>
    <mergeCell ref="AC77:AC81"/>
    <mergeCell ref="AD77:AD81"/>
    <mergeCell ref="AE77:AE81"/>
    <mergeCell ref="J77:J80"/>
    <mergeCell ref="K77:K80"/>
    <mergeCell ref="L77:L80"/>
    <mergeCell ref="M77:M80"/>
    <mergeCell ref="N77:N80"/>
    <mergeCell ref="O77:O80"/>
    <mergeCell ref="P77:P80"/>
    <mergeCell ref="R77:R80"/>
    <mergeCell ref="S77:S80"/>
    <mergeCell ref="T77:T80"/>
    <mergeCell ref="H77:H80"/>
    <mergeCell ref="I77:I80"/>
    <mergeCell ref="U77:U80"/>
    <mergeCell ref="AK84:AK88"/>
    <mergeCell ref="AH84:AH88"/>
    <mergeCell ref="C86:C88"/>
    <mergeCell ref="D86:D88"/>
    <mergeCell ref="E86:E88"/>
    <mergeCell ref="AC84:AC88"/>
    <mergeCell ref="AD84:AD88"/>
    <mergeCell ref="AE84:AE88"/>
    <mergeCell ref="AF84:AF88"/>
    <mergeCell ref="AI84:AI88"/>
    <mergeCell ref="AJ84:AJ88"/>
    <mergeCell ref="A91:A95"/>
    <mergeCell ref="B91:B95"/>
    <mergeCell ref="C91:C95"/>
    <mergeCell ref="D91:D95"/>
    <mergeCell ref="E91:E95"/>
    <mergeCell ref="F91:F95"/>
    <mergeCell ref="L93:L94"/>
    <mergeCell ref="M93:M94"/>
    <mergeCell ref="N93:N94"/>
    <mergeCell ref="A104:A110"/>
    <mergeCell ref="B104:B110"/>
    <mergeCell ref="C104:C110"/>
    <mergeCell ref="D104:D110"/>
    <mergeCell ref="E104:E110"/>
    <mergeCell ref="F104:F107"/>
    <mergeCell ref="S104:S107"/>
    <mergeCell ref="T104:T107"/>
    <mergeCell ref="AD98:AD101"/>
    <mergeCell ref="A98:A101"/>
    <mergeCell ref="B98:B101"/>
    <mergeCell ref="C98:C101"/>
    <mergeCell ref="D98:D101"/>
    <mergeCell ref="E98:E101"/>
    <mergeCell ref="F98:F101"/>
    <mergeCell ref="S98:S101"/>
    <mergeCell ref="T98:T101"/>
    <mergeCell ref="AC98:AC101"/>
    <mergeCell ref="U98:U101"/>
    <mergeCell ref="F102:P102"/>
    <mergeCell ref="F108:P108"/>
    <mergeCell ref="AI91:AI95"/>
    <mergeCell ref="AJ91:AJ95"/>
    <mergeCell ref="AK91:AK95"/>
    <mergeCell ref="AH91:AH95"/>
    <mergeCell ref="G93:G94"/>
    <mergeCell ref="H93:H94"/>
    <mergeCell ref="I93:I94"/>
    <mergeCell ref="J93:J94"/>
    <mergeCell ref="K93:K94"/>
    <mergeCell ref="S91:S95"/>
    <mergeCell ref="T91:T95"/>
    <mergeCell ref="AC91:AC95"/>
    <mergeCell ref="AD91:AD95"/>
    <mergeCell ref="AE91:AE95"/>
    <mergeCell ref="U91:U95"/>
    <mergeCell ref="AF91:AF95"/>
    <mergeCell ref="O93:O94"/>
    <mergeCell ref="P93:P94"/>
    <mergeCell ref="R93:R94"/>
    <mergeCell ref="AI104:AI107"/>
    <mergeCell ref="AJ104:AJ107"/>
    <mergeCell ref="AH98:AH101"/>
    <mergeCell ref="AE98:AE101"/>
    <mergeCell ref="AF98:AF101"/>
    <mergeCell ref="AI98:AI101"/>
    <mergeCell ref="AJ98:AJ101"/>
    <mergeCell ref="AK98:AK101"/>
    <mergeCell ref="AK104:AK107"/>
    <mergeCell ref="AH104:AH107"/>
    <mergeCell ref="AE104:AE107"/>
    <mergeCell ref="AK131:AK137"/>
    <mergeCell ref="AH131:AH137"/>
    <mergeCell ref="AE114:AE125"/>
    <mergeCell ref="AF114:AF125"/>
    <mergeCell ref="N113:N123"/>
    <mergeCell ref="O113:O123"/>
    <mergeCell ref="P113:P123"/>
    <mergeCell ref="R113:R123"/>
    <mergeCell ref="AC113:AC128"/>
    <mergeCell ref="AD113:AD128"/>
    <mergeCell ref="S114:S123"/>
    <mergeCell ref="T114:T123"/>
    <mergeCell ref="N126:N128"/>
    <mergeCell ref="O126:O128"/>
    <mergeCell ref="U126:U128"/>
    <mergeCell ref="AH114:AH125"/>
    <mergeCell ref="AH126:AH128"/>
    <mergeCell ref="A131:A137"/>
    <mergeCell ref="B131:B137"/>
    <mergeCell ref="C131:C137"/>
    <mergeCell ref="D131:D137"/>
    <mergeCell ref="E131:E137"/>
    <mergeCell ref="F131:F137"/>
    <mergeCell ref="S126:S128"/>
    <mergeCell ref="T126:T128"/>
    <mergeCell ref="AE126:AE128"/>
    <mergeCell ref="AF126:AF128"/>
    <mergeCell ref="P126:P128"/>
    <mergeCell ref="R126:R128"/>
    <mergeCell ref="A113:A128"/>
    <mergeCell ref="B113:B128"/>
    <mergeCell ref="C113:C128"/>
    <mergeCell ref="D113:D128"/>
    <mergeCell ref="E113:E128"/>
    <mergeCell ref="F113:F128"/>
    <mergeCell ref="C140:C145"/>
    <mergeCell ref="D140:D145"/>
    <mergeCell ref="E140:E145"/>
    <mergeCell ref="F140:F145"/>
    <mergeCell ref="T131:T137"/>
    <mergeCell ref="AC131:AC137"/>
    <mergeCell ref="AD131:AD137"/>
    <mergeCell ref="G131:G136"/>
    <mergeCell ref="H131:H136"/>
    <mergeCell ref="I131:I136"/>
    <mergeCell ref="R140:R144"/>
    <mergeCell ref="S140:S145"/>
    <mergeCell ref="G140:G144"/>
    <mergeCell ref="H140:H144"/>
    <mergeCell ref="I140:I144"/>
    <mergeCell ref="J140:J144"/>
    <mergeCell ref="K140:K144"/>
    <mergeCell ref="L140:L144"/>
    <mergeCell ref="U140:U143"/>
    <mergeCell ref="AJ131:AJ137"/>
    <mergeCell ref="J131:J136"/>
    <mergeCell ref="K131:K136"/>
    <mergeCell ref="L131:L136"/>
    <mergeCell ref="AE131:AE137"/>
    <mergeCell ref="AF131:AF137"/>
    <mergeCell ref="AI131:AI137"/>
    <mergeCell ref="M131:M136"/>
    <mergeCell ref="N131:N136"/>
    <mergeCell ref="O131:O136"/>
    <mergeCell ref="P131:P136"/>
    <mergeCell ref="R131:R136"/>
    <mergeCell ref="S131:S137"/>
    <mergeCell ref="U131:U137"/>
    <mergeCell ref="J148:J153"/>
    <mergeCell ref="K148:K153"/>
    <mergeCell ref="L148:L153"/>
    <mergeCell ref="AJ140:AJ145"/>
    <mergeCell ref="AK140:AK145"/>
    <mergeCell ref="AH140:AH145"/>
    <mergeCell ref="A148:A155"/>
    <mergeCell ref="B148:B155"/>
    <mergeCell ref="C148:C155"/>
    <mergeCell ref="D148:D155"/>
    <mergeCell ref="E148:E155"/>
    <mergeCell ref="F148:F155"/>
    <mergeCell ref="T140:T145"/>
    <mergeCell ref="AC140:AC145"/>
    <mergeCell ref="AD140:AD145"/>
    <mergeCell ref="AE140:AE145"/>
    <mergeCell ref="AF140:AF145"/>
    <mergeCell ref="AI140:AI145"/>
    <mergeCell ref="M140:M144"/>
    <mergeCell ref="N140:N144"/>
    <mergeCell ref="O140:O144"/>
    <mergeCell ref="P140:P144"/>
    <mergeCell ref="A140:A145"/>
    <mergeCell ref="B140:B145"/>
    <mergeCell ref="AJ148:AJ155"/>
    <mergeCell ref="AK148:AK155"/>
    <mergeCell ref="AH148:AH155"/>
    <mergeCell ref="A158:A160"/>
    <mergeCell ref="B158:B160"/>
    <mergeCell ref="C158:C160"/>
    <mergeCell ref="D158:D160"/>
    <mergeCell ref="E158:E160"/>
    <mergeCell ref="F158:F160"/>
    <mergeCell ref="T148:T155"/>
    <mergeCell ref="AC148:AC155"/>
    <mergeCell ref="AD148:AD155"/>
    <mergeCell ref="AE148:AE155"/>
    <mergeCell ref="AF148:AF155"/>
    <mergeCell ref="AI148:AI155"/>
    <mergeCell ref="M148:M153"/>
    <mergeCell ref="N148:N153"/>
    <mergeCell ref="O148:O153"/>
    <mergeCell ref="P148:P153"/>
    <mergeCell ref="R148:R153"/>
    <mergeCell ref="S148:S155"/>
    <mergeCell ref="G148:G153"/>
    <mergeCell ref="H148:H153"/>
    <mergeCell ref="I148:I153"/>
    <mergeCell ref="A163:A170"/>
    <mergeCell ref="B163:B170"/>
    <mergeCell ref="C163:C170"/>
    <mergeCell ref="D163:D170"/>
    <mergeCell ref="E163:E170"/>
    <mergeCell ref="F163:F170"/>
    <mergeCell ref="T158:T160"/>
    <mergeCell ref="AC158:AC160"/>
    <mergeCell ref="AD158:AD160"/>
    <mergeCell ref="M158:M159"/>
    <mergeCell ref="N158:N159"/>
    <mergeCell ref="O158:O159"/>
    <mergeCell ref="P158:P159"/>
    <mergeCell ref="R158:R159"/>
    <mergeCell ref="S158:S160"/>
    <mergeCell ref="G158:G159"/>
    <mergeCell ref="H158:H159"/>
    <mergeCell ref="I158:I159"/>
    <mergeCell ref="J158:J159"/>
    <mergeCell ref="K158:K159"/>
    <mergeCell ref="AJ158:AJ160"/>
    <mergeCell ref="AK158:AK160"/>
    <mergeCell ref="L158:L159"/>
    <mergeCell ref="AJ163:AJ170"/>
    <mergeCell ref="AK163:AK170"/>
    <mergeCell ref="I168:I170"/>
    <mergeCell ref="J168:J170"/>
    <mergeCell ref="K168:K170"/>
    <mergeCell ref="L168:L170"/>
    <mergeCell ref="M168:M170"/>
    <mergeCell ref="N168:N170"/>
    <mergeCell ref="O168:O170"/>
    <mergeCell ref="O165:O167"/>
    <mergeCell ref="P165:P167"/>
    <mergeCell ref="U163:U164"/>
    <mergeCell ref="U165:U167"/>
    <mergeCell ref="R168:R170"/>
    <mergeCell ref="U168:U170"/>
    <mergeCell ref="AG163:AG170"/>
    <mergeCell ref="AH158:AH160"/>
    <mergeCell ref="AE158:AE160"/>
    <mergeCell ref="AF158:AF160"/>
    <mergeCell ref="AI158:AI160"/>
    <mergeCell ref="AI163:AI170"/>
    <mergeCell ref="M163:M164"/>
    <mergeCell ref="N163:N164"/>
    <mergeCell ref="O163:O164"/>
    <mergeCell ref="P163:P164"/>
    <mergeCell ref="R163:R164"/>
    <mergeCell ref="S163:S170"/>
    <mergeCell ref="M165:M167"/>
    <mergeCell ref="N165:N167"/>
    <mergeCell ref="R165:R167"/>
    <mergeCell ref="AH163:AH170"/>
    <mergeCell ref="G165:G167"/>
    <mergeCell ref="H165:H167"/>
    <mergeCell ref="I165:I167"/>
    <mergeCell ref="J165:J167"/>
    <mergeCell ref="K165:K167"/>
    <mergeCell ref="L165:L167"/>
    <mergeCell ref="T163:T170"/>
    <mergeCell ref="AC163:AC170"/>
    <mergeCell ref="AD163:AD170"/>
    <mergeCell ref="AE163:AE170"/>
    <mergeCell ref="AF163:AF170"/>
    <mergeCell ref="G168:G170"/>
    <mergeCell ref="H168:H170"/>
    <mergeCell ref="AI173:AI178"/>
    <mergeCell ref="AJ173:AJ178"/>
    <mergeCell ref="AK173:AK178"/>
    <mergeCell ref="AB173:AB175"/>
    <mergeCell ref="AB176:AB178"/>
    <mergeCell ref="AG173:AG178"/>
    <mergeCell ref="AG182:AG185"/>
    <mergeCell ref="A173:A178"/>
    <mergeCell ref="B173:B178"/>
    <mergeCell ref="C173:C178"/>
    <mergeCell ref="D173:D178"/>
    <mergeCell ref="E173:E178"/>
    <mergeCell ref="F173:F178"/>
    <mergeCell ref="G173:G174"/>
    <mergeCell ref="H173:H174"/>
    <mergeCell ref="U173:U175"/>
    <mergeCell ref="G176:G178"/>
    <mergeCell ref="H176:H178"/>
    <mergeCell ref="I176:I178"/>
    <mergeCell ref="J176:J178"/>
    <mergeCell ref="K176:K178"/>
    <mergeCell ref="L176:L178"/>
    <mergeCell ref="M176:M178"/>
    <mergeCell ref="N176:N178"/>
    <mergeCell ref="AC173:AC178"/>
    <mergeCell ref="O176:O178"/>
    <mergeCell ref="P176:P178"/>
    <mergeCell ref="T176:T178"/>
    <mergeCell ref="R176:R178"/>
    <mergeCell ref="S176:S178"/>
    <mergeCell ref="AH181:AH185"/>
    <mergeCell ref="S182:S185"/>
    <mergeCell ref="T182:T185"/>
    <mergeCell ref="AE182:AE185"/>
    <mergeCell ref="U176:U178"/>
    <mergeCell ref="AH173:AH178"/>
    <mergeCell ref="AE173:AE178"/>
    <mergeCell ref="AF173:AF178"/>
    <mergeCell ref="AD173:AD178"/>
    <mergeCell ref="O173:O174"/>
    <mergeCell ref="P173:P174"/>
    <mergeCell ref="R173:R174"/>
    <mergeCell ref="S173:S175"/>
    <mergeCell ref="T173:T175"/>
    <mergeCell ref="AE187:AE189"/>
    <mergeCell ref="L187:L189"/>
    <mergeCell ref="M187:M189"/>
    <mergeCell ref="A181:A185"/>
    <mergeCell ref="B181:B185"/>
    <mergeCell ref="C181:C185"/>
    <mergeCell ref="D181:D185"/>
    <mergeCell ref="E181:E185"/>
    <mergeCell ref="F181:F185"/>
    <mergeCell ref="N187:N189"/>
    <mergeCell ref="O187:O189"/>
    <mergeCell ref="A187:A189"/>
    <mergeCell ref="B187:B189"/>
    <mergeCell ref="C187:C189"/>
    <mergeCell ref="D187:D189"/>
    <mergeCell ref="E187:E189"/>
    <mergeCell ref="F187:F189"/>
    <mergeCell ref="G187:G189"/>
    <mergeCell ref="H187:H189"/>
    <mergeCell ref="J187:J189"/>
    <mergeCell ref="K187:K189"/>
    <mergeCell ref="AK187:AK189"/>
    <mergeCell ref="AH187:AH189"/>
    <mergeCell ref="AF187:AF189"/>
    <mergeCell ref="AI187:AI189"/>
    <mergeCell ref="AJ187:AJ189"/>
    <mergeCell ref="AF192:AF194"/>
    <mergeCell ref="AI192:AI194"/>
    <mergeCell ref="AJ192:AJ194"/>
    <mergeCell ref="AK192:AK194"/>
    <mergeCell ref="AH191:AH194"/>
    <mergeCell ref="AG187:AG189"/>
    <mergeCell ref="AG191:AG194"/>
    <mergeCell ref="AD191:AD194"/>
    <mergeCell ref="AE191:AE194"/>
    <mergeCell ref="M191:M193"/>
    <mergeCell ref="N191:N193"/>
    <mergeCell ref="O191:O193"/>
    <mergeCell ref="P191:P193"/>
    <mergeCell ref="R191:R193"/>
    <mergeCell ref="S191:S194"/>
    <mergeCell ref="K191:K193"/>
    <mergeCell ref="L191:L193"/>
    <mergeCell ref="A191:A194"/>
    <mergeCell ref="B191:B194"/>
    <mergeCell ref="C191:C194"/>
    <mergeCell ref="D191:D194"/>
    <mergeCell ref="E191:E194"/>
    <mergeCell ref="F191:F194"/>
    <mergeCell ref="G191:G193"/>
    <mergeCell ref="I191:I193"/>
    <mergeCell ref="J191:J193"/>
    <mergeCell ref="H191:H193"/>
    <mergeCell ref="G196:G198"/>
    <mergeCell ref="H196:H198"/>
    <mergeCell ref="I196:I198"/>
    <mergeCell ref="J196:J198"/>
    <mergeCell ref="T191:T194"/>
    <mergeCell ref="AC191:AC194"/>
    <mergeCell ref="P187:P189"/>
    <mergeCell ref="R187:R189"/>
    <mergeCell ref="I187:I189"/>
    <mergeCell ref="S187:S189"/>
    <mergeCell ref="T187:T189"/>
    <mergeCell ref="A202:A204"/>
    <mergeCell ref="B202:B204"/>
    <mergeCell ref="C202:C204"/>
    <mergeCell ref="D202:D204"/>
    <mergeCell ref="E202:E204"/>
    <mergeCell ref="F202:F204"/>
    <mergeCell ref="AI196:AI198"/>
    <mergeCell ref="AJ196:AJ198"/>
    <mergeCell ref="AK196:AK198"/>
    <mergeCell ref="L196:L198"/>
    <mergeCell ref="M196:M198"/>
    <mergeCell ref="N196:N198"/>
    <mergeCell ref="O196:O198"/>
    <mergeCell ref="P196:P198"/>
    <mergeCell ref="R196:R198"/>
    <mergeCell ref="F196:F198"/>
    <mergeCell ref="A196:A198"/>
    <mergeCell ref="B196:B198"/>
    <mergeCell ref="C196:C198"/>
    <mergeCell ref="D196:D198"/>
    <mergeCell ref="E196:E198"/>
    <mergeCell ref="G202:G204"/>
    <mergeCell ref="H202:H204"/>
    <mergeCell ref="J202:J204"/>
    <mergeCell ref="AH202:AH204"/>
    <mergeCell ref="AD202:AD204"/>
    <mergeCell ref="AE202:AE204"/>
    <mergeCell ref="AF202:AF204"/>
    <mergeCell ref="AI202:AI204"/>
    <mergeCell ref="AJ202:AJ204"/>
    <mergeCell ref="AK202:AK204"/>
    <mergeCell ref="K196:K198"/>
    <mergeCell ref="N202:N204"/>
    <mergeCell ref="O202:O204"/>
    <mergeCell ref="P202:P204"/>
    <mergeCell ref="R202:R204"/>
    <mergeCell ref="S202:S204"/>
    <mergeCell ref="T202:T204"/>
    <mergeCell ref="AH196:AH198"/>
    <mergeCell ref="K202:K204"/>
    <mergeCell ref="L202:L204"/>
    <mergeCell ref="M202:M204"/>
    <mergeCell ref="S196:S198"/>
    <mergeCell ref="T196:T198"/>
    <mergeCell ref="AC196:AC198"/>
    <mergeCell ref="AD196:AD198"/>
    <mergeCell ref="AE196:AE198"/>
    <mergeCell ref="AF196:AF198"/>
    <mergeCell ref="Q4:Q5"/>
    <mergeCell ref="Q6:Q8"/>
    <mergeCell ref="Q9:Q10"/>
    <mergeCell ref="Q12:Q13"/>
    <mergeCell ref="F17:P17"/>
    <mergeCell ref="Q19:Q20"/>
    <mergeCell ref="Q21:Q22"/>
    <mergeCell ref="Q23:Q24"/>
    <mergeCell ref="F25:P25"/>
    <mergeCell ref="I19:I20"/>
    <mergeCell ref="J19:J20"/>
    <mergeCell ref="K19:K20"/>
    <mergeCell ref="H23:H24"/>
    <mergeCell ref="I23:I24"/>
    <mergeCell ref="J23:J24"/>
    <mergeCell ref="M12:M13"/>
    <mergeCell ref="N12:N13"/>
    <mergeCell ref="O12:O13"/>
    <mergeCell ref="P12:P13"/>
    <mergeCell ref="N6:N8"/>
    <mergeCell ref="O6:O8"/>
    <mergeCell ref="P6:P8"/>
    <mergeCell ref="F3:F16"/>
    <mergeCell ref="L6:L8"/>
    <mergeCell ref="Q27:Q29"/>
    <mergeCell ref="Q30:Q31"/>
    <mergeCell ref="Q32:Q33"/>
    <mergeCell ref="F34:P34"/>
    <mergeCell ref="F47:P47"/>
    <mergeCell ref="Q50:Q51"/>
    <mergeCell ref="Q52:Q55"/>
    <mergeCell ref="F57:P57"/>
    <mergeCell ref="Q60:Q61"/>
    <mergeCell ref="M32:M33"/>
    <mergeCell ref="N32:N33"/>
    <mergeCell ref="O32:O33"/>
    <mergeCell ref="P32:P33"/>
    <mergeCell ref="J27:J29"/>
    <mergeCell ref="K27:K29"/>
    <mergeCell ref="L27:L29"/>
    <mergeCell ref="M27:M29"/>
    <mergeCell ref="N27:N29"/>
    <mergeCell ref="O27:O29"/>
    <mergeCell ref="F71:P71"/>
    <mergeCell ref="F75:P75"/>
    <mergeCell ref="Q77:Q80"/>
    <mergeCell ref="F82:P82"/>
    <mergeCell ref="F89:P89"/>
    <mergeCell ref="F96:P96"/>
    <mergeCell ref="Q93:Q94"/>
    <mergeCell ref="K69:K70"/>
    <mergeCell ref="L69:L70"/>
    <mergeCell ref="M69:M70"/>
    <mergeCell ref="N69:N70"/>
    <mergeCell ref="F111:P111"/>
    <mergeCell ref="Q113:Q123"/>
    <mergeCell ref="F129:P129"/>
    <mergeCell ref="Q126:Q128"/>
    <mergeCell ref="F138:P138"/>
    <mergeCell ref="Q131:Q136"/>
    <mergeCell ref="F146:P146"/>
    <mergeCell ref="Q140:Q144"/>
    <mergeCell ref="G126:G128"/>
    <mergeCell ref="H126:H128"/>
    <mergeCell ref="I126:I128"/>
    <mergeCell ref="J126:J128"/>
    <mergeCell ref="K126:K128"/>
    <mergeCell ref="L126:L128"/>
    <mergeCell ref="M126:M128"/>
    <mergeCell ref="G113:G123"/>
    <mergeCell ref="H113:H123"/>
    <mergeCell ref="I113:I123"/>
    <mergeCell ref="J113:J123"/>
    <mergeCell ref="K113:K123"/>
    <mergeCell ref="L113:L123"/>
    <mergeCell ref="M113:M123"/>
    <mergeCell ref="Q148:Q153"/>
    <mergeCell ref="F156:P156"/>
    <mergeCell ref="Q163:Q164"/>
    <mergeCell ref="Q165:Q167"/>
    <mergeCell ref="Q168:Q170"/>
    <mergeCell ref="Q158:Q159"/>
    <mergeCell ref="F161:P161"/>
    <mergeCell ref="F171:P171"/>
    <mergeCell ref="F179:P179"/>
    <mergeCell ref="Q173:Q174"/>
    <mergeCell ref="Q176:Q178"/>
    <mergeCell ref="I173:I174"/>
    <mergeCell ref="J173:J174"/>
    <mergeCell ref="K173:K174"/>
    <mergeCell ref="L173:L174"/>
    <mergeCell ref="M173:M174"/>
    <mergeCell ref="N173:N174"/>
    <mergeCell ref="P168:P170"/>
    <mergeCell ref="G163:G164"/>
    <mergeCell ref="H163:H164"/>
    <mergeCell ref="I163:I164"/>
    <mergeCell ref="J163:J164"/>
    <mergeCell ref="K163:K164"/>
    <mergeCell ref="L163:L164"/>
    <mergeCell ref="U148:U151"/>
    <mergeCell ref="U152:U153"/>
    <mergeCell ref="U154:U155"/>
    <mergeCell ref="U158:U159"/>
    <mergeCell ref="U3:U16"/>
    <mergeCell ref="U19:U24"/>
    <mergeCell ref="U27:U33"/>
    <mergeCell ref="U36:U46"/>
    <mergeCell ref="U49:U51"/>
    <mergeCell ref="U52:U55"/>
    <mergeCell ref="U60:U61"/>
    <mergeCell ref="U62:U65"/>
    <mergeCell ref="U69:U70"/>
    <mergeCell ref="U104:U107"/>
    <mergeCell ref="U114:U123"/>
    <mergeCell ref="AB165:AB167"/>
    <mergeCell ref="AB168:AB170"/>
    <mergeCell ref="AB3:AB17"/>
    <mergeCell ref="AB19:AB25"/>
    <mergeCell ref="AB27:AB33"/>
    <mergeCell ref="AB36:AB46"/>
    <mergeCell ref="AB59:AB66"/>
    <mergeCell ref="AB69:AB70"/>
    <mergeCell ref="AB73:AB74"/>
    <mergeCell ref="AB77:AB81"/>
    <mergeCell ref="AB84:AB88"/>
    <mergeCell ref="AB49:AB56"/>
    <mergeCell ref="AG3:AG16"/>
    <mergeCell ref="AG19:AG24"/>
    <mergeCell ref="AG69:AG70"/>
    <mergeCell ref="AG36:AG46"/>
    <mergeCell ref="AG49:AG56"/>
    <mergeCell ref="AG27:AG33"/>
    <mergeCell ref="AB91:AB95"/>
    <mergeCell ref="AB98:AB101"/>
    <mergeCell ref="AB104:AB107"/>
    <mergeCell ref="AF104:AF107"/>
    <mergeCell ref="AC104:AC107"/>
    <mergeCell ref="AD104:AD107"/>
    <mergeCell ref="AG59:AG66"/>
    <mergeCell ref="AG73:AG74"/>
    <mergeCell ref="AG77:AG81"/>
    <mergeCell ref="AG84:AG88"/>
    <mergeCell ref="AG91:AG95"/>
    <mergeCell ref="AG98:AG101"/>
    <mergeCell ref="AG104:AG107"/>
    <mergeCell ref="AG114:AG125"/>
    <mergeCell ref="AG126:AG128"/>
    <mergeCell ref="AG196:AG198"/>
    <mergeCell ref="AG202:AG204"/>
    <mergeCell ref="AI113:AI128"/>
    <mergeCell ref="AJ113:AJ128"/>
    <mergeCell ref="AK113:AK128"/>
    <mergeCell ref="J215:P221"/>
    <mergeCell ref="Q215:Q221"/>
    <mergeCell ref="R215:R221"/>
    <mergeCell ref="Y215:AA220"/>
    <mergeCell ref="AB215:AB220"/>
    <mergeCell ref="AH216:AI216"/>
    <mergeCell ref="AG131:AG137"/>
    <mergeCell ref="AG140:AG145"/>
    <mergeCell ref="AG148:AG155"/>
    <mergeCell ref="AG158:AG160"/>
    <mergeCell ref="AB114:AB123"/>
    <mergeCell ref="AB131:AB137"/>
    <mergeCell ref="AB126:AB128"/>
    <mergeCell ref="AB140:AB143"/>
    <mergeCell ref="AB148:AB151"/>
    <mergeCell ref="AB152:AB153"/>
    <mergeCell ref="AB154:AB155"/>
    <mergeCell ref="AB158:AB159"/>
    <mergeCell ref="AB163:AB16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21"/>
  <sheetViews>
    <sheetView topLeftCell="X1" zoomScale="50" zoomScaleNormal="50" workbookViewId="0">
      <pane ySplit="2" topLeftCell="A155" activePane="bottomLeft" state="frozen"/>
      <selection pane="bottomLeft" activeCell="AF2" sqref="AF2:AF160"/>
    </sheetView>
  </sheetViews>
  <sheetFormatPr baseColWidth="10" defaultColWidth="11.453125" defaultRowHeight="15.5" x14ac:dyDescent="0.35"/>
  <cols>
    <col min="1" max="1" width="13.54296875" style="27" customWidth="1"/>
    <col min="2" max="2" width="20.7265625" style="27" customWidth="1"/>
    <col min="3" max="3" width="39.7265625" style="27" customWidth="1"/>
    <col min="4" max="4" width="26.1796875" style="27" bestFit="1" customWidth="1"/>
    <col min="5" max="5" width="61.453125" style="31" customWidth="1"/>
    <col min="6" max="6" width="28.26953125" style="31" customWidth="1"/>
    <col min="7" max="7" width="20" style="27" customWidth="1"/>
    <col min="8" max="8" width="44.81640625" style="31" hidden="1" customWidth="1"/>
    <col min="9" max="9" width="41.26953125" style="31" hidden="1" customWidth="1"/>
    <col min="10" max="10" width="51.453125" style="31" hidden="1" customWidth="1"/>
    <col min="11" max="11" width="24.54296875" style="27" hidden="1" customWidth="1"/>
    <col min="12" max="12" width="24.7265625" style="27" hidden="1" customWidth="1"/>
    <col min="13" max="16" width="22.26953125" style="27" hidden="1" customWidth="1"/>
    <col min="17" max="17" width="40.54296875" style="27" customWidth="1"/>
    <col min="18" max="18" width="23.54296875" style="27" bestFit="1" customWidth="1"/>
    <col min="19" max="19" width="48.26953125" style="27" customWidth="1"/>
    <col min="20" max="20" width="60.453125" style="27" customWidth="1"/>
    <col min="21" max="21" width="21.1796875" style="27" customWidth="1"/>
    <col min="22" max="22" width="25.1796875" style="27" customWidth="1"/>
    <col min="23" max="23" width="22.26953125" style="88" customWidth="1"/>
    <col min="24" max="24" width="28" style="27" customWidth="1"/>
    <col min="25" max="25" width="54.26953125" style="27" customWidth="1"/>
    <col min="26" max="26" width="24.1796875" style="27" customWidth="1"/>
    <col min="27" max="27" width="25.26953125" style="27" customWidth="1"/>
    <col min="28" max="31" width="27" style="27" customWidth="1"/>
    <col min="32" max="32" width="37.453125" style="27" customWidth="1"/>
    <col min="33" max="33" width="46.1796875" style="27" bestFit="1" customWidth="1"/>
    <col min="34" max="34" width="95.81640625" style="27" customWidth="1"/>
    <col min="35" max="35" width="11.453125" style="27"/>
    <col min="36" max="36" width="23.453125" style="27" bestFit="1" customWidth="1"/>
    <col min="37" max="16384" width="11.453125" style="27"/>
  </cols>
  <sheetData>
    <row r="1" spans="1:34" ht="131.25" customHeight="1" x14ac:dyDescent="0.35">
      <c r="A1" s="178" t="s">
        <v>0</v>
      </c>
      <c r="B1" s="178" t="s">
        <v>1</v>
      </c>
      <c r="C1" s="178" t="s">
        <v>2</v>
      </c>
      <c r="D1" s="178" t="s">
        <v>3</v>
      </c>
      <c r="E1" s="178" t="s">
        <v>4</v>
      </c>
      <c r="F1" s="178"/>
      <c r="G1" s="179" t="s">
        <v>5</v>
      </c>
      <c r="H1" s="178" t="s">
        <v>6</v>
      </c>
      <c r="I1" s="178" t="s">
        <v>3</v>
      </c>
      <c r="J1" s="180" t="s">
        <v>7</v>
      </c>
      <c r="K1" s="181" t="s">
        <v>8</v>
      </c>
      <c r="L1" s="181" t="s">
        <v>752</v>
      </c>
    </row>
    <row r="2" spans="1:34" ht="81" customHeight="1" x14ac:dyDescent="0.35">
      <c r="A2" s="9" t="s">
        <v>0</v>
      </c>
      <c r="B2" s="9" t="s">
        <v>1</v>
      </c>
      <c r="C2" s="9" t="s">
        <v>2</v>
      </c>
      <c r="D2" s="9" t="s">
        <v>3</v>
      </c>
      <c r="E2" s="9" t="s">
        <v>4</v>
      </c>
      <c r="F2" s="178" t="s">
        <v>751</v>
      </c>
      <c r="G2" s="9" t="s">
        <v>5</v>
      </c>
      <c r="H2" s="9" t="s">
        <v>6</v>
      </c>
      <c r="I2" s="9" t="s">
        <v>3</v>
      </c>
      <c r="J2" s="9" t="s">
        <v>7</v>
      </c>
      <c r="K2" s="9" t="s">
        <v>8</v>
      </c>
      <c r="L2" s="9" t="s">
        <v>478</v>
      </c>
      <c r="M2" s="9" t="s">
        <v>611</v>
      </c>
      <c r="N2" s="36" t="s">
        <v>681</v>
      </c>
      <c r="O2" s="125"/>
      <c r="P2" s="125"/>
      <c r="Q2" s="9" t="s">
        <v>9</v>
      </c>
      <c r="R2" s="9" t="s">
        <v>10</v>
      </c>
      <c r="S2" s="9" t="s">
        <v>11</v>
      </c>
      <c r="T2" s="9" t="s">
        <v>12</v>
      </c>
      <c r="U2" s="9" t="s">
        <v>13</v>
      </c>
      <c r="V2" s="9" t="s">
        <v>677</v>
      </c>
      <c r="W2" s="69" t="s">
        <v>678</v>
      </c>
      <c r="X2" s="9" t="s">
        <v>14</v>
      </c>
      <c r="Y2" s="9" t="s">
        <v>15</v>
      </c>
      <c r="Z2" s="9" t="s">
        <v>16</v>
      </c>
      <c r="AA2" s="9" t="s">
        <v>17</v>
      </c>
      <c r="AB2" s="9" t="s">
        <v>20</v>
      </c>
      <c r="AC2" s="9" t="s">
        <v>614</v>
      </c>
      <c r="AD2" s="36" t="s">
        <v>669</v>
      </c>
      <c r="AE2" s="38" t="s">
        <v>676</v>
      </c>
      <c r="AF2" s="9" t="s">
        <v>18</v>
      </c>
      <c r="AG2" s="9" t="s">
        <v>19</v>
      </c>
      <c r="AH2" s="9" t="s">
        <v>612</v>
      </c>
    </row>
    <row r="3" spans="1:34" s="49" customFormat="1" x14ac:dyDescent="0.35">
      <c r="A3" s="57"/>
      <c r="B3" s="57"/>
      <c r="C3" s="45"/>
      <c r="D3" s="58"/>
      <c r="E3" s="45"/>
      <c r="F3" s="45"/>
      <c r="G3" s="57"/>
      <c r="H3" s="43"/>
      <c r="I3" s="41"/>
      <c r="J3" s="43"/>
      <c r="K3" s="44"/>
      <c r="L3" s="44"/>
      <c r="M3" s="44"/>
      <c r="N3" s="44"/>
      <c r="O3" s="44"/>
      <c r="P3" s="44"/>
      <c r="Q3" s="45"/>
      <c r="R3" s="46"/>
      <c r="S3" s="45"/>
      <c r="T3" s="41"/>
      <c r="U3" s="44"/>
      <c r="V3" s="44"/>
      <c r="W3" s="44"/>
      <c r="Y3" s="41"/>
      <c r="Z3" s="47"/>
      <c r="AA3" s="45"/>
      <c r="AB3" s="48"/>
      <c r="AC3" s="48"/>
      <c r="AD3" s="48"/>
      <c r="AE3" s="48"/>
      <c r="AF3" s="45"/>
      <c r="AG3" s="46"/>
      <c r="AH3" s="44"/>
    </row>
    <row r="4" spans="1:34" ht="93" customHeight="1" x14ac:dyDescent="0.35">
      <c r="A4" s="373" t="s">
        <v>50</v>
      </c>
      <c r="B4" s="373" t="s">
        <v>51</v>
      </c>
      <c r="C4" s="324" t="s">
        <v>52</v>
      </c>
      <c r="D4" s="324" t="s">
        <v>53</v>
      </c>
      <c r="E4" s="324" t="s">
        <v>54</v>
      </c>
      <c r="F4" s="117"/>
      <c r="G4" s="373" t="s">
        <v>55</v>
      </c>
      <c r="H4" s="2" t="s">
        <v>56</v>
      </c>
      <c r="I4" s="3" t="s">
        <v>57</v>
      </c>
      <c r="J4" s="2" t="s">
        <v>58</v>
      </c>
      <c r="K4" s="4">
        <v>1</v>
      </c>
      <c r="L4" s="3">
        <v>0.9</v>
      </c>
      <c r="M4" s="9">
        <v>0</v>
      </c>
      <c r="N4" s="104">
        <v>0</v>
      </c>
      <c r="O4" s="149"/>
      <c r="P4" s="149"/>
      <c r="Q4" s="294" t="s">
        <v>287</v>
      </c>
      <c r="R4" s="484">
        <v>2020130010103</v>
      </c>
      <c r="S4" s="324" t="s">
        <v>288</v>
      </c>
      <c r="T4" s="2" t="s">
        <v>289</v>
      </c>
      <c r="U4" s="4">
        <v>1</v>
      </c>
      <c r="V4" s="4">
        <v>0</v>
      </c>
      <c r="W4" s="64">
        <v>0</v>
      </c>
      <c r="X4" s="3" t="s">
        <v>41</v>
      </c>
      <c r="Y4" s="324" t="s">
        <v>654</v>
      </c>
      <c r="Z4" s="324" t="s">
        <v>533</v>
      </c>
      <c r="AA4" s="294" t="s">
        <v>439</v>
      </c>
      <c r="AB4" s="291">
        <v>400000000</v>
      </c>
      <c r="AC4" s="291">
        <v>169600000</v>
      </c>
      <c r="AD4" s="291">
        <v>169600000</v>
      </c>
      <c r="AE4" s="492">
        <f>+AD4/AB4</f>
        <v>0.42399999999999999</v>
      </c>
      <c r="AF4" s="294" t="s">
        <v>582</v>
      </c>
      <c r="AG4" s="294" t="s">
        <v>583</v>
      </c>
      <c r="AH4" s="10"/>
    </row>
    <row r="5" spans="1:34" ht="46.5" x14ac:dyDescent="0.35">
      <c r="A5" s="374"/>
      <c r="B5" s="374"/>
      <c r="C5" s="325"/>
      <c r="D5" s="325"/>
      <c r="E5" s="325"/>
      <c r="F5" s="118"/>
      <c r="G5" s="374"/>
      <c r="H5" s="364" t="s">
        <v>59</v>
      </c>
      <c r="I5" s="258" t="s">
        <v>60</v>
      </c>
      <c r="J5" s="364" t="s">
        <v>61</v>
      </c>
      <c r="K5" s="365">
        <v>15000</v>
      </c>
      <c r="L5" s="365">
        <v>5150</v>
      </c>
      <c r="M5" s="365">
        <v>117</v>
      </c>
      <c r="N5" s="366">
        <v>479</v>
      </c>
      <c r="O5" s="132"/>
      <c r="P5" s="132"/>
      <c r="Q5" s="295"/>
      <c r="R5" s="485"/>
      <c r="S5" s="325"/>
      <c r="T5" s="2" t="s">
        <v>290</v>
      </c>
      <c r="U5" s="4">
        <v>20</v>
      </c>
      <c r="V5" s="4">
        <v>7</v>
      </c>
      <c r="W5" s="70">
        <v>18</v>
      </c>
      <c r="X5" s="3" t="s">
        <v>41</v>
      </c>
      <c r="Y5" s="325"/>
      <c r="Z5" s="325"/>
      <c r="AA5" s="295"/>
      <c r="AB5" s="292"/>
      <c r="AC5" s="292"/>
      <c r="AD5" s="292"/>
      <c r="AE5" s="493"/>
      <c r="AF5" s="295"/>
      <c r="AG5" s="295"/>
      <c r="AH5" s="10"/>
    </row>
    <row r="6" spans="1:34" ht="32.5" x14ac:dyDescent="0.35">
      <c r="A6" s="374"/>
      <c r="B6" s="374"/>
      <c r="C6" s="325"/>
      <c r="D6" s="325"/>
      <c r="E6" s="325"/>
      <c r="F6" s="118"/>
      <c r="G6" s="374"/>
      <c r="H6" s="364"/>
      <c r="I6" s="258"/>
      <c r="J6" s="364"/>
      <c r="K6" s="365"/>
      <c r="L6" s="365"/>
      <c r="M6" s="365"/>
      <c r="N6" s="366"/>
      <c r="O6" s="132"/>
      <c r="P6" s="132"/>
      <c r="Q6" s="295"/>
      <c r="R6" s="485"/>
      <c r="S6" s="325"/>
      <c r="T6" s="2" t="s">
        <v>291</v>
      </c>
      <c r="U6" s="4">
        <v>20</v>
      </c>
      <c r="V6" s="4">
        <v>7</v>
      </c>
      <c r="W6" s="70">
        <v>479</v>
      </c>
      <c r="X6" s="3" t="s">
        <v>41</v>
      </c>
      <c r="Y6" s="325"/>
      <c r="Z6" s="325"/>
      <c r="AA6" s="295"/>
      <c r="AB6" s="292"/>
      <c r="AC6" s="292"/>
      <c r="AD6" s="292"/>
      <c r="AE6" s="493"/>
      <c r="AF6" s="295"/>
      <c r="AG6" s="295"/>
      <c r="AH6" s="10"/>
    </row>
    <row r="7" spans="1:34" ht="38.25" customHeight="1" x14ac:dyDescent="0.35">
      <c r="A7" s="374"/>
      <c r="B7" s="374"/>
      <c r="C7" s="325"/>
      <c r="D7" s="325"/>
      <c r="E7" s="325"/>
      <c r="F7" s="118"/>
      <c r="G7" s="374"/>
      <c r="H7" s="364" t="s">
        <v>62</v>
      </c>
      <c r="I7" s="258" t="s">
        <v>63</v>
      </c>
      <c r="J7" s="364" t="s">
        <v>64</v>
      </c>
      <c r="K7" s="365">
        <v>5000</v>
      </c>
      <c r="L7" s="365">
        <v>1700</v>
      </c>
      <c r="M7" s="365">
        <v>0</v>
      </c>
      <c r="N7" s="366">
        <v>65</v>
      </c>
      <c r="O7" s="132"/>
      <c r="P7" s="132"/>
      <c r="Q7" s="295"/>
      <c r="R7" s="485"/>
      <c r="S7" s="325"/>
      <c r="T7" s="2" t="s">
        <v>292</v>
      </c>
      <c r="U7" s="4">
        <v>1</v>
      </c>
      <c r="V7" s="4">
        <v>95</v>
      </c>
      <c r="W7" s="70">
        <v>133</v>
      </c>
      <c r="X7" s="3" t="s">
        <v>41</v>
      </c>
      <c r="Y7" s="325"/>
      <c r="Z7" s="325"/>
      <c r="AA7" s="295"/>
      <c r="AB7" s="292"/>
      <c r="AC7" s="292"/>
      <c r="AD7" s="292"/>
      <c r="AE7" s="493"/>
      <c r="AF7" s="295"/>
      <c r="AG7" s="295"/>
      <c r="AH7" s="10"/>
    </row>
    <row r="8" spans="1:34" ht="32.5" x14ac:dyDescent="0.35">
      <c r="A8" s="374"/>
      <c r="B8" s="374"/>
      <c r="C8" s="325"/>
      <c r="D8" s="325"/>
      <c r="E8" s="325"/>
      <c r="F8" s="118"/>
      <c r="G8" s="374"/>
      <c r="H8" s="364"/>
      <c r="I8" s="258"/>
      <c r="J8" s="364"/>
      <c r="K8" s="365"/>
      <c r="L8" s="365"/>
      <c r="M8" s="365"/>
      <c r="N8" s="366"/>
      <c r="O8" s="132"/>
      <c r="P8" s="132"/>
      <c r="Q8" s="295"/>
      <c r="R8" s="485"/>
      <c r="S8" s="325"/>
      <c r="T8" s="2" t="s">
        <v>293</v>
      </c>
      <c r="U8" s="4">
        <v>1700</v>
      </c>
      <c r="V8" s="4">
        <v>0</v>
      </c>
      <c r="W8" s="70">
        <v>75</v>
      </c>
      <c r="X8" s="3" t="s">
        <v>41</v>
      </c>
      <c r="Y8" s="325"/>
      <c r="Z8" s="325"/>
      <c r="AA8" s="295"/>
      <c r="AB8" s="292"/>
      <c r="AC8" s="292"/>
      <c r="AD8" s="292"/>
      <c r="AE8" s="493"/>
      <c r="AF8" s="295"/>
      <c r="AG8" s="295"/>
      <c r="AH8" s="10"/>
    </row>
    <row r="9" spans="1:34" ht="32.5" x14ac:dyDescent="0.35">
      <c r="A9" s="374"/>
      <c r="B9" s="374"/>
      <c r="C9" s="325"/>
      <c r="D9" s="325"/>
      <c r="E9" s="325"/>
      <c r="F9" s="118"/>
      <c r="G9" s="374"/>
      <c r="H9" s="364"/>
      <c r="I9" s="258"/>
      <c r="J9" s="364"/>
      <c r="K9" s="365"/>
      <c r="L9" s="365"/>
      <c r="M9" s="365"/>
      <c r="N9" s="366"/>
      <c r="O9" s="132"/>
      <c r="P9" s="132"/>
      <c r="Q9" s="295"/>
      <c r="R9" s="485"/>
      <c r="S9" s="325"/>
      <c r="T9" s="2" t="s">
        <v>294</v>
      </c>
      <c r="U9" s="4">
        <v>1700</v>
      </c>
      <c r="V9" s="4">
        <v>0</v>
      </c>
      <c r="W9" s="70">
        <v>65</v>
      </c>
      <c r="X9" s="3" t="s">
        <v>41</v>
      </c>
      <c r="Y9" s="325"/>
      <c r="Z9" s="325"/>
      <c r="AA9" s="295"/>
      <c r="AB9" s="292"/>
      <c r="AC9" s="292"/>
      <c r="AD9" s="292"/>
      <c r="AE9" s="493"/>
      <c r="AF9" s="295"/>
      <c r="AG9" s="295"/>
      <c r="AH9" s="10"/>
    </row>
    <row r="10" spans="1:34" ht="32.5" x14ac:dyDescent="0.35">
      <c r="A10" s="374"/>
      <c r="B10" s="374"/>
      <c r="C10" s="325"/>
      <c r="D10" s="325"/>
      <c r="E10" s="325"/>
      <c r="F10" s="118"/>
      <c r="G10" s="374"/>
      <c r="H10" s="364" t="s">
        <v>65</v>
      </c>
      <c r="I10" s="258" t="s">
        <v>63</v>
      </c>
      <c r="J10" s="364" t="s">
        <v>66</v>
      </c>
      <c r="K10" s="365">
        <v>2500</v>
      </c>
      <c r="L10" s="365">
        <v>850</v>
      </c>
      <c r="M10" s="365">
        <v>0</v>
      </c>
      <c r="N10" s="366">
        <v>325</v>
      </c>
      <c r="O10" s="132"/>
      <c r="P10" s="132"/>
      <c r="Q10" s="295"/>
      <c r="R10" s="485"/>
      <c r="S10" s="325"/>
      <c r="T10" s="2" t="s">
        <v>527</v>
      </c>
      <c r="U10" s="4">
        <v>850</v>
      </c>
      <c r="V10" s="4">
        <v>0</v>
      </c>
      <c r="W10" s="70">
        <v>349</v>
      </c>
      <c r="X10" s="3" t="s">
        <v>41</v>
      </c>
      <c r="Y10" s="325"/>
      <c r="Z10" s="325"/>
      <c r="AA10" s="295"/>
      <c r="AB10" s="292"/>
      <c r="AC10" s="292"/>
      <c r="AD10" s="292"/>
      <c r="AE10" s="493"/>
      <c r="AF10" s="295"/>
      <c r="AG10" s="295"/>
      <c r="AH10" s="10"/>
    </row>
    <row r="11" spans="1:34" ht="32.5" x14ac:dyDescent="0.35">
      <c r="A11" s="374"/>
      <c r="B11" s="374"/>
      <c r="C11" s="325"/>
      <c r="D11" s="325"/>
      <c r="E11" s="325"/>
      <c r="F11" s="118"/>
      <c r="G11" s="374"/>
      <c r="H11" s="364"/>
      <c r="I11" s="258"/>
      <c r="J11" s="364"/>
      <c r="K11" s="365"/>
      <c r="L11" s="365"/>
      <c r="M11" s="365"/>
      <c r="N11" s="366"/>
      <c r="O11" s="132"/>
      <c r="P11" s="132"/>
      <c r="Q11" s="295"/>
      <c r="R11" s="485"/>
      <c r="S11" s="325"/>
      <c r="T11" s="2" t="s">
        <v>295</v>
      </c>
      <c r="U11" s="4">
        <v>1</v>
      </c>
      <c r="V11" s="4">
        <v>0</v>
      </c>
      <c r="W11" s="70">
        <v>2</v>
      </c>
      <c r="X11" s="3" t="s">
        <v>41</v>
      </c>
      <c r="Y11" s="325"/>
      <c r="Z11" s="325"/>
      <c r="AA11" s="295"/>
      <c r="AB11" s="292"/>
      <c r="AC11" s="292"/>
      <c r="AD11" s="292"/>
      <c r="AE11" s="493"/>
      <c r="AF11" s="295"/>
      <c r="AG11" s="295"/>
      <c r="AH11" s="10"/>
    </row>
    <row r="12" spans="1:34" ht="62" x14ac:dyDescent="0.35">
      <c r="A12" s="374"/>
      <c r="B12" s="374"/>
      <c r="C12" s="325"/>
      <c r="D12" s="325"/>
      <c r="E12" s="325"/>
      <c r="F12" s="118"/>
      <c r="G12" s="374"/>
      <c r="H12" s="2" t="s">
        <v>67</v>
      </c>
      <c r="I12" s="3" t="s">
        <v>30</v>
      </c>
      <c r="J12" s="2" t="s">
        <v>68</v>
      </c>
      <c r="K12" s="4">
        <v>1500</v>
      </c>
      <c r="L12" s="4">
        <v>483</v>
      </c>
      <c r="M12" s="4">
        <v>0</v>
      </c>
      <c r="N12" s="105">
        <v>35</v>
      </c>
      <c r="O12" s="132"/>
      <c r="P12" s="132"/>
      <c r="Q12" s="295"/>
      <c r="R12" s="485"/>
      <c r="S12" s="325"/>
      <c r="T12" s="2" t="s">
        <v>296</v>
      </c>
      <c r="U12" s="4">
        <v>5</v>
      </c>
      <c r="V12" s="4">
        <v>0</v>
      </c>
      <c r="W12" s="70">
        <v>1</v>
      </c>
      <c r="X12" s="3" t="s">
        <v>41</v>
      </c>
      <c r="Y12" s="325"/>
      <c r="Z12" s="325"/>
      <c r="AA12" s="295"/>
      <c r="AB12" s="292"/>
      <c r="AC12" s="292"/>
      <c r="AD12" s="292"/>
      <c r="AE12" s="493"/>
      <c r="AF12" s="295"/>
      <c r="AG12" s="295"/>
      <c r="AH12" s="89" t="s">
        <v>682</v>
      </c>
    </row>
    <row r="13" spans="1:34" ht="51" customHeight="1" x14ac:dyDescent="0.35">
      <c r="A13" s="374"/>
      <c r="B13" s="374"/>
      <c r="C13" s="325"/>
      <c r="D13" s="325"/>
      <c r="E13" s="325"/>
      <c r="F13" s="118"/>
      <c r="G13" s="374"/>
      <c r="H13" s="342" t="s">
        <v>483</v>
      </c>
      <c r="I13" s="350">
        <v>0</v>
      </c>
      <c r="J13" s="342" t="s">
        <v>479</v>
      </c>
      <c r="K13" s="339">
        <v>4</v>
      </c>
      <c r="L13" s="324">
        <v>1</v>
      </c>
      <c r="M13" s="294">
        <v>0</v>
      </c>
      <c r="N13" s="371">
        <v>1</v>
      </c>
      <c r="O13" s="182"/>
      <c r="P13" s="182"/>
      <c r="Q13" s="295"/>
      <c r="R13" s="485"/>
      <c r="S13" s="325"/>
      <c r="T13" s="2" t="s">
        <v>532</v>
      </c>
      <c r="U13" s="4">
        <v>1</v>
      </c>
      <c r="V13" s="4">
        <v>0</v>
      </c>
      <c r="W13" s="64">
        <v>1</v>
      </c>
      <c r="X13" s="3" t="s">
        <v>41</v>
      </c>
      <c r="Y13" s="325"/>
      <c r="Z13" s="325"/>
      <c r="AA13" s="295"/>
      <c r="AB13" s="292"/>
      <c r="AC13" s="292"/>
      <c r="AD13" s="292"/>
      <c r="AE13" s="493"/>
      <c r="AF13" s="295"/>
      <c r="AG13" s="295"/>
      <c r="AH13" s="89" t="s">
        <v>683</v>
      </c>
    </row>
    <row r="14" spans="1:34" ht="46.5" customHeight="1" x14ac:dyDescent="0.35">
      <c r="A14" s="374"/>
      <c r="B14" s="374"/>
      <c r="C14" s="325"/>
      <c r="D14" s="325"/>
      <c r="E14" s="325"/>
      <c r="F14" s="118"/>
      <c r="G14" s="374"/>
      <c r="H14" s="343"/>
      <c r="I14" s="351"/>
      <c r="J14" s="343"/>
      <c r="K14" s="344"/>
      <c r="L14" s="326"/>
      <c r="M14" s="296"/>
      <c r="N14" s="372"/>
      <c r="O14" s="182"/>
      <c r="P14" s="182"/>
      <c r="Q14" s="295"/>
      <c r="R14" s="485"/>
      <c r="S14" s="325"/>
      <c r="T14" s="2" t="s">
        <v>534</v>
      </c>
      <c r="U14" s="4">
        <v>25</v>
      </c>
      <c r="V14" s="4">
        <v>0</v>
      </c>
      <c r="W14" s="64">
        <v>20</v>
      </c>
      <c r="X14" s="3" t="s">
        <v>41</v>
      </c>
      <c r="Y14" s="325"/>
      <c r="Z14" s="325"/>
      <c r="AA14" s="295"/>
      <c r="AB14" s="292"/>
      <c r="AC14" s="292"/>
      <c r="AD14" s="292"/>
      <c r="AE14" s="493"/>
      <c r="AF14" s="295"/>
      <c r="AG14" s="295"/>
      <c r="AH14" s="89" t="s">
        <v>684</v>
      </c>
    </row>
    <row r="15" spans="1:34" ht="62" x14ac:dyDescent="0.35">
      <c r="A15" s="374"/>
      <c r="B15" s="374"/>
      <c r="C15" s="325"/>
      <c r="D15" s="325"/>
      <c r="E15" s="325"/>
      <c r="F15" s="118"/>
      <c r="G15" s="374"/>
      <c r="H15" s="2" t="s">
        <v>484</v>
      </c>
      <c r="I15" s="28">
        <v>522</v>
      </c>
      <c r="J15" s="2" t="s">
        <v>480</v>
      </c>
      <c r="K15" s="4">
        <v>800</v>
      </c>
      <c r="L15" s="3">
        <v>300</v>
      </c>
      <c r="M15" s="9">
        <v>0</v>
      </c>
      <c r="N15" s="104">
        <v>20</v>
      </c>
      <c r="O15" s="182"/>
      <c r="P15" s="182"/>
      <c r="Q15" s="295"/>
      <c r="R15" s="485"/>
      <c r="S15" s="325"/>
      <c r="T15" s="2" t="s">
        <v>535</v>
      </c>
      <c r="U15" s="4">
        <v>3</v>
      </c>
      <c r="V15" s="4">
        <v>0</v>
      </c>
      <c r="W15" s="64">
        <v>0</v>
      </c>
      <c r="X15" s="3" t="s">
        <v>41</v>
      </c>
      <c r="Y15" s="325"/>
      <c r="Z15" s="325"/>
      <c r="AA15" s="295"/>
      <c r="AB15" s="292"/>
      <c r="AC15" s="292"/>
      <c r="AD15" s="292"/>
      <c r="AE15" s="493"/>
      <c r="AF15" s="295"/>
      <c r="AG15" s="295"/>
      <c r="AH15" s="10"/>
    </row>
    <row r="16" spans="1:34" ht="62" x14ac:dyDescent="0.35">
      <c r="A16" s="374"/>
      <c r="B16" s="374"/>
      <c r="C16" s="325"/>
      <c r="D16" s="325"/>
      <c r="E16" s="325"/>
      <c r="F16" s="118"/>
      <c r="G16" s="374"/>
      <c r="H16" s="2" t="s">
        <v>485</v>
      </c>
      <c r="I16" s="28" t="s">
        <v>30</v>
      </c>
      <c r="J16" s="2" t="s">
        <v>481</v>
      </c>
      <c r="K16" s="4">
        <v>100</v>
      </c>
      <c r="L16" s="3">
        <v>25</v>
      </c>
      <c r="M16" s="9">
        <v>0</v>
      </c>
      <c r="N16" s="104">
        <v>0</v>
      </c>
      <c r="O16" s="182"/>
      <c r="P16" s="182"/>
      <c r="Q16" s="295"/>
      <c r="R16" s="485"/>
      <c r="S16" s="325"/>
      <c r="T16" s="2" t="s">
        <v>536</v>
      </c>
      <c r="U16" s="4">
        <v>1</v>
      </c>
      <c r="V16" s="4">
        <v>0</v>
      </c>
      <c r="W16" s="64">
        <v>0</v>
      </c>
      <c r="X16" s="3" t="s">
        <v>41</v>
      </c>
      <c r="Y16" s="325"/>
      <c r="Z16" s="325"/>
      <c r="AA16" s="295"/>
      <c r="AB16" s="292"/>
      <c r="AC16" s="292"/>
      <c r="AD16" s="292"/>
      <c r="AE16" s="493"/>
      <c r="AF16" s="295"/>
      <c r="AG16" s="295"/>
      <c r="AH16" s="10"/>
    </row>
    <row r="17" spans="1:34" ht="76.5" customHeight="1" x14ac:dyDescent="0.35">
      <c r="A17" s="374"/>
      <c r="B17" s="374"/>
      <c r="C17" s="325"/>
      <c r="D17" s="325"/>
      <c r="E17" s="325"/>
      <c r="F17" s="118"/>
      <c r="G17" s="374"/>
      <c r="H17" s="2" t="s">
        <v>486</v>
      </c>
      <c r="I17" s="28">
        <v>0</v>
      </c>
      <c r="J17" s="2" t="s">
        <v>482</v>
      </c>
      <c r="K17" s="4">
        <v>1</v>
      </c>
      <c r="L17" s="3">
        <v>1</v>
      </c>
      <c r="M17" s="9">
        <v>0</v>
      </c>
      <c r="N17" s="104">
        <v>0</v>
      </c>
      <c r="O17" s="182"/>
      <c r="P17" s="182"/>
      <c r="Q17" s="295"/>
      <c r="R17" s="485"/>
      <c r="S17" s="326"/>
      <c r="T17" s="2" t="s">
        <v>537</v>
      </c>
      <c r="U17" s="4">
        <v>1</v>
      </c>
      <c r="V17" s="4">
        <v>0</v>
      </c>
      <c r="W17" s="64">
        <v>0</v>
      </c>
      <c r="X17" s="3" t="s">
        <v>41</v>
      </c>
      <c r="Y17" s="326"/>
      <c r="Z17" s="326"/>
      <c r="AA17" s="296"/>
      <c r="AB17" s="293"/>
      <c r="AC17" s="293"/>
      <c r="AD17" s="293"/>
      <c r="AE17" s="494"/>
      <c r="AF17" s="296"/>
      <c r="AG17" s="296"/>
      <c r="AH17" s="10"/>
    </row>
    <row r="18" spans="1:34" s="49" customFormat="1" ht="32.5" x14ac:dyDescent="0.35">
      <c r="A18" s="40"/>
      <c r="B18" s="40"/>
      <c r="C18" s="41"/>
      <c r="D18" s="42"/>
      <c r="E18" s="41"/>
      <c r="F18" s="41"/>
      <c r="G18" s="40"/>
      <c r="H18" s="43"/>
      <c r="I18" s="41"/>
      <c r="J18" s="43"/>
      <c r="K18" s="44"/>
      <c r="L18" s="44"/>
      <c r="M18" s="44"/>
      <c r="N18" s="100"/>
      <c r="O18" s="100"/>
      <c r="P18" s="100"/>
      <c r="Q18" s="45"/>
      <c r="R18" s="46"/>
      <c r="S18" s="41"/>
      <c r="T18" s="41"/>
      <c r="U18" s="44"/>
      <c r="V18" s="44"/>
      <c r="W18" s="44"/>
      <c r="X18" s="44"/>
      <c r="Y18" s="41"/>
      <c r="Z18" s="47"/>
      <c r="AA18" s="45"/>
      <c r="AB18" s="48"/>
      <c r="AC18" s="48"/>
      <c r="AD18" s="48"/>
      <c r="AE18" s="61"/>
      <c r="AF18" s="45"/>
      <c r="AG18" s="46"/>
      <c r="AH18" s="59"/>
    </row>
    <row r="19" spans="1:34" ht="46.5" customHeight="1" x14ac:dyDescent="0.35">
      <c r="A19" s="379" t="s">
        <v>50</v>
      </c>
      <c r="B19" s="379" t="s">
        <v>653</v>
      </c>
      <c r="C19" s="258" t="s">
        <v>52</v>
      </c>
      <c r="D19" s="258" t="s">
        <v>53</v>
      </c>
      <c r="E19" s="258" t="s">
        <v>54</v>
      </c>
      <c r="F19" s="141"/>
      <c r="G19" s="379" t="s">
        <v>69</v>
      </c>
      <c r="H19" s="364" t="s">
        <v>70</v>
      </c>
      <c r="I19" s="258" t="s">
        <v>71</v>
      </c>
      <c r="J19" s="364" t="s">
        <v>72</v>
      </c>
      <c r="K19" s="365">
        <v>1010</v>
      </c>
      <c r="L19" s="365">
        <v>300</v>
      </c>
      <c r="M19" s="365">
        <v>45</v>
      </c>
      <c r="N19" s="366">
        <f>44+123</f>
        <v>167</v>
      </c>
      <c r="O19" s="124"/>
      <c r="P19" s="124"/>
      <c r="Q19" s="257" t="s">
        <v>297</v>
      </c>
      <c r="R19" s="389">
        <v>2020130010102</v>
      </c>
      <c r="S19" s="324" t="s">
        <v>298</v>
      </c>
      <c r="T19" s="2" t="s">
        <v>299</v>
      </c>
      <c r="U19" s="4">
        <v>300</v>
      </c>
      <c r="V19" s="4">
        <v>45</v>
      </c>
      <c r="W19" s="70"/>
      <c r="X19" s="3" t="s">
        <v>41</v>
      </c>
      <c r="Y19" s="324" t="s">
        <v>655</v>
      </c>
      <c r="Z19" s="324" t="s">
        <v>440</v>
      </c>
      <c r="AA19" s="294" t="s">
        <v>439</v>
      </c>
      <c r="AB19" s="291">
        <v>99516733</v>
      </c>
      <c r="AC19" s="291">
        <v>30000000</v>
      </c>
      <c r="AD19" s="291">
        <v>30000000</v>
      </c>
      <c r="AE19" s="492">
        <f>+AD19/AB19</f>
        <v>0.30145684143389234</v>
      </c>
      <c r="AF19" s="294" t="s">
        <v>584</v>
      </c>
      <c r="AG19" s="294" t="s">
        <v>441</v>
      </c>
      <c r="AH19" s="10"/>
    </row>
    <row r="20" spans="1:34" ht="25.5" customHeight="1" x14ac:dyDescent="0.35">
      <c r="A20" s="379"/>
      <c r="B20" s="379"/>
      <c r="C20" s="258"/>
      <c r="D20" s="258"/>
      <c r="E20" s="258"/>
      <c r="F20" s="141"/>
      <c r="G20" s="379"/>
      <c r="H20" s="364"/>
      <c r="I20" s="258"/>
      <c r="J20" s="364"/>
      <c r="K20" s="365"/>
      <c r="L20" s="365"/>
      <c r="M20" s="365"/>
      <c r="N20" s="366"/>
      <c r="O20" s="124"/>
      <c r="P20" s="124"/>
      <c r="Q20" s="257"/>
      <c r="R20" s="389"/>
      <c r="S20" s="325"/>
      <c r="T20" s="2" t="s">
        <v>300</v>
      </c>
      <c r="U20" s="4">
        <v>300</v>
      </c>
      <c r="V20" s="4">
        <v>45</v>
      </c>
      <c r="W20" s="70"/>
      <c r="X20" s="3" t="s">
        <v>41</v>
      </c>
      <c r="Y20" s="325"/>
      <c r="Z20" s="325"/>
      <c r="AA20" s="295"/>
      <c r="AB20" s="292"/>
      <c r="AC20" s="292"/>
      <c r="AD20" s="292"/>
      <c r="AE20" s="493"/>
      <c r="AF20" s="295"/>
      <c r="AG20" s="295"/>
      <c r="AH20" s="10"/>
    </row>
    <row r="21" spans="1:34" ht="63.75" customHeight="1" x14ac:dyDescent="0.35">
      <c r="A21" s="379"/>
      <c r="B21" s="379"/>
      <c r="C21" s="258"/>
      <c r="D21" s="258"/>
      <c r="E21" s="258"/>
      <c r="F21" s="141"/>
      <c r="G21" s="379"/>
      <c r="H21" s="364" t="s">
        <v>73</v>
      </c>
      <c r="I21" s="258" t="s">
        <v>74</v>
      </c>
      <c r="J21" s="364" t="s">
        <v>75</v>
      </c>
      <c r="K21" s="365">
        <v>600</v>
      </c>
      <c r="L21" s="365">
        <v>190</v>
      </c>
      <c r="M21" s="365">
        <v>32</v>
      </c>
      <c r="N21" s="366">
        <f>15+116</f>
        <v>131</v>
      </c>
      <c r="O21" s="124"/>
      <c r="P21" s="124"/>
      <c r="Q21" s="257"/>
      <c r="R21" s="389"/>
      <c r="S21" s="325"/>
      <c r="T21" s="2" t="s">
        <v>301</v>
      </c>
      <c r="U21" s="4">
        <v>30</v>
      </c>
      <c r="V21" s="4">
        <v>3</v>
      </c>
      <c r="W21" s="70"/>
      <c r="X21" s="3" t="s">
        <v>41</v>
      </c>
      <c r="Y21" s="325"/>
      <c r="Z21" s="325"/>
      <c r="AA21" s="295"/>
      <c r="AB21" s="292"/>
      <c r="AC21" s="292"/>
      <c r="AD21" s="292"/>
      <c r="AE21" s="493"/>
      <c r="AF21" s="295"/>
      <c r="AG21" s="295"/>
      <c r="AH21" s="10"/>
    </row>
    <row r="22" spans="1:34" ht="72.75" customHeight="1" x14ac:dyDescent="0.35">
      <c r="A22" s="379"/>
      <c r="B22" s="379"/>
      <c r="C22" s="258"/>
      <c r="D22" s="258"/>
      <c r="E22" s="258"/>
      <c r="F22" s="141"/>
      <c r="G22" s="379"/>
      <c r="H22" s="364"/>
      <c r="I22" s="258"/>
      <c r="J22" s="364"/>
      <c r="K22" s="365"/>
      <c r="L22" s="365"/>
      <c r="M22" s="365"/>
      <c r="N22" s="366"/>
      <c r="O22" s="124"/>
      <c r="P22" s="124"/>
      <c r="Q22" s="257"/>
      <c r="R22" s="389"/>
      <c r="S22" s="325"/>
      <c r="T22" s="2" t="s">
        <v>302</v>
      </c>
      <c r="U22" s="4">
        <v>1</v>
      </c>
      <c r="V22" s="4">
        <v>0</v>
      </c>
      <c r="W22" s="70"/>
      <c r="X22" s="3" t="s">
        <v>41</v>
      </c>
      <c r="Y22" s="325"/>
      <c r="Z22" s="325"/>
      <c r="AA22" s="295"/>
      <c r="AB22" s="292"/>
      <c r="AC22" s="292"/>
      <c r="AD22" s="292"/>
      <c r="AE22" s="493"/>
      <c r="AF22" s="295"/>
      <c r="AG22" s="295"/>
      <c r="AH22" s="2" t="s">
        <v>615</v>
      </c>
    </row>
    <row r="23" spans="1:34" ht="32.5" x14ac:dyDescent="0.35">
      <c r="A23" s="379"/>
      <c r="B23" s="379"/>
      <c r="C23" s="258"/>
      <c r="D23" s="258"/>
      <c r="E23" s="258"/>
      <c r="F23" s="141"/>
      <c r="G23" s="379"/>
      <c r="H23" s="364" t="s">
        <v>76</v>
      </c>
      <c r="I23" s="258" t="s">
        <v>77</v>
      </c>
      <c r="J23" s="364" t="s">
        <v>78</v>
      </c>
      <c r="K23" s="365">
        <v>100</v>
      </c>
      <c r="L23" s="365">
        <v>30</v>
      </c>
      <c r="M23" s="365">
        <v>0</v>
      </c>
      <c r="N23" s="366">
        <v>30</v>
      </c>
      <c r="O23" s="124"/>
      <c r="P23" s="124"/>
      <c r="Q23" s="257"/>
      <c r="R23" s="389"/>
      <c r="S23" s="325"/>
      <c r="T23" s="2" t="s">
        <v>303</v>
      </c>
      <c r="U23" s="4">
        <v>30</v>
      </c>
      <c r="V23" s="4">
        <v>0</v>
      </c>
      <c r="W23" s="70"/>
      <c r="X23" s="3" t="s">
        <v>41</v>
      </c>
      <c r="Y23" s="325"/>
      <c r="Z23" s="325"/>
      <c r="AA23" s="295"/>
      <c r="AB23" s="292"/>
      <c r="AC23" s="292"/>
      <c r="AD23" s="292"/>
      <c r="AE23" s="493"/>
      <c r="AF23" s="295"/>
      <c r="AG23" s="295"/>
      <c r="AH23" s="10"/>
    </row>
    <row r="24" spans="1:34" ht="62" x14ac:dyDescent="0.35">
      <c r="A24" s="379"/>
      <c r="B24" s="379"/>
      <c r="C24" s="258"/>
      <c r="D24" s="258"/>
      <c r="E24" s="258"/>
      <c r="F24" s="141"/>
      <c r="G24" s="379"/>
      <c r="H24" s="364"/>
      <c r="I24" s="258"/>
      <c r="J24" s="364"/>
      <c r="K24" s="365"/>
      <c r="L24" s="365"/>
      <c r="M24" s="365"/>
      <c r="N24" s="366"/>
      <c r="O24" s="124"/>
      <c r="P24" s="124"/>
      <c r="Q24" s="257"/>
      <c r="R24" s="389"/>
      <c r="S24" s="326"/>
      <c r="T24" s="2" t="s">
        <v>304</v>
      </c>
      <c r="U24" s="4">
        <v>30</v>
      </c>
      <c r="V24" s="4">
        <v>0</v>
      </c>
      <c r="W24" s="70"/>
      <c r="X24" s="3" t="s">
        <v>41</v>
      </c>
      <c r="Y24" s="326"/>
      <c r="Z24" s="326"/>
      <c r="AA24" s="296"/>
      <c r="AB24" s="293"/>
      <c r="AC24" s="293"/>
      <c r="AD24" s="293"/>
      <c r="AE24" s="494"/>
      <c r="AF24" s="296"/>
      <c r="AG24" s="296"/>
      <c r="AH24" s="10"/>
    </row>
    <row r="25" spans="1:34" s="49" customFormat="1" ht="15.75" customHeight="1" x14ac:dyDescent="0.35">
      <c r="A25" s="40"/>
      <c r="B25" s="40"/>
      <c r="C25" s="41"/>
      <c r="D25" s="42"/>
      <c r="E25" s="41"/>
      <c r="F25" s="41"/>
      <c r="G25" s="40"/>
      <c r="H25" s="43"/>
      <c r="I25" s="41"/>
      <c r="J25" s="43"/>
      <c r="K25" s="44"/>
      <c r="L25" s="44"/>
      <c r="M25" s="44"/>
      <c r="N25" s="100"/>
      <c r="O25" s="100"/>
      <c r="P25" s="100"/>
      <c r="Q25" s="45"/>
      <c r="R25" s="46"/>
      <c r="S25" s="41"/>
      <c r="T25" s="41"/>
      <c r="U25" s="44"/>
      <c r="V25" s="44"/>
      <c r="W25" s="44"/>
      <c r="X25" s="44"/>
      <c r="Y25" s="41"/>
      <c r="Z25" s="47"/>
      <c r="AA25" s="45"/>
      <c r="AB25" s="48"/>
      <c r="AC25" s="48"/>
      <c r="AD25" s="48"/>
      <c r="AE25" s="61"/>
      <c r="AF25" s="45"/>
      <c r="AG25" s="46"/>
      <c r="AH25" s="59"/>
    </row>
    <row r="26" spans="1:34" ht="93" customHeight="1" x14ac:dyDescent="0.35">
      <c r="A26" s="379" t="s">
        <v>50</v>
      </c>
      <c r="B26" s="379" t="s">
        <v>51</v>
      </c>
      <c r="C26" s="258" t="s">
        <v>79</v>
      </c>
      <c r="D26" s="258" t="s">
        <v>80</v>
      </c>
      <c r="E26" s="258" t="s">
        <v>81</v>
      </c>
      <c r="F26" s="141"/>
      <c r="G26" s="379" t="s">
        <v>82</v>
      </c>
      <c r="H26" s="364" t="s">
        <v>83</v>
      </c>
      <c r="I26" s="375" t="s">
        <v>84</v>
      </c>
      <c r="J26" s="364" t="s">
        <v>85</v>
      </c>
      <c r="K26" s="365">
        <v>800</v>
      </c>
      <c r="L26" s="365">
        <v>250</v>
      </c>
      <c r="M26" s="365">
        <v>0</v>
      </c>
      <c r="N26" s="366">
        <v>0</v>
      </c>
      <c r="O26" s="124"/>
      <c r="P26" s="124"/>
      <c r="Q26" s="257" t="s">
        <v>305</v>
      </c>
      <c r="R26" s="389">
        <v>2020130010101</v>
      </c>
      <c r="S26" s="324" t="s">
        <v>306</v>
      </c>
      <c r="T26" s="2" t="s">
        <v>307</v>
      </c>
      <c r="U26" s="4">
        <v>250</v>
      </c>
      <c r="V26" s="4">
        <v>0</v>
      </c>
      <c r="W26" s="70">
        <v>0</v>
      </c>
      <c r="X26" s="3" t="s">
        <v>41</v>
      </c>
      <c r="Y26" s="324" t="s">
        <v>656</v>
      </c>
      <c r="Z26" s="324" t="s">
        <v>657</v>
      </c>
      <c r="AA26" s="294" t="s">
        <v>439</v>
      </c>
      <c r="AB26" s="291">
        <v>73051562</v>
      </c>
      <c r="AC26" s="291">
        <v>0</v>
      </c>
      <c r="AD26" s="291">
        <v>0</v>
      </c>
      <c r="AE26" s="492">
        <f>+AD26/AB26</f>
        <v>0</v>
      </c>
      <c r="AF26" s="291" t="s">
        <v>585</v>
      </c>
      <c r="AG26" s="291" t="s">
        <v>586</v>
      </c>
      <c r="AH26" s="11" t="s">
        <v>639</v>
      </c>
    </row>
    <row r="27" spans="1:34" ht="76.5" customHeight="1" x14ac:dyDescent="0.35">
      <c r="A27" s="379"/>
      <c r="B27" s="379"/>
      <c r="C27" s="258"/>
      <c r="D27" s="258"/>
      <c r="E27" s="258"/>
      <c r="F27" s="141"/>
      <c r="G27" s="379"/>
      <c r="H27" s="364"/>
      <c r="I27" s="375"/>
      <c r="J27" s="364"/>
      <c r="K27" s="365"/>
      <c r="L27" s="365"/>
      <c r="M27" s="365"/>
      <c r="N27" s="366"/>
      <c r="O27" s="124"/>
      <c r="P27" s="124"/>
      <c r="Q27" s="257"/>
      <c r="R27" s="389"/>
      <c r="S27" s="325"/>
      <c r="T27" s="2" t="s">
        <v>308</v>
      </c>
      <c r="U27" s="4">
        <v>30</v>
      </c>
      <c r="V27" s="4">
        <v>0</v>
      </c>
      <c r="W27" s="70">
        <v>0</v>
      </c>
      <c r="X27" s="3" t="s">
        <v>41</v>
      </c>
      <c r="Y27" s="325"/>
      <c r="Z27" s="325"/>
      <c r="AA27" s="295"/>
      <c r="AB27" s="292"/>
      <c r="AC27" s="292"/>
      <c r="AD27" s="292"/>
      <c r="AE27" s="493"/>
      <c r="AF27" s="292"/>
      <c r="AG27" s="292"/>
      <c r="AH27" s="11" t="s">
        <v>639</v>
      </c>
    </row>
    <row r="28" spans="1:34" ht="15" customHeight="1" x14ac:dyDescent="0.35">
      <c r="A28" s="379"/>
      <c r="B28" s="379"/>
      <c r="C28" s="258"/>
      <c r="D28" s="258"/>
      <c r="E28" s="258"/>
      <c r="F28" s="141"/>
      <c r="G28" s="379"/>
      <c r="H28" s="364"/>
      <c r="I28" s="375"/>
      <c r="J28" s="364"/>
      <c r="K28" s="365"/>
      <c r="L28" s="365"/>
      <c r="M28" s="365"/>
      <c r="N28" s="366"/>
      <c r="O28" s="124"/>
      <c r="P28" s="124"/>
      <c r="Q28" s="257"/>
      <c r="R28" s="389"/>
      <c r="S28" s="325"/>
      <c r="T28" s="2" t="s">
        <v>309</v>
      </c>
      <c r="U28" s="4">
        <v>50</v>
      </c>
      <c r="V28" s="4">
        <v>0</v>
      </c>
      <c r="W28" s="70">
        <v>0</v>
      </c>
      <c r="X28" s="3" t="s">
        <v>41</v>
      </c>
      <c r="Y28" s="325"/>
      <c r="Z28" s="325"/>
      <c r="AA28" s="295"/>
      <c r="AB28" s="292"/>
      <c r="AC28" s="292"/>
      <c r="AD28" s="292"/>
      <c r="AE28" s="493"/>
      <c r="AF28" s="292"/>
      <c r="AG28" s="292"/>
      <c r="AH28" s="11" t="s">
        <v>639</v>
      </c>
    </row>
    <row r="29" spans="1:34" ht="15" customHeight="1" x14ac:dyDescent="0.35">
      <c r="A29" s="379"/>
      <c r="B29" s="379"/>
      <c r="C29" s="258"/>
      <c r="D29" s="258"/>
      <c r="E29" s="258"/>
      <c r="F29" s="141"/>
      <c r="G29" s="379"/>
      <c r="H29" s="364" t="s">
        <v>86</v>
      </c>
      <c r="I29" s="258" t="s">
        <v>87</v>
      </c>
      <c r="J29" s="364" t="s">
        <v>88</v>
      </c>
      <c r="K29" s="365">
        <v>500</v>
      </c>
      <c r="L29" s="365">
        <v>150</v>
      </c>
      <c r="M29" s="365">
        <v>0</v>
      </c>
      <c r="N29" s="366">
        <v>10</v>
      </c>
      <c r="O29" s="124"/>
      <c r="P29" s="124"/>
      <c r="Q29" s="257"/>
      <c r="R29" s="389"/>
      <c r="S29" s="325"/>
      <c r="T29" s="2" t="s">
        <v>310</v>
      </c>
      <c r="U29" s="4">
        <v>10</v>
      </c>
      <c r="V29" s="4">
        <v>0</v>
      </c>
      <c r="W29" s="70">
        <v>10</v>
      </c>
      <c r="X29" s="3" t="s">
        <v>41</v>
      </c>
      <c r="Y29" s="325"/>
      <c r="Z29" s="325"/>
      <c r="AA29" s="295"/>
      <c r="AB29" s="292"/>
      <c r="AC29" s="292"/>
      <c r="AD29" s="292"/>
      <c r="AE29" s="493"/>
      <c r="AF29" s="292"/>
      <c r="AG29" s="292"/>
      <c r="AH29" s="97" t="s">
        <v>741</v>
      </c>
    </row>
    <row r="30" spans="1:34" ht="62" x14ac:dyDescent="0.35">
      <c r="A30" s="379"/>
      <c r="B30" s="379"/>
      <c r="C30" s="258"/>
      <c r="D30" s="258"/>
      <c r="E30" s="258"/>
      <c r="F30" s="141"/>
      <c r="G30" s="379"/>
      <c r="H30" s="364"/>
      <c r="I30" s="258"/>
      <c r="J30" s="364"/>
      <c r="K30" s="365"/>
      <c r="L30" s="365"/>
      <c r="M30" s="365"/>
      <c r="N30" s="366"/>
      <c r="O30" s="124"/>
      <c r="P30" s="124"/>
      <c r="Q30" s="257"/>
      <c r="R30" s="389"/>
      <c r="S30" s="325"/>
      <c r="T30" s="2" t="s">
        <v>311</v>
      </c>
      <c r="U30" s="4">
        <v>10</v>
      </c>
      <c r="V30" s="4">
        <v>0</v>
      </c>
      <c r="W30" s="70">
        <v>10</v>
      </c>
      <c r="X30" s="3" t="s">
        <v>41</v>
      </c>
      <c r="Y30" s="325"/>
      <c r="Z30" s="325"/>
      <c r="AA30" s="295"/>
      <c r="AB30" s="292"/>
      <c r="AC30" s="292"/>
      <c r="AD30" s="292"/>
      <c r="AE30" s="493"/>
      <c r="AF30" s="292"/>
      <c r="AG30" s="292"/>
      <c r="AH30" s="97" t="s">
        <v>742</v>
      </c>
    </row>
    <row r="31" spans="1:34" ht="15" customHeight="1" x14ac:dyDescent="0.35">
      <c r="A31" s="379"/>
      <c r="B31" s="379"/>
      <c r="C31" s="258"/>
      <c r="D31" s="258"/>
      <c r="E31" s="258"/>
      <c r="F31" s="141"/>
      <c r="G31" s="379"/>
      <c r="H31" s="364" t="s">
        <v>89</v>
      </c>
      <c r="I31" s="258" t="s">
        <v>90</v>
      </c>
      <c r="J31" s="364" t="s">
        <v>91</v>
      </c>
      <c r="K31" s="365">
        <v>2200</v>
      </c>
      <c r="L31" s="365">
        <v>500</v>
      </c>
      <c r="M31" s="365">
        <v>0</v>
      </c>
      <c r="N31" s="366">
        <v>21</v>
      </c>
      <c r="O31" s="124"/>
      <c r="P31" s="124"/>
      <c r="Q31" s="257"/>
      <c r="R31" s="389"/>
      <c r="S31" s="325"/>
      <c r="T31" s="2" t="s">
        <v>312</v>
      </c>
      <c r="U31" s="4">
        <v>500</v>
      </c>
      <c r="V31" s="4">
        <v>0</v>
      </c>
      <c r="W31" s="70">
        <v>21</v>
      </c>
      <c r="X31" s="3" t="s">
        <v>41</v>
      </c>
      <c r="Y31" s="325"/>
      <c r="Z31" s="325"/>
      <c r="AA31" s="295"/>
      <c r="AB31" s="292"/>
      <c r="AC31" s="292"/>
      <c r="AD31" s="292"/>
      <c r="AE31" s="493"/>
      <c r="AF31" s="292"/>
      <c r="AG31" s="292"/>
      <c r="AH31" s="11" t="s">
        <v>743</v>
      </c>
    </row>
    <row r="32" spans="1:34" ht="15" customHeight="1" x14ac:dyDescent="0.35">
      <c r="A32" s="379"/>
      <c r="B32" s="379"/>
      <c r="C32" s="258"/>
      <c r="D32" s="258"/>
      <c r="E32" s="258"/>
      <c r="F32" s="141"/>
      <c r="G32" s="379"/>
      <c r="H32" s="364"/>
      <c r="I32" s="258"/>
      <c r="J32" s="364"/>
      <c r="K32" s="365"/>
      <c r="L32" s="365"/>
      <c r="M32" s="365"/>
      <c r="N32" s="366"/>
      <c r="O32" s="124"/>
      <c r="P32" s="124"/>
      <c r="Q32" s="257"/>
      <c r="R32" s="389"/>
      <c r="S32" s="326"/>
      <c r="T32" s="2" t="s">
        <v>528</v>
      </c>
      <c r="U32" s="4">
        <v>5</v>
      </c>
      <c r="V32" s="4">
        <v>0</v>
      </c>
      <c r="W32" s="70">
        <v>0</v>
      </c>
      <c r="X32" s="3" t="s">
        <v>41</v>
      </c>
      <c r="Y32" s="326"/>
      <c r="Z32" s="326"/>
      <c r="AA32" s="296"/>
      <c r="AB32" s="293"/>
      <c r="AC32" s="293"/>
      <c r="AD32" s="293"/>
      <c r="AE32" s="494"/>
      <c r="AF32" s="293"/>
      <c r="AG32" s="293"/>
      <c r="AH32" s="11" t="s">
        <v>639</v>
      </c>
    </row>
    <row r="33" spans="1:34" s="49" customFormat="1" ht="17.25" customHeight="1" x14ac:dyDescent="0.35">
      <c r="A33" s="40"/>
      <c r="B33" s="40"/>
      <c r="C33" s="41"/>
      <c r="D33" s="42"/>
      <c r="E33" s="41"/>
      <c r="F33" s="41"/>
      <c r="G33" s="40"/>
      <c r="H33" s="43"/>
      <c r="I33" s="41"/>
      <c r="J33" s="43"/>
      <c r="K33" s="44"/>
      <c r="L33" s="44"/>
      <c r="M33" s="44"/>
      <c r="N33" s="100"/>
      <c r="O33" s="100"/>
      <c r="P33" s="100"/>
      <c r="Q33" s="45"/>
      <c r="R33" s="46"/>
      <c r="S33" s="41"/>
      <c r="T33" s="41"/>
      <c r="U33" s="44"/>
      <c r="V33" s="44"/>
      <c r="W33" s="44"/>
      <c r="X33" s="44"/>
      <c r="Y33" s="41"/>
      <c r="Z33" s="47"/>
      <c r="AA33" s="45"/>
      <c r="AB33" s="48"/>
      <c r="AC33" s="48"/>
      <c r="AD33" s="48"/>
      <c r="AE33" s="61"/>
      <c r="AF33" s="45"/>
      <c r="AG33" s="46"/>
      <c r="AH33" s="59"/>
    </row>
    <row r="34" spans="1:34" ht="45" customHeight="1" x14ac:dyDescent="0.35">
      <c r="A34" s="379" t="s">
        <v>106</v>
      </c>
      <c r="B34" s="379" t="s">
        <v>107</v>
      </c>
      <c r="C34" s="324" t="s">
        <v>108</v>
      </c>
      <c r="D34" s="258" t="s">
        <v>109</v>
      </c>
      <c r="E34" s="3" t="s">
        <v>110</v>
      </c>
      <c r="F34" s="141"/>
      <c r="G34" s="379" t="s">
        <v>111</v>
      </c>
      <c r="H34" s="364" t="s">
        <v>112</v>
      </c>
      <c r="I34" s="258" t="s">
        <v>113</v>
      </c>
      <c r="J34" s="2" t="s">
        <v>114</v>
      </c>
      <c r="K34" s="4">
        <v>427</v>
      </c>
      <c r="L34" s="4">
        <v>120</v>
      </c>
      <c r="M34" s="4">
        <v>54</v>
      </c>
      <c r="N34" s="105">
        <v>36</v>
      </c>
      <c r="O34" s="124"/>
      <c r="P34" s="124"/>
      <c r="Q34" s="257" t="s">
        <v>323</v>
      </c>
      <c r="R34" s="377">
        <v>2020130010093</v>
      </c>
      <c r="S34" s="324" t="s">
        <v>324</v>
      </c>
      <c r="T34" s="2" t="s">
        <v>325</v>
      </c>
      <c r="U34" s="4">
        <v>120</v>
      </c>
      <c r="V34" s="67">
        <v>54</v>
      </c>
      <c r="W34" s="70">
        <v>36</v>
      </c>
      <c r="X34" s="3" t="s">
        <v>41</v>
      </c>
      <c r="Y34" s="324" t="s">
        <v>658</v>
      </c>
      <c r="Z34" s="324" t="s">
        <v>659</v>
      </c>
      <c r="AA34" s="294" t="s">
        <v>44</v>
      </c>
      <c r="AB34" s="439">
        <v>334849037</v>
      </c>
      <c r="AC34" s="439">
        <v>202500000</v>
      </c>
      <c r="AD34" s="439">
        <v>217500000</v>
      </c>
      <c r="AE34" s="509">
        <f>+AD34/AB34</f>
        <v>0.64954644023658936</v>
      </c>
      <c r="AF34" s="294" t="s">
        <v>587</v>
      </c>
      <c r="AG34" s="446" t="s">
        <v>449</v>
      </c>
      <c r="AH34" s="11" t="s">
        <v>685</v>
      </c>
    </row>
    <row r="35" spans="1:34" ht="45" customHeight="1" x14ac:dyDescent="0.35">
      <c r="A35" s="379"/>
      <c r="B35" s="379"/>
      <c r="C35" s="325"/>
      <c r="D35" s="258"/>
      <c r="E35" s="324" t="s">
        <v>115</v>
      </c>
      <c r="F35" s="117"/>
      <c r="G35" s="379"/>
      <c r="H35" s="364"/>
      <c r="I35" s="258"/>
      <c r="J35" s="2" t="s">
        <v>116</v>
      </c>
      <c r="K35" s="4">
        <v>299</v>
      </c>
      <c r="L35" s="4">
        <v>99</v>
      </c>
      <c r="M35" s="4">
        <v>31</v>
      </c>
      <c r="N35" s="105">
        <v>47</v>
      </c>
      <c r="O35" s="124"/>
      <c r="P35" s="124"/>
      <c r="Q35" s="257"/>
      <c r="R35" s="377"/>
      <c r="S35" s="325"/>
      <c r="T35" s="2" t="s">
        <v>326</v>
      </c>
      <c r="U35" s="4">
        <v>99</v>
      </c>
      <c r="V35" s="67">
        <v>31</v>
      </c>
      <c r="W35" s="70">
        <v>47</v>
      </c>
      <c r="X35" s="3" t="s">
        <v>41</v>
      </c>
      <c r="Y35" s="325"/>
      <c r="Z35" s="325"/>
      <c r="AA35" s="295"/>
      <c r="AB35" s="440"/>
      <c r="AC35" s="440"/>
      <c r="AD35" s="440"/>
      <c r="AE35" s="510"/>
      <c r="AF35" s="295"/>
      <c r="AG35" s="447"/>
      <c r="AH35" s="11" t="s">
        <v>686</v>
      </c>
    </row>
    <row r="36" spans="1:34" ht="45" customHeight="1" x14ac:dyDescent="0.35">
      <c r="A36" s="379"/>
      <c r="B36" s="379"/>
      <c r="C36" s="325"/>
      <c r="D36" s="258"/>
      <c r="E36" s="326"/>
      <c r="F36" s="119"/>
      <c r="G36" s="379"/>
      <c r="H36" s="364"/>
      <c r="I36" s="258"/>
      <c r="J36" s="2" t="s">
        <v>487</v>
      </c>
      <c r="K36" s="4">
        <v>256</v>
      </c>
      <c r="L36" s="4">
        <v>74</v>
      </c>
      <c r="M36" s="4">
        <v>0</v>
      </c>
      <c r="N36" s="105">
        <v>0</v>
      </c>
      <c r="O36" s="124"/>
      <c r="P36" s="124"/>
      <c r="Q36" s="257"/>
      <c r="R36" s="377"/>
      <c r="S36" s="325"/>
      <c r="T36" s="2" t="s">
        <v>638</v>
      </c>
      <c r="U36" s="4">
        <v>74</v>
      </c>
      <c r="V36" s="67">
        <v>0</v>
      </c>
      <c r="W36" s="70">
        <v>0</v>
      </c>
      <c r="X36" s="3" t="s">
        <v>41</v>
      </c>
      <c r="Y36" s="325"/>
      <c r="Z36" s="325"/>
      <c r="AA36" s="295"/>
      <c r="AB36" s="440"/>
      <c r="AC36" s="440"/>
      <c r="AD36" s="440"/>
      <c r="AE36" s="510"/>
      <c r="AF36" s="295"/>
      <c r="AG36" s="447"/>
      <c r="AH36" s="11" t="s">
        <v>687</v>
      </c>
    </row>
    <row r="37" spans="1:34" ht="46.5" x14ac:dyDescent="0.35">
      <c r="A37" s="379"/>
      <c r="B37" s="379"/>
      <c r="C37" s="325"/>
      <c r="D37" s="258"/>
      <c r="E37" s="3" t="s">
        <v>117</v>
      </c>
      <c r="F37" s="141"/>
      <c r="G37" s="379"/>
      <c r="H37" s="364"/>
      <c r="I37" s="258"/>
      <c r="J37" s="2" t="s">
        <v>118</v>
      </c>
      <c r="K37" s="4">
        <v>171</v>
      </c>
      <c r="L37" s="4">
        <v>55</v>
      </c>
      <c r="M37" s="4">
        <v>12</v>
      </c>
      <c r="N37" s="105">
        <v>19</v>
      </c>
      <c r="O37" s="124"/>
      <c r="P37" s="124"/>
      <c r="Q37" s="257"/>
      <c r="R37" s="377"/>
      <c r="S37" s="325"/>
      <c r="T37" s="2" t="s">
        <v>327</v>
      </c>
      <c r="U37" s="4">
        <v>55</v>
      </c>
      <c r="V37" s="67">
        <v>12</v>
      </c>
      <c r="W37" s="70">
        <v>19</v>
      </c>
      <c r="X37" s="3" t="s">
        <v>41</v>
      </c>
      <c r="Y37" s="325"/>
      <c r="Z37" s="325"/>
      <c r="AA37" s="295"/>
      <c r="AB37" s="440"/>
      <c r="AC37" s="440"/>
      <c r="AD37" s="440"/>
      <c r="AE37" s="510"/>
      <c r="AF37" s="295"/>
      <c r="AG37" s="447"/>
      <c r="AH37" s="11" t="s">
        <v>688</v>
      </c>
    </row>
    <row r="38" spans="1:34" ht="46.5" x14ac:dyDescent="0.35">
      <c r="A38" s="379"/>
      <c r="B38" s="379"/>
      <c r="C38" s="325"/>
      <c r="D38" s="258"/>
      <c r="E38" s="3" t="s">
        <v>119</v>
      </c>
      <c r="F38" s="141"/>
      <c r="G38" s="379"/>
      <c r="H38" s="364"/>
      <c r="I38" s="258"/>
      <c r="J38" s="2" t="s">
        <v>120</v>
      </c>
      <c r="K38" s="4">
        <v>427</v>
      </c>
      <c r="L38" s="4">
        <v>120</v>
      </c>
      <c r="M38" s="4">
        <v>20</v>
      </c>
      <c r="N38" s="105">
        <v>18</v>
      </c>
      <c r="O38" s="124"/>
      <c r="P38" s="124"/>
      <c r="Q38" s="257"/>
      <c r="R38" s="377"/>
      <c r="S38" s="325"/>
      <c r="T38" s="2" t="s">
        <v>328</v>
      </c>
      <c r="U38" s="4">
        <v>120</v>
      </c>
      <c r="V38" s="67">
        <v>20</v>
      </c>
      <c r="W38" s="70">
        <v>18</v>
      </c>
      <c r="X38" s="3" t="s">
        <v>41</v>
      </c>
      <c r="Y38" s="325"/>
      <c r="Z38" s="325"/>
      <c r="AA38" s="295"/>
      <c r="AB38" s="440"/>
      <c r="AC38" s="440"/>
      <c r="AD38" s="440"/>
      <c r="AE38" s="510"/>
      <c r="AF38" s="295"/>
      <c r="AG38" s="447"/>
      <c r="AH38" s="11" t="s">
        <v>689</v>
      </c>
    </row>
    <row r="39" spans="1:34" ht="62" x14ac:dyDescent="0.35">
      <c r="A39" s="379"/>
      <c r="B39" s="379"/>
      <c r="C39" s="325"/>
      <c r="D39" s="324" t="s">
        <v>121</v>
      </c>
      <c r="E39" s="324" t="s">
        <v>122</v>
      </c>
      <c r="F39" s="117"/>
      <c r="G39" s="379"/>
      <c r="H39" s="364"/>
      <c r="I39" s="3" t="s">
        <v>123</v>
      </c>
      <c r="J39" s="2" t="s">
        <v>124</v>
      </c>
      <c r="K39" s="4">
        <v>36</v>
      </c>
      <c r="L39" s="4">
        <v>9</v>
      </c>
      <c r="M39" s="4">
        <v>0</v>
      </c>
      <c r="N39" s="105">
        <v>1</v>
      </c>
      <c r="O39" s="124"/>
      <c r="P39" s="124"/>
      <c r="Q39" s="257"/>
      <c r="R39" s="377"/>
      <c r="S39" s="325"/>
      <c r="T39" s="2" t="s">
        <v>329</v>
      </c>
      <c r="U39" s="4">
        <v>9</v>
      </c>
      <c r="V39" s="67">
        <v>0</v>
      </c>
      <c r="W39" s="70">
        <v>1</v>
      </c>
      <c r="X39" s="3" t="s">
        <v>41</v>
      </c>
      <c r="Y39" s="325"/>
      <c r="Z39" s="325"/>
      <c r="AA39" s="295"/>
      <c r="AB39" s="440"/>
      <c r="AC39" s="440"/>
      <c r="AD39" s="440"/>
      <c r="AE39" s="510"/>
      <c r="AF39" s="295"/>
      <c r="AG39" s="447"/>
      <c r="AH39" s="11" t="s">
        <v>690</v>
      </c>
    </row>
    <row r="40" spans="1:34" ht="45" customHeight="1" x14ac:dyDescent="0.35">
      <c r="A40" s="379"/>
      <c r="B40" s="379"/>
      <c r="C40" s="325"/>
      <c r="D40" s="326"/>
      <c r="E40" s="326"/>
      <c r="F40" s="119"/>
      <c r="G40" s="379"/>
      <c r="H40" s="364"/>
      <c r="I40" s="324" t="s">
        <v>126</v>
      </c>
      <c r="J40" s="2" t="s">
        <v>680</v>
      </c>
      <c r="K40" s="4">
        <v>1</v>
      </c>
      <c r="L40" s="12">
        <v>0.25</v>
      </c>
      <c r="M40" s="4">
        <v>0</v>
      </c>
      <c r="N40" s="105">
        <v>0</v>
      </c>
      <c r="O40" s="124"/>
      <c r="P40" s="124"/>
      <c r="Q40" s="257"/>
      <c r="R40" s="377"/>
      <c r="S40" s="325"/>
      <c r="T40" s="2" t="s">
        <v>538</v>
      </c>
      <c r="U40" s="12">
        <v>0.25</v>
      </c>
      <c r="V40" s="67">
        <v>0</v>
      </c>
      <c r="W40" s="70">
        <v>0</v>
      </c>
      <c r="X40" s="3" t="s">
        <v>41</v>
      </c>
      <c r="Y40" s="325"/>
      <c r="Z40" s="325"/>
      <c r="AA40" s="295"/>
      <c r="AB40" s="440"/>
      <c r="AC40" s="440"/>
      <c r="AD40" s="440"/>
      <c r="AE40" s="510"/>
      <c r="AF40" s="295"/>
      <c r="AG40" s="447"/>
      <c r="AH40" s="11" t="s">
        <v>691</v>
      </c>
    </row>
    <row r="41" spans="1:34" ht="45" customHeight="1" x14ac:dyDescent="0.35">
      <c r="A41" s="379"/>
      <c r="B41" s="379"/>
      <c r="C41" s="325"/>
      <c r="D41" s="324">
        <v>0</v>
      </c>
      <c r="E41" s="324" t="s">
        <v>125</v>
      </c>
      <c r="F41" s="117"/>
      <c r="G41" s="379"/>
      <c r="H41" s="364"/>
      <c r="I41" s="326"/>
      <c r="J41" s="2" t="s">
        <v>679</v>
      </c>
      <c r="K41" s="4">
        <v>1</v>
      </c>
      <c r="L41" s="72">
        <v>0.3</v>
      </c>
      <c r="M41" s="4">
        <v>0</v>
      </c>
      <c r="N41" s="106">
        <v>0.05</v>
      </c>
      <c r="O41" s="106"/>
      <c r="P41" s="106"/>
      <c r="Q41" s="257"/>
      <c r="R41" s="377"/>
      <c r="S41" s="325"/>
      <c r="T41" s="2" t="s">
        <v>330</v>
      </c>
      <c r="U41" s="12">
        <v>0.3</v>
      </c>
      <c r="V41" s="67">
        <v>0</v>
      </c>
      <c r="W41" s="70">
        <v>0.05</v>
      </c>
      <c r="X41" s="3" t="s">
        <v>41</v>
      </c>
      <c r="Y41" s="325"/>
      <c r="Z41" s="325"/>
      <c r="AA41" s="295"/>
      <c r="AB41" s="440"/>
      <c r="AC41" s="440"/>
      <c r="AD41" s="440"/>
      <c r="AE41" s="510"/>
      <c r="AF41" s="295"/>
      <c r="AG41" s="447"/>
      <c r="AH41" s="11" t="s">
        <v>692</v>
      </c>
    </row>
    <row r="42" spans="1:34" ht="50.25" customHeight="1" x14ac:dyDescent="0.35">
      <c r="A42" s="379"/>
      <c r="B42" s="379"/>
      <c r="C42" s="325"/>
      <c r="D42" s="325"/>
      <c r="E42" s="325"/>
      <c r="F42" s="118"/>
      <c r="G42" s="379"/>
      <c r="H42" s="13" t="s">
        <v>490</v>
      </c>
      <c r="I42" s="3">
        <v>0</v>
      </c>
      <c r="J42" s="2" t="s">
        <v>488</v>
      </c>
      <c r="K42" s="4">
        <v>1</v>
      </c>
      <c r="L42" s="12">
        <v>0.34</v>
      </c>
      <c r="M42" s="4">
        <v>0</v>
      </c>
      <c r="N42" s="106">
        <v>0.15</v>
      </c>
      <c r="O42" s="106"/>
      <c r="P42" s="106"/>
      <c r="Q42" s="257"/>
      <c r="R42" s="377"/>
      <c r="S42" s="325"/>
      <c r="T42" s="2" t="s">
        <v>539</v>
      </c>
      <c r="U42" s="12">
        <v>1</v>
      </c>
      <c r="V42" s="67">
        <v>0</v>
      </c>
      <c r="W42" s="70">
        <v>0.15</v>
      </c>
      <c r="X42" s="3" t="s">
        <v>41</v>
      </c>
      <c r="Y42" s="325"/>
      <c r="Z42" s="325"/>
      <c r="AA42" s="295"/>
      <c r="AB42" s="440"/>
      <c r="AC42" s="440"/>
      <c r="AD42" s="440"/>
      <c r="AE42" s="510"/>
      <c r="AF42" s="295"/>
      <c r="AG42" s="447"/>
      <c r="AH42" s="11" t="s">
        <v>693</v>
      </c>
    </row>
    <row r="43" spans="1:34" ht="45" customHeight="1" x14ac:dyDescent="0.35">
      <c r="A43" s="379"/>
      <c r="B43" s="379"/>
      <c r="C43" s="326"/>
      <c r="D43" s="326"/>
      <c r="E43" s="326"/>
      <c r="F43" s="119"/>
      <c r="G43" s="379"/>
      <c r="H43" s="13" t="s">
        <v>491</v>
      </c>
      <c r="I43" s="3">
        <v>0</v>
      </c>
      <c r="J43" s="2" t="s">
        <v>489</v>
      </c>
      <c r="K43" s="4">
        <v>1</v>
      </c>
      <c r="L43" s="12">
        <v>0.2</v>
      </c>
      <c r="M43" s="4">
        <v>0</v>
      </c>
      <c r="N43" s="105">
        <v>0</v>
      </c>
      <c r="O43" s="124"/>
      <c r="P43" s="124"/>
      <c r="Q43" s="257"/>
      <c r="R43" s="377"/>
      <c r="S43" s="325"/>
      <c r="T43" s="2" t="s">
        <v>540</v>
      </c>
      <c r="U43" s="12">
        <v>0.2</v>
      </c>
      <c r="V43" s="67">
        <v>0</v>
      </c>
      <c r="W43" s="70">
        <v>0</v>
      </c>
      <c r="X43" s="3" t="s">
        <v>41</v>
      </c>
      <c r="Y43" s="325"/>
      <c r="Z43" s="325"/>
      <c r="AA43" s="295"/>
      <c r="AB43" s="440"/>
      <c r="AC43" s="440"/>
      <c r="AD43" s="440"/>
      <c r="AE43" s="510"/>
      <c r="AF43" s="295"/>
      <c r="AG43" s="447"/>
      <c r="AH43" s="11" t="s">
        <v>694</v>
      </c>
    </row>
    <row r="44" spans="1:34" ht="75" customHeight="1" x14ac:dyDescent="0.35">
      <c r="A44" s="379"/>
      <c r="B44" s="379"/>
      <c r="C44" s="3" t="s">
        <v>127</v>
      </c>
      <c r="D44" s="3" t="s">
        <v>30</v>
      </c>
      <c r="E44" s="3" t="s">
        <v>128</v>
      </c>
      <c r="F44" s="141"/>
      <c r="G44" s="379"/>
      <c r="H44" s="13" t="s">
        <v>129</v>
      </c>
      <c r="I44" s="13" t="s">
        <v>130</v>
      </c>
      <c r="J44" s="2" t="s">
        <v>131</v>
      </c>
      <c r="K44" s="4">
        <v>82059</v>
      </c>
      <c r="L44" s="4">
        <v>20000</v>
      </c>
      <c r="M44" s="4">
        <v>6000</v>
      </c>
      <c r="N44" s="105">
        <v>5884</v>
      </c>
      <c r="O44" s="124"/>
      <c r="P44" s="124"/>
      <c r="Q44" s="257"/>
      <c r="R44" s="377"/>
      <c r="S44" s="326"/>
      <c r="T44" s="13" t="s">
        <v>331</v>
      </c>
      <c r="U44" s="4">
        <v>20000</v>
      </c>
      <c r="V44" s="67">
        <v>6000</v>
      </c>
      <c r="W44" s="70">
        <v>5884</v>
      </c>
      <c r="X44" s="3" t="s">
        <v>41</v>
      </c>
      <c r="Y44" s="326"/>
      <c r="Z44" s="326"/>
      <c r="AA44" s="296"/>
      <c r="AB44" s="441"/>
      <c r="AC44" s="441"/>
      <c r="AD44" s="441"/>
      <c r="AE44" s="511"/>
      <c r="AF44" s="296"/>
      <c r="AG44" s="448"/>
      <c r="AH44" s="11" t="s">
        <v>695</v>
      </c>
    </row>
    <row r="45" spans="1:34" s="49" customFormat="1" ht="32.5" x14ac:dyDescent="0.35">
      <c r="A45" s="40"/>
      <c r="B45" s="40"/>
      <c r="C45" s="41"/>
      <c r="D45" s="42"/>
      <c r="E45" s="41"/>
      <c r="F45" s="41"/>
      <c r="G45" s="40"/>
      <c r="H45" s="43"/>
      <c r="I45" s="41"/>
      <c r="J45" s="43"/>
      <c r="K45" s="44"/>
      <c r="L45" s="44"/>
      <c r="M45" s="44"/>
      <c r="N45" s="100"/>
      <c r="O45" s="100"/>
      <c r="P45" s="100"/>
      <c r="Q45" s="45"/>
      <c r="R45" s="46"/>
      <c r="S45" s="41"/>
      <c r="T45" s="41"/>
      <c r="U45" s="44"/>
      <c r="V45" s="44"/>
      <c r="W45" s="44"/>
      <c r="X45" s="44"/>
      <c r="Y45" s="41"/>
      <c r="Z45" s="47"/>
      <c r="AA45" s="45"/>
      <c r="AB45" s="48"/>
      <c r="AC45" s="48"/>
      <c r="AD45" s="48"/>
      <c r="AE45" s="61"/>
      <c r="AF45" s="45"/>
      <c r="AG45" s="46"/>
      <c r="AH45" s="59"/>
    </row>
    <row r="46" spans="1:34" ht="93" customHeight="1" x14ac:dyDescent="0.35">
      <c r="A46" s="373" t="s">
        <v>132</v>
      </c>
      <c r="B46" s="373" t="s">
        <v>142</v>
      </c>
      <c r="C46" s="324" t="s">
        <v>143</v>
      </c>
      <c r="D46" s="324" t="s">
        <v>30</v>
      </c>
      <c r="E46" s="324" t="s">
        <v>144</v>
      </c>
      <c r="F46" s="117"/>
      <c r="G46" s="373" t="s">
        <v>145</v>
      </c>
      <c r="H46" s="2" t="s">
        <v>146</v>
      </c>
      <c r="I46" s="3" t="s">
        <v>147</v>
      </c>
      <c r="J46" s="2" t="s">
        <v>148</v>
      </c>
      <c r="K46" s="4">
        <v>1000</v>
      </c>
      <c r="L46" s="4">
        <v>300</v>
      </c>
      <c r="M46" s="4">
        <v>125</v>
      </c>
      <c r="N46" s="105">
        <f>300-M46</f>
        <v>175</v>
      </c>
      <c r="O46" s="124"/>
      <c r="P46" s="124"/>
      <c r="Q46" s="257" t="s">
        <v>338</v>
      </c>
      <c r="R46" s="389">
        <v>2020130010104</v>
      </c>
      <c r="S46" s="324" t="s">
        <v>339</v>
      </c>
      <c r="T46" s="2" t="s">
        <v>616</v>
      </c>
      <c r="U46" s="4">
        <v>300</v>
      </c>
      <c r="V46" s="4">
        <v>125</v>
      </c>
      <c r="W46" s="70"/>
      <c r="X46" s="3" t="s">
        <v>41</v>
      </c>
      <c r="Y46" s="324" t="s">
        <v>660</v>
      </c>
      <c r="Z46" s="401" t="s">
        <v>457</v>
      </c>
      <c r="AA46" s="294" t="s">
        <v>44</v>
      </c>
      <c r="AB46" s="291">
        <v>115344572</v>
      </c>
      <c r="AC46" s="291">
        <v>54000000</v>
      </c>
      <c r="AD46" s="291">
        <v>54000000</v>
      </c>
      <c r="AE46" s="492">
        <f>+AD46/AB46</f>
        <v>0.46816247235283859</v>
      </c>
      <c r="AF46" s="294" t="s">
        <v>588</v>
      </c>
      <c r="AG46" s="294" t="s">
        <v>458</v>
      </c>
      <c r="AH46" s="10"/>
    </row>
    <row r="47" spans="1:34" ht="15" customHeight="1" x14ac:dyDescent="0.35">
      <c r="A47" s="374"/>
      <c r="B47" s="374"/>
      <c r="C47" s="325"/>
      <c r="D47" s="325"/>
      <c r="E47" s="325"/>
      <c r="F47" s="118"/>
      <c r="G47" s="374"/>
      <c r="H47" s="364" t="s">
        <v>149</v>
      </c>
      <c r="I47" s="258">
        <v>0</v>
      </c>
      <c r="J47" s="364" t="s">
        <v>150</v>
      </c>
      <c r="K47" s="365">
        <v>10</v>
      </c>
      <c r="L47" s="365">
        <v>3</v>
      </c>
      <c r="M47" s="365">
        <v>3</v>
      </c>
      <c r="N47" s="366">
        <v>0</v>
      </c>
      <c r="O47" s="124"/>
      <c r="P47" s="124"/>
      <c r="Q47" s="257"/>
      <c r="R47" s="389"/>
      <c r="S47" s="325"/>
      <c r="T47" s="2" t="s">
        <v>340</v>
      </c>
      <c r="U47" s="4">
        <v>1</v>
      </c>
      <c r="V47" s="4">
        <v>1</v>
      </c>
      <c r="W47" s="70"/>
      <c r="X47" s="3" t="s">
        <v>41</v>
      </c>
      <c r="Y47" s="325"/>
      <c r="Z47" s="402"/>
      <c r="AA47" s="295"/>
      <c r="AB47" s="292"/>
      <c r="AC47" s="292"/>
      <c r="AD47" s="292"/>
      <c r="AE47" s="493"/>
      <c r="AF47" s="295"/>
      <c r="AG47" s="295"/>
      <c r="AH47" s="14"/>
    </row>
    <row r="48" spans="1:34" ht="32.5" x14ac:dyDescent="0.35">
      <c r="A48" s="374"/>
      <c r="B48" s="374"/>
      <c r="C48" s="325"/>
      <c r="D48" s="325"/>
      <c r="E48" s="325"/>
      <c r="F48" s="118"/>
      <c r="G48" s="374"/>
      <c r="H48" s="364"/>
      <c r="I48" s="258"/>
      <c r="J48" s="364"/>
      <c r="K48" s="365"/>
      <c r="L48" s="365"/>
      <c r="M48" s="365"/>
      <c r="N48" s="366"/>
      <c r="O48" s="124"/>
      <c r="P48" s="124"/>
      <c r="Q48" s="257"/>
      <c r="R48" s="389"/>
      <c r="S48" s="326"/>
      <c r="T48" s="2" t="s">
        <v>341</v>
      </c>
      <c r="U48" s="4">
        <v>1</v>
      </c>
      <c r="V48" s="4">
        <v>0</v>
      </c>
      <c r="W48" s="70"/>
      <c r="X48" s="3" t="s">
        <v>41</v>
      </c>
      <c r="Y48" s="325"/>
      <c r="Z48" s="402"/>
      <c r="AA48" s="295"/>
      <c r="AB48" s="292"/>
      <c r="AC48" s="292"/>
      <c r="AD48" s="292"/>
      <c r="AE48" s="493"/>
      <c r="AF48" s="295"/>
      <c r="AG48" s="295"/>
      <c r="AH48" s="10"/>
    </row>
    <row r="49" spans="1:34" ht="51" customHeight="1" x14ac:dyDescent="0.35">
      <c r="A49" s="374"/>
      <c r="B49" s="374"/>
      <c r="C49" s="325"/>
      <c r="D49" s="325"/>
      <c r="E49" s="325"/>
      <c r="F49" s="118"/>
      <c r="G49" s="374"/>
      <c r="H49" s="324" t="s">
        <v>494</v>
      </c>
      <c r="I49" s="324">
        <v>1</v>
      </c>
      <c r="J49" s="342" t="s">
        <v>492</v>
      </c>
      <c r="K49" s="339">
        <v>1</v>
      </c>
      <c r="L49" s="469">
        <v>0.5</v>
      </c>
      <c r="M49" s="469">
        <v>0</v>
      </c>
      <c r="N49" s="472">
        <v>0</v>
      </c>
      <c r="O49" s="150"/>
      <c r="P49" s="150"/>
      <c r="Q49" s="294" t="s">
        <v>529</v>
      </c>
      <c r="R49" s="410">
        <v>2020130010108</v>
      </c>
      <c r="S49" s="324" t="s">
        <v>543</v>
      </c>
      <c r="T49" s="2" t="s">
        <v>541</v>
      </c>
      <c r="U49" s="4">
        <v>1</v>
      </c>
      <c r="V49" s="4">
        <v>0</v>
      </c>
      <c r="W49" s="65"/>
      <c r="X49" s="3" t="s">
        <v>41</v>
      </c>
      <c r="Y49" s="325"/>
      <c r="Z49" s="402"/>
      <c r="AA49" s="295"/>
      <c r="AB49" s="292"/>
      <c r="AC49" s="292"/>
      <c r="AD49" s="292"/>
      <c r="AE49" s="493"/>
      <c r="AF49" s="295"/>
      <c r="AG49" s="295"/>
      <c r="AH49" s="15" t="s">
        <v>618</v>
      </c>
    </row>
    <row r="50" spans="1:34" ht="32.5" x14ac:dyDescent="0.35">
      <c r="A50" s="374"/>
      <c r="B50" s="374"/>
      <c r="C50" s="325"/>
      <c r="D50" s="325"/>
      <c r="E50" s="325"/>
      <c r="F50" s="118"/>
      <c r="G50" s="374"/>
      <c r="H50" s="325"/>
      <c r="I50" s="325"/>
      <c r="J50" s="407"/>
      <c r="K50" s="340"/>
      <c r="L50" s="470"/>
      <c r="M50" s="470"/>
      <c r="N50" s="473"/>
      <c r="O50" s="151"/>
      <c r="P50" s="151"/>
      <c r="Q50" s="295"/>
      <c r="R50" s="411"/>
      <c r="S50" s="325"/>
      <c r="T50" s="2" t="s">
        <v>542</v>
      </c>
      <c r="U50" s="4">
        <v>1</v>
      </c>
      <c r="V50" s="4">
        <v>0</v>
      </c>
      <c r="W50" s="65"/>
      <c r="X50" s="3" t="s">
        <v>41</v>
      </c>
      <c r="Y50" s="325"/>
      <c r="Z50" s="402"/>
      <c r="AA50" s="295"/>
      <c r="AB50" s="292"/>
      <c r="AC50" s="292"/>
      <c r="AD50" s="292"/>
      <c r="AE50" s="493"/>
      <c r="AF50" s="295"/>
      <c r="AG50" s="295"/>
      <c r="AH50" s="10"/>
    </row>
    <row r="51" spans="1:34" ht="32.5" x14ac:dyDescent="0.35">
      <c r="A51" s="374"/>
      <c r="B51" s="374"/>
      <c r="C51" s="325"/>
      <c r="D51" s="325"/>
      <c r="E51" s="325"/>
      <c r="F51" s="118"/>
      <c r="G51" s="374"/>
      <c r="H51" s="325"/>
      <c r="I51" s="325"/>
      <c r="J51" s="407"/>
      <c r="K51" s="340"/>
      <c r="L51" s="470"/>
      <c r="M51" s="470"/>
      <c r="N51" s="473"/>
      <c r="O51" s="151"/>
      <c r="P51" s="151"/>
      <c r="Q51" s="295"/>
      <c r="R51" s="411"/>
      <c r="S51" s="325"/>
      <c r="T51" s="2" t="s">
        <v>544</v>
      </c>
      <c r="U51" s="4">
        <v>1</v>
      </c>
      <c r="V51" s="4">
        <v>0</v>
      </c>
      <c r="W51" s="65"/>
      <c r="X51" s="3" t="s">
        <v>41</v>
      </c>
      <c r="Y51" s="325"/>
      <c r="Z51" s="402"/>
      <c r="AA51" s="295"/>
      <c r="AB51" s="292"/>
      <c r="AC51" s="292"/>
      <c r="AD51" s="292"/>
      <c r="AE51" s="493"/>
      <c r="AF51" s="295"/>
      <c r="AG51" s="295"/>
      <c r="AH51" s="10"/>
    </row>
    <row r="52" spans="1:34" ht="32.5" x14ac:dyDescent="0.35">
      <c r="A52" s="374"/>
      <c r="B52" s="374"/>
      <c r="C52" s="325"/>
      <c r="D52" s="325"/>
      <c r="E52" s="325"/>
      <c r="F52" s="118"/>
      <c r="G52" s="374"/>
      <c r="H52" s="326"/>
      <c r="I52" s="326"/>
      <c r="J52" s="343"/>
      <c r="K52" s="344"/>
      <c r="L52" s="471"/>
      <c r="M52" s="471"/>
      <c r="N52" s="474"/>
      <c r="O52" s="152"/>
      <c r="P52" s="152"/>
      <c r="Q52" s="296"/>
      <c r="R52" s="412"/>
      <c r="S52" s="326"/>
      <c r="T52" s="2" t="s">
        <v>545</v>
      </c>
      <c r="U52" s="4">
        <v>1</v>
      </c>
      <c r="V52" s="4">
        <v>0</v>
      </c>
      <c r="W52" s="65"/>
      <c r="X52" s="3" t="s">
        <v>41</v>
      </c>
      <c r="Y52" s="325"/>
      <c r="Z52" s="402"/>
      <c r="AA52" s="295"/>
      <c r="AB52" s="292"/>
      <c r="AC52" s="292"/>
      <c r="AD52" s="292"/>
      <c r="AE52" s="493"/>
      <c r="AF52" s="295"/>
      <c r="AG52" s="295"/>
      <c r="AH52" s="10"/>
    </row>
    <row r="53" spans="1:34" ht="62" x14ac:dyDescent="0.35">
      <c r="A53" s="378"/>
      <c r="B53" s="378"/>
      <c r="C53" s="326"/>
      <c r="D53" s="326"/>
      <c r="E53" s="326"/>
      <c r="F53" s="119"/>
      <c r="G53" s="378"/>
      <c r="H53" s="2" t="s">
        <v>495</v>
      </c>
      <c r="I53" s="3">
        <v>0</v>
      </c>
      <c r="J53" s="2" t="s">
        <v>493</v>
      </c>
      <c r="K53" s="4">
        <v>1</v>
      </c>
      <c r="L53" s="4">
        <v>1</v>
      </c>
      <c r="M53" s="4">
        <v>0</v>
      </c>
      <c r="N53" s="105">
        <v>0</v>
      </c>
      <c r="O53" s="124"/>
      <c r="P53" s="124"/>
      <c r="Q53" s="9" t="s">
        <v>530</v>
      </c>
      <c r="R53" s="16">
        <v>2020130010107</v>
      </c>
      <c r="S53" s="3" t="s">
        <v>547</v>
      </c>
      <c r="T53" s="2" t="s">
        <v>546</v>
      </c>
      <c r="U53" s="4">
        <v>1</v>
      </c>
      <c r="V53" s="4">
        <v>0</v>
      </c>
      <c r="W53" s="70"/>
      <c r="X53" s="3" t="s">
        <v>41</v>
      </c>
      <c r="Y53" s="326"/>
      <c r="Z53" s="403"/>
      <c r="AA53" s="296"/>
      <c r="AB53" s="293"/>
      <c r="AC53" s="293"/>
      <c r="AD53" s="293"/>
      <c r="AE53" s="494"/>
      <c r="AF53" s="296"/>
      <c r="AG53" s="296"/>
      <c r="AH53" s="10"/>
    </row>
    <row r="54" spans="1:34" s="49" customFormat="1" ht="32.5" x14ac:dyDescent="0.35">
      <c r="A54" s="40"/>
      <c r="B54" s="40"/>
      <c r="C54" s="41"/>
      <c r="D54" s="42"/>
      <c r="E54" s="41"/>
      <c r="F54" s="41"/>
      <c r="G54" s="40"/>
      <c r="H54" s="43"/>
      <c r="I54" s="41"/>
      <c r="J54" s="43"/>
      <c r="K54" s="44"/>
      <c r="L54" s="44"/>
      <c r="M54" s="44"/>
      <c r="N54" s="100"/>
      <c r="O54" s="100"/>
      <c r="P54" s="100"/>
      <c r="Q54" s="45"/>
      <c r="R54" s="46"/>
      <c r="S54" s="41"/>
      <c r="T54" s="41"/>
      <c r="U54" s="44"/>
      <c r="V54" s="44"/>
      <c r="W54" s="44"/>
      <c r="X54" s="44"/>
      <c r="Y54" s="41"/>
      <c r="Z54" s="47"/>
      <c r="AA54" s="45"/>
      <c r="AB54" s="48"/>
      <c r="AC54" s="48"/>
      <c r="AD54" s="48"/>
      <c r="AE54" s="61"/>
      <c r="AF54" s="45"/>
      <c r="AG54" s="46"/>
      <c r="AH54" s="59"/>
    </row>
    <row r="55" spans="1:34" ht="93" customHeight="1" x14ac:dyDescent="0.35">
      <c r="A55" s="379" t="s">
        <v>132</v>
      </c>
      <c r="B55" s="379" t="s">
        <v>142</v>
      </c>
      <c r="C55" s="258" t="s">
        <v>143</v>
      </c>
      <c r="D55" s="258" t="s">
        <v>30</v>
      </c>
      <c r="E55" s="258" t="s">
        <v>144</v>
      </c>
      <c r="F55" s="141"/>
      <c r="G55" s="379" t="s">
        <v>151</v>
      </c>
      <c r="H55" s="34" t="s">
        <v>152</v>
      </c>
      <c r="I55" s="5" t="s">
        <v>153</v>
      </c>
      <c r="J55" s="2" t="s">
        <v>154</v>
      </c>
      <c r="K55" s="4">
        <v>4900</v>
      </c>
      <c r="L55" s="4">
        <v>1400</v>
      </c>
      <c r="M55" s="4">
        <v>130</v>
      </c>
      <c r="N55" s="105">
        <f>548+305</f>
        <v>853</v>
      </c>
      <c r="O55" s="124"/>
      <c r="P55" s="124"/>
      <c r="Q55" s="9" t="s">
        <v>342</v>
      </c>
      <c r="R55" s="17">
        <v>2020130010105</v>
      </c>
      <c r="S55" s="3" t="s">
        <v>343</v>
      </c>
      <c r="T55" s="2" t="s">
        <v>344</v>
      </c>
      <c r="U55" s="4">
        <v>1</v>
      </c>
      <c r="V55" s="4">
        <v>1</v>
      </c>
      <c r="W55" s="70"/>
      <c r="X55" s="3" t="s">
        <v>41</v>
      </c>
      <c r="Y55" s="324" t="s">
        <v>660</v>
      </c>
      <c r="Z55" s="401" t="s">
        <v>457</v>
      </c>
      <c r="AA55" s="294" t="s">
        <v>44</v>
      </c>
      <c r="AB55" s="291">
        <v>270611182</v>
      </c>
      <c r="AC55" s="291">
        <v>0</v>
      </c>
      <c r="AD55" s="291">
        <v>257413333</v>
      </c>
      <c r="AE55" s="492">
        <f>+AD55/AB55</f>
        <v>0.95122947654099521</v>
      </c>
      <c r="AF55" s="294" t="s">
        <v>589</v>
      </c>
      <c r="AG55" s="294" t="s">
        <v>459</v>
      </c>
      <c r="AH55" s="15" t="s">
        <v>617</v>
      </c>
    </row>
    <row r="56" spans="1:34" ht="60" customHeight="1" x14ac:dyDescent="0.35">
      <c r="A56" s="379"/>
      <c r="B56" s="379"/>
      <c r="C56" s="258"/>
      <c r="D56" s="258"/>
      <c r="E56" s="258"/>
      <c r="F56" s="141"/>
      <c r="G56" s="379"/>
      <c r="H56" s="364" t="s">
        <v>155</v>
      </c>
      <c r="I56" s="258" t="s">
        <v>156</v>
      </c>
      <c r="J56" s="364" t="s">
        <v>157</v>
      </c>
      <c r="K56" s="365">
        <v>175</v>
      </c>
      <c r="L56" s="365">
        <v>47</v>
      </c>
      <c r="M56" s="365">
        <v>25</v>
      </c>
      <c r="N56" s="366">
        <f>47-25</f>
        <v>22</v>
      </c>
      <c r="O56" s="130"/>
      <c r="P56" s="130"/>
      <c r="Q56" s="294" t="s">
        <v>342</v>
      </c>
      <c r="R56" s="377">
        <v>2020130010105</v>
      </c>
      <c r="S56" s="324" t="s">
        <v>343</v>
      </c>
      <c r="T56" s="2" t="s">
        <v>345</v>
      </c>
      <c r="U56" s="4">
        <v>1</v>
      </c>
      <c r="V56" s="4">
        <v>0</v>
      </c>
      <c r="W56" s="70"/>
      <c r="X56" s="3" t="s">
        <v>41</v>
      </c>
      <c r="Y56" s="325"/>
      <c r="Z56" s="402"/>
      <c r="AA56" s="295"/>
      <c r="AB56" s="292"/>
      <c r="AC56" s="292"/>
      <c r="AD56" s="292"/>
      <c r="AE56" s="493"/>
      <c r="AF56" s="295"/>
      <c r="AG56" s="295"/>
      <c r="AH56" s="10"/>
    </row>
    <row r="57" spans="1:34" ht="32.5" x14ac:dyDescent="0.35">
      <c r="A57" s="379"/>
      <c r="B57" s="379"/>
      <c r="C57" s="258"/>
      <c r="D57" s="258"/>
      <c r="E57" s="258"/>
      <c r="F57" s="141"/>
      <c r="G57" s="379"/>
      <c r="H57" s="364"/>
      <c r="I57" s="258"/>
      <c r="J57" s="364"/>
      <c r="K57" s="365"/>
      <c r="L57" s="365"/>
      <c r="M57" s="365"/>
      <c r="N57" s="366"/>
      <c r="O57" s="132"/>
      <c r="P57" s="132"/>
      <c r="Q57" s="295"/>
      <c r="R57" s="377"/>
      <c r="S57" s="326"/>
      <c r="T57" s="2" t="s">
        <v>346</v>
      </c>
      <c r="U57" s="4">
        <v>1</v>
      </c>
      <c r="V57" s="4">
        <v>0</v>
      </c>
      <c r="W57" s="70"/>
      <c r="X57" s="3" t="s">
        <v>41</v>
      </c>
      <c r="Y57" s="325"/>
      <c r="Z57" s="402"/>
      <c r="AA57" s="295"/>
      <c r="AB57" s="292"/>
      <c r="AC57" s="292"/>
      <c r="AD57" s="292"/>
      <c r="AE57" s="493"/>
      <c r="AF57" s="295"/>
      <c r="AG57" s="295"/>
      <c r="AH57" s="10"/>
    </row>
    <row r="58" spans="1:34" ht="45" customHeight="1" x14ac:dyDescent="0.35">
      <c r="A58" s="379"/>
      <c r="B58" s="379"/>
      <c r="C58" s="258"/>
      <c r="D58" s="258"/>
      <c r="E58" s="258"/>
      <c r="F58" s="141"/>
      <c r="G58" s="379"/>
      <c r="H58" s="342" t="s">
        <v>497</v>
      </c>
      <c r="I58" s="324">
        <v>4</v>
      </c>
      <c r="J58" s="324" t="s">
        <v>496</v>
      </c>
      <c r="K58" s="339">
        <v>14</v>
      </c>
      <c r="L58" s="339">
        <v>5</v>
      </c>
      <c r="M58" s="339">
        <v>6</v>
      </c>
      <c r="N58" s="345">
        <v>5</v>
      </c>
      <c r="O58" s="130"/>
      <c r="P58" s="130"/>
      <c r="Q58" s="294" t="s">
        <v>342</v>
      </c>
      <c r="R58" s="463">
        <v>2020130010105</v>
      </c>
      <c r="S58" s="324" t="s">
        <v>343</v>
      </c>
      <c r="T58" s="2" t="s">
        <v>622</v>
      </c>
      <c r="U58" s="4">
        <v>1</v>
      </c>
      <c r="V58" s="4">
        <v>0</v>
      </c>
      <c r="W58" s="70"/>
      <c r="X58" s="3"/>
      <c r="Y58" s="325"/>
      <c r="Z58" s="402"/>
      <c r="AA58" s="295"/>
      <c r="AB58" s="292"/>
      <c r="AC58" s="292"/>
      <c r="AD58" s="292"/>
      <c r="AE58" s="493"/>
      <c r="AF58" s="295"/>
      <c r="AG58" s="295"/>
      <c r="AH58" s="496" t="s">
        <v>623</v>
      </c>
    </row>
    <row r="59" spans="1:34" ht="15" customHeight="1" x14ac:dyDescent="0.35">
      <c r="A59" s="379"/>
      <c r="B59" s="379"/>
      <c r="C59" s="258"/>
      <c r="D59" s="258"/>
      <c r="E59" s="258"/>
      <c r="F59" s="141"/>
      <c r="G59" s="379"/>
      <c r="H59" s="407"/>
      <c r="I59" s="325"/>
      <c r="J59" s="325"/>
      <c r="K59" s="340"/>
      <c r="L59" s="340"/>
      <c r="M59" s="340"/>
      <c r="N59" s="400"/>
      <c r="O59" s="132"/>
      <c r="P59" s="132"/>
      <c r="Q59" s="295"/>
      <c r="R59" s="464"/>
      <c r="S59" s="325"/>
      <c r="T59" s="2" t="s">
        <v>621</v>
      </c>
      <c r="U59" s="4">
        <v>1</v>
      </c>
      <c r="V59" s="4">
        <v>0</v>
      </c>
      <c r="W59" s="70"/>
      <c r="X59" s="3"/>
      <c r="Y59" s="325"/>
      <c r="Z59" s="402"/>
      <c r="AA59" s="295"/>
      <c r="AB59" s="292"/>
      <c r="AC59" s="292"/>
      <c r="AD59" s="292"/>
      <c r="AE59" s="493"/>
      <c r="AF59" s="295"/>
      <c r="AG59" s="295"/>
      <c r="AH59" s="497"/>
    </row>
    <row r="60" spans="1:34" ht="15" customHeight="1" x14ac:dyDescent="0.35">
      <c r="A60" s="379"/>
      <c r="B60" s="379"/>
      <c r="C60" s="258"/>
      <c r="D60" s="258"/>
      <c r="E60" s="258"/>
      <c r="F60" s="141"/>
      <c r="G60" s="379"/>
      <c r="H60" s="407"/>
      <c r="I60" s="325"/>
      <c r="J60" s="325"/>
      <c r="K60" s="340"/>
      <c r="L60" s="340"/>
      <c r="M60" s="340"/>
      <c r="N60" s="400"/>
      <c r="O60" s="132"/>
      <c r="P60" s="132"/>
      <c r="Q60" s="295"/>
      <c r="R60" s="464"/>
      <c r="S60" s="325"/>
      <c r="T60" s="2" t="s">
        <v>620</v>
      </c>
      <c r="U60" s="4">
        <v>3</v>
      </c>
      <c r="V60" s="4">
        <v>0</v>
      </c>
      <c r="W60" s="70"/>
      <c r="X60" s="3"/>
      <c r="Y60" s="325"/>
      <c r="Z60" s="402"/>
      <c r="AA60" s="295"/>
      <c r="AB60" s="292"/>
      <c r="AC60" s="292"/>
      <c r="AD60" s="292"/>
      <c r="AE60" s="493"/>
      <c r="AF60" s="295"/>
      <c r="AG60" s="295"/>
      <c r="AH60" s="497"/>
    </row>
    <row r="61" spans="1:34" ht="15" customHeight="1" x14ac:dyDescent="0.35">
      <c r="A61" s="379"/>
      <c r="B61" s="379"/>
      <c r="C61" s="258"/>
      <c r="D61" s="258"/>
      <c r="E61" s="258"/>
      <c r="F61" s="141"/>
      <c r="G61" s="379"/>
      <c r="H61" s="343"/>
      <c r="I61" s="326"/>
      <c r="J61" s="326"/>
      <c r="K61" s="344"/>
      <c r="L61" s="344"/>
      <c r="M61" s="344"/>
      <c r="N61" s="346"/>
      <c r="O61" s="131"/>
      <c r="P61" s="131"/>
      <c r="Q61" s="296"/>
      <c r="R61" s="465"/>
      <c r="S61" s="326"/>
      <c r="T61" s="2" t="s">
        <v>619</v>
      </c>
      <c r="U61" s="4">
        <v>1</v>
      </c>
      <c r="V61" s="4">
        <v>0</v>
      </c>
      <c r="W61" s="70"/>
      <c r="X61" s="3"/>
      <c r="Y61" s="325"/>
      <c r="Z61" s="402"/>
      <c r="AA61" s="295"/>
      <c r="AB61" s="292"/>
      <c r="AC61" s="292"/>
      <c r="AD61" s="292"/>
      <c r="AE61" s="493"/>
      <c r="AF61" s="295"/>
      <c r="AG61" s="295"/>
      <c r="AH61" s="498"/>
    </row>
    <row r="62" spans="1:34" ht="47.25" customHeight="1" x14ac:dyDescent="0.35">
      <c r="A62" s="379"/>
      <c r="B62" s="379"/>
      <c r="C62" s="258"/>
      <c r="D62" s="258"/>
      <c r="E62" s="258"/>
      <c r="F62" s="141"/>
      <c r="G62" s="379"/>
      <c r="H62" s="34" t="s">
        <v>158</v>
      </c>
      <c r="I62" s="3" t="s">
        <v>159</v>
      </c>
      <c r="J62" s="2" t="s">
        <v>160</v>
      </c>
      <c r="K62" s="4">
        <v>700</v>
      </c>
      <c r="L62" s="4">
        <v>183</v>
      </c>
      <c r="M62" s="4">
        <v>58</v>
      </c>
      <c r="N62" s="105">
        <f>64+38</f>
        <v>102</v>
      </c>
      <c r="O62" s="124"/>
      <c r="P62" s="124"/>
      <c r="Q62" s="9" t="s">
        <v>342</v>
      </c>
      <c r="R62" s="17">
        <v>2020130010105</v>
      </c>
      <c r="S62" s="3" t="s">
        <v>343</v>
      </c>
      <c r="T62" s="2" t="s">
        <v>347</v>
      </c>
      <c r="U62" s="4">
        <v>1</v>
      </c>
      <c r="V62" s="4">
        <v>0</v>
      </c>
      <c r="W62" s="70"/>
      <c r="X62" s="3" t="s">
        <v>41</v>
      </c>
      <c r="Y62" s="326"/>
      <c r="Z62" s="403"/>
      <c r="AA62" s="296"/>
      <c r="AB62" s="293"/>
      <c r="AC62" s="293"/>
      <c r="AD62" s="293"/>
      <c r="AE62" s="494"/>
      <c r="AF62" s="296"/>
      <c r="AG62" s="296"/>
      <c r="AH62" s="10"/>
    </row>
    <row r="63" spans="1:34" s="49" customFormat="1" ht="32.5" x14ac:dyDescent="0.35">
      <c r="A63" s="40"/>
      <c r="B63" s="40"/>
      <c r="C63" s="41"/>
      <c r="D63" s="42"/>
      <c r="E63" s="41"/>
      <c r="F63" s="41"/>
      <c r="G63" s="40"/>
      <c r="H63" s="43"/>
      <c r="I63" s="41"/>
      <c r="J63" s="43"/>
      <c r="K63" s="44"/>
      <c r="L63" s="44"/>
      <c r="M63" s="44"/>
      <c r="N63" s="100"/>
      <c r="O63" s="100"/>
      <c r="P63" s="100"/>
      <c r="Q63" s="45"/>
      <c r="R63" s="46"/>
      <c r="S63" s="41"/>
      <c r="T63" s="41"/>
      <c r="U63" s="44"/>
      <c r="V63" s="44"/>
      <c r="W63" s="44"/>
      <c r="X63" s="44"/>
      <c r="Y63" s="41"/>
      <c r="Z63" s="47"/>
      <c r="AA63" s="45"/>
      <c r="AB63" s="48"/>
      <c r="AC63" s="48"/>
      <c r="AD63" s="48"/>
      <c r="AE63" s="61"/>
      <c r="AF63" s="45"/>
      <c r="AG63" s="46"/>
      <c r="AH63" s="59"/>
    </row>
    <row r="64" spans="1:34" ht="93" customHeight="1" x14ac:dyDescent="0.35">
      <c r="A64" s="379" t="s">
        <v>132</v>
      </c>
      <c r="B64" s="379" t="s">
        <v>142</v>
      </c>
      <c r="C64" s="258" t="s">
        <v>143</v>
      </c>
      <c r="D64" s="258" t="s">
        <v>30</v>
      </c>
      <c r="E64" s="258" t="s">
        <v>144</v>
      </c>
      <c r="F64" s="141"/>
      <c r="G64" s="379" t="s">
        <v>161</v>
      </c>
      <c r="H64" s="364" t="s">
        <v>162</v>
      </c>
      <c r="I64" s="258">
        <v>0</v>
      </c>
      <c r="J64" s="364" t="s">
        <v>163</v>
      </c>
      <c r="K64" s="365">
        <v>1</v>
      </c>
      <c r="L64" s="365">
        <v>1</v>
      </c>
      <c r="M64" s="365">
        <v>1</v>
      </c>
      <c r="N64" s="366">
        <v>0</v>
      </c>
      <c r="O64" s="124"/>
      <c r="P64" s="124"/>
      <c r="Q64" s="257" t="s">
        <v>348</v>
      </c>
      <c r="R64" s="377">
        <v>2020130010109</v>
      </c>
      <c r="S64" s="324" t="s">
        <v>349</v>
      </c>
      <c r="T64" s="2" t="s">
        <v>350</v>
      </c>
      <c r="U64" s="4">
        <v>1</v>
      </c>
      <c r="V64" s="4">
        <v>1</v>
      </c>
      <c r="W64" s="70"/>
      <c r="X64" s="3" t="s">
        <v>41</v>
      </c>
      <c r="Y64" s="324" t="s">
        <v>660</v>
      </c>
      <c r="Z64" s="401" t="s">
        <v>457</v>
      </c>
      <c r="AA64" s="294" t="s">
        <v>44</v>
      </c>
      <c r="AB64" s="291">
        <v>91698934</v>
      </c>
      <c r="AC64" s="291">
        <v>40600000</v>
      </c>
      <c r="AD64" s="291">
        <v>40600000</v>
      </c>
      <c r="AE64" s="492">
        <f>+AD64/AB64</f>
        <v>0.44275323854909809</v>
      </c>
      <c r="AF64" s="294" t="s">
        <v>590</v>
      </c>
      <c r="AG64" s="294" t="s">
        <v>460</v>
      </c>
      <c r="AH64" s="14" t="s">
        <v>624</v>
      </c>
    </row>
    <row r="65" spans="1:34" ht="36" customHeight="1" x14ac:dyDescent="0.35">
      <c r="A65" s="379"/>
      <c r="B65" s="379"/>
      <c r="C65" s="258"/>
      <c r="D65" s="258"/>
      <c r="E65" s="258"/>
      <c r="F65" s="141"/>
      <c r="G65" s="379"/>
      <c r="H65" s="364"/>
      <c r="I65" s="258"/>
      <c r="J65" s="364"/>
      <c r="K65" s="365"/>
      <c r="L65" s="365"/>
      <c r="M65" s="365"/>
      <c r="N65" s="366"/>
      <c r="O65" s="124"/>
      <c r="P65" s="124"/>
      <c r="Q65" s="257"/>
      <c r="R65" s="377"/>
      <c r="S65" s="326"/>
      <c r="T65" s="2" t="s">
        <v>351</v>
      </c>
      <c r="U65" s="4">
        <v>1</v>
      </c>
      <c r="V65" s="4">
        <v>0</v>
      </c>
      <c r="W65" s="70"/>
      <c r="X65" s="3" t="s">
        <v>41</v>
      </c>
      <c r="Y65" s="326"/>
      <c r="Z65" s="403"/>
      <c r="AA65" s="296"/>
      <c r="AB65" s="293"/>
      <c r="AC65" s="293"/>
      <c r="AD65" s="293"/>
      <c r="AE65" s="494"/>
      <c r="AF65" s="296"/>
      <c r="AG65" s="296"/>
      <c r="AH65" s="10"/>
    </row>
    <row r="66" spans="1:34" s="49" customFormat="1" ht="32.5" x14ac:dyDescent="0.35">
      <c r="A66" s="40"/>
      <c r="B66" s="40"/>
      <c r="C66" s="41"/>
      <c r="D66" s="42"/>
      <c r="E66" s="41"/>
      <c r="F66" s="41"/>
      <c r="G66" s="40"/>
      <c r="H66" s="43"/>
      <c r="I66" s="41"/>
      <c r="J66" s="43"/>
      <c r="K66" s="44"/>
      <c r="L66" s="44"/>
      <c r="M66" s="44"/>
      <c r="N66" s="100"/>
      <c r="O66" s="100"/>
      <c r="P66" s="100"/>
      <c r="Q66" s="45"/>
      <c r="R66" s="46"/>
      <c r="S66" s="41"/>
      <c r="T66" s="41"/>
      <c r="U66" s="44"/>
      <c r="V66" s="44"/>
      <c r="W66" s="44"/>
      <c r="X66" s="44"/>
      <c r="Y66" s="41"/>
      <c r="Z66" s="47"/>
      <c r="AA66" s="45"/>
      <c r="AB66" s="48"/>
      <c r="AC66" s="48"/>
      <c r="AD66" s="48"/>
      <c r="AE66" s="61"/>
      <c r="AF66" s="45"/>
      <c r="AG66" s="46"/>
      <c r="AH66" s="59"/>
    </row>
    <row r="67" spans="1:34" ht="93" customHeight="1" x14ac:dyDescent="0.35">
      <c r="A67" s="379" t="s">
        <v>132</v>
      </c>
      <c r="B67" s="379" t="s">
        <v>142</v>
      </c>
      <c r="C67" s="258" t="s">
        <v>143</v>
      </c>
      <c r="D67" s="258" t="s">
        <v>30</v>
      </c>
      <c r="E67" s="258" t="s">
        <v>144</v>
      </c>
      <c r="F67" s="141"/>
      <c r="G67" s="379" t="s">
        <v>164</v>
      </c>
      <c r="H67" s="2" t="s">
        <v>165</v>
      </c>
      <c r="I67" s="3" t="s">
        <v>166</v>
      </c>
      <c r="J67" s="2" t="s">
        <v>167</v>
      </c>
      <c r="K67" s="4">
        <v>55</v>
      </c>
      <c r="L67" s="4">
        <v>17</v>
      </c>
      <c r="M67" s="4">
        <v>0</v>
      </c>
      <c r="N67" s="105">
        <v>0</v>
      </c>
      <c r="O67" s="124"/>
      <c r="P67" s="124"/>
      <c r="Q67" s="257" t="s">
        <v>352</v>
      </c>
      <c r="R67" s="377">
        <v>2020130010106</v>
      </c>
      <c r="S67" s="324" t="s">
        <v>353</v>
      </c>
      <c r="T67" s="2" t="s">
        <v>354</v>
      </c>
      <c r="U67" s="4">
        <v>5</v>
      </c>
      <c r="V67" s="4">
        <v>1</v>
      </c>
      <c r="W67" s="70"/>
      <c r="X67" s="3" t="s">
        <v>41</v>
      </c>
      <c r="Y67" s="324" t="s">
        <v>660</v>
      </c>
      <c r="Z67" s="401" t="s">
        <v>457</v>
      </c>
      <c r="AA67" s="294" t="s">
        <v>44</v>
      </c>
      <c r="AB67" s="291">
        <v>68309618</v>
      </c>
      <c r="AC67" s="291">
        <v>31500000</v>
      </c>
      <c r="AD67" s="291">
        <v>31500000</v>
      </c>
      <c r="AE67" s="492">
        <f>+AD67/AB67</f>
        <v>0.46113564857001543</v>
      </c>
      <c r="AF67" s="294" t="s">
        <v>591</v>
      </c>
      <c r="AG67" s="294" t="s">
        <v>461</v>
      </c>
      <c r="AH67" s="14" t="s">
        <v>625</v>
      </c>
    </row>
    <row r="68" spans="1:34" ht="46.5" x14ac:dyDescent="0.35">
      <c r="A68" s="379"/>
      <c r="B68" s="379"/>
      <c r="C68" s="258"/>
      <c r="D68" s="258"/>
      <c r="E68" s="258"/>
      <c r="F68" s="141"/>
      <c r="G68" s="379"/>
      <c r="H68" s="2" t="s">
        <v>168</v>
      </c>
      <c r="I68" s="3">
        <v>0</v>
      </c>
      <c r="J68" s="2" t="s">
        <v>169</v>
      </c>
      <c r="K68" s="4">
        <v>4</v>
      </c>
      <c r="L68" s="4">
        <v>1</v>
      </c>
      <c r="M68" s="4">
        <v>0</v>
      </c>
      <c r="N68" s="105">
        <v>1</v>
      </c>
      <c r="O68" s="124"/>
      <c r="P68" s="124"/>
      <c r="Q68" s="257"/>
      <c r="R68" s="377"/>
      <c r="S68" s="326"/>
      <c r="T68" s="2" t="s">
        <v>355</v>
      </c>
      <c r="U68" s="4">
        <v>1</v>
      </c>
      <c r="V68" s="4">
        <v>1</v>
      </c>
      <c r="W68" s="70"/>
      <c r="X68" s="3" t="s">
        <v>41</v>
      </c>
      <c r="Y68" s="326"/>
      <c r="Z68" s="403"/>
      <c r="AA68" s="296"/>
      <c r="AB68" s="293"/>
      <c r="AC68" s="293"/>
      <c r="AD68" s="293"/>
      <c r="AE68" s="494"/>
      <c r="AF68" s="296"/>
      <c r="AG68" s="296"/>
      <c r="AH68" s="10"/>
    </row>
    <row r="69" spans="1:34" s="49" customFormat="1" ht="32.5" x14ac:dyDescent="0.35">
      <c r="A69" s="40"/>
      <c r="B69" s="40"/>
      <c r="C69" s="41"/>
      <c r="D69" s="42"/>
      <c r="E69" s="41"/>
      <c r="F69" s="41"/>
      <c r="G69" s="40"/>
      <c r="H69" s="43"/>
      <c r="I69" s="41"/>
      <c r="J69" s="43"/>
      <c r="K69" s="44"/>
      <c r="L69" s="44"/>
      <c r="M69" s="44"/>
      <c r="N69" s="100"/>
      <c r="O69" s="100"/>
      <c r="P69" s="100"/>
      <c r="Q69" s="45"/>
      <c r="R69" s="46"/>
      <c r="S69" s="41"/>
      <c r="T69" s="41"/>
      <c r="U69" s="44"/>
      <c r="V69" s="44"/>
      <c r="W69" s="44"/>
      <c r="X69" s="44"/>
      <c r="Y69" s="41"/>
      <c r="Z69" s="47"/>
      <c r="AA69" s="45"/>
      <c r="AB69" s="48"/>
      <c r="AC69" s="48"/>
      <c r="AD69" s="48"/>
      <c r="AE69" s="61"/>
      <c r="AF69" s="45"/>
      <c r="AG69" s="46"/>
      <c r="AH69" s="59"/>
    </row>
    <row r="70" spans="1:34" ht="60" customHeight="1" x14ac:dyDescent="0.35">
      <c r="A70" s="379" t="s">
        <v>132</v>
      </c>
      <c r="B70" s="379" t="s">
        <v>170</v>
      </c>
      <c r="C70" s="258" t="s">
        <v>171</v>
      </c>
      <c r="D70" s="258" t="s">
        <v>172</v>
      </c>
      <c r="E70" s="258" t="s">
        <v>173</v>
      </c>
      <c r="F70" s="141"/>
      <c r="G70" s="379" t="s">
        <v>174</v>
      </c>
      <c r="H70" s="364" t="s">
        <v>175</v>
      </c>
      <c r="I70" s="258" t="s">
        <v>176</v>
      </c>
      <c r="J70" s="364" t="s">
        <v>177</v>
      </c>
      <c r="K70" s="365">
        <v>14000</v>
      </c>
      <c r="L70" s="365">
        <v>4500</v>
      </c>
      <c r="M70" s="365">
        <v>819</v>
      </c>
      <c r="N70" s="366">
        <v>2614</v>
      </c>
      <c r="O70" s="124"/>
      <c r="P70" s="124"/>
      <c r="Q70" s="257" t="s">
        <v>356</v>
      </c>
      <c r="R70" s="389">
        <v>2020130010119</v>
      </c>
      <c r="S70" s="324" t="s">
        <v>357</v>
      </c>
      <c r="T70" s="2" t="s">
        <v>358</v>
      </c>
      <c r="U70" s="4">
        <v>50</v>
      </c>
      <c r="V70" s="4">
        <v>23</v>
      </c>
      <c r="W70" s="70">
        <v>41</v>
      </c>
      <c r="X70" s="3" t="s">
        <v>41</v>
      </c>
      <c r="Y70" s="324" t="s">
        <v>661</v>
      </c>
      <c r="Z70" s="324" t="s">
        <v>662</v>
      </c>
      <c r="AA70" s="294" t="s">
        <v>44</v>
      </c>
      <c r="AB70" s="291">
        <v>310148738</v>
      </c>
      <c r="AC70" s="291">
        <v>183050000</v>
      </c>
      <c r="AD70" s="291">
        <v>183050000</v>
      </c>
      <c r="AE70" s="492">
        <f>+AD70/AB70</f>
        <v>0.59020069267539632</v>
      </c>
      <c r="AF70" s="291" t="s">
        <v>592</v>
      </c>
      <c r="AG70" s="294" t="s">
        <v>462</v>
      </c>
      <c r="AH70" s="496" t="s">
        <v>696</v>
      </c>
    </row>
    <row r="71" spans="1:34" ht="23.25" customHeight="1" x14ac:dyDescent="0.35">
      <c r="A71" s="379"/>
      <c r="B71" s="379"/>
      <c r="C71" s="258"/>
      <c r="D71" s="258"/>
      <c r="E71" s="258"/>
      <c r="F71" s="141"/>
      <c r="G71" s="379"/>
      <c r="H71" s="364"/>
      <c r="I71" s="258"/>
      <c r="J71" s="364"/>
      <c r="K71" s="365"/>
      <c r="L71" s="365"/>
      <c r="M71" s="365"/>
      <c r="N71" s="366"/>
      <c r="O71" s="124"/>
      <c r="P71" s="124"/>
      <c r="Q71" s="257"/>
      <c r="R71" s="389"/>
      <c r="S71" s="325"/>
      <c r="T71" s="2" t="s">
        <v>359</v>
      </c>
      <c r="U71" s="4">
        <v>1</v>
      </c>
      <c r="V71" s="4">
        <v>0</v>
      </c>
      <c r="W71" s="70">
        <v>0</v>
      </c>
      <c r="X71" s="3" t="s">
        <v>41</v>
      </c>
      <c r="Y71" s="325"/>
      <c r="Z71" s="325"/>
      <c r="AA71" s="295"/>
      <c r="AB71" s="292"/>
      <c r="AC71" s="292"/>
      <c r="AD71" s="292"/>
      <c r="AE71" s="493"/>
      <c r="AF71" s="292"/>
      <c r="AG71" s="295"/>
      <c r="AH71" s="497"/>
    </row>
    <row r="72" spans="1:34" ht="15" customHeight="1" x14ac:dyDescent="0.35">
      <c r="A72" s="379"/>
      <c r="B72" s="379"/>
      <c r="C72" s="258"/>
      <c r="D72" s="258"/>
      <c r="E72" s="258"/>
      <c r="F72" s="141"/>
      <c r="G72" s="379"/>
      <c r="H72" s="364"/>
      <c r="I72" s="258"/>
      <c r="J72" s="364"/>
      <c r="K72" s="365"/>
      <c r="L72" s="365"/>
      <c r="M72" s="365"/>
      <c r="N72" s="366"/>
      <c r="O72" s="124"/>
      <c r="P72" s="124"/>
      <c r="Q72" s="257"/>
      <c r="R72" s="389"/>
      <c r="S72" s="325"/>
      <c r="T72" s="2" t="s">
        <v>360</v>
      </c>
      <c r="U72" s="4">
        <v>1</v>
      </c>
      <c r="V72" s="4">
        <v>0</v>
      </c>
      <c r="W72" s="70">
        <v>1</v>
      </c>
      <c r="X72" s="3" t="s">
        <v>41</v>
      </c>
      <c r="Y72" s="325"/>
      <c r="Z72" s="325"/>
      <c r="AA72" s="295"/>
      <c r="AB72" s="292"/>
      <c r="AC72" s="292"/>
      <c r="AD72" s="292"/>
      <c r="AE72" s="493"/>
      <c r="AF72" s="292"/>
      <c r="AG72" s="295"/>
      <c r="AH72" s="497"/>
    </row>
    <row r="73" spans="1:34" ht="25.5" customHeight="1" x14ac:dyDescent="0.35">
      <c r="A73" s="379"/>
      <c r="B73" s="379"/>
      <c r="C73" s="258"/>
      <c r="D73" s="258"/>
      <c r="E73" s="258"/>
      <c r="F73" s="141"/>
      <c r="G73" s="379"/>
      <c r="H73" s="364"/>
      <c r="I73" s="258"/>
      <c r="J73" s="364"/>
      <c r="K73" s="365"/>
      <c r="L73" s="365"/>
      <c r="M73" s="365"/>
      <c r="N73" s="366"/>
      <c r="O73" s="124"/>
      <c r="P73" s="124"/>
      <c r="Q73" s="257"/>
      <c r="R73" s="389"/>
      <c r="S73" s="326"/>
      <c r="T73" s="2" t="s">
        <v>361</v>
      </c>
      <c r="U73" s="4">
        <v>3</v>
      </c>
      <c r="V73" s="4">
        <v>0</v>
      </c>
      <c r="W73" s="70">
        <v>3</v>
      </c>
      <c r="X73" s="3" t="s">
        <v>41</v>
      </c>
      <c r="Y73" s="325"/>
      <c r="Z73" s="325"/>
      <c r="AA73" s="295"/>
      <c r="AB73" s="292"/>
      <c r="AC73" s="292"/>
      <c r="AD73" s="292"/>
      <c r="AE73" s="493"/>
      <c r="AF73" s="292"/>
      <c r="AG73" s="295"/>
      <c r="AH73" s="497"/>
    </row>
    <row r="74" spans="1:34" ht="124" x14ac:dyDescent="0.35">
      <c r="A74" s="379"/>
      <c r="B74" s="379"/>
      <c r="C74" s="258"/>
      <c r="D74" s="258"/>
      <c r="E74" s="258"/>
      <c r="F74" s="141"/>
      <c r="G74" s="379"/>
      <c r="H74" s="2" t="s">
        <v>178</v>
      </c>
      <c r="I74" s="3">
        <v>0</v>
      </c>
      <c r="J74" s="2" t="s">
        <v>179</v>
      </c>
      <c r="K74" s="4">
        <v>1</v>
      </c>
      <c r="L74" s="4">
        <v>1</v>
      </c>
      <c r="M74" s="4">
        <v>1</v>
      </c>
      <c r="N74" s="105">
        <v>1</v>
      </c>
      <c r="O74" s="124"/>
      <c r="P74" s="124"/>
      <c r="Q74" s="9" t="s">
        <v>356</v>
      </c>
      <c r="R74" s="17">
        <v>2020130010119</v>
      </c>
      <c r="S74" s="3" t="s">
        <v>357</v>
      </c>
      <c r="T74" s="2" t="s">
        <v>362</v>
      </c>
      <c r="U74" s="4">
        <v>1</v>
      </c>
      <c r="V74" s="4">
        <v>1</v>
      </c>
      <c r="W74" s="70">
        <v>1</v>
      </c>
      <c r="X74" s="3" t="s">
        <v>41</v>
      </c>
      <c r="Y74" s="326"/>
      <c r="Z74" s="326"/>
      <c r="AA74" s="296"/>
      <c r="AB74" s="293"/>
      <c r="AC74" s="293"/>
      <c r="AD74" s="293"/>
      <c r="AE74" s="494"/>
      <c r="AF74" s="293"/>
      <c r="AG74" s="296"/>
      <c r="AH74" s="18" t="s">
        <v>627</v>
      </c>
    </row>
    <row r="75" spans="1:34" s="49" customFormat="1" ht="32.5" x14ac:dyDescent="0.35">
      <c r="A75" s="40"/>
      <c r="B75" s="40"/>
      <c r="C75" s="41"/>
      <c r="D75" s="42"/>
      <c r="E75" s="41"/>
      <c r="F75" s="41"/>
      <c r="G75" s="40"/>
      <c r="H75" s="43"/>
      <c r="I75" s="41"/>
      <c r="J75" s="43"/>
      <c r="K75" s="44"/>
      <c r="L75" s="44"/>
      <c r="M75" s="44"/>
      <c r="N75" s="100"/>
      <c r="O75" s="100"/>
      <c r="P75" s="100"/>
      <c r="Q75" s="45"/>
      <c r="R75" s="46"/>
      <c r="S75" s="41"/>
      <c r="T75" s="41"/>
      <c r="U75" s="44"/>
      <c r="V75" s="44"/>
      <c r="W75" s="44"/>
      <c r="X75" s="44"/>
      <c r="Y75" s="41"/>
      <c r="Z75" s="47"/>
      <c r="AA75" s="45"/>
      <c r="AB75" s="48"/>
      <c r="AC75" s="48"/>
      <c r="AD75" s="48"/>
      <c r="AE75" s="61"/>
      <c r="AF75" s="45"/>
      <c r="AG75" s="46"/>
      <c r="AH75" s="59"/>
    </row>
    <row r="76" spans="1:34" ht="89.25" customHeight="1" x14ac:dyDescent="0.35">
      <c r="A76" s="379" t="s">
        <v>132</v>
      </c>
      <c r="B76" s="379" t="s">
        <v>170</v>
      </c>
      <c r="C76" s="324" t="s">
        <v>180</v>
      </c>
      <c r="D76" s="324" t="s">
        <v>181</v>
      </c>
      <c r="E76" s="324" t="s">
        <v>182</v>
      </c>
      <c r="F76" s="117"/>
      <c r="G76" s="379" t="s">
        <v>183</v>
      </c>
      <c r="H76" s="2" t="s">
        <v>184</v>
      </c>
      <c r="I76" s="3">
        <v>475</v>
      </c>
      <c r="J76" s="2" t="s">
        <v>185</v>
      </c>
      <c r="K76" s="4">
        <v>700</v>
      </c>
      <c r="L76" s="4">
        <v>200</v>
      </c>
      <c r="M76" s="4">
        <v>0</v>
      </c>
      <c r="N76" s="105">
        <v>0</v>
      </c>
      <c r="O76" s="124"/>
      <c r="P76" s="124"/>
      <c r="Q76" s="9" t="s">
        <v>363</v>
      </c>
      <c r="R76" s="16">
        <v>2020130010112</v>
      </c>
      <c r="S76" s="3" t="s">
        <v>364</v>
      </c>
      <c r="T76" s="2" t="s">
        <v>365</v>
      </c>
      <c r="U76" s="4">
        <v>1</v>
      </c>
      <c r="V76" s="4">
        <v>0</v>
      </c>
      <c r="W76" s="70">
        <v>0</v>
      </c>
      <c r="X76" s="3" t="s">
        <v>41</v>
      </c>
      <c r="Y76" s="324" t="s">
        <v>661</v>
      </c>
      <c r="Z76" s="324" t="s">
        <v>662</v>
      </c>
      <c r="AA76" s="294" t="s">
        <v>44</v>
      </c>
      <c r="AB76" s="291">
        <v>538959908</v>
      </c>
      <c r="AC76" s="291">
        <v>136150000</v>
      </c>
      <c r="AD76" s="291">
        <v>136150000</v>
      </c>
      <c r="AE76" s="492">
        <f>+AD76/AB76</f>
        <v>0.25261619274285613</v>
      </c>
      <c r="AF76" s="294" t="s">
        <v>593</v>
      </c>
      <c r="AG76" s="294" t="s">
        <v>463</v>
      </c>
      <c r="AH76" s="71" t="s">
        <v>697</v>
      </c>
    </row>
    <row r="77" spans="1:34" ht="124" x14ac:dyDescent="0.35">
      <c r="A77" s="379"/>
      <c r="B77" s="379"/>
      <c r="C77" s="326"/>
      <c r="D77" s="326"/>
      <c r="E77" s="326"/>
      <c r="F77" s="119"/>
      <c r="G77" s="379"/>
      <c r="H77" s="2" t="s">
        <v>501</v>
      </c>
      <c r="I77" s="3">
        <v>440</v>
      </c>
      <c r="J77" s="2" t="s">
        <v>500</v>
      </c>
      <c r="K77" s="4">
        <v>800</v>
      </c>
      <c r="L77" s="4">
        <v>100</v>
      </c>
      <c r="M77" s="4">
        <v>0</v>
      </c>
      <c r="N77" s="105">
        <v>0</v>
      </c>
      <c r="O77" s="124"/>
      <c r="P77" s="124"/>
      <c r="Q77" s="9" t="s">
        <v>363</v>
      </c>
      <c r="R77" s="16">
        <v>2020130010112</v>
      </c>
      <c r="S77" s="3" t="s">
        <v>364</v>
      </c>
      <c r="T77" s="2" t="s">
        <v>502</v>
      </c>
      <c r="U77" s="4">
        <f>3*10</f>
        <v>30</v>
      </c>
      <c r="V77" s="4">
        <v>0</v>
      </c>
      <c r="W77" s="70">
        <v>0</v>
      </c>
      <c r="X77" s="3" t="s">
        <v>41</v>
      </c>
      <c r="Y77" s="325"/>
      <c r="Z77" s="325"/>
      <c r="AA77" s="295"/>
      <c r="AB77" s="292"/>
      <c r="AC77" s="292"/>
      <c r="AD77" s="292"/>
      <c r="AE77" s="493"/>
      <c r="AF77" s="295"/>
      <c r="AG77" s="295"/>
      <c r="AH77" s="71" t="s">
        <v>698</v>
      </c>
    </row>
    <row r="78" spans="1:34" ht="186" x14ac:dyDescent="0.35">
      <c r="A78" s="379"/>
      <c r="B78" s="379"/>
      <c r="C78" s="258" t="s">
        <v>498</v>
      </c>
      <c r="D78" s="258" t="s">
        <v>499</v>
      </c>
      <c r="E78" s="429" t="s">
        <v>498</v>
      </c>
      <c r="F78" s="157"/>
      <c r="G78" s="379"/>
      <c r="H78" s="2" t="s">
        <v>186</v>
      </c>
      <c r="I78" s="5">
        <v>22423</v>
      </c>
      <c r="J78" s="2" t="s">
        <v>187</v>
      </c>
      <c r="K78" s="4">
        <v>23000</v>
      </c>
      <c r="L78" s="4">
        <v>7000</v>
      </c>
      <c r="M78" s="4">
        <v>603</v>
      </c>
      <c r="N78" s="105">
        <v>2949</v>
      </c>
      <c r="O78" s="124"/>
      <c r="P78" s="124"/>
      <c r="Q78" s="9" t="s">
        <v>363</v>
      </c>
      <c r="R78" s="17">
        <v>2020130010112</v>
      </c>
      <c r="S78" s="3" t="s">
        <v>364</v>
      </c>
      <c r="T78" s="2" t="s">
        <v>366</v>
      </c>
      <c r="U78" s="19">
        <v>75</v>
      </c>
      <c r="V78" s="19">
        <v>10</v>
      </c>
      <c r="W78" s="70">
        <v>31</v>
      </c>
      <c r="X78" s="3" t="s">
        <v>41</v>
      </c>
      <c r="Y78" s="325"/>
      <c r="Z78" s="325"/>
      <c r="AA78" s="295"/>
      <c r="AB78" s="292"/>
      <c r="AC78" s="292"/>
      <c r="AD78" s="292"/>
      <c r="AE78" s="493"/>
      <c r="AF78" s="295"/>
      <c r="AG78" s="295"/>
      <c r="AH78" s="71" t="s">
        <v>699</v>
      </c>
    </row>
    <row r="79" spans="1:34" ht="124" x14ac:dyDescent="0.35">
      <c r="A79" s="379"/>
      <c r="B79" s="379"/>
      <c r="C79" s="258"/>
      <c r="D79" s="258"/>
      <c r="E79" s="258"/>
      <c r="F79" s="141"/>
      <c r="G79" s="379"/>
      <c r="H79" s="2" t="s">
        <v>188</v>
      </c>
      <c r="I79" s="3">
        <v>4</v>
      </c>
      <c r="J79" s="2" t="s">
        <v>189</v>
      </c>
      <c r="K79" s="4">
        <v>4</v>
      </c>
      <c r="L79" s="4">
        <v>1</v>
      </c>
      <c r="M79" s="4">
        <v>0</v>
      </c>
      <c r="N79" s="105">
        <v>0</v>
      </c>
      <c r="O79" s="124"/>
      <c r="P79" s="124"/>
      <c r="Q79" s="9" t="s">
        <v>363</v>
      </c>
      <c r="R79" s="17">
        <v>2020130010112</v>
      </c>
      <c r="S79" s="3" t="s">
        <v>364</v>
      </c>
      <c r="T79" s="2" t="s">
        <v>367</v>
      </c>
      <c r="U79" s="19">
        <v>1</v>
      </c>
      <c r="V79" s="19">
        <v>0</v>
      </c>
      <c r="W79" s="70">
        <v>0</v>
      </c>
      <c r="X79" s="3" t="s">
        <v>41</v>
      </c>
      <c r="Y79" s="325"/>
      <c r="Z79" s="325"/>
      <c r="AA79" s="295"/>
      <c r="AB79" s="292"/>
      <c r="AC79" s="292"/>
      <c r="AD79" s="292"/>
      <c r="AE79" s="493"/>
      <c r="AF79" s="295"/>
      <c r="AG79" s="295"/>
      <c r="AH79" s="71" t="s">
        <v>700</v>
      </c>
    </row>
    <row r="80" spans="1:34" ht="409.5" x14ac:dyDescent="0.35">
      <c r="A80" s="379"/>
      <c r="B80" s="379"/>
      <c r="C80" s="258"/>
      <c r="D80" s="258"/>
      <c r="E80" s="258"/>
      <c r="F80" s="141"/>
      <c r="G80" s="379"/>
      <c r="H80" s="2" t="s">
        <v>190</v>
      </c>
      <c r="I80" s="3">
        <v>4</v>
      </c>
      <c r="J80" s="2" t="s">
        <v>191</v>
      </c>
      <c r="K80" s="4">
        <v>4</v>
      </c>
      <c r="L80" s="4">
        <v>1</v>
      </c>
      <c r="M80" s="4">
        <v>0</v>
      </c>
      <c r="N80" s="105">
        <v>1</v>
      </c>
      <c r="O80" s="124"/>
      <c r="P80" s="124"/>
      <c r="Q80" s="9" t="s">
        <v>363</v>
      </c>
      <c r="R80" s="17">
        <v>2020130010112</v>
      </c>
      <c r="S80" s="3" t="s">
        <v>364</v>
      </c>
      <c r="T80" s="2" t="s">
        <v>368</v>
      </c>
      <c r="U80" s="4">
        <v>4</v>
      </c>
      <c r="V80" s="4">
        <v>0</v>
      </c>
      <c r="W80" s="70">
        <v>1</v>
      </c>
      <c r="X80" s="3" t="s">
        <v>41</v>
      </c>
      <c r="Y80" s="326"/>
      <c r="Z80" s="326"/>
      <c r="AA80" s="296"/>
      <c r="AB80" s="293"/>
      <c r="AC80" s="293"/>
      <c r="AD80" s="293"/>
      <c r="AE80" s="494"/>
      <c r="AF80" s="296"/>
      <c r="AG80" s="296"/>
      <c r="AH80" s="71" t="s">
        <v>701</v>
      </c>
    </row>
    <row r="81" spans="1:34" s="49" customFormat="1" ht="32.5" x14ac:dyDescent="0.35">
      <c r="A81" s="40"/>
      <c r="B81" s="40"/>
      <c r="C81" s="41"/>
      <c r="D81" s="42"/>
      <c r="E81" s="41"/>
      <c r="F81" s="41"/>
      <c r="G81" s="40"/>
      <c r="H81" s="43"/>
      <c r="I81" s="41"/>
      <c r="J81" s="43"/>
      <c r="K81" s="44"/>
      <c r="L81" s="44"/>
      <c r="M81" s="44"/>
      <c r="N81" s="100"/>
      <c r="O81" s="100"/>
      <c r="P81" s="100"/>
      <c r="Q81" s="45"/>
      <c r="R81" s="46"/>
      <c r="S81" s="41"/>
      <c r="T81" s="41"/>
      <c r="U81" s="44"/>
      <c r="V81" s="44"/>
      <c r="W81" s="44"/>
      <c r="X81" s="44"/>
      <c r="Y81" s="41"/>
      <c r="Z81" s="47"/>
      <c r="AA81" s="45"/>
      <c r="AB81" s="48"/>
      <c r="AC81" s="48"/>
      <c r="AD81" s="48"/>
      <c r="AE81" s="61"/>
      <c r="AF81" s="45"/>
      <c r="AG81" s="46"/>
      <c r="AH81" s="59"/>
    </row>
    <row r="82" spans="1:34" ht="93" customHeight="1" x14ac:dyDescent="0.35">
      <c r="A82" s="373" t="s">
        <v>132</v>
      </c>
      <c r="B82" s="373" t="s">
        <v>170</v>
      </c>
      <c r="C82" s="324" t="s">
        <v>192</v>
      </c>
      <c r="D82" s="456" t="s">
        <v>193</v>
      </c>
      <c r="E82" s="324" t="s">
        <v>194</v>
      </c>
      <c r="F82" s="117"/>
      <c r="G82" s="373" t="s">
        <v>195</v>
      </c>
      <c r="H82" s="2" t="s">
        <v>196</v>
      </c>
      <c r="I82" s="20">
        <v>46553</v>
      </c>
      <c r="J82" s="2" t="s">
        <v>197</v>
      </c>
      <c r="K82" s="4">
        <v>47000</v>
      </c>
      <c r="L82" s="4">
        <v>15000</v>
      </c>
      <c r="M82" s="4">
        <v>830</v>
      </c>
      <c r="N82" s="105">
        <v>7428</v>
      </c>
      <c r="O82" s="130"/>
      <c r="P82" s="130"/>
      <c r="Q82" s="294" t="s">
        <v>369</v>
      </c>
      <c r="R82" s="410">
        <v>2020130010120</v>
      </c>
      <c r="S82" s="324" t="s">
        <v>370</v>
      </c>
      <c r="T82" s="2" t="s">
        <v>371</v>
      </c>
      <c r="U82" s="4">
        <v>100</v>
      </c>
      <c r="V82" s="4">
        <v>25</v>
      </c>
      <c r="W82" s="70">
        <v>66</v>
      </c>
      <c r="X82" s="3" t="s">
        <v>41</v>
      </c>
      <c r="Y82" s="324" t="s">
        <v>661</v>
      </c>
      <c r="Z82" s="324" t="s">
        <v>662</v>
      </c>
      <c r="AA82" s="294" t="s">
        <v>44</v>
      </c>
      <c r="AB82" s="439">
        <v>92083416</v>
      </c>
      <c r="AC82" s="439">
        <v>45000000</v>
      </c>
      <c r="AD82" s="439">
        <v>45000000</v>
      </c>
      <c r="AE82" s="509">
        <f>+AD82/AB82</f>
        <v>0.48868734409244763</v>
      </c>
      <c r="AF82" s="294" t="s">
        <v>594</v>
      </c>
      <c r="AG82" s="446" t="s">
        <v>464</v>
      </c>
      <c r="AH82" s="71" t="s">
        <v>702</v>
      </c>
    </row>
    <row r="83" spans="1:34" ht="39" customHeight="1" x14ac:dyDescent="0.35">
      <c r="A83" s="374"/>
      <c r="B83" s="374"/>
      <c r="C83" s="325"/>
      <c r="D83" s="457"/>
      <c r="E83" s="325"/>
      <c r="F83" s="118"/>
      <c r="G83" s="374"/>
      <c r="H83" s="2" t="s">
        <v>198</v>
      </c>
      <c r="I83" s="5">
        <v>1594</v>
      </c>
      <c r="J83" s="2" t="s">
        <v>548</v>
      </c>
      <c r="K83" s="4">
        <v>1600</v>
      </c>
      <c r="L83" s="4">
        <v>500</v>
      </c>
      <c r="M83" s="4">
        <v>0</v>
      </c>
      <c r="N83" s="105">
        <v>39</v>
      </c>
      <c r="O83" s="132"/>
      <c r="P83" s="132"/>
      <c r="Q83" s="295"/>
      <c r="R83" s="411"/>
      <c r="S83" s="325"/>
      <c r="T83" s="2" t="s">
        <v>372</v>
      </c>
      <c r="U83" s="4">
        <v>3</v>
      </c>
      <c r="V83" s="4">
        <v>0</v>
      </c>
      <c r="W83" s="70">
        <v>3</v>
      </c>
      <c r="X83" s="3" t="s">
        <v>41</v>
      </c>
      <c r="Y83" s="325"/>
      <c r="Z83" s="325"/>
      <c r="AA83" s="295"/>
      <c r="AB83" s="440"/>
      <c r="AC83" s="440"/>
      <c r="AD83" s="440"/>
      <c r="AE83" s="510"/>
      <c r="AF83" s="295"/>
      <c r="AG83" s="447"/>
      <c r="AH83" s="71" t="s">
        <v>703</v>
      </c>
    </row>
    <row r="84" spans="1:34" ht="45" customHeight="1" x14ac:dyDescent="0.35">
      <c r="A84" s="374"/>
      <c r="B84" s="374"/>
      <c r="C84" s="325"/>
      <c r="D84" s="457"/>
      <c r="E84" s="325"/>
      <c r="F84" s="118"/>
      <c r="G84" s="374"/>
      <c r="H84" s="342" t="s">
        <v>505</v>
      </c>
      <c r="I84" s="453">
        <v>1</v>
      </c>
      <c r="J84" s="342" t="s">
        <v>503</v>
      </c>
      <c r="K84" s="339">
        <v>1</v>
      </c>
      <c r="L84" s="339">
        <v>1</v>
      </c>
      <c r="M84" s="339">
        <v>0</v>
      </c>
      <c r="N84" s="345">
        <v>0</v>
      </c>
      <c r="O84" s="132"/>
      <c r="P84" s="132"/>
      <c r="Q84" s="295"/>
      <c r="R84" s="411"/>
      <c r="S84" s="325"/>
      <c r="T84" s="2" t="s">
        <v>531</v>
      </c>
      <c r="U84" s="4">
        <v>1</v>
      </c>
      <c r="V84" s="4">
        <v>0</v>
      </c>
      <c r="W84" s="70">
        <v>0</v>
      </c>
      <c r="X84" s="7" t="s">
        <v>41</v>
      </c>
      <c r="Y84" s="325"/>
      <c r="Z84" s="325"/>
      <c r="AA84" s="295"/>
      <c r="AB84" s="440"/>
      <c r="AC84" s="440"/>
      <c r="AD84" s="440"/>
      <c r="AE84" s="510"/>
      <c r="AF84" s="295"/>
      <c r="AG84" s="447"/>
      <c r="AH84" s="499" t="s">
        <v>704</v>
      </c>
    </row>
    <row r="85" spans="1:34" ht="38.25" customHeight="1" x14ac:dyDescent="0.35">
      <c r="A85" s="374"/>
      <c r="B85" s="374"/>
      <c r="C85" s="325"/>
      <c r="D85" s="457"/>
      <c r="E85" s="325"/>
      <c r="F85" s="118"/>
      <c r="G85" s="374"/>
      <c r="H85" s="343"/>
      <c r="I85" s="454"/>
      <c r="J85" s="343"/>
      <c r="K85" s="344"/>
      <c r="L85" s="344"/>
      <c r="M85" s="344"/>
      <c r="N85" s="346"/>
      <c r="O85" s="132"/>
      <c r="P85" s="132"/>
      <c r="Q85" s="295"/>
      <c r="R85" s="411"/>
      <c r="S85" s="325"/>
      <c r="T85" s="2" t="s">
        <v>507</v>
      </c>
      <c r="U85" s="4">
        <v>1</v>
      </c>
      <c r="V85" s="4">
        <v>1</v>
      </c>
      <c r="W85" s="70">
        <v>2</v>
      </c>
      <c r="X85" s="3" t="s">
        <v>41</v>
      </c>
      <c r="Y85" s="325"/>
      <c r="Z85" s="325"/>
      <c r="AA85" s="295"/>
      <c r="AB85" s="440"/>
      <c r="AC85" s="440"/>
      <c r="AD85" s="440"/>
      <c r="AE85" s="510"/>
      <c r="AF85" s="295"/>
      <c r="AG85" s="447"/>
      <c r="AH85" s="499"/>
    </row>
    <row r="86" spans="1:34" ht="62" x14ac:dyDescent="0.35">
      <c r="A86" s="378"/>
      <c r="B86" s="378"/>
      <c r="C86" s="326"/>
      <c r="D86" s="458"/>
      <c r="E86" s="326"/>
      <c r="F86" s="119"/>
      <c r="G86" s="378"/>
      <c r="H86" s="2" t="s">
        <v>506</v>
      </c>
      <c r="I86" s="5">
        <v>0</v>
      </c>
      <c r="J86" s="2" t="s">
        <v>504</v>
      </c>
      <c r="K86" s="4">
        <v>1</v>
      </c>
      <c r="L86" s="4">
        <v>1</v>
      </c>
      <c r="M86" s="4">
        <v>1</v>
      </c>
      <c r="N86" s="105">
        <v>1</v>
      </c>
      <c r="O86" s="131"/>
      <c r="P86" s="131"/>
      <c r="Q86" s="296"/>
      <c r="R86" s="412"/>
      <c r="S86" s="326"/>
      <c r="T86" s="2" t="s">
        <v>508</v>
      </c>
      <c r="U86" s="4">
        <v>1</v>
      </c>
      <c r="V86" s="4">
        <v>0</v>
      </c>
      <c r="W86" s="70">
        <v>0</v>
      </c>
      <c r="X86" s="3" t="s">
        <v>41</v>
      </c>
      <c r="Y86" s="326"/>
      <c r="Z86" s="326"/>
      <c r="AA86" s="296"/>
      <c r="AB86" s="441"/>
      <c r="AC86" s="441"/>
      <c r="AD86" s="441"/>
      <c r="AE86" s="511"/>
      <c r="AF86" s="296"/>
      <c r="AG86" s="448"/>
      <c r="AH86" s="21" t="s">
        <v>705</v>
      </c>
    </row>
    <row r="87" spans="1:34" s="49" customFormat="1" ht="15" customHeight="1" x14ac:dyDescent="0.35">
      <c r="A87" s="40"/>
      <c r="B87" s="40"/>
      <c r="C87" s="41"/>
      <c r="D87" s="42"/>
      <c r="E87" s="41"/>
      <c r="F87" s="41"/>
      <c r="G87" s="40"/>
      <c r="H87" s="43"/>
      <c r="I87" s="41"/>
      <c r="J87" s="43"/>
      <c r="K87" s="44"/>
      <c r="L87" s="44"/>
      <c r="M87" s="44"/>
      <c r="N87" s="100"/>
      <c r="O87" s="100"/>
      <c r="P87" s="100"/>
      <c r="Q87" s="45"/>
      <c r="R87" s="46"/>
      <c r="S87" s="41"/>
      <c r="T87" s="41"/>
      <c r="U87" s="44"/>
      <c r="V87" s="44"/>
      <c r="W87" s="44"/>
      <c r="X87" s="44"/>
      <c r="Y87" s="41"/>
      <c r="Z87" s="47"/>
      <c r="AA87" s="45"/>
      <c r="AB87" s="48"/>
      <c r="AC87" s="48"/>
      <c r="AD87" s="48"/>
      <c r="AE87" s="61"/>
      <c r="AF87" s="45"/>
      <c r="AG87" s="46"/>
      <c r="AH87" s="59"/>
    </row>
    <row r="88" spans="1:34" ht="120" customHeight="1" x14ac:dyDescent="0.35">
      <c r="A88" s="379" t="s">
        <v>199</v>
      </c>
      <c r="B88" s="379" t="s">
        <v>170</v>
      </c>
      <c r="C88" s="258" t="s">
        <v>200</v>
      </c>
      <c r="D88" s="455" t="s">
        <v>201</v>
      </c>
      <c r="E88" s="258" t="s">
        <v>202</v>
      </c>
      <c r="F88" s="141"/>
      <c r="G88" s="379" t="s">
        <v>203</v>
      </c>
      <c r="H88" s="2" t="s">
        <v>204</v>
      </c>
      <c r="I88" s="5" t="s">
        <v>205</v>
      </c>
      <c r="J88" s="2" t="s">
        <v>206</v>
      </c>
      <c r="K88" s="4">
        <v>2812</v>
      </c>
      <c r="L88" s="4">
        <v>950</v>
      </c>
      <c r="M88" s="4">
        <v>459</v>
      </c>
      <c r="N88" s="105">
        <v>491</v>
      </c>
      <c r="O88" s="130"/>
      <c r="P88" s="130"/>
      <c r="Q88" s="294" t="s">
        <v>373</v>
      </c>
      <c r="R88" s="410">
        <v>2020130010110</v>
      </c>
      <c r="S88" s="324" t="s">
        <v>374</v>
      </c>
      <c r="T88" s="2" t="s">
        <v>375</v>
      </c>
      <c r="U88" s="4">
        <v>50</v>
      </c>
      <c r="V88" s="4">
        <v>14</v>
      </c>
      <c r="W88" s="70">
        <v>25</v>
      </c>
      <c r="X88" s="3" t="s">
        <v>41</v>
      </c>
      <c r="Y88" s="324" t="s">
        <v>661</v>
      </c>
      <c r="Z88" s="324" t="s">
        <v>662</v>
      </c>
      <c r="AA88" s="294" t="s">
        <v>44</v>
      </c>
      <c r="AB88" s="291">
        <v>68245538</v>
      </c>
      <c r="AC88" s="291">
        <v>22746000</v>
      </c>
      <c r="AD88" s="291">
        <v>22746000</v>
      </c>
      <c r="AE88" s="492">
        <f>+AD88/AB88</f>
        <v>0.3332965152974543</v>
      </c>
      <c r="AF88" s="294" t="s">
        <v>595</v>
      </c>
      <c r="AG88" s="446" t="s">
        <v>465</v>
      </c>
      <c r="AH88" s="71" t="s">
        <v>706</v>
      </c>
    </row>
    <row r="89" spans="1:34" ht="155" x14ac:dyDescent="0.35">
      <c r="A89" s="379"/>
      <c r="B89" s="379"/>
      <c r="C89" s="258"/>
      <c r="D89" s="455"/>
      <c r="E89" s="258"/>
      <c r="F89" s="141"/>
      <c r="G89" s="379"/>
      <c r="H89" s="2" t="s">
        <v>207</v>
      </c>
      <c r="I89" s="3" t="s">
        <v>208</v>
      </c>
      <c r="J89" s="2" t="s">
        <v>209</v>
      </c>
      <c r="K89" s="4">
        <v>15</v>
      </c>
      <c r="L89" s="4">
        <v>6</v>
      </c>
      <c r="M89" s="4">
        <v>3</v>
      </c>
      <c r="N89" s="105">
        <v>3</v>
      </c>
      <c r="O89" s="132"/>
      <c r="P89" s="132"/>
      <c r="Q89" s="295"/>
      <c r="R89" s="411"/>
      <c r="S89" s="325"/>
      <c r="T89" s="2" t="s">
        <v>376</v>
      </c>
      <c r="U89" s="4">
        <v>6</v>
      </c>
      <c r="V89" s="4">
        <v>3</v>
      </c>
      <c r="W89" s="70">
        <v>7</v>
      </c>
      <c r="X89" s="3" t="s">
        <v>41</v>
      </c>
      <c r="Y89" s="325"/>
      <c r="Z89" s="325"/>
      <c r="AA89" s="295"/>
      <c r="AB89" s="292"/>
      <c r="AC89" s="292"/>
      <c r="AD89" s="292"/>
      <c r="AE89" s="493"/>
      <c r="AF89" s="295"/>
      <c r="AG89" s="447"/>
      <c r="AH89" s="71" t="s">
        <v>707</v>
      </c>
    </row>
    <row r="90" spans="1:34" ht="62" x14ac:dyDescent="0.35">
      <c r="A90" s="379"/>
      <c r="B90" s="379"/>
      <c r="C90" s="258"/>
      <c r="D90" s="455"/>
      <c r="E90" s="258"/>
      <c r="F90" s="141"/>
      <c r="G90" s="379"/>
      <c r="H90" s="2" t="s">
        <v>210</v>
      </c>
      <c r="I90" s="3" t="s">
        <v>211</v>
      </c>
      <c r="J90" s="2" t="s">
        <v>212</v>
      </c>
      <c r="K90" s="4">
        <v>200</v>
      </c>
      <c r="L90" s="4">
        <v>60</v>
      </c>
      <c r="M90" s="4">
        <v>0</v>
      </c>
      <c r="N90" s="105">
        <v>0</v>
      </c>
      <c r="O90" s="132"/>
      <c r="P90" s="132"/>
      <c r="Q90" s="295"/>
      <c r="R90" s="411"/>
      <c r="S90" s="325"/>
      <c r="T90" s="2" t="s">
        <v>377</v>
      </c>
      <c r="U90" s="4">
        <v>1</v>
      </c>
      <c r="V90" s="4">
        <v>0</v>
      </c>
      <c r="W90" s="70">
        <v>0</v>
      </c>
      <c r="X90" s="3" t="s">
        <v>41</v>
      </c>
      <c r="Y90" s="325"/>
      <c r="Z90" s="325"/>
      <c r="AA90" s="295"/>
      <c r="AB90" s="292"/>
      <c r="AC90" s="292"/>
      <c r="AD90" s="292"/>
      <c r="AE90" s="493"/>
      <c r="AF90" s="295"/>
      <c r="AG90" s="447"/>
      <c r="AH90" s="71" t="s">
        <v>708</v>
      </c>
    </row>
    <row r="91" spans="1:34" ht="186" x14ac:dyDescent="0.35">
      <c r="A91" s="379"/>
      <c r="B91" s="379"/>
      <c r="C91" s="258"/>
      <c r="D91" s="455"/>
      <c r="E91" s="258"/>
      <c r="F91" s="141"/>
      <c r="G91" s="379"/>
      <c r="H91" s="2" t="s">
        <v>213</v>
      </c>
      <c r="I91" s="3" t="s">
        <v>211</v>
      </c>
      <c r="J91" s="2" t="s">
        <v>214</v>
      </c>
      <c r="K91" s="4">
        <v>1</v>
      </c>
      <c r="L91" s="4">
        <v>1</v>
      </c>
      <c r="M91" s="4">
        <v>1</v>
      </c>
      <c r="N91" s="105">
        <v>1</v>
      </c>
      <c r="O91" s="131"/>
      <c r="P91" s="131"/>
      <c r="Q91" s="296"/>
      <c r="R91" s="412"/>
      <c r="S91" s="326"/>
      <c r="T91" s="2" t="s">
        <v>378</v>
      </c>
      <c r="U91" s="4">
        <v>1</v>
      </c>
      <c r="V91" s="4">
        <v>1</v>
      </c>
      <c r="W91" s="70">
        <v>1</v>
      </c>
      <c r="X91" s="3" t="s">
        <v>41</v>
      </c>
      <c r="Y91" s="326"/>
      <c r="Z91" s="326"/>
      <c r="AA91" s="296"/>
      <c r="AB91" s="293"/>
      <c r="AC91" s="293"/>
      <c r="AD91" s="293"/>
      <c r="AE91" s="494"/>
      <c r="AF91" s="296"/>
      <c r="AG91" s="448"/>
      <c r="AH91" s="71" t="s">
        <v>709</v>
      </c>
    </row>
    <row r="92" spans="1:34" s="49" customFormat="1" ht="16.5" customHeight="1" x14ac:dyDescent="0.35">
      <c r="A92" s="40"/>
      <c r="B92" s="40"/>
      <c r="C92" s="41"/>
      <c r="D92" s="42"/>
      <c r="E92" s="41"/>
      <c r="F92" s="41"/>
      <c r="G92" s="40"/>
      <c r="H92" s="43"/>
      <c r="I92" s="41"/>
      <c r="J92" s="43"/>
      <c r="K92" s="44"/>
      <c r="L92" s="44"/>
      <c r="M92" s="44"/>
      <c r="N92" s="100"/>
      <c r="O92" s="100"/>
      <c r="P92" s="100"/>
      <c r="Q92" s="45"/>
      <c r="R92" s="46"/>
      <c r="S92" s="41"/>
      <c r="T92" s="41"/>
      <c r="U92" s="44"/>
      <c r="V92" s="44"/>
      <c r="W92" s="44"/>
      <c r="X92" s="44"/>
      <c r="Y92" s="41"/>
      <c r="Z92" s="47"/>
      <c r="AA92" s="45"/>
      <c r="AB92" s="48"/>
      <c r="AC92" s="48"/>
      <c r="AD92" s="48"/>
      <c r="AE92" s="61"/>
      <c r="AF92" s="45"/>
      <c r="AG92" s="46"/>
      <c r="AH92" s="44"/>
    </row>
    <row r="93" spans="1:34" ht="93" customHeight="1" x14ac:dyDescent="0.35">
      <c r="A93" s="379" t="s">
        <v>132</v>
      </c>
      <c r="B93" s="379" t="s">
        <v>215</v>
      </c>
      <c r="C93" s="258" t="s">
        <v>216</v>
      </c>
      <c r="D93" s="258" t="s">
        <v>217</v>
      </c>
      <c r="E93" s="258" t="s">
        <v>218</v>
      </c>
      <c r="F93" s="141"/>
      <c r="G93" s="379" t="s">
        <v>219</v>
      </c>
      <c r="H93" s="2" t="s">
        <v>220</v>
      </c>
      <c r="I93" s="5" t="s">
        <v>221</v>
      </c>
      <c r="J93" s="2" t="s">
        <v>222</v>
      </c>
      <c r="K93" s="4">
        <v>9000</v>
      </c>
      <c r="L93" s="4">
        <v>2000</v>
      </c>
      <c r="M93" s="4">
        <v>38</v>
      </c>
      <c r="N93" s="105">
        <v>498</v>
      </c>
      <c r="O93" s="130"/>
      <c r="P93" s="130"/>
      <c r="Q93" s="294" t="s">
        <v>379</v>
      </c>
      <c r="R93" s="410">
        <v>2020130010170</v>
      </c>
      <c r="S93" s="324" t="s">
        <v>380</v>
      </c>
      <c r="T93" s="2" t="s">
        <v>381</v>
      </c>
      <c r="U93" s="4">
        <v>15</v>
      </c>
      <c r="V93" s="4">
        <v>2</v>
      </c>
      <c r="W93" s="98">
        <v>18</v>
      </c>
      <c r="X93" s="3" t="s">
        <v>41</v>
      </c>
      <c r="Y93" s="324" t="s">
        <v>663</v>
      </c>
      <c r="Z93" s="324" t="s">
        <v>657</v>
      </c>
      <c r="AA93" s="294" t="s">
        <v>44</v>
      </c>
      <c r="AB93" s="291">
        <v>187178608</v>
      </c>
      <c r="AC93" s="291">
        <v>93510000</v>
      </c>
      <c r="AD93" s="291">
        <v>93510000</v>
      </c>
      <c r="AE93" s="492">
        <f>+AD93/AB93</f>
        <v>0.49957631910586703</v>
      </c>
      <c r="AF93" s="294" t="s">
        <v>596</v>
      </c>
      <c r="AG93" s="294" t="s">
        <v>466</v>
      </c>
      <c r="AH93" s="4"/>
    </row>
    <row r="94" spans="1:34" ht="77.5" x14ac:dyDescent="0.35">
      <c r="A94" s="379"/>
      <c r="B94" s="379"/>
      <c r="C94" s="258"/>
      <c r="D94" s="258"/>
      <c r="E94" s="258"/>
      <c r="F94" s="141"/>
      <c r="G94" s="379"/>
      <c r="H94" s="2" t="s">
        <v>223</v>
      </c>
      <c r="I94" s="22" t="s">
        <v>224</v>
      </c>
      <c r="J94" s="2" t="s">
        <v>225</v>
      </c>
      <c r="K94" s="4">
        <v>10000</v>
      </c>
      <c r="L94" s="4">
        <v>2000</v>
      </c>
      <c r="M94" s="4">
        <v>1508</v>
      </c>
      <c r="N94" s="105">
        <v>0</v>
      </c>
      <c r="O94" s="132"/>
      <c r="P94" s="132"/>
      <c r="Q94" s="295"/>
      <c r="R94" s="411"/>
      <c r="S94" s="325"/>
      <c r="T94" s="2" t="s">
        <v>382</v>
      </c>
      <c r="U94" s="4">
        <v>35</v>
      </c>
      <c r="V94" s="4">
        <v>16</v>
      </c>
      <c r="W94" s="98">
        <v>0</v>
      </c>
      <c r="X94" s="3" t="s">
        <v>41</v>
      </c>
      <c r="Y94" s="325"/>
      <c r="Z94" s="325"/>
      <c r="AA94" s="295"/>
      <c r="AB94" s="292"/>
      <c r="AC94" s="292"/>
      <c r="AD94" s="292"/>
      <c r="AE94" s="493"/>
      <c r="AF94" s="295"/>
      <c r="AG94" s="295"/>
      <c r="AH94" s="4"/>
    </row>
    <row r="95" spans="1:34" ht="62" x14ac:dyDescent="0.35">
      <c r="A95" s="379"/>
      <c r="B95" s="379"/>
      <c r="C95" s="258"/>
      <c r="D95" s="258"/>
      <c r="E95" s="258"/>
      <c r="F95" s="141"/>
      <c r="G95" s="379"/>
      <c r="H95" s="2" t="s">
        <v>226</v>
      </c>
      <c r="I95" s="5" t="s">
        <v>227</v>
      </c>
      <c r="J95" s="2" t="s">
        <v>228</v>
      </c>
      <c r="K95" s="4">
        <v>10000</v>
      </c>
      <c r="L95" s="4">
        <v>2000</v>
      </c>
      <c r="M95" s="4">
        <v>677</v>
      </c>
      <c r="N95" s="105">
        <v>898</v>
      </c>
      <c r="O95" s="132"/>
      <c r="P95" s="132"/>
      <c r="Q95" s="295"/>
      <c r="R95" s="411"/>
      <c r="S95" s="325"/>
      <c r="T95" s="2" t="s">
        <v>383</v>
      </c>
      <c r="U95" s="4">
        <v>40</v>
      </c>
      <c r="V95" s="4">
        <v>27</v>
      </c>
      <c r="W95" s="98">
        <v>66</v>
      </c>
      <c r="X95" s="3" t="s">
        <v>41</v>
      </c>
      <c r="Y95" s="325"/>
      <c r="Z95" s="325"/>
      <c r="AA95" s="295"/>
      <c r="AB95" s="292"/>
      <c r="AC95" s="292"/>
      <c r="AD95" s="292"/>
      <c r="AE95" s="493"/>
      <c r="AF95" s="295"/>
      <c r="AG95" s="295"/>
      <c r="AH95" s="4"/>
    </row>
    <row r="96" spans="1:34" ht="46.5" x14ac:dyDescent="0.35">
      <c r="A96" s="379"/>
      <c r="B96" s="379"/>
      <c r="C96" s="258"/>
      <c r="D96" s="258"/>
      <c r="E96" s="258"/>
      <c r="F96" s="141"/>
      <c r="G96" s="379"/>
      <c r="H96" s="2" t="s">
        <v>229</v>
      </c>
      <c r="I96" s="5" t="s">
        <v>230</v>
      </c>
      <c r="J96" s="2" t="s">
        <v>231</v>
      </c>
      <c r="K96" s="4">
        <v>20000</v>
      </c>
      <c r="L96" s="4">
        <v>5800</v>
      </c>
      <c r="M96" s="4">
        <v>0</v>
      </c>
      <c r="N96" s="105">
        <v>440</v>
      </c>
      <c r="O96" s="131"/>
      <c r="P96" s="131"/>
      <c r="Q96" s="296"/>
      <c r="R96" s="412"/>
      <c r="S96" s="326"/>
      <c r="T96" s="2" t="s">
        <v>384</v>
      </c>
      <c r="U96" s="4">
        <v>2</v>
      </c>
      <c r="V96" s="4">
        <v>0</v>
      </c>
      <c r="W96" s="98">
        <v>22</v>
      </c>
      <c r="X96" s="3" t="s">
        <v>41</v>
      </c>
      <c r="Y96" s="326"/>
      <c r="Z96" s="326"/>
      <c r="AA96" s="296"/>
      <c r="AB96" s="293"/>
      <c r="AC96" s="293"/>
      <c r="AD96" s="293"/>
      <c r="AE96" s="494"/>
      <c r="AF96" s="296"/>
      <c r="AG96" s="296"/>
      <c r="AH96" s="85" t="s">
        <v>630</v>
      </c>
    </row>
    <row r="97" spans="1:36" s="49" customFormat="1" ht="32.5" x14ac:dyDescent="0.35">
      <c r="A97" s="379"/>
      <c r="B97" s="379"/>
      <c r="C97" s="258"/>
      <c r="D97" s="258"/>
      <c r="E97" s="258"/>
      <c r="F97" s="141"/>
      <c r="G97" s="40"/>
      <c r="H97" s="43"/>
      <c r="I97" s="41"/>
      <c r="J97" s="43"/>
      <c r="K97" s="44"/>
      <c r="L97" s="44"/>
      <c r="M97" s="44"/>
      <c r="N97" s="100"/>
      <c r="O97" s="100"/>
      <c r="P97" s="100"/>
      <c r="Q97" s="45"/>
      <c r="R97" s="60"/>
      <c r="S97" s="41"/>
      <c r="T97" s="43"/>
      <c r="U97" s="44"/>
      <c r="V97" s="44"/>
      <c r="W97" s="44"/>
      <c r="X97" s="44"/>
      <c r="Y97" s="41"/>
      <c r="Z97" s="41"/>
      <c r="AA97" s="45"/>
      <c r="AB97" s="53"/>
      <c r="AC97" s="53"/>
      <c r="AD97" s="53"/>
      <c r="AE97" s="62"/>
      <c r="AF97" s="45"/>
      <c r="AG97" s="45"/>
      <c r="AH97" s="44"/>
    </row>
    <row r="98" spans="1:36" ht="169.5" x14ac:dyDescent="0.35">
      <c r="A98" s="379"/>
      <c r="B98" s="379"/>
      <c r="C98" s="258"/>
      <c r="D98" s="258"/>
      <c r="E98" s="258"/>
      <c r="F98" s="141"/>
      <c r="G98" s="32" t="s">
        <v>232</v>
      </c>
      <c r="H98" s="2" t="s">
        <v>233</v>
      </c>
      <c r="I98" s="3">
        <v>0</v>
      </c>
      <c r="J98" s="2" t="s">
        <v>234</v>
      </c>
      <c r="K98" s="4">
        <v>1</v>
      </c>
      <c r="L98" s="4">
        <v>1</v>
      </c>
      <c r="M98" s="12">
        <v>0.2</v>
      </c>
      <c r="N98" s="106">
        <v>0</v>
      </c>
      <c r="O98" s="106"/>
      <c r="P98" s="106"/>
      <c r="Q98" s="9" t="s">
        <v>385</v>
      </c>
      <c r="R98" s="16">
        <v>2020130010168</v>
      </c>
      <c r="S98" s="3" t="s">
        <v>386</v>
      </c>
      <c r="T98" s="2" t="s">
        <v>632</v>
      </c>
      <c r="U98" s="12">
        <v>0.8</v>
      </c>
      <c r="V98" s="12">
        <v>0.4</v>
      </c>
      <c r="W98" s="99">
        <v>0</v>
      </c>
      <c r="X98" s="3" t="s">
        <v>41</v>
      </c>
      <c r="Y98" s="3" t="s">
        <v>663</v>
      </c>
      <c r="Z98" s="3" t="s">
        <v>657</v>
      </c>
      <c r="AA98" s="9" t="s">
        <v>44</v>
      </c>
      <c r="AB98" s="6">
        <v>68309618</v>
      </c>
      <c r="AC98" s="6">
        <v>34032000</v>
      </c>
      <c r="AD98" s="39">
        <v>34032000</v>
      </c>
      <c r="AE98" s="63">
        <f>+AD98/AB98</f>
        <v>0.49820217117888144</v>
      </c>
      <c r="AF98" s="9" t="s">
        <v>597</v>
      </c>
      <c r="AG98" s="9" t="s">
        <v>467</v>
      </c>
      <c r="AH98" s="23" t="s">
        <v>631</v>
      </c>
    </row>
    <row r="99" spans="1:36" s="49" customFormat="1" ht="32.5" x14ac:dyDescent="0.35">
      <c r="A99" s="40"/>
      <c r="B99" s="40"/>
      <c r="C99" s="41"/>
      <c r="D99" s="42"/>
      <c r="E99" s="41"/>
      <c r="F99" s="41"/>
      <c r="G99" s="40"/>
      <c r="H99" s="43"/>
      <c r="I99" s="41"/>
      <c r="J99" s="43"/>
      <c r="K99" s="44"/>
      <c r="L99" s="44"/>
      <c r="M99" s="44"/>
      <c r="N99" s="100"/>
      <c r="O99" s="100"/>
      <c r="P99" s="100"/>
      <c r="Q99" s="45"/>
      <c r="R99" s="46"/>
      <c r="S99" s="41"/>
      <c r="T99" s="41"/>
      <c r="U99" s="44"/>
      <c r="V99" s="44"/>
      <c r="W99" s="44"/>
      <c r="X99" s="44"/>
      <c r="Y99" s="41"/>
      <c r="Z99" s="47"/>
      <c r="AA99" s="45"/>
      <c r="AB99" s="48"/>
      <c r="AC99" s="48"/>
      <c r="AD99" s="48"/>
      <c r="AE99" s="61"/>
      <c r="AF99" s="45"/>
      <c r="AG99" s="46"/>
      <c r="AH99" s="44"/>
    </row>
    <row r="100" spans="1:36" ht="108.5" x14ac:dyDescent="0.35">
      <c r="A100" s="379" t="s">
        <v>132</v>
      </c>
      <c r="B100" s="379" t="s">
        <v>235</v>
      </c>
      <c r="C100" s="258" t="s">
        <v>236</v>
      </c>
      <c r="D100" s="258" t="s">
        <v>237</v>
      </c>
      <c r="E100" s="258" t="s">
        <v>238</v>
      </c>
      <c r="F100" s="141"/>
      <c r="G100" s="379" t="s">
        <v>239</v>
      </c>
      <c r="H100" s="364" t="s">
        <v>240</v>
      </c>
      <c r="I100" s="258" t="s">
        <v>241</v>
      </c>
      <c r="J100" s="364" t="s">
        <v>242</v>
      </c>
      <c r="K100" s="365">
        <v>9000</v>
      </c>
      <c r="L100" s="365">
        <v>9000</v>
      </c>
      <c r="M100" s="365">
        <v>9263</v>
      </c>
      <c r="N100" s="366">
        <v>9263</v>
      </c>
      <c r="O100" s="124"/>
      <c r="P100" s="124"/>
      <c r="Q100" s="9" t="s">
        <v>387</v>
      </c>
      <c r="R100" s="16">
        <v>2020130010319</v>
      </c>
      <c r="S100" s="3" t="s">
        <v>388</v>
      </c>
      <c r="T100" s="2" t="s">
        <v>389</v>
      </c>
      <c r="U100" s="4">
        <v>150</v>
      </c>
      <c r="V100" s="111">
        <f>+((115+128)/(150*4))</f>
        <v>0.40500000000000003</v>
      </c>
      <c r="W100" s="70">
        <v>115</v>
      </c>
      <c r="X100" s="3" t="s">
        <v>41</v>
      </c>
      <c r="Y100" s="324" t="s">
        <v>664</v>
      </c>
      <c r="Z100" s="324" t="s">
        <v>468</v>
      </c>
      <c r="AA100" s="9" t="s">
        <v>469</v>
      </c>
      <c r="AB100" s="8">
        <v>1547415104</v>
      </c>
      <c r="AC100" s="8">
        <v>0</v>
      </c>
      <c r="AD100" s="8">
        <v>1164601399</v>
      </c>
      <c r="AE100" s="63">
        <f>+AD100/AB100</f>
        <v>0.75261085147066009</v>
      </c>
      <c r="AF100" s="9" t="s">
        <v>598</v>
      </c>
      <c r="AG100" s="9" t="s">
        <v>470</v>
      </c>
      <c r="AH100" s="71" t="s">
        <v>729</v>
      </c>
    </row>
    <row r="101" spans="1:36" ht="93" customHeight="1" x14ac:dyDescent="0.35">
      <c r="A101" s="379"/>
      <c r="B101" s="379"/>
      <c r="C101" s="258"/>
      <c r="D101" s="258"/>
      <c r="E101" s="258"/>
      <c r="F101" s="141"/>
      <c r="G101" s="379"/>
      <c r="H101" s="364"/>
      <c r="I101" s="258"/>
      <c r="J101" s="364"/>
      <c r="K101" s="365"/>
      <c r="L101" s="365"/>
      <c r="M101" s="365"/>
      <c r="N101" s="366"/>
      <c r="O101" s="124"/>
      <c r="P101" s="124"/>
      <c r="Q101" s="257" t="s">
        <v>390</v>
      </c>
      <c r="R101" s="389">
        <v>2020130010133</v>
      </c>
      <c r="S101" s="324" t="s">
        <v>388</v>
      </c>
      <c r="T101" s="2" t="s">
        <v>391</v>
      </c>
      <c r="U101" s="4">
        <v>9000</v>
      </c>
      <c r="V101" s="4">
        <v>9263</v>
      </c>
      <c r="W101" s="70">
        <v>9263</v>
      </c>
      <c r="X101" s="3" t="s">
        <v>41</v>
      </c>
      <c r="Y101" s="325"/>
      <c r="Z101" s="325"/>
      <c r="AA101" s="294" t="s">
        <v>672</v>
      </c>
      <c r="AB101" s="439">
        <v>12821951886</v>
      </c>
      <c r="AC101" s="439">
        <v>1619400000</v>
      </c>
      <c r="AD101" s="439">
        <v>2362600000</v>
      </c>
      <c r="AE101" s="509">
        <f>+AD101/AB101</f>
        <v>0.18426211711024043</v>
      </c>
      <c r="AF101" s="294" t="s">
        <v>599</v>
      </c>
      <c r="AG101" s="294" t="s">
        <v>670</v>
      </c>
      <c r="AH101" s="71" t="s">
        <v>730</v>
      </c>
      <c r="AJ101" s="112">
        <f>+AB100+AB101+AB113</f>
        <v>14589395990</v>
      </c>
    </row>
    <row r="102" spans="1:36" ht="45" customHeight="1" x14ac:dyDescent="0.35">
      <c r="A102" s="379"/>
      <c r="B102" s="379"/>
      <c r="C102" s="258"/>
      <c r="D102" s="258"/>
      <c r="E102" s="258"/>
      <c r="F102" s="141"/>
      <c r="G102" s="379"/>
      <c r="H102" s="364"/>
      <c r="I102" s="258"/>
      <c r="J102" s="364"/>
      <c r="K102" s="365"/>
      <c r="L102" s="365"/>
      <c r="M102" s="365"/>
      <c r="N102" s="366"/>
      <c r="O102" s="124"/>
      <c r="P102" s="124"/>
      <c r="Q102" s="257"/>
      <c r="R102" s="389"/>
      <c r="S102" s="325"/>
      <c r="T102" s="2" t="s">
        <v>509</v>
      </c>
      <c r="U102" s="4">
        <v>5</v>
      </c>
      <c r="V102" s="4">
        <v>0</v>
      </c>
      <c r="W102" s="70">
        <v>0</v>
      </c>
      <c r="X102" s="3" t="s">
        <v>41</v>
      </c>
      <c r="Y102" s="325"/>
      <c r="Z102" s="325"/>
      <c r="AA102" s="295"/>
      <c r="AB102" s="440"/>
      <c r="AC102" s="440"/>
      <c r="AD102" s="440"/>
      <c r="AE102" s="510"/>
      <c r="AF102" s="295"/>
      <c r="AG102" s="295"/>
      <c r="AH102" s="71" t="s">
        <v>731</v>
      </c>
      <c r="AJ102" s="112">
        <f>+AD101+AD100</f>
        <v>3527201399</v>
      </c>
    </row>
    <row r="103" spans="1:36" ht="15" customHeight="1" x14ac:dyDescent="0.35">
      <c r="A103" s="379"/>
      <c r="B103" s="379"/>
      <c r="C103" s="258"/>
      <c r="D103" s="258"/>
      <c r="E103" s="258"/>
      <c r="F103" s="141"/>
      <c r="G103" s="379"/>
      <c r="H103" s="364"/>
      <c r="I103" s="258"/>
      <c r="J103" s="364"/>
      <c r="K103" s="365"/>
      <c r="L103" s="365"/>
      <c r="M103" s="365"/>
      <c r="N103" s="366"/>
      <c r="O103" s="124"/>
      <c r="P103" s="124"/>
      <c r="Q103" s="257"/>
      <c r="R103" s="389"/>
      <c r="S103" s="325"/>
      <c r="T103" s="2" t="s">
        <v>392</v>
      </c>
      <c r="U103" s="4">
        <v>4</v>
      </c>
      <c r="V103" s="4">
        <v>4</v>
      </c>
      <c r="W103" s="70">
        <v>0</v>
      </c>
      <c r="X103" s="3" t="s">
        <v>41</v>
      </c>
      <c r="Y103" s="325"/>
      <c r="Z103" s="325"/>
      <c r="AA103" s="295"/>
      <c r="AB103" s="440"/>
      <c r="AC103" s="440"/>
      <c r="AD103" s="440"/>
      <c r="AE103" s="510"/>
      <c r="AF103" s="295"/>
      <c r="AG103" s="295"/>
      <c r="AH103" s="71" t="s">
        <v>732</v>
      </c>
    </row>
    <row r="104" spans="1:36" ht="15" customHeight="1" x14ac:dyDescent="0.35">
      <c r="A104" s="379"/>
      <c r="B104" s="379"/>
      <c r="C104" s="258"/>
      <c r="D104" s="258"/>
      <c r="E104" s="258"/>
      <c r="F104" s="141"/>
      <c r="G104" s="379"/>
      <c r="H104" s="364"/>
      <c r="I104" s="258"/>
      <c r="J104" s="364"/>
      <c r="K104" s="365"/>
      <c r="L104" s="365"/>
      <c r="M104" s="365"/>
      <c r="N104" s="366"/>
      <c r="O104" s="124"/>
      <c r="P104" s="124"/>
      <c r="Q104" s="257"/>
      <c r="R104" s="389"/>
      <c r="S104" s="325"/>
      <c r="T104" s="2" t="s">
        <v>393</v>
      </c>
      <c r="U104" s="4">
        <v>9000</v>
      </c>
      <c r="V104" s="4">
        <v>0</v>
      </c>
      <c r="W104" s="70">
        <v>0</v>
      </c>
      <c r="X104" s="3" t="s">
        <v>41</v>
      </c>
      <c r="Y104" s="325"/>
      <c r="Z104" s="325"/>
      <c r="AA104" s="295"/>
      <c r="AB104" s="440"/>
      <c r="AC104" s="440"/>
      <c r="AD104" s="440"/>
      <c r="AE104" s="510"/>
      <c r="AF104" s="295"/>
      <c r="AG104" s="295"/>
      <c r="AH104" s="71" t="s">
        <v>733</v>
      </c>
    </row>
    <row r="105" spans="1:36" ht="15" customHeight="1" x14ac:dyDescent="0.35">
      <c r="A105" s="379"/>
      <c r="B105" s="379"/>
      <c r="C105" s="258"/>
      <c r="D105" s="258"/>
      <c r="E105" s="258"/>
      <c r="F105" s="141"/>
      <c r="G105" s="379"/>
      <c r="H105" s="364"/>
      <c r="I105" s="258"/>
      <c r="J105" s="364"/>
      <c r="K105" s="365"/>
      <c r="L105" s="365"/>
      <c r="M105" s="365"/>
      <c r="N105" s="366"/>
      <c r="O105" s="124"/>
      <c r="P105" s="124"/>
      <c r="Q105" s="257"/>
      <c r="R105" s="389"/>
      <c r="S105" s="325"/>
      <c r="T105" s="2" t="s">
        <v>394</v>
      </c>
      <c r="U105" s="4">
        <v>106</v>
      </c>
      <c r="V105" s="4">
        <v>0</v>
      </c>
      <c r="W105" s="70">
        <v>0</v>
      </c>
      <c r="X105" s="3" t="s">
        <v>41</v>
      </c>
      <c r="Y105" s="325"/>
      <c r="Z105" s="325"/>
      <c r="AA105" s="295"/>
      <c r="AB105" s="440"/>
      <c r="AC105" s="440"/>
      <c r="AD105" s="440"/>
      <c r="AE105" s="510"/>
      <c r="AF105" s="295"/>
      <c r="AG105" s="295"/>
      <c r="AH105" s="71" t="s">
        <v>733</v>
      </c>
    </row>
    <row r="106" spans="1:36" ht="45" customHeight="1" x14ac:dyDescent="0.35">
      <c r="A106" s="379"/>
      <c r="B106" s="379"/>
      <c r="C106" s="258"/>
      <c r="D106" s="258"/>
      <c r="E106" s="258"/>
      <c r="F106" s="141"/>
      <c r="G106" s="379"/>
      <c r="H106" s="364"/>
      <c r="I106" s="258"/>
      <c r="J106" s="364"/>
      <c r="K106" s="365"/>
      <c r="L106" s="365"/>
      <c r="M106" s="365"/>
      <c r="N106" s="366"/>
      <c r="O106" s="124"/>
      <c r="P106" s="124"/>
      <c r="Q106" s="257"/>
      <c r="R106" s="389"/>
      <c r="S106" s="325"/>
      <c r="T106" s="2" t="s">
        <v>395</v>
      </c>
      <c r="U106" s="4">
        <v>10</v>
      </c>
      <c r="V106" s="4">
        <v>0</v>
      </c>
      <c r="W106" s="70">
        <v>0</v>
      </c>
      <c r="X106" s="3" t="s">
        <v>41</v>
      </c>
      <c r="Y106" s="325"/>
      <c r="Z106" s="325"/>
      <c r="AA106" s="295"/>
      <c r="AB106" s="440"/>
      <c r="AC106" s="440"/>
      <c r="AD106" s="440"/>
      <c r="AE106" s="510"/>
      <c r="AF106" s="295"/>
      <c r="AG106" s="295"/>
      <c r="AH106" s="71" t="s">
        <v>734</v>
      </c>
    </row>
    <row r="107" spans="1:36" ht="45" customHeight="1" x14ac:dyDescent="0.35">
      <c r="A107" s="379"/>
      <c r="B107" s="379"/>
      <c r="C107" s="258"/>
      <c r="D107" s="258"/>
      <c r="E107" s="258"/>
      <c r="F107" s="141"/>
      <c r="G107" s="379"/>
      <c r="H107" s="364"/>
      <c r="I107" s="258"/>
      <c r="J107" s="364"/>
      <c r="K107" s="365"/>
      <c r="L107" s="365"/>
      <c r="M107" s="365"/>
      <c r="N107" s="366"/>
      <c r="O107" s="124"/>
      <c r="P107" s="124"/>
      <c r="Q107" s="257"/>
      <c r="R107" s="389"/>
      <c r="S107" s="325"/>
      <c r="T107" s="2" t="s">
        <v>396</v>
      </c>
      <c r="U107" s="4">
        <v>100</v>
      </c>
      <c r="V107" s="4">
        <v>0</v>
      </c>
      <c r="W107" s="70">
        <v>0</v>
      </c>
      <c r="X107" s="3" t="s">
        <v>41</v>
      </c>
      <c r="Y107" s="325"/>
      <c r="Z107" s="325"/>
      <c r="AA107" s="295"/>
      <c r="AB107" s="440"/>
      <c r="AC107" s="440"/>
      <c r="AD107" s="440"/>
      <c r="AE107" s="510"/>
      <c r="AF107" s="295"/>
      <c r="AG107" s="295"/>
      <c r="AH107" s="71" t="s">
        <v>735</v>
      </c>
    </row>
    <row r="108" spans="1:36" ht="45" customHeight="1" x14ac:dyDescent="0.35">
      <c r="A108" s="379"/>
      <c r="B108" s="379"/>
      <c r="C108" s="258"/>
      <c r="D108" s="258"/>
      <c r="E108" s="258"/>
      <c r="F108" s="141"/>
      <c r="G108" s="379"/>
      <c r="H108" s="364"/>
      <c r="I108" s="258"/>
      <c r="J108" s="364"/>
      <c r="K108" s="365"/>
      <c r="L108" s="365"/>
      <c r="M108" s="365"/>
      <c r="N108" s="366"/>
      <c r="O108" s="124"/>
      <c r="P108" s="124"/>
      <c r="Q108" s="257"/>
      <c r="R108" s="389"/>
      <c r="S108" s="325"/>
      <c r="T108" s="2" t="s">
        <v>397</v>
      </c>
      <c r="U108" s="4">
        <v>8000</v>
      </c>
      <c r="V108" s="4">
        <v>0</v>
      </c>
      <c r="W108" s="70">
        <v>0</v>
      </c>
      <c r="X108" s="3" t="s">
        <v>41</v>
      </c>
      <c r="Y108" s="325"/>
      <c r="Z108" s="325"/>
      <c r="AA108" s="295"/>
      <c r="AB108" s="440"/>
      <c r="AC108" s="440"/>
      <c r="AD108" s="440"/>
      <c r="AE108" s="510"/>
      <c r="AF108" s="295"/>
      <c r="AG108" s="295"/>
      <c r="AH108" s="71" t="s">
        <v>736</v>
      </c>
    </row>
    <row r="109" spans="1:36" ht="45" customHeight="1" x14ac:dyDescent="0.35">
      <c r="A109" s="379"/>
      <c r="B109" s="379"/>
      <c r="C109" s="258"/>
      <c r="D109" s="258"/>
      <c r="E109" s="258"/>
      <c r="F109" s="141"/>
      <c r="G109" s="379"/>
      <c r="H109" s="364"/>
      <c r="I109" s="258"/>
      <c r="J109" s="364"/>
      <c r="K109" s="365"/>
      <c r="L109" s="365"/>
      <c r="M109" s="365"/>
      <c r="N109" s="366"/>
      <c r="O109" s="124"/>
      <c r="P109" s="124"/>
      <c r="Q109" s="257"/>
      <c r="R109" s="389"/>
      <c r="S109" s="325"/>
      <c r="T109" s="2" t="s">
        <v>398</v>
      </c>
      <c r="U109" s="4">
        <v>2</v>
      </c>
      <c r="V109" s="4">
        <v>0</v>
      </c>
      <c r="W109" s="70">
        <v>0</v>
      </c>
      <c r="X109" s="3" t="s">
        <v>41</v>
      </c>
      <c r="Y109" s="325"/>
      <c r="Z109" s="325"/>
      <c r="AA109" s="295"/>
      <c r="AB109" s="440"/>
      <c r="AC109" s="440"/>
      <c r="AD109" s="440"/>
      <c r="AE109" s="510"/>
      <c r="AF109" s="295"/>
      <c r="AG109" s="295"/>
      <c r="AH109" s="71" t="s">
        <v>736</v>
      </c>
    </row>
    <row r="110" spans="1:36" ht="15" customHeight="1" x14ac:dyDescent="0.35">
      <c r="A110" s="379"/>
      <c r="B110" s="379"/>
      <c r="C110" s="258"/>
      <c r="D110" s="258"/>
      <c r="E110" s="258"/>
      <c r="F110" s="141"/>
      <c r="G110" s="379"/>
      <c r="H110" s="364"/>
      <c r="I110" s="258"/>
      <c r="J110" s="364"/>
      <c r="K110" s="365"/>
      <c r="L110" s="365"/>
      <c r="M110" s="365"/>
      <c r="N110" s="366"/>
      <c r="O110" s="124"/>
      <c r="P110" s="124"/>
      <c r="Q110" s="257"/>
      <c r="R110" s="389"/>
      <c r="S110" s="326"/>
      <c r="T110" s="2" t="s">
        <v>399</v>
      </c>
      <c r="U110" s="4">
        <v>8000</v>
      </c>
      <c r="V110" s="4">
        <v>0</v>
      </c>
      <c r="W110" s="70">
        <v>0</v>
      </c>
      <c r="X110" s="3" t="s">
        <v>41</v>
      </c>
      <c r="Y110" s="325"/>
      <c r="Z110" s="325"/>
      <c r="AA110" s="295"/>
      <c r="AB110" s="440"/>
      <c r="AC110" s="440"/>
      <c r="AD110" s="440"/>
      <c r="AE110" s="510"/>
      <c r="AF110" s="295"/>
      <c r="AG110" s="295"/>
      <c r="AH110" s="71" t="s">
        <v>733</v>
      </c>
    </row>
    <row r="111" spans="1:36" ht="93" x14ac:dyDescent="0.35">
      <c r="A111" s="379"/>
      <c r="B111" s="379"/>
      <c r="C111" s="258"/>
      <c r="D111" s="258"/>
      <c r="E111" s="258"/>
      <c r="F111" s="141"/>
      <c r="G111" s="379"/>
      <c r="H111" s="2" t="s">
        <v>243</v>
      </c>
      <c r="I111" s="3" t="s">
        <v>244</v>
      </c>
      <c r="J111" s="2" t="s">
        <v>245</v>
      </c>
      <c r="K111" s="4">
        <v>15</v>
      </c>
      <c r="L111" s="4">
        <v>10</v>
      </c>
      <c r="M111" s="4">
        <v>0</v>
      </c>
      <c r="N111" s="105">
        <v>0</v>
      </c>
      <c r="O111" s="124"/>
      <c r="P111" s="124"/>
      <c r="Q111" s="69" t="s">
        <v>390</v>
      </c>
      <c r="R111" s="16">
        <v>2020130010133</v>
      </c>
      <c r="S111" s="3" t="s">
        <v>388</v>
      </c>
      <c r="T111" s="2" t="s">
        <v>400</v>
      </c>
      <c r="U111" s="4">
        <v>10</v>
      </c>
      <c r="V111" s="4">
        <v>0</v>
      </c>
      <c r="W111" s="70">
        <v>0</v>
      </c>
      <c r="X111" s="3" t="s">
        <v>41</v>
      </c>
      <c r="Y111" s="325"/>
      <c r="Z111" s="325"/>
      <c r="AA111" s="295"/>
      <c r="AB111" s="440"/>
      <c r="AC111" s="440"/>
      <c r="AD111" s="440"/>
      <c r="AE111" s="510"/>
      <c r="AF111" s="295"/>
      <c r="AG111" s="295"/>
      <c r="AH111" s="71" t="s">
        <v>737</v>
      </c>
    </row>
    <row r="112" spans="1:36" ht="93" x14ac:dyDescent="0.35">
      <c r="A112" s="379"/>
      <c r="B112" s="379"/>
      <c r="C112" s="258"/>
      <c r="D112" s="258"/>
      <c r="E112" s="258"/>
      <c r="F112" s="141"/>
      <c r="G112" s="379"/>
      <c r="H112" s="2" t="s">
        <v>246</v>
      </c>
      <c r="I112" s="3" t="s">
        <v>244</v>
      </c>
      <c r="J112" s="2" t="s">
        <v>247</v>
      </c>
      <c r="K112" s="4">
        <v>5</v>
      </c>
      <c r="L112" s="4">
        <v>2</v>
      </c>
      <c r="M112" s="4">
        <v>0</v>
      </c>
      <c r="N112" s="105">
        <v>0</v>
      </c>
      <c r="O112" s="124"/>
      <c r="P112" s="124"/>
      <c r="Q112" s="69" t="s">
        <v>390</v>
      </c>
      <c r="R112" s="16">
        <v>2020130010133</v>
      </c>
      <c r="S112" s="3" t="s">
        <v>388</v>
      </c>
      <c r="T112" s="2" t="s">
        <v>401</v>
      </c>
      <c r="U112" s="4">
        <v>2</v>
      </c>
      <c r="V112" s="4">
        <v>0</v>
      </c>
      <c r="W112" s="70">
        <v>0</v>
      </c>
      <c r="X112" s="3" t="s">
        <v>41</v>
      </c>
      <c r="Y112" s="325"/>
      <c r="Z112" s="325"/>
      <c r="AA112" s="296"/>
      <c r="AB112" s="441"/>
      <c r="AC112" s="441"/>
      <c r="AD112" s="441"/>
      <c r="AE112" s="511"/>
      <c r="AF112" s="296"/>
      <c r="AG112" s="296"/>
      <c r="AH112" s="71" t="s">
        <v>738</v>
      </c>
    </row>
    <row r="113" spans="1:34" ht="51" customHeight="1" x14ac:dyDescent="0.35">
      <c r="A113" s="379"/>
      <c r="B113" s="379"/>
      <c r="C113" s="258"/>
      <c r="D113" s="258"/>
      <c r="E113" s="258"/>
      <c r="F113" s="141"/>
      <c r="G113" s="379"/>
      <c r="H113" s="487" t="s">
        <v>248</v>
      </c>
      <c r="I113" s="489" t="s">
        <v>249</v>
      </c>
      <c r="J113" s="487" t="s">
        <v>250</v>
      </c>
      <c r="K113" s="488">
        <v>10000</v>
      </c>
      <c r="L113" s="488">
        <v>2500</v>
      </c>
      <c r="M113" s="488">
        <v>0</v>
      </c>
      <c r="N113" s="366">
        <v>1938</v>
      </c>
      <c r="O113" s="124"/>
      <c r="P113" s="124"/>
      <c r="Q113" s="490" t="s">
        <v>390</v>
      </c>
      <c r="R113" s="491">
        <v>2020130010133</v>
      </c>
      <c r="S113" s="512" t="s">
        <v>388</v>
      </c>
      <c r="T113" s="33" t="s">
        <v>402</v>
      </c>
      <c r="U113" s="4">
        <v>5</v>
      </c>
      <c r="V113" s="4">
        <v>0</v>
      </c>
      <c r="W113" s="96">
        <v>12</v>
      </c>
      <c r="X113" s="3" t="s">
        <v>41</v>
      </c>
      <c r="Y113" s="325"/>
      <c r="Z113" s="325"/>
      <c r="AA113" s="294" t="s">
        <v>673</v>
      </c>
      <c r="AB113" s="439">
        <v>220029000</v>
      </c>
      <c r="AC113" s="439">
        <v>0</v>
      </c>
      <c r="AD113" s="439">
        <v>0</v>
      </c>
      <c r="AE113" s="509">
        <f>+AD113/AB113</f>
        <v>0</v>
      </c>
      <c r="AF113" s="294" t="s">
        <v>674</v>
      </c>
      <c r="AG113" s="294" t="s">
        <v>671</v>
      </c>
      <c r="AH113" s="339"/>
    </row>
    <row r="114" spans="1:34" ht="45" customHeight="1" x14ac:dyDescent="0.35">
      <c r="A114" s="379"/>
      <c r="B114" s="379"/>
      <c r="C114" s="258"/>
      <c r="D114" s="258"/>
      <c r="E114" s="258"/>
      <c r="F114" s="141"/>
      <c r="G114" s="379"/>
      <c r="H114" s="487"/>
      <c r="I114" s="489"/>
      <c r="J114" s="487"/>
      <c r="K114" s="488"/>
      <c r="L114" s="488"/>
      <c r="M114" s="488"/>
      <c r="N114" s="366"/>
      <c r="O114" s="124"/>
      <c r="P114" s="124"/>
      <c r="Q114" s="490"/>
      <c r="R114" s="491"/>
      <c r="S114" s="513"/>
      <c r="T114" s="33" t="s">
        <v>403</v>
      </c>
      <c r="U114" s="4">
        <v>1250</v>
      </c>
      <c r="V114" s="4">
        <v>0</v>
      </c>
      <c r="W114" s="96">
        <v>45</v>
      </c>
      <c r="X114" s="3" t="s">
        <v>41</v>
      </c>
      <c r="Y114" s="325"/>
      <c r="Z114" s="325"/>
      <c r="AA114" s="295"/>
      <c r="AB114" s="440"/>
      <c r="AC114" s="440"/>
      <c r="AD114" s="440"/>
      <c r="AE114" s="510"/>
      <c r="AF114" s="295"/>
      <c r="AG114" s="295"/>
      <c r="AH114" s="340"/>
    </row>
    <row r="115" spans="1:34" ht="45" customHeight="1" x14ac:dyDescent="0.35">
      <c r="A115" s="379"/>
      <c r="B115" s="379"/>
      <c r="C115" s="258"/>
      <c r="D115" s="258"/>
      <c r="E115" s="258"/>
      <c r="F115" s="141"/>
      <c r="G115" s="379"/>
      <c r="H115" s="487"/>
      <c r="I115" s="489"/>
      <c r="J115" s="487"/>
      <c r="K115" s="488"/>
      <c r="L115" s="488"/>
      <c r="M115" s="488"/>
      <c r="N115" s="366"/>
      <c r="O115" s="124"/>
      <c r="P115" s="124"/>
      <c r="Q115" s="490"/>
      <c r="R115" s="491"/>
      <c r="S115" s="514"/>
      <c r="T115" s="33" t="s">
        <v>404</v>
      </c>
      <c r="U115" s="4">
        <v>1250</v>
      </c>
      <c r="V115" s="4">
        <v>0</v>
      </c>
      <c r="W115" s="96">
        <v>11</v>
      </c>
      <c r="X115" s="3" t="s">
        <v>41</v>
      </c>
      <c r="Y115" s="326"/>
      <c r="Z115" s="326"/>
      <c r="AA115" s="296"/>
      <c r="AB115" s="441"/>
      <c r="AC115" s="441"/>
      <c r="AD115" s="441"/>
      <c r="AE115" s="511"/>
      <c r="AF115" s="296"/>
      <c r="AG115" s="296"/>
      <c r="AH115" s="344"/>
    </row>
    <row r="116" spans="1:34" s="49" customFormat="1" ht="32.5" x14ac:dyDescent="0.35">
      <c r="A116" s="40"/>
      <c r="B116" s="40"/>
      <c r="C116" s="41"/>
      <c r="D116" s="42"/>
      <c r="E116" s="41"/>
      <c r="F116" s="41"/>
      <c r="G116" s="40"/>
      <c r="H116" s="43"/>
      <c r="I116" s="41"/>
      <c r="J116" s="43"/>
      <c r="K116" s="44"/>
      <c r="L116" s="44"/>
      <c r="M116" s="44"/>
      <c r="N116" s="100"/>
      <c r="O116" s="100"/>
      <c r="P116" s="100"/>
      <c r="Q116" s="45"/>
      <c r="R116" s="46"/>
      <c r="S116" s="41"/>
      <c r="T116" s="41"/>
      <c r="U116" s="44"/>
      <c r="V116" s="44"/>
      <c r="W116" s="44"/>
      <c r="X116" s="44"/>
      <c r="Y116" s="41"/>
      <c r="Z116" s="47"/>
      <c r="AA116" s="45"/>
      <c r="AB116" s="48"/>
      <c r="AC116" s="48"/>
      <c r="AD116" s="48"/>
      <c r="AE116" s="61"/>
      <c r="AF116" s="45"/>
      <c r="AG116" s="46"/>
      <c r="AH116" s="44"/>
    </row>
    <row r="117" spans="1:34" ht="45" customHeight="1" x14ac:dyDescent="0.35">
      <c r="A117" s="373" t="s">
        <v>132</v>
      </c>
      <c r="B117" s="373" t="s">
        <v>251</v>
      </c>
      <c r="C117" s="324" t="s">
        <v>252</v>
      </c>
      <c r="D117" s="324" t="s">
        <v>253</v>
      </c>
      <c r="E117" s="324" t="s">
        <v>254</v>
      </c>
      <c r="F117" s="117"/>
      <c r="G117" s="373" t="s">
        <v>255</v>
      </c>
      <c r="H117" s="364" t="s">
        <v>256</v>
      </c>
      <c r="I117" s="258" t="s">
        <v>257</v>
      </c>
      <c r="J117" s="364" t="s">
        <v>258</v>
      </c>
      <c r="K117" s="365">
        <v>7120</v>
      </c>
      <c r="L117" s="365">
        <v>2100</v>
      </c>
      <c r="M117" s="365">
        <v>223</v>
      </c>
      <c r="N117" s="366">
        <v>0</v>
      </c>
      <c r="O117" s="130"/>
      <c r="P117" s="130"/>
      <c r="Q117" s="294" t="s">
        <v>549</v>
      </c>
      <c r="R117" s="410">
        <v>2020130010099</v>
      </c>
      <c r="S117" s="324" t="s">
        <v>405</v>
      </c>
      <c r="T117" s="2" t="s">
        <v>406</v>
      </c>
      <c r="U117" s="4">
        <v>1</v>
      </c>
      <c r="V117" s="4">
        <v>233</v>
      </c>
      <c r="W117" s="70">
        <v>421</v>
      </c>
      <c r="X117" s="3" t="s">
        <v>41</v>
      </c>
      <c r="Y117" s="324" t="s">
        <v>665</v>
      </c>
      <c r="Z117" s="401" t="s">
        <v>471</v>
      </c>
      <c r="AA117" s="294" t="s">
        <v>44</v>
      </c>
      <c r="AB117" s="439">
        <v>284481907</v>
      </c>
      <c r="AC117" s="439">
        <v>179100000</v>
      </c>
      <c r="AD117" s="439">
        <v>184900000</v>
      </c>
      <c r="AE117" s="509">
        <f>+AD117/AB117</f>
        <v>0.64995346083643901</v>
      </c>
      <c r="AF117" s="294" t="s">
        <v>600</v>
      </c>
      <c r="AG117" s="446" t="s">
        <v>472</v>
      </c>
      <c r="AH117" s="91" t="s">
        <v>710</v>
      </c>
    </row>
    <row r="118" spans="1:34" ht="32.5" x14ac:dyDescent="0.35">
      <c r="A118" s="374"/>
      <c r="B118" s="374"/>
      <c r="C118" s="325"/>
      <c r="D118" s="325"/>
      <c r="E118" s="325"/>
      <c r="F118" s="118"/>
      <c r="G118" s="374"/>
      <c r="H118" s="364"/>
      <c r="I118" s="258"/>
      <c r="J118" s="364"/>
      <c r="K118" s="365"/>
      <c r="L118" s="365"/>
      <c r="M118" s="365"/>
      <c r="N118" s="366"/>
      <c r="O118" s="132"/>
      <c r="P118" s="132"/>
      <c r="Q118" s="295"/>
      <c r="R118" s="411"/>
      <c r="S118" s="325"/>
      <c r="T118" s="2" t="s">
        <v>407</v>
      </c>
      <c r="U118" s="4">
        <v>1</v>
      </c>
      <c r="V118" s="4">
        <v>71</v>
      </c>
      <c r="W118" s="70">
        <v>64</v>
      </c>
      <c r="X118" s="3" t="s">
        <v>41</v>
      </c>
      <c r="Y118" s="325"/>
      <c r="Z118" s="402"/>
      <c r="AA118" s="295"/>
      <c r="AB118" s="440"/>
      <c r="AC118" s="440"/>
      <c r="AD118" s="440"/>
      <c r="AE118" s="510"/>
      <c r="AF118" s="295"/>
      <c r="AG118" s="447"/>
      <c r="AH118" s="91" t="s">
        <v>711</v>
      </c>
    </row>
    <row r="119" spans="1:34" ht="58" x14ac:dyDescent="0.35">
      <c r="A119" s="374"/>
      <c r="B119" s="374"/>
      <c r="C119" s="325"/>
      <c r="D119" s="325"/>
      <c r="E119" s="325"/>
      <c r="F119" s="118"/>
      <c r="G119" s="374"/>
      <c r="H119" s="364"/>
      <c r="I119" s="258"/>
      <c r="J119" s="364"/>
      <c r="K119" s="365"/>
      <c r="L119" s="365"/>
      <c r="M119" s="365"/>
      <c r="N119" s="366"/>
      <c r="O119" s="132"/>
      <c r="P119" s="132"/>
      <c r="Q119" s="295"/>
      <c r="R119" s="411"/>
      <c r="S119" s="325"/>
      <c r="T119" s="2" t="s">
        <v>408</v>
      </c>
      <c r="U119" s="4">
        <v>1</v>
      </c>
      <c r="V119" s="4">
        <v>26</v>
      </c>
      <c r="W119" s="70">
        <v>0</v>
      </c>
      <c r="X119" s="3" t="s">
        <v>41</v>
      </c>
      <c r="Y119" s="325"/>
      <c r="Z119" s="402"/>
      <c r="AA119" s="295"/>
      <c r="AB119" s="440"/>
      <c r="AC119" s="440"/>
      <c r="AD119" s="440"/>
      <c r="AE119" s="510"/>
      <c r="AF119" s="295"/>
      <c r="AG119" s="447"/>
      <c r="AH119" s="91" t="s">
        <v>712</v>
      </c>
    </row>
    <row r="120" spans="1:34" ht="46.5" x14ac:dyDescent="0.35">
      <c r="A120" s="374"/>
      <c r="B120" s="374"/>
      <c r="C120" s="325"/>
      <c r="D120" s="325"/>
      <c r="E120" s="325"/>
      <c r="F120" s="118"/>
      <c r="G120" s="374"/>
      <c r="H120" s="364"/>
      <c r="I120" s="258"/>
      <c r="J120" s="364"/>
      <c r="K120" s="365"/>
      <c r="L120" s="365"/>
      <c r="M120" s="365"/>
      <c r="N120" s="366"/>
      <c r="O120" s="132"/>
      <c r="P120" s="132"/>
      <c r="Q120" s="295"/>
      <c r="R120" s="411"/>
      <c r="S120" s="325"/>
      <c r="T120" s="2" t="s">
        <v>409</v>
      </c>
      <c r="U120" s="4">
        <v>1</v>
      </c>
      <c r="V120" s="4">
        <v>0</v>
      </c>
      <c r="W120" s="70">
        <v>2</v>
      </c>
      <c r="X120" s="3" t="s">
        <v>41</v>
      </c>
      <c r="Y120" s="325"/>
      <c r="Z120" s="402"/>
      <c r="AA120" s="295"/>
      <c r="AB120" s="440"/>
      <c r="AC120" s="440"/>
      <c r="AD120" s="440"/>
      <c r="AE120" s="510"/>
      <c r="AF120" s="295"/>
      <c r="AG120" s="447"/>
      <c r="AH120" s="91" t="s">
        <v>713</v>
      </c>
    </row>
    <row r="121" spans="1:34" ht="72.5" x14ac:dyDescent="0.35">
      <c r="A121" s="374"/>
      <c r="B121" s="374"/>
      <c r="C121" s="325"/>
      <c r="D121" s="325"/>
      <c r="E121" s="325"/>
      <c r="F121" s="118"/>
      <c r="G121" s="374"/>
      <c r="H121" s="364"/>
      <c r="I121" s="258"/>
      <c r="J121" s="364"/>
      <c r="K121" s="365"/>
      <c r="L121" s="365"/>
      <c r="M121" s="365"/>
      <c r="N121" s="366"/>
      <c r="O121" s="132"/>
      <c r="P121" s="132"/>
      <c r="Q121" s="295"/>
      <c r="R121" s="411"/>
      <c r="S121" s="325"/>
      <c r="T121" s="2" t="s">
        <v>410</v>
      </c>
      <c r="U121" s="4">
        <v>1</v>
      </c>
      <c r="V121" s="4">
        <v>1</v>
      </c>
      <c r="W121" s="70">
        <v>3</v>
      </c>
      <c r="X121" s="3" t="s">
        <v>41</v>
      </c>
      <c r="Y121" s="325"/>
      <c r="Z121" s="402"/>
      <c r="AA121" s="295"/>
      <c r="AB121" s="440"/>
      <c r="AC121" s="440"/>
      <c r="AD121" s="440"/>
      <c r="AE121" s="510"/>
      <c r="AF121" s="295"/>
      <c r="AG121" s="447"/>
      <c r="AH121" s="91" t="s">
        <v>714</v>
      </c>
    </row>
    <row r="122" spans="1:34" ht="32.5" x14ac:dyDescent="0.35">
      <c r="A122" s="374"/>
      <c r="B122" s="374"/>
      <c r="C122" s="325"/>
      <c r="D122" s="325"/>
      <c r="E122" s="325"/>
      <c r="F122" s="118"/>
      <c r="G122" s="374"/>
      <c r="H122" s="364"/>
      <c r="I122" s="258"/>
      <c r="J122" s="364"/>
      <c r="K122" s="365"/>
      <c r="L122" s="365"/>
      <c r="M122" s="365"/>
      <c r="N122" s="366"/>
      <c r="O122" s="132"/>
      <c r="P122" s="132"/>
      <c r="Q122" s="295"/>
      <c r="R122" s="411"/>
      <c r="S122" s="325"/>
      <c r="T122" s="2" t="s">
        <v>411</v>
      </c>
      <c r="U122" s="4">
        <v>1</v>
      </c>
      <c r="V122" s="4">
        <v>1</v>
      </c>
      <c r="W122" s="70">
        <v>9</v>
      </c>
      <c r="X122" s="3" t="s">
        <v>41</v>
      </c>
      <c r="Y122" s="325"/>
      <c r="Z122" s="402"/>
      <c r="AA122" s="295"/>
      <c r="AB122" s="440"/>
      <c r="AC122" s="440"/>
      <c r="AD122" s="440"/>
      <c r="AE122" s="510"/>
      <c r="AF122" s="295"/>
      <c r="AG122" s="447"/>
      <c r="AH122" s="91" t="s">
        <v>715</v>
      </c>
    </row>
    <row r="123" spans="1:34" ht="91.5" customHeight="1" x14ac:dyDescent="0.35">
      <c r="A123" s="378"/>
      <c r="B123" s="378"/>
      <c r="C123" s="326"/>
      <c r="D123" s="326"/>
      <c r="E123" s="326"/>
      <c r="F123" s="119"/>
      <c r="G123" s="378"/>
      <c r="H123" s="2" t="s">
        <v>511</v>
      </c>
      <c r="I123" s="3">
        <v>0</v>
      </c>
      <c r="J123" s="2" t="s">
        <v>510</v>
      </c>
      <c r="K123" s="4">
        <v>3</v>
      </c>
      <c r="L123" s="4">
        <v>1</v>
      </c>
      <c r="M123" s="4">
        <v>1</v>
      </c>
      <c r="N123" s="105">
        <v>0</v>
      </c>
      <c r="O123" s="131"/>
      <c r="P123" s="131"/>
      <c r="Q123" s="296"/>
      <c r="R123" s="412"/>
      <c r="S123" s="326"/>
      <c r="T123" s="2" t="s">
        <v>512</v>
      </c>
      <c r="U123" s="4">
        <v>1</v>
      </c>
      <c r="V123" s="4">
        <v>1</v>
      </c>
      <c r="W123" s="70">
        <v>0</v>
      </c>
      <c r="X123" s="3" t="s">
        <v>41</v>
      </c>
      <c r="Y123" s="326"/>
      <c r="Z123" s="403"/>
      <c r="AA123" s="296"/>
      <c r="AB123" s="441"/>
      <c r="AC123" s="441"/>
      <c r="AD123" s="441"/>
      <c r="AE123" s="511"/>
      <c r="AF123" s="296"/>
      <c r="AG123" s="448"/>
      <c r="AH123" s="92" t="s">
        <v>716</v>
      </c>
    </row>
    <row r="124" spans="1:34" s="49" customFormat="1" ht="32.5" x14ac:dyDescent="0.35">
      <c r="A124" s="40"/>
      <c r="B124" s="40"/>
      <c r="C124" s="41"/>
      <c r="D124" s="42"/>
      <c r="E124" s="41"/>
      <c r="F124" s="41"/>
      <c r="G124" s="40"/>
      <c r="H124" s="43"/>
      <c r="I124" s="41"/>
      <c r="J124" s="43"/>
      <c r="K124" s="44"/>
      <c r="L124" s="44"/>
      <c r="M124" s="44"/>
      <c r="N124" s="100"/>
      <c r="O124" s="100"/>
      <c r="P124" s="100"/>
      <c r="Q124" s="45"/>
      <c r="R124" s="46"/>
      <c r="S124" s="41"/>
      <c r="T124" s="41"/>
      <c r="U124" s="44"/>
      <c r="V124" s="44"/>
      <c r="W124" s="44"/>
      <c r="X124" s="44"/>
      <c r="Y124" s="41"/>
      <c r="Z124" s="47"/>
      <c r="AA124" s="45"/>
      <c r="AB124" s="48"/>
      <c r="AC124" s="48"/>
      <c r="AD124" s="48"/>
      <c r="AE124" s="61"/>
      <c r="AF124" s="45"/>
      <c r="AG124" s="46"/>
      <c r="AH124" s="44"/>
    </row>
    <row r="125" spans="1:34" ht="75" customHeight="1" x14ac:dyDescent="0.35">
      <c r="A125" s="379" t="s">
        <v>132</v>
      </c>
      <c r="B125" s="379" t="s">
        <v>251</v>
      </c>
      <c r="C125" s="258" t="s">
        <v>252</v>
      </c>
      <c r="D125" s="258" t="s">
        <v>253</v>
      </c>
      <c r="E125" s="258" t="s">
        <v>254</v>
      </c>
      <c r="F125" s="141"/>
      <c r="G125" s="379" t="s">
        <v>259</v>
      </c>
      <c r="H125" s="364" t="s">
        <v>260</v>
      </c>
      <c r="I125" s="258">
        <v>0</v>
      </c>
      <c r="J125" s="364" t="s">
        <v>261</v>
      </c>
      <c r="K125" s="365">
        <v>20</v>
      </c>
      <c r="L125" s="365">
        <v>5</v>
      </c>
      <c r="M125" s="365">
        <v>1</v>
      </c>
      <c r="N125" s="366">
        <v>4</v>
      </c>
      <c r="O125" s="130"/>
      <c r="P125" s="130"/>
      <c r="Q125" s="294" t="s">
        <v>412</v>
      </c>
      <c r="R125" s="433">
        <v>2020130010100</v>
      </c>
      <c r="S125" s="324" t="s">
        <v>413</v>
      </c>
      <c r="T125" s="2" t="s">
        <v>750</v>
      </c>
      <c r="U125" s="4">
        <v>1</v>
      </c>
      <c r="V125" s="4">
        <v>1</v>
      </c>
      <c r="W125" s="70">
        <v>1</v>
      </c>
      <c r="X125" s="3" t="s">
        <v>41</v>
      </c>
      <c r="Y125" s="324" t="s">
        <v>665</v>
      </c>
      <c r="Z125" s="401" t="s">
        <v>471</v>
      </c>
      <c r="AA125" s="294" t="s">
        <v>44</v>
      </c>
      <c r="AB125" s="439">
        <v>288361430</v>
      </c>
      <c r="AC125" s="439">
        <v>117400000</v>
      </c>
      <c r="AD125" s="439">
        <v>124600000</v>
      </c>
      <c r="AE125" s="509">
        <f>+AD125/AB125</f>
        <v>0.43209662263084214</v>
      </c>
      <c r="AF125" s="294" t="s">
        <v>601</v>
      </c>
      <c r="AG125" s="294" t="s">
        <v>473</v>
      </c>
      <c r="AH125" s="91" t="s">
        <v>717</v>
      </c>
    </row>
    <row r="126" spans="1:34" ht="72.75" customHeight="1" x14ac:dyDescent="0.35">
      <c r="A126" s="379"/>
      <c r="B126" s="379"/>
      <c r="C126" s="258"/>
      <c r="D126" s="258"/>
      <c r="E126" s="258"/>
      <c r="F126" s="141"/>
      <c r="G126" s="379"/>
      <c r="H126" s="364"/>
      <c r="I126" s="258"/>
      <c r="J126" s="364"/>
      <c r="K126" s="365"/>
      <c r="L126" s="365"/>
      <c r="M126" s="365"/>
      <c r="N126" s="366"/>
      <c r="O126" s="132"/>
      <c r="P126" s="132"/>
      <c r="Q126" s="295"/>
      <c r="R126" s="434"/>
      <c r="S126" s="325"/>
      <c r="T126" s="2" t="s">
        <v>414</v>
      </c>
      <c r="U126" s="4">
        <v>1</v>
      </c>
      <c r="V126" s="4">
        <v>0</v>
      </c>
      <c r="W126" s="70">
        <v>0</v>
      </c>
      <c r="X126" s="3" t="s">
        <v>41</v>
      </c>
      <c r="Y126" s="325"/>
      <c r="Z126" s="402"/>
      <c r="AA126" s="295"/>
      <c r="AB126" s="440"/>
      <c r="AC126" s="440"/>
      <c r="AD126" s="440"/>
      <c r="AE126" s="510"/>
      <c r="AF126" s="295"/>
      <c r="AG126" s="295"/>
      <c r="AH126" s="71" t="s">
        <v>640</v>
      </c>
    </row>
    <row r="127" spans="1:34" ht="67.5" customHeight="1" x14ac:dyDescent="0.35">
      <c r="A127" s="379"/>
      <c r="B127" s="379"/>
      <c r="C127" s="258"/>
      <c r="D127" s="258"/>
      <c r="E127" s="258"/>
      <c r="F127" s="141"/>
      <c r="G127" s="379"/>
      <c r="H127" s="364"/>
      <c r="I127" s="258"/>
      <c r="J127" s="364"/>
      <c r="K127" s="365"/>
      <c r="L127" s="365"/>
      <c r="M127" s="365"/>
      <c r="N127" s="366"/>
      <c r="O127" s="132"/>
      <c r="P127" s="132"/>
      <c r="Q127" s="295"/>
      <c r="R127" s="434"/>
      <c r="S127" s="325"/>
      <c r="T127" s="2" t="s">
        <v>415</v>
      </c>
      <c r="U127" s="4">
        <v>1</v>
      </c>
      <c r="V127" s="4">
        <v>0</v>
      </c>
      <c r="W127" s="70">
        <v>0</v>
      </c>
      <c r="X127" s="3" t="s">
        <v>41</v>
      </c>
      <c r="Y127" s="325"/>
      <c r="Z127" s="402"/>
      <c r="AA127" s="295"/>
      <c r="AB127" s="440"/>
      <c r="AC127" s="440"/>
      <c r="AD127" s="440"/>
      <c r="AE127" s="510"/>
      <c r="AF127" s="295"/>
      <c r="AG127" s="295"/>
      <c r="AH127" s="71" t="s">
        <v>640</v>
      </c>
    </row>
    <row r="128" spans="1:34" ht="58.5" customHeight="1" x14ac:dyDescent="0.35">
      <c r="A128" s="379"/>
      <c r="B128" s="379"/>
      <c r="C128" s="258"/>
      <c r="D128" s="258"/>
      <c r="E128" s="258"/>
      <c r="F128" s="141"/>
      <c r="G128" s="379"/>
      <c r="H128" s="364"/>
      <c r="I128" s="258"/>
      <c r="J128" s="364"/>
      <c r="K128" s="365"/>
      <c r="L128" s="365"/>
      <c r="M128" s="365"/>
      <c r="N128" s="366"/>
      <c r="O128" s="132"/>
      <c r="P128" s="132"/>
      <c r="Q128" s="295"/>
      <c r="R128" s="434"/>
      <c r="S128" s="326"/>
      <c r="T128" s="2" t="s">
        <v>416</v>
      </c>
      <c r="U128" s="4">
        <v>1</v>
      </c>
      <c r="V128" s="4">
        <v>0</v>
      </c>
      <c r="W128" s="70">
        <v>2</v>
      </c>
      <c r="X128" s="3" t="s">
        <v>41</v>
      </c>
      <c r="Y128" s="325"/>
      <c r="Z128" s="402"/>
      <c r="AA128" s="295"/>
      <c r="AB128" s="440"/>
      <c r="AC128" s="440"/>
      <c r="AD128" s="440"/>
      <c r="AE128" s="510"/>
      <c r="AF128" s="295"/>
      <c r="AG128" s="295"/>
      <c r="AH128" s="91" t="s">
        <v>718</v>
      </c>
    </row>
    <row r="129" spans="1:34" ht="69" customHeight="1" x14ac:dyDescent="0.35">
      <c r="A129" s="379"/>
      <c r="B129" s="379"/>
      <c r="C129" s="258"/>
      <c r="D129" s="258"/>
      <c r="E129" s="258"/>
      <c r="F129" s="141"/>
      <c r="G129" s="379"/>
      <c r="H129" s="364"/>
      <c r="I129" s="258"/>
      <c r="J129" s="364"/>
      <c r="K129" s="365"/>
      <c r="L129" s="365"/>
      <c r="M129" s="365"/>
      <c r="N129" s="366"/>
      <c r="O129" s="132"/>
      <c r="P129" s="132"/>
      <c r="Q129" s="295"/>
      <c r="R129" s="434"/>
      <c r="S129" s="3" t="s">
        <v>513</v>
      </c>
      <c r="T129" s="2" t="s">
        <v>417</v>
      </c>
      <c r="U129" s="4">
        <v>1</v>
      </c>
      <c r="V129" s="4">
        <v>1</v>
      </c>
      <c r="W129" s="70">
        <v>1</v>
      </c>
      <c r="X129" s="3" t="s">
        <v>41</v>
      </c>
      <c r="Y129" s="325"/>
      <c r="Z129" s="402"/>
      <c r="AA129" s="295"/>
      <c r="AB129" s="440"/>
      <c r="AC129" s="440"/>
      <c r="AD129" s="440"/>
      <c r="AE129" s="510"/>
      <c r="AF129" s="295"/>
      <c r="AG129" s="295"/>
      <c r="AH129" s="91" t="s">
        <v>719</v>
      </c>
    </row>
    <row r="130" spans="1:34" ht="108.5" x14ac:dyDescent="0.35">
      <c r="A130" s="379"/>
      <c r="B130" s="379"/>
      <c r="C130" s="258"/>
      <c r="D130" s="258"/>
      <c r="E130" s="258"/>
      <c r="F130" s="141"/>
      <c r="G130" s="379"/>
      <c r="H130" s="2" t="s">
        <v>262</v>
      </c>
      <c r="I130" s="3" t="s">
        <v>263</v>
      </c>
      <c r="J130" s="2" t="s">
        <v>264</v>
      </c>
      <c r="K130" s="19">
        <v>20</v>
      </c>
      <c r="L130" s="19">
        <v>6</v>
      </c>
      <c r="M130" s="19">
        <v>0</v>
      </c>
      <c r="N130" s="107">
        <v>6</v>
      </c>
      <c r="O130" s="183"/>
      <c r="P130" s="183"/>
      <c r="Q130" s="296"/>
      <c r="R130" s="435"/>
      <c r="S130" s="3" t="s">
        <v>418</v>
      </c>
      <c r="T130" s="2" t="s">
        <v>419</v>
      </c>
      <c r="U130" s="4">
        <v>1</v>
      </c>
      <c r="V130" s="4">
        <v>0</v>
      </c>
      <c r="W130" s="66">
        <v>6</v>
      </c>
      <c r="X130" s="3" t="s">
        <v>41</v>
      </c>
      <c r="Y130" s="326"/>
      <c r="Z130" s="403"/>
      <c r="AA130" s="296"/>
      <c r="AB130" s="441"/>
      <c r="AC130" s="441"/>
      <c r="AD130" s="441"/>
      <c r="AE130" s="511"/>
      <c r="AF130" s="296"/>
      <c r="AG130" s="296"/>
      <c r="AH130" s="91" t="s">
        <v>720</v>
      </c>
    </row>
    <row r="131" spans="1:34" s="49" customFormat="1" ht="32.5" x14ac:dyDescent="0.35">
      <c r="A131" s="40"/>
      <c r="B131" s="40"/>
      <c r="C131" s="41"/>
      <c r="D131" s="42"/>
      <c r="E131" s="41"/>
      <c r="F131" s="41"/>
      <c r="G131" s="40"/>
      <c r="H131" s="43"/>
      <c r="I131" s="41"/>
      <c r="J131" s="43"/>
      <c r="K131" s="44"/>
      <c r="L131" s="44"/>
      <c r="M131" s="44"/>
      <c r="N131" s="100"/>
      <c r="O131" s="100"/>
      <c r="P131" s="100"/>
      <c r="Q131" s="45"/>
      <c r="R131" s="46"/>
      <c r="S131" s="41"/>
      <c r="T131" s="41"/>
      <c r="U131" s="44"/>
      <c r="V131" s="44"/>
      <c r="W131" s="44"/>
      <c r="X131" s="44"/>
      <c r="Y131" s="41"/>
      <c r="Z131" s="47"/>
      <c r="AA131" s="45"/>
      <c r="AB131" s="48"/>
      <c r="AC131" s="48"/>
      <c r="AD131" s="48"/>
      <c r="AE131" s="61"/>
      <c r="AF131" s="45"/>
      <c r="AG131" s="46"/>
      <c r="AH131" s="44"/>
    </row>
    <row r="132" spans="1:34" ht="60" customHeight="1" x14ac:dyDescent="0.35">
      <c r="A132" s="379" t="s">
        <v>132</v>
      </c>
      <c r="B132" s="379" t="s">
        <v>251</v>
      </c>
      <c r="C132" s="258" t="s">
        <v>252</v>
      </c>
      <c r="D132" s="258" t="s">
        <v>253</v>
      </c>
      <c r="E132" s="258" t="s">
        <v>254</v>
      </c>
      <c r="F132" s="141"/>
      <c r="G132" s="379" t="s">
        <v>265</v>
      </c>
      <c r="H132" s="364" t="s">
        <v>266</v>
      </c>
      <c r="I132" s="258" t="s">
        <v>263</v>
      </c>
      <c r="J132" s="364" t="s">
        <v>267</v>
      </c>
      <c r="K132" s="365">
        <v>4</v>
      </c>
      <c r="L132" s="365">
        <v>1</v>
      </c>
      <c r="M132" s="431">
        <v>0</v>
      </c>
      <c r="N132" s="432">
        <v>4</v>
      </c>
      <c r="O132" s="184"/>
      <c r="P132" s="184"/>
      <c r="Q132" s="294" t="s">
        <v>420</v>
      </c>
      <c r="R132" s="410">
        <v>2020130010098</v>
      </c>
      <c r="S132" s="324" t="s">
        <v>421</v>
      </c>
      <c r="T132" s="2" t="s">
        <v>422</v>
      </c>
      <c r="U132" s="4">
        <v>2</v>
      </c>
      <c r="V132" s="12">
        <v>0</v>
      </c>
      <c r="W132" s="90">
        <v>21</v>
      </c>
      <c r="X132" s="3" t="s">
        <v>41</v>
      </c>
      <c r="Y132" s="324" t="s">
        <v>665</v>
      </c>
      <c r="Z132" s="401" t="s">
        <v>471</v>
      </c>
      <c r="AA132" s="294" t="s">
        <v>44</v>
      </c>
      <c r="AB132" s="439">
        <v>180962817</v>
      </c>
      <c r="AC132" s="439">
        <v>52500000</v>
      </c>
      <c r="AD132" s="439">
        <v>62500000</v>
      </c>
      <c r="AE132" s="509">
        <f>+AD132/AB132</f>
        <v>0.34537481807657755</v>
      </c>
      <c r="AF132" s="294" t="s">
        <v>602</v>
      </c>
      <c r="AG132" s="446" t="s">
        <v>474</v>
      </c>
      <c r="AH132" s="93" t="s">
        <v>721</v>
      </c>
    </row>
    <row r="133" spans="1:34" ht="108.5" x14ac:dyDescent="0.35">
      <c r="A133" s="379"/>
      <c r="B133" s="379"/>
      <c r="C133" s="258"/>
      <c r="D133" s="258"/>
      <c r="E133" s="258"/>
      <c r="F133" s="141"/>
      <c r="G133" s="379"/>
      <c r="H133" s="364"/>
      <c r="I133" s="258"/>
      <c r="J133" s="364"/>
      <c r="K133" s="365"/>
      <c r="L133" s="365"/>
      <c r="M133" s="431"/>
      <c r="N133" s="432"/>
      <c r="O133" s="185"/>
      <c r="P133" s="185"/>
      <c r="Q133" s="295"/>
      <c r="R133" s="411"/>
      <c r="S133" s="325"/>
      <c r="T133" s="2" t="s">
        <v>423</v>
      </c>
      <c r="U133" s="4">
        <v>6</v>
      </c>
      <c r="V133" s="12">
        <v>0</v>
      </c>
      <c r="W133" s="90">
        <v>28</v>
      </c>
      <c r="X133" s="3" t="s">
        <v>41</v>
      </c>
      <c r="Y133" s="325"/>
      <c r="Z133" s="402"/>
      <c r="AA133" s="295"/>
      <c r="AB133" s="440"/>
      <c r="AC133" s="440"/>
      <c r="AD133" s="440"/>
      <c r="AE133" s="510"/>
      <c r="AF133" s="295"/>
      <c r="AG133" s="447"/>
      <c r="AH133" s="93" t="s">
        <v>722</v>
      </c>
    </row>
    <row r="134" spans="1:34" ht="46.5" x14ac:dyDescent="0.35">
      <c r="A134" s="379"/>
      <c r="B134" s="379"/>
      <c r="C134" s="258"/>
      <c r="D134" s="258"/>
      <c r="E134" s="258"/>
      <c r="F134" s="141"/>
      <c r="G134" s="379"/>
      <c r="H134" s="364"/>
      <c r="I134" s="258"/>
      <c r="J134" s="364"/>
      <c r="K134" s="365"/>
      <c r="L134" s="365"/>
      <c r="M134" s="431"/>
      <c r="N134" s="432"/>
      <c r="O134" s="185"/>
      <c r="P134" s="185"/>
      <c r="Q134" s="295"/>
      <c r="R134" s="411"/>
      <c r="S134" s="325"/>
      <c r="T134" s="2" t="s">
        <v>424</v>
      </c>
      <c r="U134" s="4">
        <v>3</v>
      </c>
      <c r="V134" s="12">
        <v>1</v>
      </c>
      <c r="W134" s="90">
        <v>3</v>
      </c>
      <c r="X134" s="3" t="s">
        <v>41</v>
      </c>
      <c r="Y134" s="325"/>
      <c r="Z134" s="402"/>
      <c r="AA134" s="295"/>
      <c r="AB134" s="440"/>
      <c r="AC134" s="440"/>
      <c r="AD134" s="440"/>
      <c r="AE134" s="510"/>
      <c r="AF134" s="295"/>
      <c r="AG134" s="447"/>
      <c r="AH134" s="94" t="s">
        <v>723</v>
      </c>
    </row>
    <row r="135" spans="1:34" ht="15" customHeight="1" x14ac:dyDescent="0.35">
      <c r="A135" s="379"/>
      <c r="B135" s="379"/>
      <c r="C135" s="258"/>
      <c r="D135" s="258"/>
      <c r="E135" s="258"/>
      <c r="F135" s="141"/>
      <c r="G135" s="379"/>
      <c r="H135" s="364"/>
      <c r="I135" s="258"/>
      <c r="J135" s="364"/>
      <c r="K135" s="365"/>
      <c r="L135" s="365"/>
      <c r="M135" s="431"/>
      <c r="N135" s="432"/>
      <c r="O135" s="185"/>
      <c r="P135" s="185"/>
      <c r="Q135" s="295"/>
      <c r="R135" s="411"/>
      <c r="S135" s="326"/>
      <c r="T135" s="2" t="s">
        <v>425</v>
      </c>
      <c r="U135" s="4">
        <v>1</v>
      </c>
      <c r="V135" s="12">
        <v>0</v>
      </c>
      <c r="W135" s="90">
        <v>0</v>
      </c>
      <c r="X135" s="3" t="s">
        <v>41</v>
      </c>
      <c r="Y135" s="325"/>
      <c r="Z135" s="402"/>
      <c r="AA135" s="295"/>
      <c r="AB135" s="440"/>
      <c r="AC135" s="440"/>
      <c r="AD135" s="440"/>
      <c r="AE135" s="510"/>
      <c r="AF135" s="295"/>
      <c r="AG135" s="447"/>
      <c r="AH135" s="95" t="s">
        <v>724</v>
      </c>
    </row>
    <row r="136" spans="1:34" ht="108.5" x14ac:dyDescent="0.35">
      <c r="A136" s="379"/>
      <c r="B136" s="379"/>
      <c r="C136" s="258"/>
      <c r="D136" s="258"/>
      <c r="E136" s="258"/>
      <c r="F136" s="141"/>
      <c r="G136" s="379"/>
      <c r="H136" s="364"/>
      <c r="I136" s="258"/>
      <c r="J136" s="364"/>
      <c r="K136" s="365"/>
      <c r="L136" s="365"/>
      <c r="M136" s="431"/>
      <c r="N136" s="432"/>
      <c r="O136" s="185"/>
      <c r="P136" s="185"/>
      <c r="Q136" s="295"/>
      <c r="R136" s="411"/>
      <c r="S136" s="324" t="s">
        <v>426</v>
      </c>
      <c r="T136" s="2" t="s">
        <v>427</v>
      </c>
      <c r="U136" s="4">
        <v>3</v>
      </c>
      <c r="V136" s="12">
        <v>3</v>
      </c>
      <c r="W136" s="90">
        <v>6</v>
      </c>
      <c r="X136" s="3" t="s">
        <v>41</v>
      </c>
      <c r="Y136" s="325"/>
      <c r="Z136" s="402"/>
      <c r="AA136" s="295"/>
      <c r="AB136" s="440"/>
      <c r="AC136" s="440"/>
      <c r="AD136" s="440"/>
      <c r="AE136" s="510"/>
      <c r="AF136" s="295"/>
      <c r="AG136" s="447"/>
      <c r="AH136" s="93" t="s">
        <v>725</v>
      </c>
    </row>
    <row r="137" spans="1:34" ht="139.5" x14ac:dyDescent="0.35">
      <c r="A137" s="379"/>
      <c r="B137" s="379"/>
      <c r="C137" s="258"/>
      <c r="D137" s="258"/>
      <c r="E137" s="258"/>
      <c r="F137" s="141"/>
      <c r="G137" s="379"/>
      <c r="H137" s="364"/>
      <c r="I137" s="258"/>
      <c r="J137" s="364"/>
      <c r="K137" s="365"/>
      <c r="L137" s="365"/>
      <c r="M137" s="431"/>
      <c r="N137" s="432"/>
      <c r="O137" s="185"/>
      <c r="P137" s="185"/>
      <c r="Q137" s="295"/>
      <c r="R137" s="411"/>
      <c r="S137" s="326"/>
      <c r="T137" s="2" t="s">
        <v>428</v>
      </c>
      <c r="U137" s="4">
        <v>6</v>
      </c>
      <c r="V137" s="12">
        <v>1</v>
      </c>
      <c r="W137" s="90">
        <v>9</v>
      </c>
      <c r="X137" s="3" t="s">
        <v>41</v>
      </c>
      <c r="Y137" s="325"/>
      <c r="Z137" s="402"/>
      <c r="AA137" s="295"/>
      <c r="AB137" s="440"/>
      <c r="AC137" s="440"/>
      <c r="AD137" s="440"/>
      <c r="AE137" s="510"/>
      <c r="AF137" s="295"/>
      <c r="AG137" s="447"/>
      <c r="AH137" s="93" t="s">
        <v>726</v>
      </c>
    </row>
    <row r="138" spans="1:34" ht="130.5" customHeight="1" x14ac:dyDescent="0.35">
      <c r="A138" s="379"/>
      <c r="B138" s="379"/>
      <c r="C138" s="258"/>
      <c r="D138" s="258"/>
      <c r="E138" s="258"/>
      <c r="F138" s="141"/>
      <c r="G138" s="379"/>
      <c r="H138" s="2" t="s">
        <v>268</v>
      </c>
      <c r="I138" s="3">
        <v>0</v>
      </c>
      <c r="J138" s="2" t="s">
        <v>269</v>
      </c>
      <c r="K138" s="4">
        <v>1</v>
      </c>
      <c r="L138" s="12">
        <v>0.5</v>
      </c>
      <c r="M138" s="12">
        <v>0</v>
      </c>
      <c r="N138" s="106">
        <v>0.01</v>
      </c>
      <c r="O138" s="151"/>
      <c r="P138" s="151"/>
      <c r="Q138" s="295"/>
      <c r="R138" s="411"/>
      <c r="S138" s="324" t="s">
        <v>429</v>
      </c>
      <c r="T138" s="2" t="s">
        <v>430</v>
      </c>
      <c r="U138" s="4">
        <v>0.5</v>
      </c>
      <c r="V138" s="12">
        <v>0.2</v>
      </c>
      <c r="W138" s="90">
        <v>0.1</v>
      </c>
      <c r="X138" s="3" t="s">
        <v>41</v>
      </c>
      <c r="Y138" s="325"/>
      <c r="Z138" s="402"/>
      <c r="AA138" s="295"/>
      <c r="AB138" s="440"/>
      <c r="AC138" s="440"/>
      <c r="AD138" s="440"/>
      <c r="AE138" s="510"/>
      <c r="AF138" s="295"/>
      <c r="AG138" s="447"/>
      <c r="AH138" s="93" t="s">
        <v>727</v>
      </c>
    </row>
    <row r="139" spans="1:34" ht="129" customHeight="1" x14ac:dyDescent="0.35">
      <c r="A139" s="379"/>
      <c r="B139" s="379"/>
      <c r="C139" s="258"/>
      <c r="D139" s="258"/>
      <c r="E139" s="258"/>
      <c r="F139" s="141"/>
      <c r="G139" s="379"/>
      <c r="H139" s="2" t="s">
        <v>270</v>
      </c>
      <c r="I139" s="3" t="s">
        <v>271</v>
      </c>
      <c r="J139" s="2" t="s">
        <v>272</v>
      </c>
      <c r="K139" s="4">
        <v>1</v>
      </c>
      <c r="L139" s="12">
        <v>0.5</v>
      </c>
      <c r="M139" s="12">
        <v>0</v>
      </c>
      <c r="N139" s="106">
        <v>0.01</v>
      </c>
      <c r="O139" s="152"/>
      <c r="P139" s="152"/>
      <c r="Q139" s="296"/>
      <c r="R139" s="412"/>
      <c r="S139" s="326"/>
      <c r="T139" s="2" t="s">
        <v>431</v>
      </c>
      <c r="U139" s="4">
        <v>1</v>
      </c>
      <c r="V139" s="12">
        <v>0.2</v>
      </c>
      <c r="W139" s="90">
        <v>0.1</v>
      </c>
      <c r="X139" s="3" t="s">
        <v>41</v>
      </c>
      <c r="Y139" s="326"/>
      <c r="Z139" s="403"/>
      <c r="AA139" s="296"/>
      <c r="AB139" s="441"/>
      <c r="AC139" s="441"/>
      <c r="AD139" s="441"/>
      <c r="AE139" s="511"/>
      <c r="AF139" s="296"/>
      <c r="AG139" s="448"/>
      <c r="AH139" s="94" t="s">
        <v>728</v>
      </c>
    </row>
    <row r="140" spans="1:34" s="49" customFormat="1" ht="17.25" customHeight="1" x14ac:dyDescent="0.35">
      <c r="A140" s="40"/>
      <c r="B140" s="40"/>
      <c r="C140" s="41"/>
      <c r="D140" s="42"/>
      <c r="E140" s="41"/>
      <c r="F140" s="41"/>
      <c r="G140" s="40"/>
      <c r="H140" s="43"/>
      <c r="I140" s="41"/>
      <c r="J140" s="43"/>
      <c r="K140" s="44"/>
      <c r="L140" s="44"/>
      <c r="M140" s="44"/>
      <c r="N140" s="100"/>
      <c r="O140" s="100"/>
      <c r="P140" s="100"/>
      <c r="Q140" s="45"/>
      <c r="R140" s="46"/>
      <c r="S140" s="41"/>
      <c r="T140" s="41"/>
      <c r="U140" s="44"/>
      <c r="V140" s="44"/>
      <c r="W140" s="44"/>
      <c r="X140" s="44"/>
      <c r="Y140" s="41"/>
      <c r="Z140" s="47"/>
      <c r="AA140" s="45"/>
      <c r="AB140" s="48"/>
      <c r="AC140" s="48"/>
      <c r="AD140" s="48"/>
      <c r="AE140" s="61"/>
      <c r="AF140" s="45"/>
      <c r="AG140" s="46"/>
      <c r="AH140" s="44"/>
    </row>
    <row r="141" spans="1:34" ht="93" customHeight="1" x14ac:dyDescent="0.35">
      <c r="A141" s="379" t="s">
        <v>132</v>
      </c>
      <c r="B141" s="379" t="s">
        <v>273</v>
      </c>
      <c r="C141" s="258" t="s">
        <v>274</v>
      </c>
      <c r="D141" s="429" t="s">
        <v>275</v>
      </c>
      <c r="E141" s="258" t="s">
        <v>276</v>
      </c>
      <c r="F141" s="141"/>
      <c r="G141" s="379" t="s">
        <v>652</v>
      </c>
      <c r="H141" s="364" t="s">
        <v>277</v>
      </c>
      <c r="I141" s="258">
        <v>0</v>
      </c>
      <c r="J141" s="364" t="s">
        <v>278</v>
      </c>
      <c r="K141" s="365">
        <v>1</v>
      </c>
      <c r="L141" s="365">
        <v>1</v>
      </c>
      <c r="M141" s="365">
        <v>1</v>
      </c>
      <c r="N141" s="366">
        <v>1</v>
      </c>
      <c r="O141" s="130"/>
      <c r="P141" s="130"/>
      <c r="Q141" s="294" t="s">
        <v>432</v>
      </c>
      <c r="R141" s="410">
        <v>2020130010161</v>
      </c>
      <c r="S141" s="324" t="s">
        <v>433</v>
      </c>
      <c r="T141" s="2" t="s">
        <v>434</v>
      </c>
      <c r="U141" s="4">
        <v>10</v>
      </c>
      <c r="V141" s="4">
        <v>2</v>
      </c>
      <c r="W141" s="70">
        <v>2</v>
      </c>
      <c r="X141" s="3" t="s">
        <v>41</v>
      </c>
      <c r="Y141" s="324" t="s">
        <v>666</v>
      </c>
      <c r="Z141" s="401" t="s">
        <v>475</v>
      </c>
      <c r="AA141" s="294" t="s">
        <v>44</v>
      </c>
      <c r="AB141" s="291">
        <v>475358455</v>
      </c>
      <c r="AC141" s="291">
        <v>85320000</v>
      </c>
      <c r="AD141" s="291">
        <v>426874329</v>
      </c>
      <c r="AE141" s="492">
        <f>+AD141/AB141</f>
        <v>0.89800512541635558</v>
      </c>
      <c r="AF141" s="294" t="s">
        <v>603</v>
      </c>
      <c r="AG141" s="294" t="s">
        <v>476</v>
      </c>
      <c r="AH141" s="4"/>
    </row>
    <row r="142" spans="1:34" ht="32.5" x14ac:dyDescent="0.35">
      <c r="A142" s="379"/>
      <c r="B142" s="379"/>
      <c r="C142" s="258"/>
      <c r="D142" s="429"/>
      <c r="E142" s="258"/>
      <c r="F142" s="141"/>
      <c r="G142" s="379"/>
      <c r="H142" s="364"/>
      <c r="I142" s="258"/>
      <c r="J142" s="364"/>
      <c r="K142" s="365"/>
      <c r="L142" s="365"/>
      <c r="M142" s="365"/>
      <c r="N142" s="366"/>
      <c r="O142" s="132"/>
      <c r="P142" s="132"/>
      <c r="Q142" s="295"/>
      <c r="R142" s="411"/>
      <c r="S142" s="326"/>
      <c r="T142" s="2" t="s">
        <v>435</v>
      </c>
      <c r="U142" s="4">
        <v>1</v>
      </c>
      <c r="V142" s="4">
        <v>1</v>
      </c>
      <c r="W142" s="70">
        <v>1</v>
      </c>
      <c r="X142" s="3" t="s">
        <v>41</v>
      </c>
      <c r="Y142" s="325"/>
      <c r="Z142" s="402"/>
      <c r="AA142" s="295"/>
      <c r="AB142" s="292"/>
      <c r="AC142" s="292"/>
      <c r="AD142" s="292"/>
      <c r="AE142" s="493"/>
      <c r="AF142" s="295"/>
      <c r="AG142" s="295"/>
      <c r="AH142" s="4"/>
    </row>
    <row r="143" spans="1:34" ht="88.5" customHeight="1" x14ac:dyDescent="0.35">
      <c r="A143" s="379"/>
      <c r="B143" s="379"/>
      <c r="C143" s="258"/>
      <c r="D143" s="429"/>
      <c r="E143" s="258"/>
      <c r="F143" s="141"/>
      <c r="G143" s="379"/>
      <c r="H143" s="2" t="s">
        <v>279</v>
      </c>
      <c r="I143" s="3" t="s">
        <v>740</v>
      </c>
      <c r="J143" s="2" t="s">
        <v>280</v>
      </c>
      <c r="K143" s="4">
        <v>4</v>
      </c>
      <c r="L143" s="4">
        <v>1</v>
      </c>
      <c r="M143" s="4">
        <v>0</v>
      </c>
      <c r="N143" s="105">
        <v>1</v>
      </c>
      <c r="O143" s="131"/>
      <c r="P143" s="131"/>
      <c r="Q143" s="296"/>
      <c r="R143" s="412"/>
      <c r="S143" s="3" t="s">
        <v>436</v>
      </c>
      <c r="T143" s="2" t="s">
        <v>641</v>
      </c>
      <c r="U143" s="4">
        <v>1</v>
      </c>
      <c r="V143" s="4">
        <v>0</v>
      </c>
      <c r="W143" s="70">
        <v>1</v>
      </c>
      <c r="X143" s="3" t="s">
        <v>41</v>
      </c>
      <c r="Y143" s="326"/>
      <c r="Z143" s="403"/>
      <c r="AA143" s="296"/>
      <c r="AB143" s="293"/>
      <c r="AC143" s="293"/>
      <c r="AD143" s="293"/>
      <c r="AE143" s="494"/>
      <c r="AF143" s="296"/>
      <c r="AG143" s="296"/>
      <c r="AH143" s="71" t="s">
        <v>739</v>
      </c>
    </row>
    <row r="144" spans="1:34" s="49" customFormat="1" ht="17.25" customHeight="1" x14ac:dyDescent="0.35">
      <c r="A144" s="40"/>
      <c r="B144" s="40"/>
      <c r="C144" s="41"/>
      <c r="D144" s="42"/>
      <c r="E144" s="41"/>
      <c r="F144" s="41"/>
      <c r="G144" s="40"/>
      <c r="H144" s="43"/>
      <c r="I144" s="41"/>
      <c r="J144" s="43"/>
      <c r="K144" s="44"/>
      <c r="L144" s="44"/>
      <c r="M144" s="44"/>
      <c r="N144" s="100"/>
      <c r="O144" s="100"/>
      <c r="P144" s="100"/>
      <c r="Q144" s="45"/>
      <c r="R144" s="46"/>
      <c r="S144" s="41"/>
      <c r="T144" s="41"/>
      <c r="U144" s="44"/>
      <c r="V144" s="44"/>
      <c r="W144" s="44"/>
      <c r="X144" s="44"/>
      <c r="Y144" s="41"/>
      <c r="Z144" s="47"/>
      <c r="AA144" s="45"/>
      <c r="AB144" s="48"/>
      <c r="AC144" s="48"/>
      <c r="AD144" s="48"/>
      <c r="AE144" s="61"/>
      <c r="AF144" s="45"/>
      <c r="AG144" s="46"/>
      <c r="AH144" s="44"/>
    </row>
    <row r="145" spans="1:34" ht="51" customHeight="1" x14ac:dyDescent="0.35">
      <c r="A145" s="324" t="s">
        <v>132</v>
      </c>
      <c r="B145" s="324" t="s">
        <v>273</v>
      </c>
      <c r="C145" s="324" t="s">
        <v>515</v>
      </c>
      <c r="D145" s="324" t="s">
        <v>516</v>
      </c>
      <c r="E145" s="324" t="s">
        <v>517</v>
      </c>
      <c r="F145" s="117"/>
      <c r="G145" s="373" t="s">
        <v>514</v>
      </c>
      <c r="H145" s="342" t="s">
        <v>559</v>
      </c>
      <c r="I145" s="350">
        <v>0</v>
      </c>
      <c r="J145" s="342" t="s">
        <v>518</v>
      </c>
      <c r="K145" s="339">
        <v>25</v>
      </c>
      <c r="L145" s="350">
        <v>8</v>
      </c>
      <c r="M145" s="352">
        <v>0</v>
      </c>
      <c r="N145" s="413">
        <v>0</v>
      </c>
      <c r="O145" s="126"/>
      <c r="P145" s="126"/>
      <c r="Q145" s="294" t="s">
        <v>521</v>
      </c>
      <c r="R145" s="410">
        <v>2020130010321</v>
      </c>
      <c r="S145" s="324" t="s">
        <v>557</v>
      </c>
      <c r="T145" s="2" t="s">
        <v>558</v>
      </c>
      <c r="U145" s="4">
        <v>8</v>
      </c>
      <c r="V145" s="4">
        <v>0</v>
      </c>
      <c r="W145" s="86">
        <v>0</v>
      </c>
      <c r="X145" s="3" t="s">
        <v>41</v>
      </c>
      <c r="Y145" s="324" t="s">
        <v>666</v>
      </c>
      <c r="Z145" s="401" t="s">
        <v>475</v>
      </c>
      <c r="AA145" s="294" t="s">
        <v>44</v>
      </c>
      <c r="AB145" s="291">
        <v>57480045</v>
      </c>
      <c r="AC145" s="291">
        <v>0</v>
      </c>
      <c r="AD145" s="291">
        <v>0</v>
      </c>
      <c r="AE145" s="492">
        <f>+AD145/AB145</f>
        <v>0</v>
      </c>
      <c r="AF145" s="294" t="s">
        <v>604</v>
      </c>
      <c r="AG145" s="294" t="s">
        <v>605</v>
      </c>
      <c r="AH145" s="4"/>
    </row>
    <row r="146" spans="1:34" ht="86.25" customHeight="1" x14ac:dyDescent="0.35">
      <c r="A146" s="325"/>
      <c r="B146" s="325"/>
      <c r="C146" s="325"/>
      <c r="D146" s="325"/>
      <c r="E146" s="325"/>
      <c r="F146" s="118"/>
      <c r="G146" s="374"/>
      <c r="H146" s="343"/>
      <c r="I146" s="351"/>
      <c r="J146" s="343"/>
      <c r="K146" s="344"/>
      <c r="L146" s="351"/>
      <c r="M146" s="353"/>
      <c r="N146" s="414"/>
      <c r="O146" s="127"/>
      <c r="P146" s="127"/>
      <c r="Q146" s="295"/>
      <c r="R146" s="411"/>
      <c r="S146" s="326"/>
      <c r="T146" s="2" t="s">
        <v>667</v>
      </c>
      <c r="U146" s="4">
        <v>8</v>
      </c>
      <c r="V146" s="4">
        <v>0</v>
      </c>
      <c r="W146" s="86">
        <v>0</v>
      </c>
      <c r="X146" s="3" t="s">
        <v>41</v>
      </c>
      <c r="Y146" s="325"/>
      <c r="Z146" s="402"/>
      <c r="AA146" s="295"/>
      <c r="AB146" s="292"/>
      <c r="AC146" s="292"/>
      <c r="AD146" s="292"/>
      <c r="AE146" s="493"/>
      <c r="AF146" s="295"/>
      <c r="AG146" s="295"/>
      <c r="AH146" s="4"/>
    </row>
    <row r="147" spans="1:34" ht="81" customHeight="1" x14ac:dyDescent="0.35">
      <c r="A147" s="325"/>
      <c r="B147" s="325"/>
      <c r="C147" s="325"/>
      <c r="D147" s="325"/>
      <c r="E147" s="325"/>
      <c r="F147" s="118"/>
      <c r="G147" s="374"/>
      <c r="H147" s="342" t="s">
        <v>560</v>
      </c>
      <c r="I147" s="350">
        <v>0</v>
      </c>
      <c r="J147" s="342" t="s">
        <v>519</v>
      </c>
      <c r="K147" s="339">
        <v>170</v>
      </c>
      <c r="L147" s="350">
        <v>50</v>
      </c>
      <c r="M147" s="352">
        <v>0</v>
      </c>
      <c r="N147" s="413">
        <v>0</v>
      </c>
      <c r="O147" s="127"/>
      <c r="P147" s="127"/>
      <c r="Q147" s="295"/>
      <c r="R147" s="411"/>
      <c r="S147" s="324" t="s">
        <v>550</v>
      </c>
      <c r="T147" s="2" t="s">
        <v>551</v>
      </c>
      <c r="U147" s="4">
        <v>50</v>
      </c>
      <c r="V147" s="4">
        <v>0</v>
      </c>
      <c r="W147" s="86">
        <v>0</v>
      </c>
      <c r="X147" s="3" t="s">
        <v>41</v>
      </c>
      <c r="Y147" s="325"/>
      <c r="Z147" s="402"/>
      <c r="AA147" s="295"/>
      <c r="AB147" s="292"/>
      <c r="AC147" s="292"/>
      <c r="AD147" s="292"/>
      <c r="AE147" s="493"/>
      <c r="AF147" s="295"/>
      <c r="AG147" s="295"/>
      <c r="AH147" s="4"/>
    </row>
    <row r="148" spans="1:34" ht="32.5" x14ac:dyDescent="0.35">
      <c r="A148" s="325"/>
      <c r="B148" s="325"/>
      <c r="C148" s="325"/>
      <c r="D148" s="325"/>
      <c r="E148" s="325"/>
      <c r="F148" s="118"/>
      <c r="G148" s="374"/>
      <c r="H148" s="407"/>
      <c r="I148" s="408"/>
      <c r="J148" s="407"/>
      <c r="K148" s="340"/>
      <c r="L148" s="408"/>
      <c r="M148" s="409"/>
      <c r="N148" s="415"/>
      <c r="O148" s="127"/>
      <c r="P148" s="127"/>
      <c r="Q148" s="295"/>
      <c r="R148" s="411"/>
      <c r="S148" s="325"/>
      <c r="T148" s="2" t="s">
        <v>552</v>
      </c>
      <c r="U148" s="4">
        <v>3</v>
      </c>
      <c r="V148" s="4">
        <v>0</v>
      </c>
      <c r="W148" s="86">
        <v>0</v>
      </c>
      <c r="X148" s="3" t="s">
        <v>41</v>
      </c>
      <c r="Y148" s="325"/>
      <c r="Z148" s="402"/>
      <c r="AA148" s="295"/>
      <c r="AB148" s="292"/>
      <c r="AC148" s="292"/>
      <c r="AD148" s="292"/>
      <c r="AE148" s="493"/>
      <c r="AF148" s="295"/>
      <c r="AG148" s="295"/>
      <c r="AH148" s="4"/>
    </row>
    <row r="149" spans="1:34" ht="46.5" x14ac:dyDescent="0.35">
      <c r="A149" s="325"/>
      <c r="B149" s="325"/>
      <c r="C149" s="325"/>
      <c r="D149" s="325"/>
      <c r="E149" s="325"/>
      <c r="F149" s="118"/>
      <c r="G149" s="374"/>
      <c r="H149" s="343"/>
      <c r="I149" s="351"/>
      <c r="J149" s="343"/>
      <c r="K149" s="344"/>
      <c r="L149" s="351"/>
      <c r="M149" s="353"/>
      <c r="N149" s="414"/>
      <c r="O149" s="127"/>
      <c r="P149" s="127"/>
      <c r="Q149" s="295"/>
      <c r="R149" s="411"/>
      <c r="S149" s="326"/>
      <c r="T149" s="2" t="s">
        <v>553</v>
      </c>
      <c r="U149" s="4">
        <v>1</v>
      </c>
      <c r="V149" s="4">
        <v>0</v>
      </c>
      <c r="W149" s="86">
        <v>0</v>
      </c>
      <c r="X149" s="3" t="s">
        <v>41</v>
      </c>
      <c r="Y149" s="325"/>
      <c r="Z149" s="402"/>
      <c r="AA149" s="295"/>
      <c r="AB149" s="292"/>
      <c r="AC149" s="292"/>
      <c r="AD149" s="292"/>
      <c r="AE149" s="493"/>
      <c r="AF149" s="295"/>
      <c r="AG149" s="295"/>
      <c r="AH149" s="4"/>
    </row>
    <row r="150" spans="1:34" ht="45" customHeight="1" x14ac:dyDescent="0.35">
      <c r="A150" s="325"/>
      <c r="B150" s="325"/>
      <c r="C150" s="325"/>
      <c r="D150" s="325"/>
      <c r="E150" s="325"/>
      <c r="F150" s="118"/>
      <c r="G150" s="374"/>
      <c r="H150" s="342" t="s">
        <v>561</v>
      </c>
      <c r="I150" s="350">
        <v>0</v>
      </c>
      <c r="J150" s="342" t="s">
        <v>520</v>
      </c>
      <c r="K150" s="339">
        <v>3</v>
      </c>
      <c r="L150" s="419">
        <v>1</v>
      </c>
      <c r="M150" s="352">
        <v>0</v>
      </c>
      <c r="N150" s="422">
        <v>0</v>
      </c>
      <c r="O150" s="128"/>
      <c r="P150" s="128"/>
      <c r="Q150" s="295"/>
      <c r="R150" s="411"/>
      <c r="S150" s="324" t="s">
        <v>554</v>
      </c>
      <c r="T150" s="2" t="s">
        <v>555</v>
      </c>
      <c r="U150" s="4">
        <v>1</v>
      </c>
      <c r="V150" s="4">
        <v>0</v>
      </c>
      <c r="W150" s="87">
        <v>0</v>
      </c>
      <c r="X150" s="3" t="s">
        <v>41</v>
      </c>
      <c r="Y150" s="325"/>
      <c r="Z150" s="402"/>
      <c r="AA150" s="295"/>
      <c r="AB150" s="292"/>
      <c r="AC150" s="292"/>
      <c r="AD150" s="292"/>
      <c r="AE150" s="493"/>
      <c r="AF150" s="295"/>
      <c r="AG150" s="295"/>
      <c r="AH150" s="4"/>
    </row>
    <row r="151" spans="1:34" ht="32.5" x14ac:dyDescent="0.35">
      <c r="A151" s="325"/>
      <c r="B151" s="325"/>
      <c r="C151" s="325"/>
      <c r="D151" s="325"/>
      <c r="E151" s="325"/>
      <c r="F151" s="118"/>
      <c r="G151" s="374"/>
      <c r="H151" s="407"/>
      <c r="I151" s="408"/>
      <c r="J151" s="407"/>
      <c r="K151" s="340"/>
      <c r="L151" s="420"/>
      <c r="M151" s="409"/>
      <c r="N151" s="423"/>
      <c r="O151" s="128"/>
      <c r="P151" s="128"/>
      <c r="Q151" s="295"/>
      <c r="R151" s="411"/>
      <c r="S151" s="325"/>
      <c r="T151" s="2" t="s">
        <v>637</v>
      </c>
      <c r="U151" s="4">
        <v>1</v>
      </c>
      <c r="V151" s="4">
        <v>0</v>
      </c>
      <c r="W151" s="87">
        <v>0</v>
      </c>
      <c r="X151" s="3" t="s">
        <v>41</v>
      </c>
      <c r="Y151" s="325"/>
      <c r="Z151" s="402"/>
      <c r="AA151" s="295"/>
      <c r="AB151" s="292"/>
      <c r="AC151" s="292"/>
      <c r="AD151" s="292"/>
      <c r="AE151" s="493"/>
      <c r="AF151" s="295"/>
      <c r="AG151" s="295"/>
      <c r="AH151" s="4"/>
    </row>
    <row r="152" spans="1:34" ht="46.5" x14ac:dyDescent="0.35">
      <c r="A152" s="326"/>
      <c r="B152" s="326"/>
      <c r="C152" s="326"/>
      <c r="D152" s="326"/>
      <c r="E152" s="326"/>
      <c r="F152" s="119"/>
      <c r="G152" s="378"/>
      <c r="H152" s="343"/>
      <c r="I152" s="351"/>
      <c r="J152" s="343"/>
      <c r="K152" s="344"/>
      <c r="L152" s="421"/>
      <c r="M152" s="353"/>
      <c r="N152" s="424"/>
      <c r="O152" s="129"/>
      <c r="P152" s="129"/>
      <c r="Q152" s="296"/>
      <c r="R152" s="412"/>
      <c r="S152" s="326"/>
      <c r="T152" s="2" t="s">
        <v>556</v>
      </c>
      <c r="U152" s="4">
        <v>1</v>
      </c>
      <c r="V152" s="4">
        <v>0</v>
      </c>
      <c r="W152" s="87">
        <v>0</v>
      </c>
      <c r="X152" s="3" t="s">
        <v>41</v>
      </c>
      <c r="Y152" s="326"/>
      <c r="Z152" s="403"/>
      <c r="AA152" s="296"/>
      <c r="AB152" s="293"/>
      <c r="AC152" s="293"/>
      <c r="AD152" s="293"/>
      <c r="AE152" s="494"/>
      <c r="AF152" s="296"/>
      <c r="AG152" s="296"/>
      <c r="AH152" s="4"/>
    </row>
    <row r="153" spans="1:34" s="49" customFormat="1" ht="13.5" customHeight="1" x14ac:dyDescent="0.35">
      <c r="A153" s="40"/>
      <c r="B153" s="40"/>
      <c r="C153" s="41"/>
      <c r="D153" s="42"/>
      <c r="E153" s="41"/>
      <c r="F153" s="41"/>
      <c r="G153" s="40"/>
      <c r="H153" s="43"/>
      <c r="I153" s="41"/>
      <c r="J153" s="43"/>
      <c r="K153" s="44"/>
      <c r="L153" s="44"/>
      <c r="M153" s="44"/>
      <c r="N153" s="100"/>
      <c r="O153" s="100"/>
      <c r="P153" s="100"/>
      <c r="Q153" s="45"/>
      <c r="R153" s="46"/>
      <c r="S153" s="41"/>
      <c r="T153" s="41"/>
      <c r="U153" s="44"/>
      <c r="V153" s="44"/>
      <c r="W153" s="44"/>
      <c r="X153" s="44"/>
      <c r="Y153" s="41"/>
      <c r="Z153" s="47"/>
      <c r="AA153" s="45"/>
      <c r="AB153" s="48"/>
      <c r="AC153" s="48"/>
      <c r="AD153" s="48"/>
      <c r="AE153" s="61"/>
      <c r="AF153" s="45"/>
      <c r="AG153" s="46"/>
      <c r="AH153" s="44"/>
    </row>
    <row r="154" spans="1:34" ht="45" customHeight="1" x14ac:dyDescent="0.35">
      <c r="A154" s="379" t="s">
        <v>132</v>
      </c>
      <c r="B154" s="379" t="s">
        <v>281</v>
      </c>
      <c r="C154" s="258" t="s">
        <v>282</v>
      </c>
      <c r="D154" s="258" t="s">
        <v>30</v>
      </c>
      <c r="E154" s="258" t="s">
        <v>283</v>
      </c>
      <c r="F154" s="141"/>
      <c r="G154" s="379" t="s">
        <v>284</v>
      </c>
      <c r="H154" s="324" t="s">
        <v>285</v>
      </c>
      <c r="I154" s="324" t="s">
        <v>613</v>
      </c>
      <c r="J154" s="342" t="s">
        <v>286</v>
      </c>
      <c r="K154" s="339">
        <v>15</v>
      </c>
      <c r="L154" s="339">
        <v>4</v>
      </c>
      <c r="M154" s="339">
        <v>3</v>
      </c>
      <c r="N154" s="345">
        <v>1</v>
      </c>
      <c r="O154" s="130"/>
      <c r="P154" s="130"/>
      <c r="Q154" s="294" t="s">
        <v>437</v>
      </c>
      <c r="R154" s="389">
        <v>2020130010113</v>
      </c>
      <c r="S154" s="324" t="s">
        <v>438</v>
      </c>
      <c r="T154" s="2" t="s">
        <v>562</v>
      </c>
      <c r="U154" s="4">
        <v>1</v>
      </c>
      <c r="V154" s="4">
        <v>1</v>
      </c>
      <c r="W154" s="70"/>
      <c r="X154" s="3" t="s">
        <v>41</v>
      </c>
      <c r="Y154" s="324" t="s">
        <v>668</v>
      </c>
      <c r="Z154" s="401" t="s">
        <v>457</v>
      </c>
      <c r="AA154" s="294" t="s">
        <v>44</v>
      </c>
      <c r="AB154" s="291">
        <v>57672286</v>
      </c>
      <c r="AC154" s="291">
        <v>30000000</v>
      </c>
      <c r="AD154" s="291">
        <v>30000000</v>
      </c>
      <c r="AE154" s="492">
        <f>+AD154/AB154</f>
        <v>0.52018052483648736</v>
      </c>
      <c r="AF154" s="294" t="s">
        <v>606</v>
      </c>
      <c r="AG154" s="446" t="s">
        <v>477</v>
      </c>
      <c r="AH154" s="14" t="s">
        <v>675</v>
      </c>
    </row>
    <row r="155" spans="1:34" ht="15" customHeight="1" x14ac:dyDescent="0.35">
      <c r="A155" s="379"/>
      <c r="B155" s="379"/>
      <c r="C155" s="258"/>
      <c r="D155" s="258"/>
      <c r="E155" s="258"/>
      <c r="F155" s="141"/>
      <c r="G155" s="379"/>
      <c r="H155" s="326"/>
      <c r="I155" s="326"/>
      <c r="J155" s="343"/>
      <c r="K155" s="344"/>
      <c r="L155" s="344"/>
      <c r="M155" s="344"/>
      <c r="N155" s="346"/>
      <c r="O155" s="132"/>
      <c r="P155" s="132"/>
      <c r="Q155" s="295"/>
      <c r="R155" s="389"/>
      <c r="S155" s="325"/>
      <c r="T155" s="2" t="s">
        <v>564</v>
      </c>
      <c r="U155" s="4">
        <v>3</v>
      </c>
      <c r="V155" s="4">
        <v>1</v>
      </c>
      <c r="W155" s="70"/>
      <c r="X155" s="3" t="s">
        <v>41</v>
      </c>
      <c r="Y155" s="325"/>
      <c r="Z155" s="402"/>
      <c r="AA155" s="295"/>
      <c r="AB155" s="292"/>
      <c r="AC155" s="292"/>
      <c r="AD155" s="292"/>
      <c r="AE155" s="493"/>
      <c r="AF155" s="295"/>
      <c r="AG155" s="447"/>
      <c r="AH155" s="14" t="s">
        <v>626</v>
      </c>
    </row>
    <row r="156" spans="1:34" ht="47.25" customHeight="1" x14ac:dyDescent="0.35">
      <c r="A156" s="379"/>
      <c r="B156" s="379"/>
      <c r="C156" s="258"/>
      <c r="D156" s="258"/>
      <c r="E156" s="258"/>
      <c r="F156" s="141"/>
      <c r="G156" s="379"/>
      <c r="H156" s="2" t="s">
        <v>523</v>
      </c>
      <c r="I156" s="3">
        <v>0</v>
      </c>
      <c r="J156" s="2" t="s">
        <v>525</v>
      </c>
      <c r="K156" s="4">
        <v>1</v>
      </c>
      <c r="L156" s="4">
        <v>0</v>
      </c>
      <c r="M156" s="4">
        <v>0</v>
      </c>
      <c r="N156" s="105">
        <v>0</v>
      </c>
      <c r="O156" s="131"/>
      <c r="P156" s="131"/>
      <c r="Q156" s="296"/>
      <c r="R156" s="389"/>
      <c r="S156" s="326"/>
      <c r="T156" s="2" t="s">
        <v>563</v>
      </c>
      <c r="U156" s="4">
        <v>1</v>
      </c>
      <c r="V156" s="4">
        <v>0</v>
      </c>
      <c r="W156" s="70"/>
      <c r="X156" s="3" t="s">
        <v>41</v>
      </c>
      <c r="Y156" s="325"/>
      <c r="Z156" s="402"/>
      <c r="AA156" s="295"/>
      <c r="AB156" s="292"/>
      <c r="AC156" s="292"/>
      <c r="AD156" s="292"/>
      <c r="AE156" s="493"/>
      <c r="AF156" s="295"/>
      <c r="AG156" s="447"/>
      <c r="AH156" s="10"/>
    </row>
    <row r="157" spans="1:34" ht="51" customHeight="1" x14ac:dyDescent="0.35">
      <c r="A157" s="379"/>
      <c r="B157" s="379"/>
      <c r="C157" s="258"/>
      <c r="D157" s="258"/>
      <c r="E157" s="258"/>
      <c r="F157" s="141"/>
      <c r="G157" s="379"/>
      <c r="H157" s="364" t="s">
        <v>522</v>
      </c>
      <c r="I157" s="258">
        <v>0</v>
      </c>
      <c r="J157" s="364" t="s">
        <v>524</v>
      </c>
      <c r="K157" s="339">
        <v>1</v>
      </c>
      <c r="L157" s="339">
        <v>1</v>
      </c>
      <c r="M157" s="339">
        <v>0</v>
      </c>
      <c r="N157" s="345">
        <v>0</v>
      </c>
      <c r="O157" s="130"/>
      <c r="P157" s="130"/>
      <c r="Q157" s="257" t="s">
        <v>526</v>
      </c>
      <c r="R157" s="389">
        <v>2020130010115</v>
      </c>
      <c r="S157" s="324" t="s">
        <v>565</v>
      </c>
      <c r="T157" s="2" t="s">
        <v>542</v>
      </c>
      <c r="U157" s="4">
        <v>1</v>
      </c>
      <c r="V157" s="4">
        <v>0</v>
      </c>
      <c r="W157" s="70"/>
      <c r="X157" s="3" t="s">
        <v>41</v>
      </c>
      <c r="Y157" s="325"/>
      <c r="Z157" s="402"/>
      <c r="AA157" s="295"/>
      <c r="AB157" s="292"/>
      <c r="AC157" s="292"/>
      <c r="AD157" s="292"/>
      <c r="AE157" s="493"/>
      <c r="AF157" s="295"/>
      <c r="AG157" s="447"/>
      <c r="AH157" s="10"/>
    </row>
    <row r="158" spans="1:34" ht="30" customHeight="1" x14ac:dyDescent="0.35">
      <c r="A158" s="379"/>
      <c r="B158" s="379"/>
      <c r="C158" s="258"/>
      <c r="D158" s="258"/>
      <c r="E158" s="258"/>
      <c r="F158" s="141"/>
      <c r="G158" s="379"/>
      <c r="H158" s="364"/>
      <c r="I158" s="258"/>
      <c r="J158" s="364"/>
      <c r="K158" s="340"/>
      <c r="L158" s="340"/>
      <c r="M158" s="340"/>
      <c r="N158" s="400"/>
      <c r="O158" s="132"/>
      <c r="P158" s="132"/>
      <c r="Q158" s="257"/>
      <c r="R158" s="389"/>
      <c r="S158" s="325"/>
      <c r="T158" s="2" t="s">
        <v>544</v>
      </c>
      <c r="U158" s="4">
        <v>1</v>
      </c>
      <c r="V158" s="4">
        <v>0</v>
      </c>
      <c r="W158" s="70"/>
      <c r="X158" s="3" t="s">
        <v>41</v>
      </c>
      <c r="Y158" s="325"/>
      <c r="Z158" s="402"/>
      <c r="AA158" s="295"/>
      <c r="AB158" s="292"/>
      <c r="AC158" s="292"/>
      <c r="AD158" s="292"/>
      <c r="AE158" s="493"/>
      <c r="AF158" s="295"/>
      <c r="AG158" s="447"/>
      <c r="AH158" s="10"/>
    </row>
    <row r="159" spans="1:34" ht="32.5" x14ac:dyDescent="0.35">
      <c r="A159" s="379"/>
      <c r="B159" s="379"/>
      <c r="C159" s="258"/>
      <c r="D159" s="258"/>
      <c r="E159" s="258"/>
      <c r="F159" s="141"/>
      <c r="G159" s="379"/>
      <c r="H159" s="364"/>
      <c r="I159" s="258"/>
      <c r="J159" s="364"/>
      <c r="K159" s="344"/>
      <c r="L159" s="344"/>
      <c r="M159" s="344"/>
      <c r="N159" s="346"/>
      <c r="O159" s="131"/>
      <c r="P159" s="131"/>
      <c r="Q159" s="257"/>
      <c r="R159" s="389"/>
      <c r="S159" s="326"/>
      <c r="T159" s="2" t="s">
        <v>566</v>
      </c>
      <c r="U159" s="4">
        <v>1</v>
      </c>
      <c r="V159" s="4">
        <v>0</v>
      </c>
      <c r="W159" s="70"/>
      <c r="X159" s="3" t="s">
        <v>41</v>
      </c>
      <c r="Y159" s="326"/>
      <c r="Z159" s="403"/>
      <c r="AA159" s="296"/>
      <c r="AB159" s="293"/>
      <c r="AC159" s="293"/>
      <c r="AD159" s="293"/>
      <c r="AE159" s="494"/>
      <c r="AF159" s="296"/>
      <c r="AG159" s="448"/>
      <c r="AH159" s="10"/>
    </row>
    <row r="160" spans="1:34" s="49" customFormat="1" ht="12.75" customHeight="1" x14ac:dyDescent="0.35">
      <c r="A160" s="40"/>
      <c r="B160" s="40"/>
      <c r="C160" s="41"/>
      <c r="D160" s="42"/>
      <c r="E160" s="41"/>
      <c r="F160" s="41"/>
      <c r="G160" s="40"/>
      <c r="H160" s="43"/>
      <c r="I160" s="41"/>
      <c r="J160" s="43"/>
      <c r="K160" s="44"/>
      <c r="L160" s="44"/>
      <c r="M160" s="44"/>
      <c r="N160" s="100"/>
      <c r="O160" s="100"/>
      <c r="P160" s="100"/>
      <c r="Q160" s="45"/>
      <c r="R160" s="46"/>
      <c r="S160" s="41"/>
      <c r="T160" s="41"/>
      <c r="U160" s="44"/>
      <c r="V160" s="44"/>
      <c r="W160" s="44"/>
      <c r="X160" s="44"/>
      <c r="Y160" s="41"/>
      <c r="Z160" s="47"/>
      <c r="AA160" s="45"/>
      <c r="AB160" s="48"/>
      <c r="AC160" s="48"/>
      <c r="AD160" s="48"/>
      <c r="AE160" s="61"/>
      <c r="AF160" s="45"/>
      <c r="AG160" s="46"/>
      <c r="AH160" s="44"/>
    </row>
    <row r="161" spans="1:34" ht="110.25" hidden="1" customHeight="1" x14ac:dyDescent="0.35">
      <c r="A161" s="379" t="s">
        <v>21</v>
      </c>
      <c r="B161" s="384" t="s">
        <v>22</v>
      </c>
      <c r="C161" s="385" t="s">
        <v>23</v>
      </c>
      <c r="D161" s="385">
        <v>31256050</v>
      </c>
      <c r="E161" s="385" t="s">
        <v>24</v>
      </c>
      <c r="F161" s="161"/>
      <c r="G161" s="379" t="s">
        <v>25</v>
      </c>
      <c r="H161" s="2" t="s">
        <v>26</v>
      </c>
      <c r="I161" s="3" t="s">
        <v>567</v>
      </c>
      <c r="J161" s="2" t="s">
        <v>568</v>
      </c>
      <c r="K161" s="19">
        <v>2600</v>
      </c>
      <c r="L161" s="24">
        <v>750</v>
      </c>
      <c r="M161" s="24">
        <v>0</v>
      </c>
      <c r="N161" s="101"/>
      <c r="O161" s="162"/>
      <c r="P161" s="162"/>
      <c r="Q161" s="9" t="s">
        <v>36</v>
      </c>
      <c r="R161" s="17">
        <v>2020130010215</v>
      </c>
      <c r="S161" s="3" t="s">
        <v>37</v>
      </c>
      <c r="T161" s="2" t="s">
        <v>38</v>
      </c>
      <c r="U161" s="19">
        <v>750</v>
      </c>
      <c r="V161" s="24">
        <v>0</v>
      </c>
      <c r="W161" s="68"/>
      <c r="X161" s="25">
        <v>44531</v>
      </c>
      <c r="Y161" s="3" t="s">
        <v>42</v>
      </c>
      <c r="Z161" s="3" t="s">
        <v>43</v>
      </c>
      <c r="AA161" s="9" t="s">
        <v>44</v>
      </c>
      <c r="AB161" s="6">
        <v>48000000</v>
      </c>
      <c r="AC161" s="6"/>
      <c r="AD161" s="35"/>
      <c r="AE161" s="39"/>
      <c r="AF161" s="9" t="s">
        <v>45</v>
      </c>
      <c r="AG161" s="294" t="s">
        <v>46</v>
      </c>
      <c r="AH161" s="26" t="s">
        <v>647</v>
      </c>
    </row>
    <row r="162" spans="1:34" ht="33.75" hidden="1" customHeight="1" x14ac:dyDescent="0.35">
      <c r="A162" s="379"/>
      <c r="B162" s="384"/>
      <c r="C162" s="385"/>
      <c r="D162" s="385"/>
      <c r="E162" s="385"/>
      <c r="F162" s="161"/>
      <c r="G162" s="379"/>
      <c r="H162" s="2" t="s">
        <v>27</v>
      </c>
      <c r="I162" s="3" t="s">
        <v>569</v>
      </c>
      <c r="J162" s="2" t="s">
        <v>28</v>
      </c>
      <c r="K162" s="19">
        <v>1</v>
      </c>
      <c r="L162" s="1">
        <v>0.25</v>
      </c>
      <c r="M162" s="1">
        <v>0</v>
      </c>
      <c r="N162" s="102"/>
      <c r="O162" s="102"/>
      <c r="P162" s="102"/>
      <c r="Q162" s="257" t="s">
        <v>36</v>
      </c>
      <c r="R162" s="377">
        <v>2020130010215</v>
      </c>
      <c r="S162" s="324" t="s">
        <v>37</v>
      </c>
      <c r="T162" s="2" t="s">
        <v>570</v>
      </c>
      <c r="U162" s="19">
        <v>1</v>
      </c>
      <c r="V162" s="24">
        <v>0.1</v>
      </c>
      <c r="W162" s="1"/>
      <c r="X162" s="25">
        <v>44531</v>
      </c>
      <c r="Y162" s="3" t="s">
        <v>47</v>
      </c>
      <c r="Z162" s="3" t="s">
        <v>43</v>
      </c>
      <c r="AA162" s="294" t="s">
        <v>44</v>
      </c>
      <c r="AB162" s="6">
        <v>0</v>
      </c>
      <c r="AC162" s="6"/>
      <c r="AD162" s="35"/>
      <c r="AE162" s="39"/>
      <c r="AF162" s="294" t="s">
        <v>45</v>
      </c>
      <c r="AG162" s="295"/>
      <c r="AH162" s="26" t="s">
        <v>648</v>
      </c>
    </row>
    <row r="163" spans="1:34" ht="45" hidden="1" customHeight="1" x14ac:dyDescent="0.35">
      <c r="A163" s="379"/>
      <c r="B163" s="384"/>
      <c r="C163" s="385"/>
      <c r="D163" s="385"/>
      <c r="E163" s="385"/>
      <c r="F163" s="161"/>
      <c r="G163" s="379"/>
      <c r="H163" s="2" t="s">
        <v>29</v>
      </c>
      <c r="I163" s="3" t="s">
        <v>30</v>
      </c>
      <c r="J163" s="2" t="s">
        <v>31</v>
      </c>
      <c r="K163" s="19">
        <v>2</v>
      </c>
      <c r="L163" s="1">
        <v>0.5</v>
      </c>
      <c r="M163" s="1">
        <v>0</v>
      </c>
      <c r="N163" s="102"/>
      <c r="O163" s="102"/>
      <c r="P163" s="102"/>
      <c r="Q163" s="257"/>
      <c r="R163" s="377"/>
      <c r="S163" s="325"/>
      <c r="T163" s="2" t="s">
        <v>629</v>
      </c>
      <c r="U163" s="19">
        <v>1</v>
      </c>
      <c r="V163" s="24">
        <v>0.3</v>
      </c>
      <c r="W163" s="1"/>
      <c r="X163" s="25">
        <v>44531</v>
      </c>
      <c r="Y163" s="3" t="s">
        <v>47</v>
      </c>
      <c r="Z163" s="3" t="s">
        <v>48</v>
      </c>
      <c r="AA163" s="295"/>
      <c r="AB163" s="6">
        <v>0</v>
      </c>
      <c r="AC163" s="6"/>
      <c r="AD163" s="35"/>
      <c r="AE163" s="39"/>
      <c r="AF163" s="295"/>
      <c r="AG163" s="295"/>
      <c r="AH163" s="26" t="s">
        <v>649</v>
      </c>
    </row>
    <row r="164" spans="1:34" ht="63" hidden="1" customHeight="1" x14ac:dyDescent="0.35">
      <c r="A164" s="379"/>
      <c r="B164" s="384"/>
      <c r="C164" s="385"/>
      <c r="D164" s="385"/>
      <c r="E164" s="385"/>
      <c r="F164" s="161"/>
      <c r="G164" s="379"/>
      <c r="H164" s="2" t="s">
        <v>32</v>
      </c>
      <c r="I164" s="3" t="s">
        <v>30</v>
      </c>
      <c r="J164" s="2" t="s">
        <v>33</v>
      </c>
      <c r="K164" s="19">
        <v>1</v>
      </c>
      <c r="L164" s="1">
        <v>0.25</v>
      </c>
      <c r="M164" s="1">
        <v>0</v>
      </c>
      <c r="N164" s="102"/>
      <c r="O164" s="102"/>
      <c r="P164" s="102"/>
      <c r="Q164" s="257"/>
      <c r="R164" s="377"/>
      <c r="S164" s="325"/>
      <c r="T164" s="2" t="s">
        <v>39</v>
      </c>
      <c r="U164" s="19">
        <v>1</v>
      </c>
      <c r="V164" s="24">
        <v>0.1</v>
      </c>
      <c r="W164" s="1"/>
      <c r="X164" s="25">
        <v>44531</v>
      </c>
      <c r="Y164" s="3" t="s">
        <v>47</v>
      </c>
      <c r="Z164" s="3" t="s">
        <v>43</v>
      </c>
      <c r="AA164" s="295"/>
      <c r="AB164" s="6">
        <v>50637963</v>
      </c>
      <c r="AC164" s="6"/>
      <c r="AD164" s="35"/>
      <c r="AE164" s="39"/>
      <c r="AF164" s="295"/>
      <c r="AG164" s="295"/>
      <c r="AH164" s="26" t="s">
        <v>650</v>
      </c>
    </row>
    <row r="165" spans="1:34" ht="75" hidden="1" customHeight="1" x14ac:dyDescent="0.35">
      <c r="A165" s="379"/>
      <c r="B165" s="384"/>
      <c r="C165" s="385"/>
      <c r="D165" s="385"/>
      <c r="E165" s="385"/>
      <c r="F165" s="161"/>
      <c r="G165" s="379"/>
      <c r="H165" s="2" t="s">
        <v>34</v>
      </c>
      <c r="I165" s="3" t="s">
        <v>30</v>
      </c>
      <c r="J165" s="2" t="s">
        <v>35</v>
      </c>
      <c r="K165" s="19">
        <v>1</v>
      </c>
      <c r="L165" s="1">
        <v>0.25</v>
      </c>
      <c r="M165" s="1">
        <v>0</v>
      </c>
      <c r="N165" s="102"/>
      <c r="O165" s="102"/>
      <c r="P165" s="102"/>
      <c r="Q165" s="257"/>
      <c r="R165" s="377"/>
      <c r="S165" s="326"/>
      <c r="T165" s="2" t="s">
        <v>40</v>
      </c>
      <c r="U165" s="19">
        <v>1</v>
      </c>
      <c r="V165" s="24">
        <v>0.3</v>
      </c>
      <c r="W165" s="1"/>
      <c r="X165" s="25">
        <v>44531</v>
      </c>
      <c r="Y165" s="9" t="s">
        <v>47</v>
      </c>
      <c r="Z165" s="3" t="s">
        <v>49</v>
      </c>
      <c r="AA165" s="296"/>
      <c r="AB165" s="6">
        <v>21000000</v>
      </c>
      <c r="AC165" s="6"/>
      <c r="AD165" s="35"/>
      <c r="AE165" s="39"/>
      <c r="AF165" s="296"/>
      <c r="AG165" s="296"/>
      <c r="AH165" s="26" t="s">
        <v>651</v>
      </c>
    </row>
    <row r="166" spans="1:34" s="49" customFormat="1" ht="32.5" hidden="1" x14ac:dyDescent="0.35">
      <c r="A166" s="40"/>
      <c r="B166" s="40"/>
      <c r="C166" s="41"/>
      <c r="D166" s="41"/>
      <c r="E166" s="41"/>
      <c r="F166" s="41"/>
      <c r="G166" s="40"/>
      <c r="H166" s="43"/>
      <c r="I166" s="41"/>
      <c r="J166" s="43"/>
      <c r="K166" s="50"/>
      <c r="L166" s="51"/>
      <c r="M166" s="51"/>
      <c r="N166" s="103"/>
      <c r="O166" s="103"/>
      <c r="P166" s="103"/>
      <c r="Q166" s="45"/>
      <c r="R166" s="52"/>
      <c r="S166" s="41"/>
      <c r="T166" s="43"/>
      <c r="U166" s="50"/>
      <c r="V166" s="51"/>
      <c r="W166" s="51"/>
      <c r="X166" s="41"/>
      <c r="Y166" s="41"/>
      <c r="Z166" s="41"/>
      <c r="AA166" s="45"/>
      <c r="AB166" s="53"/>
      <c r="AC166" s="53"/>
      <c r="AD166" s="53"/>
      <c r="AE166" s="53"/>
      <c r="AF166" s="53"/>
      <c r="AG166" s="53"/>
      <c r="AH166" s="50"/>
    </row>
    <row r="167" spans="1:34" ht="45" hidden="1" customHeight="1" x14ac:dyDescent="0.35">
      <c r="A167" s="379" t="s">
        <v>50</v>
      </c>
      <c r="B167" s="379" t="s">
        <v>51</v>
      </c>
      <c r="C167" s="258" t="s">
        <v>52</v>
      </c>
      <c r="D167" s="258" t="s">
        <v>92</v>
      </c>
      <c r="E167" s="258" t="s">
        <v>54</v>
      </c>
      <c r="F167" s="141"/>
      <c r="G167" s="379" t="s">
        <v>93</v>
      </c>
      <c r="H167" s="364" t="s">
        <v>94</v>
      </c>
      <c r="I167" s="258" t="s">
        <v>30</v>
      </c>
      <c r="J167" s="364" t="s">
        <v>95</v>
      </c>
      <c r="K167" s="383">
        <v>8</v>
      </c>
      <c r="L167" s="376">
        <v>2</v>
      </c>
      <c r="M167" s="376">
        <v>0</v>
      </c>
      <c r="N167" s="495"/>
      <c r="O167" s="162"/>
      <c r="P167" s="162"/>
      <c r="Q167" s="257" t="s">
        <v>313</v>
      </c>
      <c r="R167" s="377">
        <v>2020130010114</v>
      </c>
      <c r="S167" s="324" t="s">
        <v>314</v>
      </c>
      <c r="T167" s="2" t="s">
        <v>315</v>
      </c>
      <c r="U167" s="19">
        <v>40</v>
      </c>
      <c r="V167" s="24">
        <v>10</v>
      </c>
      <c r="W167" s="380"/>
      <c r="X167" s="25">
        <v>44531</v>
      </c>
      <c r="Y167" s="3" t="s">
        <v>47</v>
      </c>
      <c r="Z167" s="3" t="s">
        <v>442</v>
      </c>
      <c r="AA167" s="294" t="s">
        <v>44</v>
      </c>
      <c r="AB167" s="291">
        <v>75230293</v>
      </c>
      <c r="AC167" s="291"/>
      <c r="AD167" s="291"/>
      <c r="AE167" s="291"/>
      <c r="AF167" s="294" t="s">
        <v>571</v>
      </c>
      <c r="AG167" s="294" t="s">
        <v>443</v>
      </c>
      <c r="AH167" s="503" t="s">
        <v>646</v>
      </c>
    </row>
    <row r="168" spans="1:34" ht="45" hidden="1" customHeight="1" x14ac:dyDescent="0.35">
      <c r="A168" s="379"/>
      <c r="B168" s="379"/>
      <c r="C168" s="258"/>
      <c r="D168" s="258"/>
      <c r="E168" s="258"/>
      <c r="F168" s="141"/>
      <c r="G168" s="379"/>
      <c r="H168" s="364"/>
      <c r="I168" s="258"/>
      <c r="J168" s="364"/>
      <c r="K168" s="383"/>
      <c r="L168" s="376"/>
      <c r="M168" s="376"/>
      <c r="N168" s="495"/>
      <c r="O168" s="162"/>
      <c r="P168" s="162"/>
      <c r="Q168" s="257"/>
      <c r="R168" s="377"/>
      <c r="S168" s="325"/>
      <c r="T168" s="2" t="s">
        <v>316</v>
      </c>
      <c r="U168" s="19">
        <v>3</v>
      </c>
      <c r="V168" s="24">
        <v>1</v>
      </c>
      <c r="W168" s="381"/>
      <c r="X168" s="25">
        <v>44531</v>
      </c>
      <c r="Y168" s="3" t="s">
        <v>444</v>
      </c>
      <c r="Z168" s="3" t="s">
        <v>442</v>
      </c>
      <c r="AA168" s="295"/>
      <c r="AB168" s="292"/>
      <c r="AC168" s="292"/>
      <c r="AD168" s="292"/>
      <c r="AE168" s="292"/>
      <c r="AF168" s="295"/>
      <c r="AG168" s="295"/>
      <c r="AH168" s="504"/>
    </row>
    <row r="169" spans="1:34" ht="60" hidden="1" customHeight="1" x14ac:dyDescent="0.35">
      <c r="A169" s="379"/>
      <c r="B169" s="379"/>
      <c r="C169" s="258"/>
      <c r="D169" s="258"/>
      <c r="E169" s="258"/>
      <c r="F169" s="141"/>
      <c r="G169" s="379"/>
      <c r="H169" s="364"/>
      <c r="I169" s="258"/>
      <c r="J169" s="364"/>
      <c r="K169" s="383"/>
      <c r="L169" s="376"/>
      <c r="M169" s="376"/>
      <c r="N169" s="495"/>
      <c r="O169" s="162"/>
      <c r="P169" s="162"/>
      <c r="Q169" s="257"/>
      <c r="R169" s="377"/>
      <c r="S169" s="326"/>
      <c r="T169" s="2" t="s">
        <v>317</v>
      </c>
      <c r="U169" s="19">
        <v>2</v>
      </c>
      <c r="V169" s="24">
        <v>0</v>
      </c>
      <c r="W169" s="382"/>
      <c r="X169" s="25">
        <v>44531</v>
      </c>
      <c r="Y169" s="3" t="s">
        <v>445</v>
      </c>
      <c r="Z169" s="3" t="s">
        <v>442</v>
      </c>
      <c r="AA169" s="296"/>
      <c r="AB169" s="293"/>
      <c r="AC169" s="293"/>
      <c r="AD169" s="293"/>
      <c r="AE169" s="293"/>
      <c r="AF169" s="296"/>
      <c r="AG169" s="296"/>
      <c r="AH169" s="505"/>
    </row>
    <row r="170" spans="1:34" s="49" customFormat="1" hidden="1" x14ac:dyDescent="0.35">
      <c r="A170" s="40"/>
      <c r="B170" s="40"/>
      <c r="C170" s="41"/>
      <c r="D170" s="41"/>
      <c r="E170" s="41"/>
      <c r="F170" s="41"/>
      <c r="G170" s="40"/>
      <c r="H170" s="43"/>
      <c r="I170" s="41"/>
      <c r="J170" s="43"/>
      <c r="K170" s="50"/>
      <c r="L170" s="51"/>
      <c r="M170" s="51"/>
      <c r="N170" s="51"/>
      <c r="O170" s="51"/>
      <c r="P170" s="51"/>
      <c r="Q170" s="45"/>
      <c r="R170" s="52"/>
      <c r="S170" s="41"/>
      <c r="T170" s="43"/>
      <c r="U170" s="50"/>
      <c r="V170" s="51"/>
      <c r="W170" s="51"/>
      <c r="X170" s="41"/>
      <c r="Y170" s="41"/>
      <c r="Z170" s="41"/>
      <c r="AA170" s="45"/>
      <c r="AB170" s="53"/>
      <c r="AC170" s="53"/>
      <c r="AD170" s="53"/>
      <c r="AE170" s="53"/>
      <c r="AF170" s="45"/>
      <c r="AG170" s="45"/>
      <c r="AH170" s="50"/>
    </row>
    <row r="171" spans="1:34" ht="75" hidden="1" customHeight="1" x14ac:dyDescent="0.35">
      <c r="A171" s="379" t="s">
        <v>50</v>
      </c>
      <c r="B171" s="379" t="s">
        <v>96</v>
      </c>
      <c r="C171" s="258" t="s">
        <v>97</v>
      </c>
      <c r="D171" s="258" t="s">
        <v>98</v>
      </c>
      <c r="E171" s="258" t="s">
        <v>99</v>
      </c>
      <c r="F171" s="141"/>
      <c r="G171" s="379" t="s">
        <v>100</v>
      </c>
      <c r="H171" s="364" t="s">
        <v>101</v>
      </c>
      <c r="I171" s="258" t="s">
        <v>102</v>
      </c>
      <c r="J171" s="364" t="s">
        <v>103</v>
      </c>
      <c r="K171" s="383">
        <v>2500</v>
      </c>
      <c r="L171" s="376">
        <v>650</v>
      </c>
      <c r="M171" s="376">
        <v>0</v>
      </c>
      <c r="N171" s="376"/>
      <c r="O171" s="140"/>
      <c r="P171" s="140"/>
      <c r="Q171" s="257" t="s">
        <v>628</v>
      </c>
      <c r="R171" s="377">
        <v>2020130010116</v>
      </c>
      <c r="S171" s="324" t="s">
        <v>318</v>
      </c>
      <c r="T171" s="2" t="s">
        <v>319</v>
      </c>
      <c r="U171" s="19">
        <v>400</v>
      </c>
      <c r="V171" s="24">
        <v>50</v>
      </c>
      <c r="W171" s="380"/>
      <c r="X171" s="25">
        <v>44531</v>
      </c>
      <c r="Y171" s="324" t="s">
        <v>47</v>
      </c>
      <c r="Z171" s="324" t="s">
        <v>446</v>
      </c>
      <c r="AA171" s="294" t="s">
        <v>44</v>
      </c>
      <c r="AB171" s="6">
        <v>106600000</v>
      </c>
      <c r="AC171" s="6"/>
      <c r="AD171" s="35"/>
      <c r="AE171" s="39"/>
      <c r="AF171" s="294" t="s">
        <v>447</v>
      </c>
      <c r="AG171" s="294" t="s">
        <v>448</v>
      </c>
      <c r="AH171" s="506" t="s">
        <v>645</v>
      </c>
    </row>
    <row r="172" spans="1:34" ht="30" hidden="1" customHeight="1" x14ac:dyDescent="0.35">
      <c r="A172" s="379"/>
      <c r="B172" s="379"/>
      <c r="C172" s="258"/>
      <c r="D172" s="258"/>
      <c r="E172" s="258"/>
      <c r="F172" s="141"/>
      <c r="G172" s="379"/>
      <c r="H172" s="364"/>
      <c r="I172" s="258"/>
      <c r="J172" s="364"/>
      <c r="K172" s="383"/>
      <c r="L172" s="376"/>
      <c r="M172" s="376"/>
      <c r="N172" s="376"/>
      <c r="O172" s="140"/>
      <c r="P172" s="140"/>
      <c r="Q172" s="257"/>
      <c r="R172" s="377"/>
      <c r="S172" s="325"/>
      <c r="T172" s="2" t="s">
        <v>320</v>
      </c>
      <c r="U172" s="19">
        <v>200</v>
      </c>
      <c r="V172" s="24">
        <v>20</v>
      </c>
      <c r="W172" s="381"/>
      <c r="X172" s="25">
        <v>44531</v>
      </c>
      <c r="Y172" s="325"/>
      <c r="Z172" s="325"/>
      <c r="AA172" s="295"/>
      <c r="AB172" s="291">
        <v>146196854</v>
      </c>
      <c r="AC172" s="291"/>
      <c r="AD172" s="291"/>
      <c r="AE172" s="291"/>
      <c r="AF172" s="295"/>
      <c r="AG172" s="295"/>
      <c r="AH172" s="507"/>
    </row>
    <row r="173" spans="1:34" ht="30" hidden="1" customHeight="1" x14ac:dyDescent="0.35">
      <c r="A173" s="379"/>
      <c r="B173" s="379"/>
      <c r="C173" s="258"/>
      <c r="D173" s="258"/>
      <c r="E173" s="258"/>
      <c r="F173" s="141"/>
      <c r="G173" s="379"/>
      <c r="H173" s="364"/>
      <c r="I173" s="258"/>
      <c r="J173" s="364"/>
      <c r="K173" s="383"/>
      <c r="L173" s="376"/>
      <c r="M173" s="376"/>
      <c r="N173" s="376"/>
      <c r="O173" s="140"/>
      <c r="P173" s="140"/>
      <c r="Q173" s="257"/>
      <c r="R173" s="377"/>
      <c r="S173" s="325"/>
      <c r="T173" s="2" t="s">
        <v>321</v>
      </c>
      <c r="U173" s="19">
        <v>50</v>
      </c>
      <c r="V173" s="24">
        <v>10</v>
      </c>
      <c r="W173" s="382"/>
      <c r="X173" s="25">
        <v>44531</v>
      </c>
      <c r="Y173" s="325"/>
      <c r="Z173" s="325"/>
      <c r="AA173" s="295"/>
      <c r="AB173" s="292"/>
      <c r="AC173" s="292"/>
      <c r="AD173" s="292"/>
      <c r="AE173" s="292"/>
      <c r="AF173" s="295"/>
      <c r="AG173" s="295"/>
      <c r="AH173" s="507"/>
    </row>
    <row r="174" spans="1:34" ht="30" hidden="1" customHeight="1" x14ac:dyDescent="0.35">
      <c r="A174" s="379"/>
      <c r="B174" s="379"/>
      <c r="C174" s="258"/>
      <c r="D174" s="258"/>
      <c r="E174" s="258"/>
      <c r="F174" s="141"/>
      <c r="G174" s="379"/>
      <c r="H174" s="2" t="s">
        <v>104</v>
      </c>
      <c r="I174" s="3" t="s">
        <v>30</v>
      </c>
      <c r="J174" s="2" t="s">
        <v>105</v>
      </c>
      <c r="K174" s="19">
        <v>500</v>
      </c>
      <c r="L174" s="24">
        <v>150</v>
      </c>
      <c r="M174" s="24">
        <v>0</v>
      </c>
      <c r="N174" s="37"/>
      <c r="O174" s="140"/>
      <c r="P174" s="140"/>
      <c r="Q174" s="257"/>
      <c r="R174" s="377"/>
      <c r="S174" s="326"/>
      <c r="T174" s="2" t="s">
        <v>322</v>
      </c>
      <c r="U174" s="19">
        <v>150</v>
      </c>
      <c r="V174" s="24">
        <v>20</v>
      </c>
      <c r="W174" s="68"/>
      <c r="X174" s="25">
        <v>44531</v>
      </c>
      <c r="Y174" s="326"/>
      <c r="Z174" s="326"/>
      <c r="AA174" s="296"/>
      <c r="AB174" s="293"/>
      <c r="AC174" s="293"/>
      <c r="AD174" s="293"/>
      <c r="AE174" s="293"/>
      <c r="AF174" s="296"/>
      <c r="AG174" s="296"/>
      <c r="AH174" s="508"/>
    </row>
    <row r="175" spans="1:34" s="49" customFormat="1" hidden="1" x14ac:dyDescent="0.35">
      <c r="A175" s="40"/>
      <c r="B175" s="40"/>
      <c r="C175" s="41"/>
      <c r="D175" s="41"/>
      <c r="E175" s="54"/>
      <c r="F175" s="54"/>
      <c r="G175" s="40"/>
      <c r="H175" s="43"/>
      <c r="I175" s="41"/>
      <c r="J175" s="43"/>
      <c r="K175" s="50"/>
      <c r="L175" s="51"/>
      <c r="M175" s="51"/>
      <c r="N175" s="51"/>
      <c r="O175" s="51"/>
      <c r="P175" s="51"/>
      <c r="Q175" s="45"/>
      <c r="R175" s="52"/>
      <c r="S175" s="41"/>
      <c r="T175" s="43"/>
      <c r="U175" s="50"/>
      <c r="V175" s="51"/>
      <c r="W175" s="51"/>
      <c r="X175" s="41"/>
      <c r="Y175" s="41"/>
      <c r="Z175" s="41"/>
      <c r="AA175" s="45"/>
      <c r="AB175" s="53"/>
      <c r="AC175" s="53"/>
      <c r="AD175" s="53"/>
      <c r="AE175" s="53"/>
      <c r="AF175" s="45"/>
      <c r="AG175" s="45"/>
      <c r="AH175" s="50"/>
    </row>
    <row r="176" spans="1:34" ht="45" hidden="1" customHeight="1" x14ac:dyDescent="0.35">
      <c r="A176" s="379" t="s">
        <v>132</v>
      </c>
      <c r="B176" s="379" t="s">
        <v>133</v>
      </c>
      <c r="C176" s="258" t="s">
        <v>134</v>
      </c>
      <c r="D176" s="258" t="s">
        <v>30</v>
      </c>
      <c r="E176" s="258" t="s">
        <v>135</v>
      </c>
      <c r="F176" s="141"/>
      <c r="G176" s="379" t="s">
        <v>136</v>
      </c>
      <c r="H176" s="364" t="s">
        <v>137</v>
      </c>
      <c r="I176" s="258">
        <v>0</v>
      </c>
      <c r="J176" s="364" t="s">
        <v>138</v>
      </c>
      <c r="K176" s="383">
        <v>15</v>
      </c>
      <c r="L176" s="376">
        <v>4</v>
      </c>
      <c r="M176" s="376">
        <v>0</v>
      </c>
      <c r="N176" s="376"/>
      <c r="O176" s="140"/>
      <c r="P176" s="140"/>
      <c r="Q176" s="257" t="s">
        <v>332</v>
      </c>
      <c r="R176" s="377">
        <v>2020130010118</v>
      </c>
      <c r="S176" s="324" t="s">
        <v>333</v>
      </c>
      <c r="T176" s="2" t="s">
        <v>334</v>
      </c>
      <c r="U176" s="19">
        <v>1</v>
      </c>
      <c r="V176" s="24">
        <v>1</v>
      </c>
      <c r="W176" s="380"/>
      <c r="X176" s="25">
        <v>44531</v>
      </c>
      <c r="Y176" s="324" t="s">
        <v>47</v>
      </c>
      <c r="Z176" s="324" t="s">
        <v>450</v>
      </c>
      <c r="AA176" s="294" t="s">
        <v>44</v>
      </c>
      <c r="AB176" s="291">
        <f>64080317</f>
        <v>64080317</v>
      </c>
      <c r="AC176" s="291"/>
      <c r="AD176" s="291"/>
      <c r="AE176" s="291"/>
      <c r="AF176" s="294" t="s">
        <v>451</v>
      </c>
      <c r="AG176" s="294" t="s">
        <v>452</v>
      </c>
      <c r="AH176" s="503" t="s">
        <v>644</v>
      </c>
    </row>
    <row r="177" spans="1:34" ht="45" hidden="1" customHeight="1" x14ac:dyDescent="0.35">
      <c r="A177" s="379"/>
      <c r="B177" s="379"/>
      <c r="C177" s="258"/>
      <c r="D177" s="258"/>
      <c r="E177" s="258"/>
      <c r="F177" s="141"/>
      <c r="G177" s="379"/>
      <c r="H177" s="364"/>
      <c r="I177" s="258"/>
      <c r="J177" s="364"/>
      <c r="K177" s="383"/>
      <c r="L177" s="376"/>
      <c r="M177" s="376"/>
      <c r="N177" s="376"/>
      <c r="O177" s="140"/>
      <c r="P177" s="140"/>
      <c r="Q177" s="257"/>
      <c r="R177" s="377"/>
      <c r="S177" s="325"/>
      <c r="T177" s="2" t="s">
        <v>335</v>
      </c>
      <c r="U177" s="19">
        <v>1</v>
      </c>
      <c r="V177" s="24">
        <v>1</v>
      </c>
      <c r="W177" s="381"/>
      <c r="X177" s="25">
        <v>44531</v>
      </c>
      <c r="Y177" s="325"/>
      <c r="Z177" s="325"/>
      <c r="AA177" s="295"/>
      <c r="AB177" s="292"/>
      <c r="AC177" s="292"/>
      <c r="AD177" s="292"/>
      <c r="AE177" s="292"/>
      <c r="AF177" s="295"/>
      <c r="AG177" s="295"/>
      <c r="AH177" s="504"/>
    </row>
    <row r="178" spans="1:34" ht="60" hidden="1" customHeight="1" x14ac:dyDescent="0.35">
      <c r="A178" s="379"/>
      <c r="B178" s="379"/>
      <c r="C178" s="258"/>
      <c r="D178" s="258"/>
      <c r="E178" s="258"/>
      <c r="F178" s="141"/>
      <c r="G178" s="379"/>
      <c r="H178" s="364"/>
      <c r="I178" s="258"/>
      <c r="J178" s="364"/>
      <c r="K178" s="383"/>
      <c r="L178" s="376"/>
      <c r="M178" s="376"/>
      <c r="N178" s="376"/>
      <c r="O178" s="140"/>
      <c r="P178" s="140"/>
      <c r="Q178" s="257"/>
      <c r="R178" s="377"/>
      <c r="S178" s="326"/>
      <c r="T178" s="2" t="s">
        <v>336</v>
      </c>
      <c r="U178" s="19">
        <v>1</v>
      </c>
      <c r="V178" s="24">
        <v>0</v>
      </c>
      <c r="W178" s="382"/>
      <c r="X178" s="25">
        <v>44531</v>
      </c>
      <c r="Y178" s="326"/>
      <c r="Z178" s="326"/>
      <c r="AA178" s="296"/>
      <c r="AB178" s="293"/>
      <c r="AC178" s="293"/>
      <c r="AD178" s="293"/>
      <c r="AE178" s="293"/>
      <c r="AF178" s="296"/>
      <c r="AG178" s="296"/>
      <c r="AH178" s="505"/>
    </row>
    <row r="179" spans="1:34" s="49" customFormat="1" hidden="1" x14ac:dyDescent="0.35">
      <c r="A179" s="40"/>
      <c r="B179" s="40"/>
      <c r="C179" s="41"/>
      <c r="D179" s="41"/>
      <c r="E179" s="41"/>
      <c r="F179" s="41"/>
      <c r="G179" s="40"/>
      <c r="H179" s="43"/>
      <c r="I179" s="41"/>
      <c r="J179" s="43"/>
      <c r="K179" s="50"/>
      <c r="L179" s="51"/>
      <c r="M179" s="51"/>
      <c r="N179" s="51"/>
      <c r="O179" s="51"/>
      <c r="P179" s="51"/>
      <c r="Q179" s="45"/>
      <c r="R179" s="55"/>
      <c r="S179" s="41"/>
      <c r="T179" s="43"/>
      <c r="U179" s="50"/>
      <c r="V179" s="51"/>
      <c r="W179" s="51"/>
      <c r="X179" s="56"/>
      <c r="Y179" s="41"/>
      <c r="Z179" s="41"/>
      <c r="AA179" s="45"/>
      <c r="AB179" s="53"/>
      <c r="AC179" s="53"/>
      <c r="AD179" s="53"/>
      <c r="AE179" s="53"/>
      <c r="AF179" s="45"/>
      <c r="AG179" s="45"/>
      <c r="AH179" s="50"/>
    </row>
    <row r="180" spans="1:34" ht="394.5" hidden="1" x14ac:dyDescent="0.35">
      <c r="A180" s="32" t="s">
        <v>132</v>
      </c>
      <c r="B180" s="32" t="s">
        <v>133</v>
      </c>
      <c r="C180" s="3" t="s">
        <v>134</v>
      </c>
      <c r="D180" s="3" t="s">
        <v>30</v>
      </c>
      <c r="E180" s="3" t="s">
        <v>135</v>
      </c>
      <c r="F180" s="141"/>
      <c r="G180" s="32" t="s">
        <v>139</v>
      </c>
      <c r="H180" s="2" t="s">
        <v>140</v>
      </c>
      <c r="I180" s="9">
        <v>0</v>
      </c>
      <c r="J180" s="2" t="s">
        <v>141</v>
      </c>
      <c r="K180" s="19">
        <v>48</v>
      </c>
      <c r="L180" s="24">
        <v>14</v>
      </c>
      <c r="M180" s="24">
        <v>0</v>
      </c>
      <c r="N180" s="37"/>
      <c r="O180" s="140"/>
      <c r="P180" s="140"/>
      <c r="Q180" s="9" t="s">
        <v>572</v>
      </c>
      <c r="R180" s="17">
        <v>2020130010316</v>
      </c>
      <c r="S180" s="3" t="s">
        <v>337</v>
      </c>
      <c r="T180" s="2" t="s">
        <v>636</v>
      </c>
      <c r="U180" s="19">
        <v>12</v>
      </c>
      <c r="V180" s="24">
        <v>0</v>
      </c>
      <c r="W180" s="68"/>
      <c r="X180" s="25">
        <v>44531</v>
      </c>
      <c r="Y180" s="13" t="s">
        <v>453</v>
      </c>
      <c r="Z180" s="3" t="s">
        <v>454</v>
      </c>
      <c r="AA180" s="9" t="s">
        <v>44</v>
      </c>
      <c r="AB180" s="6">
        <v>79908156</v>
      </c>
      <c r="AC180" s="6"/>
      <c r="AD180" s="35"/>
      <c r="AE180" s="39"/>
      <c r="AF180" s="9" t="s">
        <v>455</v>
      </c>
      <c r="AG180" s="9" t="s">
        <v>456</v>
      </c>
      <c r="AH180" s="26" t="s">
        <v>643</v>
      </c>
    </row>
    <row r="181" spans="1:34" s="49" customFormat="1" hidden="1" x14ac:dyDescent="0.35">
      <c r="A181" s="40"/>
      <c r="B181" s="40"/>
      <c r="C181" s="41"/>
      <c r="D181" s="41"/>
      <c r="E181" s="41"/>
      <c r="F181" s="41"/>
      <c r="G181" s="40"/>
      <c r="H181" s="43"/>
      <c r="I181" s="45"/>
      <c r="J181" s="43"/>
      <c r="K181" s="50"/>
      <c r="L181" s="51"/>
      <c r="M181" s="51"/>
      <c r="N181" s="51"/>
      <c r="O181" s="51"/>
      <c r="P181" s="51"/>
      <c r="Q181" s="45"/>
      <c r="R181" s="52"/>
      <c r="S181" s="41"/>
      <c r="T181" s="43"/>
      <c r="U181" s="50"/>
      <c r="V181" s="51"/>
      <c r="W181" s="51"/>
      <c r="X181" s="56"/>
      <c r="Y181" s="41"/>
      <c r="Z181" s="41"/>
      <c r="AA181" s="45"/>
      <c r="AB181" s="53"/>
      <c r="AC181" s="53"/>
      <c r="AD181" s="53"/>
      <c r="AE181" s="53"/>
      <c r="AF181" s="45"/>
      <c r="AG181" s="45"/>
      <c r="AH181" s="50"/>
    </row>
    <row r="182" spans="1:34" ht="72.75" hidden="1" customHeight="1" x14ac:dyDescent="0.35">
      <c r="A182" s="373" t="s">
        <v>573</v>
      </c>
      <c r="B182" s="373" t="s">
        <v>574</v>
      </c>
      <c r="C182" s="324" t="s">
        <v>575</v>
      </c>
      <c r="D182" s="324">
        <v>274</v>
      </c>
      <c r="E182" s="258" t="s">
        <v>576</v>
      </c>
      <c r="F182" s="141"/>
      <c r="G182" s="379" t="s">
        <v>25</v>
      </c>
      <c r="H182" s="258" t="s">
        <v>610</v>
      </c>
      <c r="I182" s="258">
        <v>274</v>
      </c>
      <c r="J182" s="2" t="s">
        <v>609</v>
      </c>
      <c r="K182" s="258">
        <v>274</v>
      </c>
      <c r="L182" s="258">
        <v>91</v>
      </c>
      <c r="M182" s="257">
        <v>0</v>
      </c>
      <c r="N182" s="257"/>
      <c r="O182" s="125"/>
      <c r="P182" s="125"/>
      <c r="Q182" s="258" t="s">
        <v>577</v>
      </c>
      <c r="R182" s="377">
        <v>2020130010330</v>
      </c>
      <c r="S182" s="324" t="s">
        <v>578</v>
      </c>
      <c r="T182" s="2" t="s">
        <v>634</v>
      </c>
      <c r="U182" s="3">
        <v>0</v>
      </c>
      <c r="V182" s="29">
        <v>20</v>
      </c>
      <c r="W182" s="294"/>
      <c r="X182" s="3">
        <v>0</v>
      </c>
      <c r="Y182" s="3" t="s">
        <v>579</v>
      </c>
      <c r="Z182" s="324" t="s">
        <v>43</v>
      </c>
      <c r="AA182" s="294" t="s">
        <v>44</v>
      </c>
      <c r="AB182" s="291">
        <v>350000000</v>
      </c>
      <c r="AC182" s="453"/>
      <c r="AD182" s="453"/>
      <c r="AE182" s="453"/>
      <c r="AF182" s="324" t="s">
        <v>580</v>
      </c>
      <c r="AG182" s="294" t="s">
        <v>581</v>
      </c>
      <c r="AH182" s="500" t="s">
        <v>642</v>
      </c>
    </row>
    <row r="183" spans="1:34" ht="48" hidden="1" customHeight="1" x14ac:dyDescent="0.35">
      <c r="A183" s="374"/>
      <c r="B183" s="374"/>
      <c r="C183" s="325"/>
      <c r="D183" s="325"/>
      <c r="E183" s="258"/>
      <c r="F183" s="141"/>
      <c r="G183" s="379"/>
      <c r="H183" s="258"/>
      <c r="I183" s="258"/>
      <c r="J183" s="13" t="s">
        <v>608</v>
      </c>
      <c r="K183" s="258"/>
      <c r="L183" s="258"/>
      <c r="M183" s="257"/>
      <c r="N183" s="257"/>
      <c r="O183" s="125"/>
      <c r="P183" s="125"/>
      <c r="Q183" s="258"/>
      <c r="R183" s="377"/>
      <c r="S183" s="325"/>
      <c r="T183" s="13" t="s">
        <v>633</v>
      </c>
      <c r="U183" s="3">
        <v>0</v>
      </c>
      <c r="V183" s="29">
        <v>20</v>
      </c>
      <c r="W183" s="295"/>
      <c r="X183" s="30">
        <v>0</v>
      </c>
      <c r="Y183" s="3" t="s">
        <v>579</v>
      </c>
      <c r="Z183" s="325"/>
      <c r="AA183" s="295"/>
      <c r="AB183" s="292"/>
      <c r="AC183" s="486"/>
      <c r="AD183" s="486"/>
      <c r="AE183" s="486"/>
      <c r="AF183" s="325"/>
      <c r="AG183" s="295"/>
      <c r="AH183" s="501"/>
    </row>
    <row r="184" spans="1:34" ht="74.25" hidden="1" customHeight="1" x14ac:dyDescent="0.35">
      <c r="A184" s="378"/>
      <c r="B184" s="378"/>
      <c r="C184" s="326"/>
      <c r="D184" s="326"/>
      <c r="E184" s="258"/>
      <c r="F184" s="141"/>
      <c r="G184" s="379"/>
      <c r="H184" s="258"/>
      <c r="I184" s="258"/>
      <c r="J184" s="13" t="s">
        <v>607</v>
      </c>
      <c r="K184" s="258"/>
      <c r="L184" s="258"/>
      <c r="M184" s="257"/>
      <c r="N184" s="257"/>
      <c r="O184" s="125"/>
      <c r="P184" s="125"/>
      <c r="Q184" s="258"/>
      <c r="R184" s="377"/>
      <c r="S184" s="326"/>
      <c r="T184" s="13" t="s">
        <v>635</v>
      </c>
      <c r="U184" s="3">
        <v>0</v>
      </c>
      <c r="V184" s="29">
        <v>149</v>
      </c>
      <c r="W184" s="296"/>
      <c r="X184" s="30">
        <v>0</v>
      </c>
      <c r="Y184" s="3" t="s">
        <v>579</v>
      </c>
      <c r="Z184" s="326"/>
      <c r="AA184" s="296"/>
      <c r="AB184" s="293"/>
      <c r="AC184" s="454"/>
      <c r="AD184" s="454"/>
      <c r="AE184" s="454"/>
      <c r="AF184" s="326"/>
      <c r="AG184" s="296"/>
      <c r="AH184" s="502"/>
    </row>
    <row r="185" spans="1:34" hidden="1" x14ac:dyDescent="0.35"/>
    <row r="186" spans="1:34" hidden="1" x14ac:dyDescent="0.35"/>
    <row r="187" spans="1:34" hidden="1" x14ac:dyDescent="0.35"/>
    <row r="188" spans="1:34" hidden="1" x14ac:dyDescent="0.35"/>
    <row r="189" spans="1:34" hidden="1" x14ac:dyDescent="0.35"/>
    <row r="190" spans="1:34" hidden="1" x14ac:dyDescent="0.35"/>
    <row r="191" spans="1:34" hidden="1" x14ac:dyDescent="0.35"/>
    <row r="192" spans="1:34" hidden="1" x14ac:dyDescent="0.35"/>
    <row r="210" spans="24:24" x14ac:dyDescent="0.35">
      <c r="X210" s="113"/>
    </row>
    <row r="211" spans="24:24" x14ac:dyDescent="0.35">
      <c r="X211" s="113"/>
    </row>
    <row r="212" spans="24:24" x14ac:dyDescent="0.35">
      <c r="X212" s="113"/>
    </row>
    <row r="213" spans="24:24" x14ac:dyDescent="0.35">
      <c r="X213" s="113"/>
    </row>
    <row r="214" spans="24:24" x14ac:dyDescent="0.35">
      <c r="X214" s="113"/>
    </row>
    <row r="215" spans="24:24" x14ac:dyDescent="0.35">
      <c r="X215" s="113"/>
    </row>
    <row r="216" spans="24:24" x14ac:dyDescent="0.35">
      <c r="X216" s="113"/>
    </row>
    <row r="217" spans="24:24" x14ac:dyDescent="0.35">
      <c r="X217" s="113"/>
    </row>
    <row r="218" spans="24:24" x14ac:dyDescent="0.35">
      <c r="X218" s="113"/>
    </row>
    <row r="219" spans="24:24" x14ac:dyDescent="0.35">
      <c r="X219" s="113"/>
    </row>
    <row r="220" spans="24:24" x14ac:dyDescent="0.35">
      <c r="X220" s="113"/>
    </row>
    <row r="221" spans="24:24" x14ac:dyDescent="0.35">
      <c r="X221" s="113"/>
    </row>
  </sheetData>
  <mergeCells count="706">
    <mergeCell ref="AG4:AG17"/>
    <mergeCell ref="AF4:AF17"/>
    <mergeCell ref="AC4:AC17"/>
    <mergeCell ref="S171:S174"/>
    <mergeCell ref="W167:W169"/>
    <mergeCell ref="S167:S169"/>
    <mergeCell ref="S150:S152"/>
    <mergeCell ref="S145:S146"/>
    <mergeCell ref="S141:S142"/>
    <mergeCell ref="S138:S139"/>
    <mergeCell ref="S132:S135"/>
    <mergeCell ref="S125:S128"/>
    <mergeCell ref="S113:S115"/>
    <mergeCell ref="S93:S96"/>
    <mergeCell ref="S82:S86"/>
    <mergeCell ref="S58:S61"/>
    <mergeCell ref="S56:S57"/>
    <mergeCell ref="S49:S52"/>
    <mergeCell ref="S46:S48"/>
    <mergeCell ref="S34:S44"/>
    <mergeCell ref="S26:S32"/>
    <mergeCell ref="S19:S24"/>
    <mergeCell ref="S4:S17"/>
    <mergeCell ref="AA93:AA96"/>
    <mergeCell ref="AA46:AA53"/>
    <mergeCell ref="AD113:AD115"/>
    <mergeCell ref="AG167:AG169"/>
    <mergeCell ref="AF167:AF169"/>
    <mergeCell ref="AE167:AE169"/>
    <mergeCell ref="AC167:AC169"/>
    <mergeCell ref="AB167:AB169"/>
    <mergeCell ref="AA167:AA169"/>
    <mergeCell ref="AE141:AE143"/>
    <mergeCell ref="AB141:AB143"/>
    <mergeCell ref="AA141:AA143"/>
    <mergeCell ref="AD167:AD169"/>
    <mergeCell ref="AF132:AF139"/>
    <mergeCell ref="AE132:AE139"/>
    <mergeCell ref="AE125:AE130"/>
    <mergeCell ref="AB125:AB130"/>
    <mergeCell ref="AA125:AA130"/>
    <mergeCell ref="AG117:AG123"/>
    <mergeCell ref="AF117:AF123"/>
    <mergeCell ref="AE117:AE123"/>
    <mergeCell ref="AA76:AA80"/>
    <mergeCell ref="AG70:AG74"/>
    <mergeCell ref="AF70:AF74"/>
    <mergeCell ref="AC70:AC74"/>
    <mergeCell ref="AG125:AG130"/>
    <mergeCell ref="AF88:AF91"/>
    <mergeCell ref="AE182:AE184"/>
    <mergeCell ref="AA113:AA115"/>
    <mergeCell ref="AA101:AA112"/>
    <mergeCell ref="AE4:AE17"/>
    <mergeCell ref="AE19:AE24"/>
    <mergeCell ref="AE26:AE32"/>
    <mergeCell ref="AE34:AE44"/>
    <mergeCell ref="AE46:AE53"/>
    <mergeCell ref="AE55:AE62"/>
    <mergeCell ref="AE64:AE65"/>
    <mergeCell ref="AE67:AE68"/>
    <mergeCell ref="AE70:AE74"/>
    <mergeCell ref="AE76:AE80"/>
    <mergeCell ref="AE82:AE86"/>
    <mergeCell ref="AE88:AE91"/>
    <mergeCell ref="AE93:AE96"/>
    <mergeCell ref="AE101:AE112"/>
    <mergeCell ref="AE113:AE115"/>
    <mergeCell ref="AB113:AB115"/>
    <mergeCell ref="AA4:AA17"/>
    <mergeCell ref="AB4:AB17"/>
    <mergeCell ref="AB46:AB53"/>
    <mergeCell ref="Q141:Q143"/>
    <mergeCell ref="K125:K129"/>
    <mergeCell ref="AH58:AH61"/>
    <mergeCell ref="AH70:AH73"/>
    <mergeCell ref="AH113:AH115"/>
    <mergeCell ref="AH84:AH85"/>
    <mergeCell ref="AH182:AH184"/>
    <mergeCell ref="AH176:AH178"/>
    <mergeCell ref="AH171:AH174"/>
    <mergeCell ref="AH167:AH169"/>
    <mergeCell ref="R154:R156"/>
    <mergeCell ref="AF154:AF159"/>
    <mergeCell ref="AB154:AB159"/>
    <mergeCell ref="AA154:AA159"/>
    <mergeCell ref="AA82:AA86"/>
    <mergeCell ref="AB82:AB86"/>
    <mergeCell ref="AB76:AB80"/>
    <mergeCell ref="AB70:AB74"/>
    <mergeCell ref="AA70:AA74"/>
    <mergeCell ref="AG171:AG174"/>
    <mergeCell ref="AG145:AG152"/>
    <mergeCell ref="AF145:AF152"/>
    <mergeCell ref="AG161:AG165"/>
    <mergeCell ref="AF125:AF130"/>
    <mergeCell ref="Q182:Q184"/>
    <mergeCell ref="R182:R184"/>
    <mergeCell ref="S182:S184"/>
    <mergeCell ref="Z182:Z184"/>
    <mergeCell ref="AA182:AA184"/>
    <mergeCell ref="AB182:AB184"/>
    <mergeCell ref="AF182:AF184"/>
    <mergeCell ref="AG182:AG184"/>
    <mergeCell ref="Q176:Q178"/>
    <mergeCell ref="R176:R178"/>
    <mergeCell ref="S176:S178"/>
    <mergeCell ref="Y176:Y178"/>
    <mergeCell ref="Z176:Z178"/>
    <mergeCell ref="AA176:AA178"/>
    <mergeCell ref="AB176:AB178"/>
    <mergeCell ref="AD182:AD184"/>
    <mergeCell ref="S147:S149"/>
    <mergeCell ref="I147:I149"/>
    <mergeCell ref="A145:A152"/>
    <mergeCell ref="B145:B152"/>
    <mergeCell ref="C145:C152"/>
    <mergeCell ref="D145:D152"/>
    <mergeCell ref="E145:E152"/>
    <mergeCell ref="G145:G152"/>
    <mergeCell ref="C154:C159"/>
    <mergeCell ref="D154:D159"/>
    <mergeCell ref="E154:E159"/>
    <mergeCell ref="G154:G159"/>
    <mergeCell ref="B154:B159"/>
    <mergeCell ref="A154:A159"/>
    <mergeCell ref="Q154:Q156"/>
    <mergeCell ref="K147:K149"/>
    <mergeCell ref="L150:L152"/>
    <mergeCell ref="A182:A184"/>
    <mergeCell ref="B182:B184"/>
    <mergeCell ref="C182:C184"/>
    <mergeCell ref="D182:D184"/>
    <mergeCell ref="E182:E184"/>
    <mergeCell ref="G182:G184"/>
    <mergeCell ref="H182:H184"/>
    <mergeCell ref="I182:I184"/>
    <mergeCell ref="K182:K184"/>
    <mergeCell ref="A171:A174"/>
    <mergeCell ref="B171:B174"/>
    <mergeCell ref="C171:C174"/>
    <mergeCell ref="D171:D174"/>
    <mergeCell ref="W182:W184"/>
    <mergeCell ref="AF176:AF178"/>
    <mergeCell ref="AG176:AG178"/>
    <mergeCell ref="A176:A178"/>
    <mergeCell ref="B176:B178"/>
    <mergeCell ref="C176:C178"/>
    <mergeCell ref="D176:D178"/>
    <mergeCell ref="E176:E178"/>
    <mergeCell ref="G176:G178"/>
    <mergeCell ref="H176:H178"/>
    <mergeCell ref="I176:I178"/>
    <mergeCell ref="J176:J178"/>
    <mergeCell ref="M176:M178"/>
    <mergeCell ref="N176:N178"/>
    <mergeCell ref="AE176:AE178"/>
    <mergeCell ref="AC176:AC178"/>
    <mergeCell ref="W176:W178"/>
    <mergeCell ref="AD176:AD178"/>
    <mergeCell ref="E171:E174"/>
    <mergeCell ref="G171:G174"/>
    <mergeCell ref="H171:H173"/>
    <mergeCell ref="I171:I173"/>
    <mergeCell ref="J171:J173"/>
    <mergeCell ref="Q171:Q174"/>
    <mergeCell ref="R171:R174"/>
    <mergeCell ref="Z171:Z174"/>
    <mergeCell ref="AA171:AA174"/>
    <mergeCell ref="AF171:AF174"/>
    <mergeCell ref="M171:M173"/>
    <mergeCell ref="AB172:AB174"/>
    <mergeCell ref="N171:N173"/>
    <mergeCell ref="AE172:AE174"/>
    <mergeCell ref="AC172:AC174"/>
    <mergeCell ref="W171:W173"/>
    <mergeCell ref="Y171:Y174"/>
    <mergeCell ref="AD172:AD174"/>
    <mergeCell ref="G117:G123"/>
    <mergeCell ref="E117:E123"/>
    <mergeCell ref="D117:D123"/>
    <mergeCell ref="Q167:Q169"/>
    <mergeCell ref="R167:R169"/>
    <mergeCell ref="N167:N169"/>
    <mergeCell ref="M167:M169"/>
    <mergeCell ref="A167:A169"/>
    <mergeCell ref="B167:B169"/>
    <mergeCell ref="C167:C169"/>
    <mergeCell ref="D167:D169"/>
    <mergeCell ref="E167:E169"/>
    <mergeCell ref="G167:G169"/>
    <mergeCell ref="H167:H169"/>
    <mergeCell ref="I167:I169"/>
    <mergeCell ref="J167:J169"/>
    <mergeCell ref="Q157:Q159"/>
    <mergeCell ref="R157:R159"/>
    <mergeCell ref="M150:M152"/>
    <mergeCell ref="R125:R130"/>
    <mergeCell ref="Q125:Q130"/>
    <mergeCell ref="R132:R139"/>
    <mergeCell ref="Q132:Q139"/>
    <mergeCell ref="R141:R143"/>
    <mergeCell ref="A161:A165"/>
    <mergeCell ref="B161:B165"/>
    <mergeCell ref="C161:C165"/>
    <mergeCell ref="D161:D165"/>
    <mergeCell ref="E161:E165"/>
    <mergeCell ref="G161:G165"/>
    <mergeCell ref="J154:J155"/>
    <mergeCell ref="I154:I155"/>
    <mergeCell ref="H154:H155"/>
    <mergeCell ref="H157:H159"/>
    <mergeCell ref="I157:I159"/>
    <mergeCell ref="J157:J159"/>
    <mergeCell ref="Q162:Q165"/>
    <mergeCell ref="R162:R165"/>
    <mergeCell ref="S162:S165"/>
    <mergeCell ref="AA162:AA165"/>
    <mergeCell ref="AF162:AF165"/>
    <mergeCell ref="AG154:AG159"/>
    <mergeCell ref="L141:L142"/>
    <mergeCell ref="K141:K142"/>
    <mergeCell ref="H132:H137"/>
    <mergeCell ref="I132:I137"/>
    <mergeCell ref="J132:J137"/>
    <mergeCell ref="K132:K137"/>
    <mergeCell ref="R145:R152"/>
    <mergeCell ref="Q145:Q152"/>
    <mergeCell ref="AG132:AG139"/>
    <mergeCell ref="AF141:AF143"/>
    <mergeCell ref="AG141:AG143"/>
    <mergeCell ref="S136:S137"/>
    <mergeCell ref="AD154:AD159"/>
    <mergeCell ref="AC154:AC159"/>
    <mergeCell ref="S157:S159"/>
    <mergeCell ref="S154:S156"/>
    <mergeCell ref="AE145:AE152"/>
    <mergeCell ref="AE154:AE159"/>
    <mergeCell ref="L117:L122"/>
    <mergeCell ref="J147:J149"/>
    <mergeCell ref="H147:H149"/>
    <mergeCell ref="J150:J152"/>
    <mergeCell ref="I150:I152"/>
    <mergeCell ref="H150:H152"/>
    <mergeCell ref="I145:I146"/>
    <mergeCell ref="J145:J146"/>
    <mergeCell ref="H145:H146"/>
    <mergeCell ref="I117:I122"/>
    <mergeCell ref="J117:J122"/>
    <mergeCell ref="K117:K122"/>
    <mergeCell ref="L132:L137"/>
    <mergeCell ref="H117:H122"/>
    <mergeCell ref="D39:D40"/>
    <mergeCell ref="G46:G53"/>
    <mergeCell ref="I40:I41"/>
    <mergeCell ref="J47:J48"/>
    <mergeCell ref="K47:K48"/>
    <mergeCell ref="L47:L48"/>
    <mergeCell ref="R49:R52"/>
    <mergeCell ref="Q49:Q52"/>
    <mergeCell ref="K49:K52"/>
    <mergeCell ref="L49:L52"/>
    <mergeCell ref="M47:M48"/>
    <mergeCell ref="M49:M52"/>
    <mergeCell ref="E35:E36"/>
    <mergeCell ref="E39:E40"/>
    <mergeCell ref="Q26:Q32"/>
    <mergeCell ref="R26:R32"/>
    <mergeCell ref="Q46:Q48"/>
    <mergeCell ref="R46:R48"/>
    <mergeCell ref="Q34:Q44"/>
    <mergeCell ref="R34:R44"/>
    <mergeCell ref="M26:M28"/>
    <mergeCell ref="M29:M30"/>
    <mergeCell ref="M31:M32"/>
    <mergeCell ref="K31:K32"/>
    <mergeCell ref="H26:H28"/>
    <mergeCell ref="I26:I28"/>
    <mergeCell ref="J26:J28"/>
    <mergeCell ref="K26:K28"/>
    <mergeCell ref="H29:H30"/>
    <mergeCell ref="I29:I30"/>
    <mergeCell ref="J29:J30"/>
    <mergeCell ref="K29:K30"/>
    <mergeCell ref="L26:L28"/>
    <mergeCell ref="L29:L30"/>
    <mergeCell ref="L31:L32"/>
    <mergeCell ref="H31:H32"/>
    <mergeCell ref="Q4:Q17"/>
    <mergeCell ref="R4:R17"/>
    <mergeCell ref="I13:I14"/>
    <mergeCell ref="J13:J14"/>
    <mergeCell ref="H13:H14"/>
    <mergeCell ref="K19:K20"/>
    <mergeCell ref="K10:K11"/>
    <mergeCell ref="R19:R24"/>
    <mergeCell ref="L5:L6"/>
    <mergeCell ref="L7:L9"/>
    <mergeCell ref="L10:L11"/>
    <mergeCell ref="Q19:Q24"/>
    <mergeCell ref="M23:M24"/>
    <mergeCell ref="M13:M14"/>
    <mergeCell ref="K21:K22"/>
    <mergeCell ref="M5:M6"/>
    <mergeCell ref="M7:M9"/>
    <mergeCell ref="M10:M11"/>
    <mergeCell ref="M19:M20"/>
    <mergeCell ref="L19:L20"/>
    <mergeCell ref="L21:L22"/>
    <mergeCell ref="L23:L24"/>
    <mergeCell ref="M21:M22"/>
    <mergeCell ref="K23:K24"/>
    <mergeCell ref="A19:A24"/>
    <mergeCell ref="B19:B24"/>
    <mergeCell ref="C19:C24"/>
    <mergeCell ref="D19:D24"/>
    <mergeCell ref="E19:E24"/>
    <mergeCell ref="G19:G24"/>
    <mergeCell ref="H5:H6"/>
    <mergeCell ref="I5:I6"/>
    <mergeCell ref="J5:J6"/>
    <mergeCell ref="H7:H9"/>
    <mergeCell ref="I7:I9"/>
    <mergeCell ref="J7:J9"/>
    <mergeCell ref="H19:H20"/>
    <mergeCell ref="I19:I20"/>
    <mergeCell ref="J19:J20"/>
    <mergeCell ref="H21:H22"/>
    <mergeCell ref="I21:I22"/>
    <mergeCell ref="J21:J22"/>
    <mergeCell ref="H10:H11"/>
    <mergeCell ref="I10:I11"/>
    <mergeCell ref="J10:J11"/>
    <mergeCell ref="H23:H24"/>
    <mergeCell ref="I23:I24"/>
    <mergeCell ref="J23:J24"/>
    <mergeCell ref="A26:A32"/>
    <mergeCell ref="B26:B32"/>
    <mergeCell ref="C26:C32"/>
    <mergeCell ref="D26:D32"/>
    <mergeCell ref="E26:E32"/>
    <mergeCell ref="G26:G32"/>
    <mergeCell ref="H56:H57"/>
    <mergeCell ref="I56:I57"/>
    <mergeCell ref="H47:H48"/>
    <mergeCell ref="I47:I48"/>
    <mergeCell ref="I34:I38"/>
    <mergeCell ref="A34:A44"/>
    <mergeCell ref="B34:B44"/>
    <mergeCell ref="D34:D38"/>
    <mergeCell ref="G34:G44"/>
    <mergeCell ref="H34:H41"/>
    <mergeCell ref="D41:D43"/>
    <mergeCell ref="E41:E43"/>
    <mergeCell ref="A46:A53"/>
    <mergeCell ref="B46:B53"/>
    <mergeCell ref="C46:C53"/>
    <mergeCell ref="D46:D53"/>
    <mergeCell ref="E46:E53"/>
    <mergeCell ref="C34:C43"/>
    <mergeCell ref="A67:A68"/>
    <mergeCell ref="B67:B68"/>
    <mergeCell ref="C67:C68"/>
    <mergeCell ref="D67:D68"/>
    <mergeCell ref="E67:E68"/>
    <mergeCell ref="G67:G68"/>
    <mergeCell ref="J56:J57"/>
    <mergeCell ref="K56:K57"/>
    <mergeCell ref="A64:A65"/>
    <mergeCell ref="B64:B65"/>
    <mergeCell ref="C64:C65"/>
    <mergeCell ref="D64:D65"/>
    <mergeCell ref="E64:E65"/>
    <mergeCell ref="G64:G65"/>
    <mergeCell ref="H64:H65"/>
    <mergeCell ref="I64:I65"/>
    <mergeCell ref="A55:A62"/>
    <mergeCell ref="B55:B62"/>
    <mergeCell ref="C55:C62"/>
    <mergeCell ref="D55:D62"/>
    <mergeCell ref="E55:E62"/>
    <mergeCell ref="G55:G62"/>
    <mergeCell ref="J64:J65"/>
    <mergeCell ref="K64:K65"/>
    <mergeCell ref="A70:A74"/>
    <mergeCell ref="B70:B74"/>
    <mergeCell ref="C70:C74"/>
    <mergeCell ref="D70:D74"/>
    <mergeCell ref="E70:E74"/>
    <mergeCell ref="G70:G74"/>
    <mergeCell ref="E76:E77"/>
    <mergeCell ref="D76:D77"/>
    <mergeCell ref="C76:C77"/>
    <mergeCell ref="A76:A80"/>
    <mergeCell ref="B76:B80"/>
    <mergeCell ref="G76:G80"/>
    <mergeCell ref="C78:C80"/>
    <mergeCell ref="D78:D80"/>
    <mergeCell ref="E78:E80"/>
    <mergeCell ref="C117:C123"/>
    <mergeCell ref="B82:B86"/>
    <mergeCell ref="A82:A86"/>
    <mergeCell ref="A93:A98"/>
    <mergeCell ref="B93:B98"/>
    <mergeCell ref="A88:A91"/>
    <mergeCell ref="A141:A143"/>
    <mergeCell ref="B141:B143"/>
    <mergeCell ref="C141:C143"/>
    <mergeCell ref="B88:B91"/>
    <mergeCell ref="A117:A123"/>
    <mergeCell ref="B100:B115"/>
    <mergeCell ref="C100:C115"/>
    <mergeCell ref="B117:B123"/>
    <mergeCell ref="A100:A115"/>
    <mergeCell ref="D141:D143"/>
    <mergeCell ref="E141:E143"/>
    <mergeCell ref="G141:G143"/>
    <mergeCell ref="H125:H129"/>
    <mergeCell ref="I125:I129"/>
    <mergeCell ref="J125:J129"/>
    <mergeCell ref="A132:A139"/>
    <mergeCell ref="B132:B139"/>
    <mergeCell ref="C132:C139"/>
    <mergeCell ref="D132:D139"/>
    <mergeCell ref="E132:E139"/>
    <mergeCell ref="G132:G139"/>
    <mergeCell ref="H141:H142"/>
    <mergeCell ref="I141:I142"/>
    <mergeCell ref="J141:J142"/>
    <mergeCell ref="A125:A130"/>
    <mergeCell ref="B125:B130"/>
    <mergeCell ref="C125:C130"/>
    <mergeCell ref="D125:D130"/>
    <mergeCell ref="E125:E130"/>
    <mergeCell ref="G125:G130"/>
    <mergeCell ref="Q93:Q96"/>
    <mergeCell ref="K100:K110"/>
    <mergeCell ref="I113:I115"/>
    <mergeCell ref="J113:J115"/>
    <mergeCell ref="K113:K115"/>
    <mergeCell ref="M113:M115"/>
    <mergeCell ref="R93:R96"/>
    <mergeCell ref="I100:I110"/>
    <mergeCell ref="J100:J110"/>
    <mergeCell ref="Q113:Q115"/>
    <mergeCell ref="R113:R115"/>
    <mergeCell ref="AF46:AF53"/>
    <mergeCell ref="AF76:AF80"/>
    <mergeCell ref="AG76:AG80"/>
    <mergeCell ref="AF55:AF62"/>
    <mergeCell ref="AG55:AG62"/>
    <mergeCell ref="AF64:AF65"/>
    <mergeCell ref="AB117:AB123"/>
    <mergeCell ref="AG82:AG86"/>
    <mergeCell ref="AF82:AF86"/>
    <mergeCell ref="AC46:AC53"/>
    <mergeCell ref="AG64:AG65"/>
    <mergeCell ref="AF67:AF68"/>
    <mergeCell ref="AC64:AC65"/>
    <mergeCell ref="AC67:AC68"/>
    <mergeCell ref="AB64:AB65"/>
    <mergeCell ref="AG113:AG115"/>
    <mergeCell ref="AF113:AF115"/>
    <mergeCell ref="AC113:AC115"/>
    <mergeCell ref="AG101:AG112"/>
    <mergeCell ref="AF101:AF112"/>
    <mergeCell ref="AD101:AD112"/>
    <mergeCell ref="AC101:AC112"/>
    <mergeCell ref="AB101:AB112"/>
    <mergeCell ref="AB93:AB96"/>
    <mergeCell ref="AF34:AF44"/>
    <mergeCell ref="AG34:AG44"/>
    <mergeCell ref="AF19:AF24"/>
    <mergeCell ref="AG19:AG24"/>
    <mergeCell ref="AF26:AF32"/>
    <mergeCell ref="AG26:AG32"/>
    <mergeCell ref="AA19:AA24"/>
    <mergeCell ref="AB19:AB24"/>
    <mergeCell ref="AA34:AA44"/>
    <mergeCell ref="AB34:AB44"/>
    <mergeCell ref="AC19:AC24"/>
    <mergeCell ref="AC26:AC32"/>
    <mergeCell ref="AC34:AC44"/>
    <mergeCell ref="AA26:AA32"/>
    <mergeCell ref="AB26:AB32"/>
    <mergeCell ref="AG88:AG91"/>
    <mergeCell ref="AF93:AF96"/>
    <mergeCell ref="AG93:AG96"/>
    <mergeCell ref="AG67:AG68"/>
    <mergeCell ref="L125:L129"/>
    <mergeCell ref="AA88:AA91"/>
    <mergeCell ref="AB88:AB91"/>
    <mergeCell ref="Q70:Q73"/>
    <mergeCell ref="AG46:AG53"/>
    <mergeCell ref="L64:L65"/>
    <mergeCell ref="L70:L73"/>
    <mergeCell ref="AC55:AC62"/>
    <mergeCell ref="R56:R57"/>
    <mergeCell ref="R58:R61"/>
    <mergeCell ref="N58:N61"/>
    <mergeCell ref="N64:N65"/>
    <mergeCell ref="N70:N73"/>
    <mergeCell ref="N84:N85"/>
    <mergeCell ref="N100:N110"/>
    <mergeCell ref="M56:M57"/>
    <mergeCell ref="M64:M65"/>
    <mergeCell ref="M70:M73"/>
    <mergeCell ref="M84:M85"/>
    <mergeCell ref="M100:M110"/>
    <mergeCell ref="A4:A17"/>
    <mergeCell ref="E4:E17"/>
    <mergeCell ref="D4:D17"/>
    <mergeCell ref="C4:C17"/>
    <mergeCell ref="B4:B17"/>
    <mergeCell ref="G4:G17"/>
    <mergeCell ref="K5:K6"/>
    <mergeCell ref="K7:K9"/>
    <mergeCell ref="L13:L14"/>
    <mergeCell ref="K13:K14"/>
    <mergeCell ref="I31:I32"/>
    <mergeCell ref="J31:J32"/>
    <mergeCell ref="J49:J52"/>
    <mergeCell ref="I49:I52"/>
    <mergeCell ref="H49:H52"/>
    <mergeCell ref="N5:N6"/>
    <mergeCell ref="N7:N9"/>
    <mergeCell ref="N10:N11"/>
    <mergeCell ref="N13:N14"/>
    <mergeCell ref="N19:N20"/>
    <mergeCell ref="N21:N22"/>
    <mergeCell ref="N23:N24"/>
    <mergeCell ref="N26:N28"/>
    <mergeCell ref="N29:N30"/>
    <mergeCell ref="N31:N32"/>
    <mergeCell ref="N47:N48"/>
    <mergeCell ref="N49:N52"/>
    <mergeCell ref="G82:G86"/>
    <mergeCell ref="E82:E86"/>
    <mergeCell ref="D82:D86"/>
    <mergeCell ref="C82:C86"/>
    <mergeCell ref="H84:H85"/>
    <mergeCell ref="L100:L110"/>
    <mergeCell ref="C93:C98"/>
    <mergeCell ref="D93:D98"/>
    <mergeCell ref="E93:E98"/>
    <mergeCell ref="G93:G96"/>
    <mergeCell ref="C88:C91"/>
    <mergeCell ref="D88:D91"/>
    <mergeCell ref="E88:E91"/>
    <mergeCell ref="G88:G91"/>
    <mergeCell ref="L84:L85"/>
    <mergeCell ref="K84:K85"/>
    <mergeCell ref="J84:J85"/>
    <mergeCell ref="I84:I85"/>
    <mergeCell ref="H100:H110"/>
    <mergeCell ref="D100:D115"/>
    <mergeCell ref="E100:E115"/>
    <mergeCell ref="G100:G115"/>
    <mergeCell ref="H113:H115"/>
    <mergeCell ref="L113:L115"/>
    <mergeCell ref="K58:K61"/>
    <mergeCell ref="J58:J61"/>
    <mergeCell ref="I58:I61"/>
    <mergeCell ref="H58:H61"/>
    <mergeCell ref="L56:L57"/>
    <mergeCell ref="K70:K73"/>
    <mergeCell ref="H70:H73"/>
    <mergeCell ref="I70:I73"/>
    <mergeCell ref="J70:J73"/>
    <mergeCell ref="L58:L61"/>
    <mergeCell ref="M182:M184"/>
    <mergeCell ref="K150:K152"/>
    <mergeCell ref="L147:L149"/>
    <mergeCell ref="L145:L146"/>
    <mergeCell ref="K145:K146"/>
    <mergeCell ref="K176:K178"/>
    <mergeCell ref="L176:L178"/>
    <mergeCell ref="K171:K173"/>
    <mergeCell ref="L171:L173"/>
    <mergeCell ref="L182:L184"/>
    <mergeCell ref="K167:K169"/>
    <mergeCell ref="L167:L169"/>
    <mergeCell ref="K154:K155"/>
    <mergeCell ref="L157:L159"/>
    <mergeCell ref="K157:K159"/>
    <mergeCell ref="L154:L155"/>
    <mergeCell ref="M154:M155"/>
    <mergeCell ref="M157:M159"/>
    <mergeCell ref="M141:M142"/>
    <mergeCell ref="M145:M146"/>
    <mergeCell ref="M147:M149"/>
    <mergeCell ref="M117:M122"/>
    <mergeCell ref="M125:M129"/>
    <mergeCell ref="M132:M137"/>
    <mergeCell ref="M58:M61"/>
    <mergeCell ref="AC182:AC184"/>
    <mergeCell ref="Q56:Q57"/>
    <mergeCell ref="Q58:Q61"/>
    <mergeCell ref="AC76:AC80"/>
    <mergeCell ref="AC82:AC86"/>
    <mergeCell ref="AC88:AC91"/>
    <mergeCell ref="AC93:AC96"/>
    <mergeCell ref="AC117:AC123"/>
    <mergeCell ref="AC125:AC130"/>
    <mergeCell ref="AC132:AC139"/>
    <mergeCell ref="AC141:AC143"/>
    <mergeCell ref="Q117:Q123"/>
    <mergeCell ref="S117:S123"/>
    <mergeCell ref="R117:R123"/>
    <mergeCell ref="Q101:Q110"/>
    <mergeCell ref="R101:R110"/>
    <mergeCell ref="S101:S110"/>
    <mergeCell ref="Y117:Y123"/>
    <mergeCell ref="Y125:Y130"/>
    <mergeCell ref="Y132:Y139"/>
    <mergeCell ref="Y141:Y143"/>
    <mergeCell ref="Y145:Y152"/>
    <mergeCell ref="Z145:Z152"/>
    <mergeCell ref="Y154:Y159"/>
    <mergeCell ref="Z154:Z159"/>
    <mergeCell ref="Y76:Y80"/>
    <mergeCell ref="Z76:Z80"/>
    <mergeCell ref="Y82:Y86"/>
    <mergeCell ref="Z82:Z86"/>
    <mergeCell ref="Y88:Y91"/>
    <mergeCell ref="Z88:Z91"/>
    <mergeCell ref="Y93:Y96"/>
    <mergeCell ref="Y100:Y115"/>
    <mergeCell ref="Z100:Z115"/>
    <mergeCell ref="Z117:Z123"/>
    <mergeCell ref="Z132:Z139"/>
    <mergeCell ref="Z141:Z143"/>
    <mergeCell ref="Z125:Z130"/>
    <mergeCell ref="R70:R73"/>
    <mergeCell ref="S70:S73"/>
    <mergeCell ref="Q64:Q65"/>
    <mergeCell ref="R64:R65"/>
    <mergeCell ref="S64:S65"/>
    <mergeCell ref="Q67:Q68"/>
    <mergeCell ref="R67:R68"/>
    <mergeCell ref="Q88:Q91"/>
    <mergeCell ref="R88:R91"/>
    <mergeCell ref="S88:S91"/>
    <mergeCell ref="S67:S68"/>
    <mergeCell ref="Q82:Q86"/>
    <mergeCell ref="R82:R86"/>
    <mergeCell ref="N56:N57"/>
    <mergeCell ref="N182:N184"/>
    <mergeCell ref="N117:N122"/>
    <mergeCell ref="N125:N129"/>
    <mergeCell ref="N132:N137"/>
    <mergeCell ref="N141:N142"/>
    <mergeCell ref="N145:N146"/>
    <mergeCell ref="N147:N149"/>
    <mergeCell ref="N150:N152"/>
    <mergeCell ref="N154:N155"/>
    <mergeCell ref="N157:N159"/>
    <mergeCell ref="N113:N115"/>
    <mergeCell ref="AD4:AD17"/>
    <mergeCell ref="AD19:AD24"/>
    <mergeCell ref="AD26:AD32"/>
    <mergeCell ref="AD34:AD44"/>
    <mergeCell ref="AD46:AD53"/>
    <mergeCell ref="AD55:AD62"/>
    <mergeCell ref="AD64:AD65"/>
    <mergeCell ref="AD67:AD68"/>
    <mergeCell ref="AD70:AD74"/>
    <mergeCell ref="Y4:Y17"/>
    <mergeCell ref="Z4:Z17"/>
    <mergeCell ref="Y19:Y24"/>
    <mergeCell ref="Z19:Z24"/>
    <mergeCell ref="Y26:Y32"/>
    <mergeCell ref="Z26:Z32"/>
    <mergeCell ref="Z34:Z44"/>
    <mergeCell ref="Y34:Y44"/>
    <mergeCell ref="Y46:Y53"/>
    <mergeCell ref="Z46:Z53"/>
    <mergeCell ref="Y55:Y62"/>
    <mergeCell ref="Z55:Z62"/>
    <mergeCell ref="Y64:Y65"/>
    <mergeCell ref="Z64:Z65"/>
    <mergeCell ref="Y67:Y68"/>
    <mergeCell ref="Z67:Z68"/>
    <mergeCell ref="Y70:Y74"/>
    <mergeCell ref="Z70:Z74"/>
    <mergeCell ref="AD76:AD80"/>
    <mergeCell ref="AB67:AB68"/>
    <mergeCell ref="AA67:AA68"/>
    <mergeCell ref="AA64:AA65"/>
    <mergeCell ref="AB55:AB62"/>
    <mergeCell ref="AA55:AA62"/>
    <mergeCell ref="AD82:AD86"/>
    <mergeCell ref="AD88:AD91"/>
    <mergeCell ref="AD93:AD96"/>
    <mergeCell ref="Z93:Z96"/>
    <mergeCell ref="AA117:AA123"/>
    <mergeCell ref="AB145:AB152"/>
    <mergeCell ref="AA145:AA152"/>
    <mergeCell ref="AA132:AA139"/>
    <mergeCell ref="AB132:AB139"/>
    <mergeCell ref="AD145:AD152"/>
    <mergeCell ref="AD117:AD123"/>
    <mergeCell ref="AD125:AD130"/>
    <mergeCell ref="AD132:AD139"/>
    <mergeCell ref="AD141:AD143"/>
    <mergeCell ref="AC145:AC152"/>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DESARROLLO A 30-06-2021</vt:lpstr>
      <vt:lpstr>plan de acción 30-06-2021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2021-07-27T01:47:26Z</dcterms:modified>
</cp:coreProperties>
</file>