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7485D38F-BBC1-41AB-9A9D-26D69AA69632}" xr6:coauthVersionLast="47" xr6:coauthVersionMax="47" xr10:uidLastSave="{00000000-0000-0000-0000-000000000000}"/>
  <bookViews>
    <workbookView xWindow="-110" yWindow="-110" windowWidth="19420" windowHeight="104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 l="1"/>
  <c r="P10" i="1"/>
  <c r="L12" i="1"/>
  <c r="O10" i="1" l="1"/>
  <c r="O9" i="1"/>
  <c r="AG17" i="1" l="1"/>
  <c r="AF11" i="1"/>
  <c r="AH11" i="1" s="1"/>
  <c r="AH15" i="1"/>
  <c r="AH13" i="1"/>
  <c r="AH10" i="1"/>
  <c r="AH8" i="1"/>
  <c r="AH6" i="1"/>
  <c r="AH4" i="1"/>
  <c r="AH3" i="1"/>
  <c r="O13" i="1"/>
  <c r="P16" i="1"/>
  <c r="O16" i="1"/>
  <c r="P15" i="1"/>
  <c r="O15" i="1"/>
  <c r="P12" i="1"/>
  <c r="O12" i="1"/>
  <c r="P11" i="1"/>
  <c r="P7" i="1"/>
  <c r="AF17" i="1" l="1"/>
  <c r="O7" i="1"/>
  <c r="O17" i="1" s="1"/>
  <c r="P6" i="1"/>
  <c r="C15" i="2"/>
  <c r="Q3" i="1" l="1"/>
  <c r="Q13" i="1" l="1"/>
  <c r="Q6" i="1"/>
  <c r="AH17" i="1" l="1"/>
  <c r="Q10" i="1"/>
  <c r="Q17" i="1" s="1"/>
  <c r="B20" i="1" s="1"/>
  <c r="B18" i="1"/>
  <c r="P17" i="1" l="1"/>
  <c r="B19" i="1" s="1"/>
  <c r="B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P6" authorId="0" shapeId="0" xr:uid="{00000000-0006-0000-0000-000001000000}">
      <text>
        <r>
          <rPr>
            <b/>
            <sz val="9"/>
            <color indexed="81"/>
            <rFont val="Tahoma"/>
            <family val="2"/>
          </rPr>
          <t>Administrador:</t>
        </r>
        <r>
          <rPr>
            <sz val="9"/>
            <color indexed="81"/>
            <rFont val="Tahoma"/>
            <family val="2"/>
          </rPr>
          <t xml:space="preserve">
las campañas estan proyectadas 2 por año. Si la dividimos entre 8 solo sera el 25  % anual y en realidad haciendo dos es la meta del año. Debes dividir entre 2 y no entre 8</t>
        </r>
      </text>
    </comment>
    <comment ref="P7" authorId="0" shapeId="0" xr:uid="{00000000-0006-0000-0000-000002000000}">
      <text>
        <r>
          <rPr>
            <b/>
            <sz val="9"/>
            <color indexed="81"/>
            <rFont val="Tahoma"/>
            <family val="2"/>
          </rPr>
          <t>Administrador:</t>
        </r>
        <r>
          <rPr>
            <sz val="9"/>
            <color indexed="81"/>
            <rFont val="Tahoma"/>
            <family val="2"/>
          </rPr>
          <t xml:space="preserve">
39 convenios son por cuatro años no se puede dividir entre 39 porque tendrias que tener es la sumatoria del año pasado y este año
</t>
        </r>
      </text>
    </comment>
  </commentList>
</comments>
</file>

<file path=xl/sharedStrings.xml><?xml version="1.0" encoding="utf-8"?>
<sst xmlns="http://schemas.openxmlformats.org/spreadsheetml/2006/main" count="183" uniqueCount="172">
  <si>
    <t>REPORTE EJECUCIÓN PRESUPUESTAL</t>
  </si>
  <si>
    <t xml:space="preserve">REPORTE ASIGNACION PRESUPUESTAL
</t>
  </si>
  <si>
    <t>Código Presupuestal</t>
  </si>
  <si>
    <t>Rubro Presupuestal</t>
  </si>
  <si>
    <t>Apropiación Definitiva
(en pesos)</t>
  </si>
  <si>
    <t>Fuente de Financiación</t>
  </si>
  <si>
    <t xml:space="preserve">Dependencia Responsable </t>
  </si>
  <si>
    <t>Actividades de Proyecto</t>
  </si>
  <si>
    <t>Objetivo del Proyecto</t>
  </si>
  <si>
    <t>Código de proyecto BPIM</t>
  </si>
  <si>
    <t>PROYECTO</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</si>
  <si>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</si>
  <si>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</si>
  <si>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</si>
  <si>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</si>
  <si>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</si>
  <si>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</si>
  <si>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</si>
  <si>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</si>
  <si>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</si>
  <si>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Cartagena Resiliente</t>
  </si>
  <si>
    <t>Espacio Público, Movilidad y Transporte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</si>
  <si>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</si>
  <si>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</si>
  <si>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</si>
  <si>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</si>
  <si>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</si>
  <si>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</si>
  <si>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</si>
  <si>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</si>
  <si>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</si>
  <si>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</si>
  <si>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</si>
  <si>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</si>
  <si>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</si>
  <si>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</si>
  <si>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</si>
  <si>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</si>
  <si>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</si>
  <si>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</si>
  <si>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</si>
  <si>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</si>
  <si>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</si>
  <si>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</si>
  <si>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</si>
  <si>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</si>
  <si>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</si>
  <si>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</si>
  <si>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 xml:space="preserve">Formular un Plan Maestro de Movilidad </t>
  </si>
  <si>
    <t>Elaborar Plan de Adaptación de Cruces Viales</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</si>
  <si>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</si>
  <si>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</si>
  <si>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</si>
  <si>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</si>
  <si>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</si>
  <si>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</si>
  <si>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</si>
  <si>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</si>
  <si>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</si>
  <si>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</si>
  <si>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</si>
  <si>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</si>
  <si>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Un(1) documento</t>
  </si>
  <si>
    <t xml:space="preserve">Dos(2) medios de movilidad alternativos </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</si>
  <si>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</si>
  <si>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</si>
  <si>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</si>
  <si>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</si>
  <si>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</si>
  <si>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</si>
  <si>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</si>
  <si>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</si>
  <si>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</si>
  <si>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</si>
  <si>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10.000 M2</t>
  </si>
  <si>
    <t>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</si>
  <si>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</si>
  <si>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</si>
  <si>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</si>
  <si>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</si>
  <si>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</si>
  <si>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</si>
  <si>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</si>
  <si>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N/A</t>
  </si>
  <si>
    <t>Tramo piloto de cicloruta para la ciudad de Cartagena</t>
  </si>
  <si>
    <t xml:space="preserve">Realizar campaña para la formalización de vendedores inscritos en el RUV.              </t>
  </si>
  <si>
    <t xml:space="preserve">Gestionar convenios de adopción de parques. </t>
  </si>
  <si>
    <t>Ejecutar primera fase de la política pública</t>
  </si>
  <si>
    <t xml:space="preserve">Intervenir el espacio público por medio de la revitalización de M2.                                                  </t>
  </si>
  <si>
    <t xml:space="preserve">Realizar campañas de concientización. </t>
  </si>
  <si>
    <t>Realizar operativos para la defensa y control del espacio público en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</si>
  <si>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</si>
  <si>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</si>
  <si>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</si>
  <si>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</si>
  <si>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GERENCIA DE ESPACIO PÚBLICO Y MOVILIDAD</t>
  </si>
  <si>
    <t>AUSBERTO CONEO CAICEDO</t>
  </si>
  <si>
    <t>1. Aprovechamiento económico del espacio público.                          2. Ingresos corrientes de libre destinación.                             3. Otros dividendos Edurbe</t>
  </si>
  <si>
    <t>1. Amoblamiento urbano.                              2. Estacionamiento, ocupación de vias y espacio público.               3. Ingresos corrientes de libres destinación.            4. Otros rendimientos amoblamiento.               5. Rendiemientos financieros creditos internos.</t>
  </si>
  <si>
    <t xml:space="preserve">1. Estacionamiento, ocupación de vias y espacio público.                            2. Ingresos corrientes de libre destinación. </t>
  </si>
  <si>
    <t>AVANCE META EN EL AÑO</t>
  </si>
  <si>
    <t>AVANCE META EN EL CUATRIENIO</t>
  </si>
  <si>
    <t>AVANCE PROMEDIO METAS EN EL CUATRIENIO</t>
  </si>
  <si>
    <t>REPORTE ASIGNACION PRESUPUESTAL
SEGÚN PREDIS</t>
  </si>
  <si>
    <t>Nombre del Responsable</t>
  </si>
  <si>
    <t>INGRESOS CORRIENTES DE LIBRE DESTINACION</t>
  </si>
  <si>
    <t>02-001-06-10-01-02-04-01</t>
  </si>
  <si>
    <t>APROVECHAMIENTO ECONOMICO DEL ESPACIO PUBLICO</t>
  </si>
  <si>
    <t>02-100-06-10-01-02-04-01</t>
  </si>
  <si>
    <t xml:space="preserve">OTROS DIVIDENDOS EDURBE </t>
  </si>
  <si>
    <t>02-143-06-10-01-02-04-01</t>
  </si>
  <si>
    <t>02-001-06-10-01-02-01-01</t>
  </si>
  <si>
    <t xml:space="preserve"> Estacionamiento, Ocupación de Vías y Espacio Público </t>
  </si>
  <si>
    <t>02-080-06-10-01-02-01-01</t>
  </si>
  <si>
    <t xml:space="preserve">Rendimientos Financieros Crédito Interno    Estacionamiento, Ocupación de Vías y Espacio Público  OTROS RENDIMIENTOS FINANCIEROS AMOBLAMIENTO </t>
  </si>
  <si>
    <t>02-038-06-10-01-02-02-02      02-038-06-10-01-02-02-02       02-080-06-10-01-02-02-01        02-080-06-10-01-02-02-05      02-080-06-10-01-02-02-06       02-147-06-10-01-02-02-01</t>
  </si>
  <si>
    <t>02-001-06-10-01-02-03-01</t>
  </si>
  <si>
    <t>02-080-06-10-01-02-03-01</t>
  </si>
  <si>
    <t>AVANCE PROGRAMA AL CUATRIENIO</t>
  </si>
  <si>
    <t>AVANCE PROMEDIO DEL PROGRAMA EN EL CUATRIENIO</t>
  </si>
  <si>
    <t xml:space="preserve">02-001-06-10-01-02-02-01       02-001-06-10-01-02-02-02        02-001-06-10-01-02-02-06
</t>
  </si>
  <si>
    <t>PROGRAMACIÓN META A 2021</t>
  </si>
  <si>
    <t>Fecha de inicio 2021</t>
  </si>
  <si>
    <t>Fecha de Terminación 2021</t>
  </si>
  <si>
    <t>70 operativos</t>
  </si>
  <si>
    <t>14 puntos</t>
  </si>
  <si>
    <t>30.000 M2</t>
  </si>
  <si>
    <t>Fase 2</t>
  </si>
  <si>
    <t>2 campañas</t>
  </si>
  <si>
    <t>2 campaña</t>
  </si>
  <si>
    <t xml:space="preserve">1. Estacionamiento, ocupación de vias y espacio público.                2. Ingresos corrientes de libre destinación.           </t>
  </si>
  <si>
    <t>deuda olga</t>
  </si>
  <si>
    <t>prestamo</t>
  </si>
  <si>
    <t>Uno de los insumos principales para el desarrollo eficiente del Plan Maestro de Movilidad es el Plan de Ordenamiento Territorial, sin embargo, este no ha sido presentado aún por la Secretaría de Planeación, quien es la entidad a cargo y por ello, esta meta del Plan Maestro de ha visto retrasada.
La Gerencia ha recogido información adicional de Transcaribe que ha actualizado su Modelo de Transporte y esto representa una contribución importante en el momento que la consultoría para la formulación de este instrumento de gestión quede en firme.</t>
  </si>
  <si>
    <t xml:space="preserve">REPORTE META PRODUCTO  marzo a junio
</t>
  </si>
  <si>
    <t xml:space="preserve">el Distrito celebró el Convenio interadministrativo No.040-2019 con la Agencia Nacional de Seguridad Vial y esta entregará como resultado un producto denominado Pequeñas Grandes Obras, cuyo alcance satisface los objetivos de la meta en referencia. Por lo cual, la Gerencia, quien lidera el proceso de consecución de esta meta emitió los siguientes oficios para hacer un seguimiento de este documento que entraría a formar parte de los insumos para el desarrollo del Plan:
· Oficio AMC-OFI-0050379-2021 para solicitar espacio en el orden del día del comité de seguridad vial y hacer consultas resultados del Plan Local de Seguridad Vial y su relación con el objetivo “Diseñar Plan de adaptación de cruces”
· Oficio AMC-OFI-0065342-2021 para la Inclusión en las mesas de trabajo del programa “Pequeñas grandes obras” a la GEPM     También, se tiene la participación activa de la Gerencia en la iniciativa “Laboratorio de Movilidad” de la Escuela de Gobierno. Sus resultados son pertinentes para el entendimiento de la cultura cartagenera y las acciones que se pueden tomar para la reeducación de los ciudadanos al encontrarse en este tipo de situaciones y asimismo encontrar definir sus patrones de conductas y solucionarlo con estrategias de educación vial.
Asimismo, la Gerencia diseñó una estrategia llamada “Viva el Cruce” Es una actividad de la campaña “Ubícate x Cartagena”, enfocada en el la temática de movilidad segura que busca concientizar a los usuarios y peatones sobre la importancia de respetar las normas de tránsito y el buen uso de los cruces peatonales por medio del arte. Viva el cruce invita a los artistas a participar en el concurso de diseño de cebras que despertará la conciencia ciudadana y corresponsabilidad cívica. Para la etapa de pedagogía se contratarán artistas callejeros (mimos, bailarines y músicos) que por medio de gestos y lúdica harán sanciones pedagógicas a los infractores y exaltarán el buen comportamiento y respeto por la normativa. Para la estrategia, se seleccionaron nueve (9) cruces relacionados con las estaciones de Transcaribe, en las bases del concurso se deja por sentado la temática de diseño que debe llevar cada uno. En el momento, la Gerencia espera recursos para dar inicio a la campaña. Mediante el Oficio AMC-OFI-0016697-2021 se hizo la Remisión de estudios previos Proyecto “viva el cruce” para revisión.                                                                                                                                         </t>
  </si>
  <si>
    <t>reunion con datt y secretaria de planeaccion se adelantaron estudios y se adelanto en materia de presupuestos</t>
  </si>
  <si>
    <t>* Reunión con DATT para fortalecer el componente técnico del diseño del Sistema Distrital de Cicloinfraestructura                                        * Presentación esquemática del proyecto al Banco de Proyectos del Sistema Distrital de Infraestructura  se realizaron estudios y proyecciones presupuestales</t>
  </si>
  <si>
    <t>3 convenios firmados y 14 solicitudes de   convenios en espera de la decision del comité</t>
  </si>
  <si>
    <t>Al corte de 30 de Junio de 2021, se entregaron 3 convenios de Adopción a la Gobernación de Bolívar,
Parque de Bolívar, comprende un área de 2.662,31 M2 para su revitalización( convenio aprobado el
10 de marzo de 2020)
Parque- Centro Recreacional el Edén, comprende un área de 6.326 M2 para su revitalización
(convenio aprobado 10 de marzo de 2020)
Parque Espíritu del Manglar, comprende un área de 34.000 M2 ( convenio aprobado 23 de diciembre
2020)</t>
  </si>
  <si>
    <t>6535 m2</t>
  </si>
  <si>
    <t>Parque San Fernando 1,594 M2                                                                                                                                                                                                                            se realizó el informe técnico de fecha 1 de julio para reglamentar 4941 metros cuadrados,
a la fecha se esta esperando el informe de nuevas zonas del centro histórico y zonas aledañas, la visita
se realizó el 10 de mayo, luego estos deben ser enviado a la oficina de planeación distrital y si esta lo
aprueba se envía a la oficina jurídica para que reglamente las nuevas zonas, se anexa el informe técnico
y las nuevas zonas que se quieren reglamentar en el centro histórico</t>
  </si>
  <si>
    <t>18 DE MAYO 2021
Participación en la reunión con María Gladis (experta en trabajo social y vendedores informales
de Bogotá), Nadime Yaver (experta en espacio público de Bogotá), el Gerente de Espacio Público
y Movilidad, Ausberto Coneo Caicedo, Andrea Narváez y Xiomara Martines. En el encuentro
virtual se trataron los siguientes temas: (i) ocupación del espacio público por vendedores
informales, (ii) índices de espacio público en la ciudad, (iii) estrategias de caracterización de los
vendedores, del comité de reasentamiento Distrital.
19 DE MAYO 2021
Reunión con Gersson Serna para revisar el inventario de espacio público que se hizo en la
gerencia en el 2012. En el encuentro, el arquitecto explicó como fue el proceso del inventario y
se acordó empezar el 6 de julio la articulación para actualizar este inventario.
24 DE MAYO 2021/ACTA 013
Acta síntesis de capacitación de RGA-USAI donde explican temas de oferta institucional,
recursos y gestión. Esta información fue compartida el 26 de mayo con Xiomara Martines y
Rafael Hoyos para darle continuidad al proceso de capacitación.
25 DE MAYO 2021/TERCERA REUNIÓN
Redacción de justificación para la solicitud de correo electrónico institución de PPDEP, esta
información se le compartió Agustín del área de sistemas.
26 DE MAYO 2021/ACTA 014
Reunión con Mauricio Arrieta para revisar el documento de PPDEP y pactar nuevos
compromisos.
26 DE MAYO 2021/ACTA 015
Reunión con la Secretaría de Planeación para revisar la ficha de estructuración de la PPDEP y
solución de dudas e inquietudes.
31 DE MAYO 2021/OFICIO AMC-OFI-0060628-2021
Oficio Borrador para solicitar a Escuela de Gobierno y Liderazgo asesoría en el esquema de
participación ciudadana de la PPDEP
2 DE JUNIO 2021
Convocatoria al tercer encuentro interdisciplinar de la GEPM para trabajar la etapa de
alistamiento
2 DE JUNIO 2021
Diseño de esquema de participación ciudadana, encuesta.
8 DE JUNIO 2021/ACTA 016
Reunión de PPDEP con el equipo interdisciplinar de la GEPM para priorizar problemas, socializar
esquema de participación ciudadana y poner sobre la mesa novedades e inquietudes.
9 DE JUNIO 2021
Organización de las capas shapefiles en QGIS descargadas del MIDAS y que tienen relación en
su gran mayoría con la zona urbana de la ciudad.
9 DE JUNIO 2021/ OFICIO AMC-OFI-0065424-2021
Convocatoria de reunión de PPDEP con actor estratégico para la etapa de alistamiento (Julio
Amézquita).
9 DE JUNIO 2021/AMC-OFI-0065400-2021
Convocatoria de reunión de PPDEP con actor estratégico para la etapa de alistamiento (Elfa
Mejía)
9 DE JUNIO 2021
Invitación a Elkin Vargas López (BURODAP) actor estratégico de nivel nacional para hace parte
de panel de expertos en espacio público para participar en la etapa de agenda pública de la
Política Pública de Espacio Público. se recibió respuesta positiva el 9 de junio 2021 y se debe
enviar información al correo: elkin.vargas@buridap.co
11 DE JUNIO 2021
Invitación a Dania Gonzalez actor estratégico de nivel internacional (La Habana Cuba) para hace
parte de panel de expertos en espacio público para participar en la etapa de agenda pública de
la Política Pública de Espacio Público. / se recibió respuesta positiva el 22 de junio 2021 y se
debe enviar toda la información al correo: daniagcouret@gmail.com
11 DE JUNIO 2021
Invitación a José Chong (ONU HABITAT) actor estratégico de nivel internacional (PERÚ) para
hace parte de panel de expertos en espacio público para participar en la etapa de agenda
pública de la Política Pública de Espacio Público. recibió respuesta positiva el 9 de junio 2021 y
se debe enviar toda la información al correo jose.chong@un.org
14 DE JUNIO 2021
Diseño de encuesta método Delphi
16 DE JUNIO 2021
Asesoría a Rafael Casillas y Andrea Narváez en temas de Política Pública de Vendedores
Informales para el Distrito. En la reunión se recomendó hacer un documento que incluya el
análisis de la normativa que tiene relación con los vendedores y justificar la importancia de la
PPV para el Distrito.
18 DE JUNIO 2021/ACTA 0017
Reunión de PPDEP con actor estratégico del ámbito de la academia, Julio Amézquita con el
objetivo de socializar las problemáticas de espacio público priorizadas para focalizar el esquema
de participación ciudadana, además de recibir sugerencias y comentarios que fortalezcan el
proceso de formulación de la PPEP.
18 DE JUNIO 2021/ ACTA 0018
Reunión de PPDEP con actor estratégico del ámbito de la academia, Elfa Luz Mejía con el
objetivo de socializar las problemáticas de espacio público priorizadas para focalizar el esquema
de participación ciudadana, además de recibir sugerencias y comentarios que fortalezcan el
proceso de formulación de la PPEP.
23 DE JUNIO 2021
Solicitud de información a Julio Amézquita y Rosaura Arrieta que sirve de base, referencia y
articulación para la PPEP; lo anterior fueron compromisos adquiridos en la reunión del 18 de
junio 2021.</t>
  </si>
  <si>
    <t>46 operativos</t>
  </si>
  <si>
    <t>se realizaron 46 operativos de recuperacion del espacio publico  a fecha 30 de junio de 2021</t>
  </si>
  <si>
    <t>A la fecha de corte del 30 de junio  de 2021, se han recuperado 2542 m2, para este trimestre   se realizaron 2 procesos de restitucion del espacio publico, en  la Localidad 1 Manga y el La Localidad 2 en la Boquilla, se esta recopilando la informacion para proceder a proyectar la Resolucion de Espacio Publico Recuperado</t>
  </si>
  <si>
    <t>se realizaron 2 procesos de restitucion del espacio publico, en  la Localidad 1 Manga y el La Localidad 2 en la Boquilla, se esta recopilando la informacion para proceder a proyectar la Resolucion de Espacio Publico Recuperado</t>
  </si>
  <si>
    <t>54000 m2</t>
  </si>
  <si>
    <t>se anexan actas</t>
  </si>
  <si>
    <t>Barrio Zona FECHA M2 revitalizados Árboles sembrados Los Caracoles. Zona verde Junio 3 del 2021. 5161 m2. 50 El Socorro, plan 332. Cancha Junio 18 del 2021. 1831 m2. 18 Urb. Santa Clara Cancha Junio 18 del 2021. 452 m2. 10 Canapote. Frente a asociación Niños de Papel Junio 26 del 2021. 20 m2. 7</t>
  </si>
  <si>
    <t>AVANCE EJECUCION PPTAL A JUNIO 30</t>
  </si>
  <si>
    <t xml:space="preserve">Observaciones Enero. Junio 2021
</t>
  </si>
  <si>
    <t>Avance actividades del proyecto junio 2021</t>
  </si>
  <si>
    <t>Se realizo mesa tecnica  con la secretaria de planeacion para apoyar las actividades de la realizacion de la politica publica-</t>
  </si>
  <si>
    <t>META ACUMULADA JUNIO 2021</t>
  </si>
  <si>
    <t>Diseño de 29 parques para acupuntura urbana. 3 en ejecucion</t>
  </si>
  <si>
    <t>AVANCE PROMEDIO METAS DEL AÑO A JUNIO 2021</t>
  </si>
  <si>
    <t>SEGUIMIENTO PLAN DE ACCIÓN
DEPENDENCIA: GEPM
JUNIO 2021</t>
  </si>
  <si>
    <t>02-008-06-10-01-02-02-01
02-147-06-10-01-02-02-01
02-147-06-95-01-02-02-01</t>
  </si>
  <si>
    <t xml:space="preserve">AMOBLAMIENTO URBANO
OTROS RENDIMIENTOS AMOBLAMIENTO </t>
  </si>
  <si>
    <t>AVANCE PROMEDIO EJECUCION PPTAL DEL AÑO A JUNIO</t>
  </si>
  <si>
    <t>Para dar cumplimiento con los objetivos propuestos en el acuerdo 040 del 2016, el cual define la
política pública de la formalización de la economía, como apoyo a los ocupantes del espacio público
para la recuperación del mismo. Se Establece como Estrategia la campaña RUTA DE FORMACION
“Nunca es Tarde”, la cual tiene como objetivo articular procesos de capacitación con las distintas
entidades del distrito y entidades de educación las ofertas de estudio y capacitación, las cuales serán
comunicadas y enlazadas con los vendedores inscritos en el Registro único de Vendedores, a su
vez puedan acceder a diferentes alternativas de educación y acompañamientos de capacitación
fortaleciendo así sus conocimientos, de tal manera que puedan mejorar su calidad de vida y por lo
tanto disminuir su actividad económica informal en el espacio público. se vienen dictando actualmente para los vendedores informales del centro cursos de ingles que ayuden a mejorar su calidad de vida.</t>
  </si>
  <si>
    <t>se realizo el docuemnto para modifical el acuerdo 010 del año 2015 a la secretaria de planeacion distrital, para que le de el visto bueno para poder  y luego este pasa a la oficna de juridica del distrito para poderlo presentar al concejo y este apruebe la modificacion, luego se debe modificar el decreto 0356 del año 2015 para asi poder introducir las nuevas zonas de aprovechamiento economico, por otro lado el arquitecto wilmer esta realizando un estudio tecnico de las nuevas zonas aprovechables que entregara el 23 de abril del año 2021 se anexa docuemnto enviado a plaenacion.</t>
  </si>
  <si>
    <t xml:space="preserve">actualmente se adelantan 3 campañas en este año 2021 y todas se encuentran en plenitud de actividades para este año 2021                                                                                                                                                             Campaña Muévete en Bici:
Es una campaña pedagógica/comunicacional liderada por la Gerencia de Espacio Público y Movilidad,
surge a partir del propósito de fomentar el uso de la bici como medio de transporte no motorizado a
partir de la Ley 1811 de 2016 (Ley Pro-Bici).
En el marco de esta campaña se han desarrollado actividades, que se mencionan a continuación:
a. (3 de junio) En el marco del Día Mundial de la Bicicleta, realizamos varias acciones en torno al
uso de la bicicleta:
- Recorrido, donde los directores Ausberto Coneo (GEPM), Janer Galván (DATT) y Viviana Londoño
(IDER), llegaron hasta su lugar de trabajo en bicicleta #AlTrabajoEnBici.
- Se realizaron piezas pedagógicas sobre la Ley Pro Bici o Ley 1811 de 2016.
b. (3 de junio – 5 de junio) Participamos en la semana en vía para el cuidado del ciclista, liderado
por la Agencia Nacional de Seguridad Vial (ANSV), acompañando las diferentes actividades como
Foro virtual “Promoción y Uso de la Bicicleta”, y “Pistas de Habilidades y Destrezas para Ciclistas”
llevados a cabo en el Coliseo de Combate, Manga y Centro Comercial Las Ramblas.
Campaña Ubícate por Cartagena:
Tiene como propósito lograr que los cartageneros y turistas sientan y vivan la ciudad como propia,
haciendo uso adecuado y teniendo buenos hábitos en el espacio público y la movilidad.
Realizamos las siguientes actividad:
a. (2 de junio) Realizamos jornada de limpieza, poda y recolección de inservibles con la comunidad
del barrio Pie de la Popa, en el Parque Los Leones.
Campaña Nuestro Parque:
Es una campaña pedagógica que busca promover en la ciudadanía cartagenera conciencia por la
protección del medio ambiente, de nuestros espacios públicos, parques y zonas verdes, con la finalidad
de generar corresponsabilidad ciudadana en nuestro entorno natural.
Para este periodo se han realizado las siguientes actividades:
a. (21 de junio) Realizamos un encuentro con la comunidad del sector Olaya Blanca y La
Magdalena del barrio Olaya Herrera, jornada de socialización y sensibilización sobre la
importancia de mantener nuestros parques y zonas verdes en buen estado.
b. (25 de junio) Realizamos junto a la comunidad del sector 20 de Enero del barrio El Pozón,
jornada integral de mantenimiento en el Parque Luz y Felicidad. Se realizaron acciones como:
Siembra de 20 árboles, limpieza y poda y pintura de mobiliario. </t>
  </si>
  <si>
    <t xml:space="preserve">se identificaron puntos estrategicos   Este proyecto consiste en la intervención de 16 parques y/o zonas verdes con maquinas biosaludables con el fin de revitalizar estos espacios, ya que los parques biosaludabes cumplen un interesante servicio público de bienestar y salud para así poder mejorar la calidad de vida en la población cartagenera.
Se realizaron visitas en el mes de junio para reconocer el verdadero estado de los bienes públicos utilizados por las comunidades y se reconocieron los espacios potenciales para transformar las actividades físicas informales a formales. Se identificaron 16 puntos potenciales dentro de los cuales algunos no poseen mobiliario o no han recibido trabajos de mantenimiento o adecuación desde que fueron localizados en los espacios y presentan avanzado estado de deterioro.  
Los espacios públicos donde se implementarán son:
 Parque lineal de Crespo
 Paseo peatonal del Pie de la Popa
 Parque Navas, Bocagrande.
 Zona verde Los Calamares
 Parque de Alto Bosque
 Zona verde La Candelaria
 Parque de Olaya Herrera
 Parque Villas de la Candelaria.
 Parque de Las Pilanderas, El Pozón.
 Parque de los Caracoles.
 Parque El Socorro.
 Parque Doña Epi, Blas de Lezo.
 Parque Jorge Eliecer Gaitán, Alameda de la Victoria. 
 Parque de Simón Bolívar.
</t>
  </si>
  <si>
    <t>META ACUMULADA A DICIEMBRE 2020</t>
  </si>
  <si>
    <t xml:space="preserve">BORRADOR DEL DOCUMENTO CON SOPORTES </t>
  </si>
  <si>
    <t>0 Km</t>
  </si>
  <si>
    <t>Fase 1 (Alistamiento)</t>
  </si>
  <si>
    <t xml:space="preserve">2.770 M2 </t>
  </si>
  <si>
    <t>33.152,22 M2</t>
  </si>
  <si>
    <t>2500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</si>
</sst>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_(&quot;$&quot;\ * \(#,##0.00\);_(&quot;$&quot;\ * &quot;-&quot;??_);_(@_)"/>
    <numFmt numFmtId="167" formatCode="_-* #,##0.00\ _€_-;\-* #,##0.00\ _€_-;_-* &quot;-&quot;??\ _€_-;_-@_-"/>
    <numFmt numFmtId="168" formatCode="_-* #,##0_-;\-* #,##0_-;_-* &quot;-&quot;??_-;_-@_-"/>
    <numFmt numFmtId="169" formatCode="_(&quot;$&quot;\ * #,##0_);_(&quot;$&quot;\ * \(#,##0\);_(&quot;$&quot;\ * &quot;-&quot;??_);_(@_)"/>
  </numFmts>
  <fonts count="27"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1"/>
      <name val="Calibri"/>
      <family val="2"/>
      <scheme val="minor"/>
    </font>
    <font>
      <b/>
      <sz val="12"/>
      <color theme="1"/>
      <name val="Calibri"/>
      <family val="2"/>
      <scheme val="minor"/>
    </font>
    <font>
      <sz val="10"/>
      <color rgb="FFFF0000"/>
      <name val="Arial Nova Cond Light"/>
      <family val="2"/>
    </font>
    <font>
      <sz val="12"/>
      <color theme="1"/>
      <name val="Calibri"/>
      <family val="2"/>
      <scheme val="minor"/>
    </font>
    <font>
      <sz val="10"/>
      <name val="Arial Nova Cond Light"/>
      <family val="2"/>
    </font>
    <font>
      <sz val="12"/>
      <color rgb="FF000000"/>
      <name val="Calibri"/>
      <family val="2"/>
      <scheme val="minor"/>
    </font>
    <font>
      <sz val="12"/>
      <name val="Arial Nova Cond Light"/>
      <family val="2"/>
    </font>
    <font>
      <sz val="9"/>
      <color indexed="81"/>
      <name val="Tahoma"/>
      <family val="2"/>
    </font>
    <font>
      <b/>
      <sz val="9"/>
      <color indexed="81"/>
      <name val="Tahoma"/>
      <family val="2"/>
    </font>
    <font>
      <b/>
      <sz val="10"/>
      <color rgb="FFFF0000"/>
      <name val="Calibri"/>
      <family val="2"/>
      <scheme val="minor"/>
    </font>
    <font>
      <b/>
      <sz val="10"/>
      <color theme="1"/>
      <name val="Calibri"/>
      <family val="2"/>
      <scheme val="minor"/>
    </font>
    <font>
      <b/>
      <sz val="10"/>
      <name val="Calibri"/>
      <family val="2"/>
      <scheme val="minor"/>
    </font>
    <font>
      <b/>
      <sz val="9"/>
      <color theme="1"/>
      <name val="Calibri"/>
      <family val="2"/>
      <scheme val="minor"/>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cellStyleXfs>
  <cellXfs count="136">
    <xf numFmtId="0" fontId="0" fillId="0" borderId="0" xfId="0"/>
    <xf numFmtId="0" fontId="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Border="1"/>
    <xf numFmtId="1" fontId="9" fillId="0" borderId="1" xfId="1"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9" fontId="0" fillId="0" borderId="0" xfId="0" applyNumberFormat="1"/>
    <xf numFmtId="9" fontId="0" fillId="0" borderId="0" xfId="2" applyFont="1"/>
    <xf numFmtId="0" fontId="0" fillId="0" borderId="1" xfId="0" applyBorder="1" applyAlignment="1">
      <alignment wrapText="1"/>
    </xf>
    <xf numFmtId="9" fontId="0" fillId="0" borderId="1" xfId="0" applyNumberFormat="1" applyBorder="1"/>
    <xf numFmtId="0" fontId="10" fillId="0" borderId="1" xfId="0" applyFont="1" applyBorder="1" applyAlignment="1">
      <alignment vertical="center"/>
    </xf>
    <xf numFmtId="0" fontId="9" fillId="0" borderId="6" xfId="0" applyFont="1" applyBorder="1" applyAlignment="1">
      <alignment vertical="center" wrapText="1"/>
    </xf>
    <xf numFmtId="168" fontId="0" fillId="0" borderId="1" xfId="1" applyNumberFormat="1" applyFont="1" applyBorder="1" applyAlignment="1">
      <alignment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168" fontId="0" fillId="0" borderId="1" xfId="1" applyNumberFormat="1" applyFon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6" fontId="0" fillId="0" borderId="1" xfId="3" applyFont="1" applyBorder="1" applyAlignment="1">
      <alignment horizontal="center" vertical="center"/>
    </xf>
    <xf numFmtId="166" fontId="0" fillId="0" borderId="0" xfId="3" applyFont="1"/>
    <xf numFmtId="0" fontId="9" fillId="0" borderId="1" xfId="0" applyFont="1" applyBorder="1" applyAlignment="1">
      <alignment horizont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5" fontId="0" fillId="0" borderId="0" xfId="0" applyNumberFormat="1"/>
    <xf numFmtId="0" fontId="9" fillId="5" borderId="1" xfId="0" applyFont="1" applyFill="1" applyBorder="1" applyAlignment="1">
      <alignment horizontal="center" vertical="center" wrapText="1"/>
    </xf>
    <xf numFmtId="169" fontId="0" fillId="0" borderId="0" xfId="3" applyNumberFormat="1" applyFont="1" applyAlignment="1">
      <alignment horizontal="center" vertical="center"/>
    </xf>
    <xf numFmtId="164" fontId="0" fillId="0" borderId="0" xfId="4" applyFont="1"/>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9" fillId="0" borderId="5"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9" fontId="9" fillId="0" borderId="1" xfId="2" applyFont="1" applyFill="1" applyBorder="1" applyAlignment="1">
      <alignment horizontal="center" vertical="center"/>
    </xf>
    <xf numFmtId="0" fontId="4" fillId="5" borderId="1" xfId="0" applyFont="1" applyFill="1" applyBorder="1" applyAlignment="1">
      <alignment horizontal="center" vertical="center" wrapText="1"/>
    </xf>
    <xf numFmtId="1" fontId="9" fillId="5" borderId="1" xfId="1"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0" fontId="0" fillId="5" borderId="0" xfId="0" applyFill="1"/>
    <xf numFmtId="9" fontId="9" fillId="0" borderId="6" xfId="2" applyFont="1" applyFill="1" applyBorder="1" applyAlignment="1">
      <alignment horizontal="center" vertical="center" wrapText="1"/>
    </xf>
    <xf numFmtId="0" fontId="16" fillId="0" borderId="1" xfId="0" applyFont="1" applyFill="1" applyBorder="1" applyAlignment="1">
      <alignment horizontal="center" vertical="center"/>
    </xf>
    <xf numFmtId="9" fontId="9" fillId="0" borderId="4" xfId="2" applyFont="1" applyFill="1" applyBorder="1" applyAlignment="1">
      <alignment horizontal="center" vertical="center"/>
    </xf>
    <xf numFmtId="9" fontId="9" fillId="0" borderId="6" xfId="2" applyFont="1" applyFill="1" applyBorder="1" applyAlignment="1">
      <alignment horizontal="center" vertical="center"/>
    </xf>
    <xf numFmtId="0" fontId="14" fillId="0" borderId="1" xfId="0" applyFont="1" applyBorder="1" applyAlignment="1">
      <alignment horizontal="center" vertical="center" wrapText="1"/>
    </xf>
    <xf numFmtId="3" fontId="15"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0" fontId="9" fillId="3" borderId="6" xfId="0" applyNumberFormat="1" applyFont="1" applyFill="1" applyBorder="1" applyAlignment="1">
      <alignment vertical="center" wrapText="1"/>
    </xf>
    <xf numFmtId="0" fontId="9" fillId="3" borderId="1" xfId="0" applyFont="1" applyFill="1" applyBorder="1" applyAlignment="1">
      <alignment vertical="center" wrapText="1"/>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9" fontId="9" fillId="3" borderId="5" xfId="0" applyNumberFormat="1" applyFont="1" applyFill="1" applyBorder="1" applyAlignment="1">
      <alignment vertical="center" wrapText="1"/>
    </xf>
    <xf numFmtId="9" fontId="9" fillId="3" borderId="6" xfId="0" applyNumberFormat="1" applyFont="1" applyFill="1" applyBorder="1" applyAlignment="1">
      <alignment vertical="center" wrapText="1"/>
    </xf>
    <xf numFmtId="0" fontId="9" fillId="3" borderId="1" xfId="0" applyNumberFormat="1" applyFont="1" applyFill="1" applyBorder="1" applyAlignment="1">
      <alignment vertical="center" wrapText="1"/>
    </xf>
    <xf numFmtId="9" fontId="9" fillId="3" borderId="1" xfId="0" applyNumberFormat="1" applyFont="1" applyFill="1" applyBorder="1" applyAlignment="1">
      <alignment vertical="center" wrapText="1"/>
    </xf>
    <xf numFmtId="166" fontId="9" fillId="3" borderId="1" xfId="3" applyFont="1" applyFill="1" applyBorder="1" applyAlignment="1">
      <alignment vertical="center" wrapText="1"/>
    </xf>
    <xf numFmtId="9" fontId="9" fillId="3" borderId="1" xfId="2" applyFont="1" applyFill="1" applyBorder="1" applyAlignment="1">
      <alignment vertical="center" wrapText="1"/>
    </xf>
    <xf numFmtId="166" fontId="9" fillId="3" borderId="6" xfId="3" applyFont="1" applyFill="1" applyBorder="1" applyAlignment="1">
      <alignment vertical="center" wrapText="1"/>
    </xf>
    <xf numFmtId="9" fontId="9" fillId="3" borderId="6" xfId="2" applyFont="1" applyFill="1" applyBorder="1" applyAlignment="1">
      <alignment vertical="center" wrapText="1"/>
    </xf>
    <xf numFmtId="169" fontId="0" fillId="2" borderId="6" xfId="3"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Border="1" applyAlignment="1">
      <alignment horizontal="center" vertical="center"/>
    </xf>
    <xf numFmtId="0" fontId="16" fillId="5" borderId="1" xfId="0"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5" borderId="0" xfId="0" applyFill="1" applyAlignment="1">
      <alignment horizontal="center" vertical="center"/>
    </xf>
    <xf numFmtId="0" fontId="16" fillId="5" borderId="1" xfId="0" applyFont="1" applyFill="1" applyBorder="1" applyAlignment="1">
      <alignment vertical="center" wrapText="1"/>
    </xf>
    <xf numFmtId="0" fontId="22"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9" fillId="2" borderId="6" xfId="0"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5" xfId="0" applyFont="1" applyFill="1" applyBorder="1" applyAlignment="1">
      <alignment horizontal="center" vertical="center"/>
    </xf>
    <xf numFmtId="3"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6"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9" fillId="0" borderId="6"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xf>
    <xf numFmtId="0" fontId="23" fillId="0" borderId="6" xfId="0"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9" fontId="9" fillId="3" borderId="4" xfId="2" applyFont="1" applyFill="1" applyBorder="1" applyAlignment="1">
      <alignment horizontal="center" vertical="center" wrapText="1"/>
    </xf>
    <xf numFmtId="9" fontId="9" fillId="3" borderId="6" xfId="2" applyFont="1" applyFill="1" applyBorder="1" applyAlignment="1">
      <alignment horizontal="center" vertical="center" wrapText="1"/>
    </xf>
    <xf numFmtId="0" fontId="7"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166" fontId="9" fillId="0" borderId="4" xfId="3" applyFont="1" applyBorder="1" applyAlignment="1">
      <alignment horizontal="center" vertical="center" wrapText="1"/>
    </xf>
    <xf numFmtId="166" fontId="9" fillId="0" borderId="6" xfId="3" applyFont="1" applyBorder="1" applyAlignment="1">
      <alignment horizontal="center" vertical="center" wrapText="1"/>
    </xf>
    <xf numFmtId="166" fontId="0" fillId="0" borderId="1" xfId="3" applyFont="1" applyBorder="1" applyAlignment="1">
      <alignment horizontal="center" vertical="center"/>
    </xf>
    <xf numFmtId="166" fontId="0" fillId="0" borderId="5" xfId="3" applyFont="1" applyBorder="1" applyAlignment="1">
      <alignment horizontal="center" vertical="center"/>
    </xf>
    <xf numFmtId="166" fontId="0" fillId="0" borderId="6" xfId="3" applyFont="1" applyBorder="1" applyAlignment="1">
      <alignment horizontal="center" vertical="center"/>
    </xf>
    <xf numFmtId="1" fontId="9" fillId="0" borderId="1" xfId="1"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69" fontId="9" fillId="0" borderId="1" xfId="3"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9" fontId="9" fillId="0" borderId="4" xfId="0" applyNumberFormat="1" applyFont="1" applyFill="1" applyBorder="1" applyAlignment="1">
      <alignment horizontal="center" vertical="center"/>
    </xf>
    <xf numFmtId="9" fontId="9" fillId="0" borderId="5" xfId="0" applyNumberFormat="1" applyFont="1" applyFill="1" applyBorder="1" applyAlignment="1">
      <alignment horizontal="center" vertical="center"/>
    </xf>
    <xf numFmtId="9" fontId="9" fillId="0" borderId="6"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9" fontId="9" fillId="4" borderId="5" xfId="0" applyNumberFormat="1" applyFont="1" applyFill="1" applyBorder="1" applyAlignment="1">
      <alignment horizontal="center" vertical="center"/>
    </xf>
    <xf numFmtId="9" fontId="9" fillId="4" borderId="6"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1" fontId="0" fillId="0" borderId="1" xfId="0" applyNumberFormat="1" applyBorder="1" applyAlignment="1">
      <alignment horizontal="center" vertical="center"/>
    </xf>
  </cellXfs>
  <cellStyles count="5">
    <cellStyle name="Millares" xfId="1" builtinId="3"/>
    <cellStyle name="Moneda" xfId="3" builtinId="4"/>
    <cellStyle name="Moneda [0]" xfId="4"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
  <sheetViews>
    <sheetView tabSelected="1" topLeftCell="A2" zoomScale="60" zoomScaleNormal="60" workbookViewId="0">
      <pane ySplit="1500" activePane="bottomLeft"/>
      <selection activeCell="K4" sqref="K4"/>
      <selection pane="bottomLeft" activeCell="A20" sqref="A20"/>
    </sheetView>
  </sheetViews>
  <sheetFormatPr baseColWidth="10" defaultRowHeight="14.5" x14ac:dyDescent="0.35"/>
  <cols>
    <col min="1" max="1" width="27.26953125" customWidth="1"/>
    <col min="2" max="2" width="22.453125" customWidth="1"/>
    <col min="3" max="3" width="25" customWidth="1"/>
    <col min="4" max="4" width="21.1796875" customWidth="1"/>
    <col min="5" max="5" width="23.26953125" customWidth="1"/>
    <col min="6" max="6" width="27.453125" customWidth="1"/>
    <col min="7" max="7" width="38.54296875" customWidth="1"/>
    <col min="8" max="8" width="42" customWidth="1"/>
    <col min="9" max="9" width="33.54296875" customWidth="1"/>
    <col min="10" max="10" width="29.1796875" customWidth="1"/>
    <col min="11" max="12" width="31.1796875" customWidth="1"/>
    <col min="13" max="14" width="46.81640625" customWidth="1"/>
    <col min="15" max="15" width="27.1796875" customWidth="1"/>
    <col min="16" max="16" width="28.453125" customWidth="1"/>
    <col min="17" max="17" width="29.81640625" customWidth="1"/>
    <col min="18" max="18" width="27" customWidth="1"/>
    <col min="19" max="19" width="20.54296875" customWidth="1"/>
    <col min="20" max="20" width="22.453125" customWidth="1"/>
    <col min="21" max="21" width="28.453125" customWidth="1"/>
    <col min="22" max="22" width="28.453125" style="54" customWidth="1"/>
    <col min="23" max="23" width="22.54296875" customWidth="1"/>
    <col min="24" max="24" width="25.1796875" customWidth="1"/>
    <col min="25" max="25" width="21.26953125" customWidth="1"/>
    <col min="26" max="26" width="17.7265625" customWidth="1"/>
    <col min="27" max="27" width="33.1796875" customWidth="1"/>
    <col min="28" max="28" width="42.1796875" customWidth="1"/>
    <col min="29" max="29" width="26.26953125" customWidth="1"/>
    <col min="30" max="30" width="48.7265625" customWidth="1"/>
    <col min="31" max="31" width="26.7265625" customWidth="1"/>
    <col min="32" max="32" width="43.81640625" customWidth="1"/>
    <col min="33" max="33" width="39.453125" customWidth="1"/>
    <col min="34" max="34" width="46.26953125" customWidth="1"/>
    <col min="35" max="35" width="246.26953125" customWidth="1"/>
  </cols>
  <sheetData>
    <row r="1" spans="1:35" ht="66.75" customHeight="1" x14ac:dyDescent="0.35">
      <c r="E1" s="104" t="s">
        <v>157</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1" customFormat="1" ht="110.25" customHeight="1" x14ac:dyDescent="0.3">
      <c r="A2" s="2" t="s">
        <v>19</v>
      </c>
      <c r="B2" s="2" t="s">
        <v>18</v>
      </c>
      <c r="C2" s="2" t="s">
        <v>17</v>
      </c>
      <c r="D2" s="2" t="s">
        <v>13</v>
      </c>
      <c r="E2" s="2" t="s">
        <v>16</v>
      </c>
      <c r="F2" s="2" t="s">
        <v>15</v>
      </c>
      <c r="G2" s="2" t="s">
        <v>14</v>
      </c>
      <c r="H2" s="2" t="s">
        <v>13</v>
      </c>
      <c r="I2" s="8" t="s">
        <v>12</v>
      </c>
      <c r="J2" s="2" t="s">
        <v>11</v>
      </c>
      <c r="K2" s="34" t="s">
        <v>121</v>
      </c>
      <c r="L2" s="59" t="s">
        <v>165</v>
      </c>
      <c r="M2" s="34" t="s">
        <v>134</v>
      </c>
      <c r="N2" s="59" t="s">
        <v>154</v>
      </c>
      <c r="O2" s="34" t="s">
        <v>100</v>
      </c>
      <c r="P2" s="34" t="s">
        <v>101</v>
      </c>
      <c r="Q2" s="37" t="s">
        <v>118</v>
      </c>
      <c r="R2" s="5" t="s">
        <v>10</v>
      </c>
      <c r="S2" s="7" t="s">
        <v>9</v>
      </c>
      <c r="T2" s="6" t="s">
        <v>8</v>
      </c>
      <c r="U2" s="5" t="s">
        <v>7</v>
      </c>
      <c r="V2" s="51" t="s">
        <v>152</v>
      </c>
      <c r="W2" s="4" t="s">
        <v>122</v>
      </c>
      <c r="X2" s="4" t="s">
        <v>123</v>
      </c>
      <c r="Y2" s="2" t="s">
        <v>6</v>
      </c>
      <c r="Z2" s="2" t="s">
        <v>104</v>
      </c>
      <c r="AA2" s="2" t="s">
        <v>5</v>
      </c>
      <c r="AB2" s="3" t="s">
        <v>4</v>
      </c>
      <c r="AC2" s="2" t="s">
        <v>3</v>
      </c>
      <c r="AD2" s="2" t="s">
        <v>2</v>
      </c>
      <c r="AE2" s="38" t="s">
        <v>103</v>
      </c>
      <c r="AF2" s="38" t="s">
        <v>1</v>
      </c>
      <c r="AG2" s="38" t="s">
        <v>0</v>
      </c>
      <c r="AH2" s="38" t="s">
        <v>150</v>
      </c>
      <c r="AI2" s="38" t="s">
        <v>151</v>
      </c>
    </row>
    <row r="3" spans="1:35" ht="168" customHeight="1" x14ac:dyDescent="0.35">
      <c r="A3" s="108" t="s">
        <v>20</v>
      </c>
      <c r="B3" s="108" t="s">
        <v>21</v>
      </c>
      <c r="C3" s="108" t="s">
        <v>22</v>
      </c>
      <c r="D3" s="108" t="s">
        <v>23</v>
      </c>
      <c r="E3" s="108" t="s">
        <v>24</v>
      </c>
      <c r="F3" s="105" t="s">
        <v>25</v>
      </c>
      <c r="G3" s="9" t="s">
        <v>29</v>
      </c>
      <c r="H3" s="9" t="s">
        <v>43</v>
      </c>
      <c r="I3" s="9" t="s">
        <v>48</v>
      </c>
      <c r="J3" s="11" t="s">
        <v>62</v>
      </c>
      <c r="K3" s="47">
        <v>0</v>
      </c>
      <c r="L3" s="11" t="s">
        <v>166</v>
      </c>
      <c r="M3" s="33">
        <v>0</v>
      </c>
      <c r="N3" s="33">
        <v>0</v>
      </c>
      <c r="O3" s="49">
        <v>0.25</v>
      </c>
      <c r="P3" s="49">
        <v>0.1</v>
      </c>
      <c r="Q3" s="128">
        <f>AVERAGE(P3:P5)</f>
        <v>0.23333333333333336</v>
      </c>
      <c r="R3" s="109" t="s">
        <v>75</v>
      </c>
      <c r="S3" s="123">
        <v>2020130010160</v>
      </c>
      <c r="T3" s="123" t="s">
        <v>79</v>
      </c>
      <c r="U3" s="13" t="s">
        <v>83</v>
      </c>
      <c r="V3" s="52"/>
      <c r="W3" s="126">
        <v>44229</v>
      </c>
      <c r="X3" s="126">
        <v>44561</v>
      </c>
      <c r="Y3" s="108" t="s">
        <v>95</v>
      </c>
      <c r="Z3" s="108" t="s">
        <v>96</v>
      </c>
      <c r="AA3" s="108" t="s">
        <v>97</v>
      </c>
      <c r="AB3" s="125">
        <v>985970198</v>
      </c>
      <c r="AC3" s="23" t="s">
        <v>105</v>
      </c>
      <c r="AD3" s="20" t="s">
        <v>106</v>
      </c>
      <c r="AE3" s="22">
        <v>313988477</v>
      </c>
      <c r="AF3" s="68">
        <v>313988477</v>
      </c>
      <c r="AG3" s="63">
        <v>50000000</v>
      </c>
      <c r="AH3" s="69">
        <f>+AG3/AF3</f>
        <v>0.15924151254760854</v>
      </c>
      <c r="AI3" s="78" t="s">
        <v>133</v>
      </c>
    </row>
    <row r="4" spans="1:35" ht="405.75" customHeight="1" x14ac:dyDescent="0.35">
      <c r="A4" s="108"/>
      <c r="B4" s="108"/>
      <c r="C4" s="108"/>
      <c r="D4" s="108"/>
      <c r="E4" s="108"/>
      <c r="F4" s="106"/>
      <c r="G4" s="9" t="s">
        <v>30</v>
      </c>
      <c r="H4" s="10">
        <v>0</v>
      </c>
      <c r="I4" s="9" t="s">
        <v>49</v>
      </c>
      <c r="J4" s="11" t="s">
        <v>62</v>
      </c>
      <c r="K4" s="47">
        <v>0</v>
      </c>
      <c r="L4" s="11" t="s">
        <v>166</v>
      </c>
      <c r="M4" s="33">
        <v>0</v>
      </c>
      <c r="N4" s="89">
        <v>0</v>
      </c>
      <c r="O4" s="48">
        <v>0.5</v>
      </c>
      <c r="P4" s="48">
        <v>0.2</v>
      </c>
      <c r="Q4" s="129"/>
      <c r="R4" s="110"/>
      <c r="S4" s="123"/>
      <c r="T4" s="123"/>
      <c r="U4" s="13" t="s">
        <v>83</v>
      </c>
      <c r="V4" s="52"/>
      <c r="W4" s="127"/>
      <c r="X4" s="127"/>
      <c r="Y4" s="108"/>
      <c r="Z4" s="108"/>
      <c r="AA4" s="108"/>
      <c r="AB4" s="125"/>
      <c r="AC4" s="24" t="s">
        <v>107</v>
      </c>
      <c r="AD4" s="25" t="s">
        <v>108</v>
      </c>
      <c r="AE4" s="22">
        <v>671981721</v>
      </c>
      <c r="AF4" s="46">
        <v>671981721</v>
      </c>
      <c r="AG4" s="64">
        <v>0</v>
      </c>
      <c r="AH4" s="66">
        <f>+AG4/AF4</f>
        <v>0</v>
      </c>
      <c r="AI4" s="78" t="s">
        <v>135</v>
      </c>
    </row>
    <row r="5" spans="1:35" ht="128.25" customHeight="1" x14ac:dyDescent="0.35">
      <c r="A5" s="108"/>
      <c r="B5" s="108"/>
      <c r="C5" s="108"/>
      <c r="D5" s="108"/>
      <c r="E5" s="108"/>
      <c r="F5" s="107"/>
      <c r="G5" s="9" t="s">
        <v>31</v>
      </c>
      <c r="H5" s="10">
        <v>0</v>
      </c>
      <c r="I5" s="9" t="s">
        <v>50</v>
      </c>
      <c r="J5" s="11" t="s">
        <v>63</v>
      </c>
      <c r="K5" s="47" t="s">
        <v>127</v>
      </c>
      <c r="L5" s="35" t="s">
        <v>167</v>
      </c>
      <c r="M5" s="11" t="s">
        <v>136</v>
      </c>
      <c r="N5" s="75"/>
      <c r="O5" s="48">
        <v>0.8</v>
      </c>
      <c r="P5" s="48">
        <v>0.4</v>
      </c>
      <c r="Q5" s="130"/>
      <c r="R5" s="111"/>
      <c r="S5" s="123"/>
      <c r="T5" s="123"/>
      <c r="U5" s="13" t="s">
        <v>84</v>
      </c>
      <c r="V5" s="52"/>
      <c r="W5" s="127"/>
      <c r="X5" s="127"/>
      <c r="Y5" s="108"/>
      <c r="Z5" s="108"/>
      <c r="AA5" s="108"/>
      <c r="AB5" s="125"/>
      <c r="AC5" s="24" t="s">
        <v>109</v>
      </c>
      <c r="AD5" s="25" t="s">
        <v>110</v>
      </c>
      <c r="AE5" s="15"/>
      <c r="AF5" s="62"/>
      <c r="AG5" s="65"/>
      <c r="AH5" s="67"/>
      <c r="AI5" s="78" t="s">
        <v>137</v>
      </c>
    </row>
    <row r="6" spans="1:35" ht="184.5" customHeight="1" x14ac:dyDescent="0.35">
      <c r="A6" s="108"/>
      <c r="B6" s="108"/>
      <c r="C6" s="108"/>
      <c r="D6" s="108"/>
      <c r="E6" s="108"/>
      <c r="F6" s="108" t="s">
        <v>26</v>
      </c>
      <c r="G6" s="9" t="s">
        <v>32</v>
      </c>
      <c r="H6" s="10">
        <v>0</v>
      </c>
      <c r="I6" s="9" t="s">
        <v>51</v>
      </c>
      <c r="J6" s="11" t="s">
        <v>64</v>
      </c>
      <c r="K6" s="60">
        <v>2</v>
      </c>
      <c r="L6" s="83">
        <v>0</v>
      </c>
      <c r="M6" s="33" t="s">
        <v>128</v>
      </c>
      <c r="N6" s="33">
        <v>2</v>
      </c>
      <c r="O6" s="49">
        <v>1</v>
      </c>
      <c r="P6" s="50">
        <f>2/8</f>
        <v>0.25</v>
      </c>
      <c r="Q6" s="131">
        <f>AVERAGE(P6:P9)</f>
        <v>0.25923076923076921</v>
      </c>
      <c r="R6" s="109" t="s">
        <v>76</v>
      </c>
      <c r="S6" s="134">
        <v>2020130010211</v>
      </c>
      <c r="T6" s="124" t="s">
        <v>80</v>
      </c>
      <c r="U6" s="14" t="s">
        <v>85</v>
      </c>
      <c r="V6" s="53"/>
      <c r="W6" s="127"/>
      <c r="X6" s="127"/>
      <c r="Y6" s="108"/>
      <c r="Z6" s="108"/>
      <c r="AA6" s="108" t="s">
        <v>130</v>
      </c>
      <c r="AB6" s="125">
        <v>443776217</v>
      </c>
      <c r="AC6" s="24" t="s">
        <v>105</v>
      </c>
      <c r="AD6" s="25" t="s">
        <v>111</v>
      </c>
      <c r="AE6" s="26">
        <v>400000000</v>
      </c>
      <c r="AF6" s="68">
        <v>400000000</v>
      </c>
      <c r="AG6" s="70">
        <v>298000000</v>
      </c>
      <c r="AH6" s="71">
        <f>+AG6/AF6</f>
        <v>0.745</v>
      </c>
      <c r="AI6" s="79" t="s">
        <v>161</v>
      </c>
    </row>
    <row r="7" spans="1:35" ht="177.75" customHeight="1" x14ac:dyDescent="0.35">
      <c r="A7" s="108"/>
      <c r="B7" s="108"/>
      <c r="C7" s="108"/>
      <c r="D7" s="108"/>
      <c r="E7" s="108"/>
      <c r="F7" s="108"/>
      <c r="G7" s="9" t="s">
        <v>33</v>
      </c>
      <c r="H7" s="10">
        <v>41</v>
      </c>
      <c r="I7" s="9" t="s">
        <v>52</v>
      </c>
      <c r="J7" s="11" t="s">
        <v>65</v>
      </c>
      <c r="K7" s="61">
        <v>5</v>
      </c>
      <c r="L7" s="84">
        <v>15</v>
      </c>
      <c r="M7" s="11" t="s">
        <v>138</v>
      </c>
      <c r="N7" s="11">
        <v>3</v>
      </c>
      <c r="O7" s="50">
        <f>3/5</f>
        <v>0.6</v>
      </c>
      <c r="P7" s="50">
        <f>3/39</f>
        <v>7.6923076923076927E-2</v>
      </c>
      <c r="Q7" s="132"/>
      <c r="R7" s="110"/>
      <c r="S7" s="134"/>
      <c r="T7" s="124"/>
      <c r="U7" s="14" t="s">
        <v>86</v>
      </c>
      <c r="V7" s="53"/>
      <c r="W7" s="127"/>
      <c r="X7" s="127"/>
      <c r="Y7" s="108"/>
      <c r="Z7" s="108"/>
      <c r="AA7" s="108"/>
      <c r="AB7" s="125"/>
      <c r="AC7" s="27"/>
      <c r="AD7" s="25"/>
      <c r="AE7" s="26"/>
      <c r="AF7" s="68"/>
      <c r="AG7" s="70"/>
      <c r="AH7" s="73"/>
      <c r="AI7" s="79" t="s">
        <v>139</v>
      </c>
    </row>
    <row r="8" spans="1:35" ht="195" customHeight="1" x14ac:dyDescent="0.35">
      <c r="A8" s="108"/>
      <c r="B8" s="108"/>
      <c r="C8" s="108"/>
      <c r="D8" s="108"/>
      <c r="E8" s="108"/>
      <c r="F8" s="108"/>
      <c r="G8" s="9" t="s">
        <v>34</v>
      </c>
      <c r="H8" s="10" t="s">
        <v>44</v>
      </c>
      <c r="I8" s="43" t="s">
        <v>53</v>
      </c>
      <c r="J8" s="11" t="s">
        <v>66</v>
      </c>
      <c r="K8" s="94">
        <v>437.5</v>
      </c>
      <c r="L8" s="95">
        <v>0</v>
      </c>
      <c r="M8" s="11" t="s">
        <v>146</v>
      </c>
      <c r="N8" s="56">
        <v>1437.5</v>
      </c>
      <c r="O8" s="96">
        <v>1</v>
      </c>
      <c r="P8" s="96">
        <v>0.41</v>
      </c>
      <c r="Q8" s="132"/>
      <c r="R8" s="110"/>
      <c r="S8" s="134"/>
      <c r="T8" s="124"/>
      <c r="U8" s="14" t="s">
        <v>83</v>
      </c>
      <c r="V8" s="53"/>
      <c r="W8" s="127"/>
      <c r="X8" s="127"/>
      <c r="Y8" s="108"/>
      <c r="Z8" s="108"/>
      <c r="AA8" s="108"/>
      <c r="AB8" s="125"/>
      <c r="AC8" s="27" t="s">
        <v>112</v>
      </c>
      <c r="AD8" s="25" t="s">
        <v>113</v>
      </c>
      <c r="AE8" s="26">
        <v>43776217</v>
      </c>
      <c r="AF8" s="68">
        <v>43776217</v>
      </c>
      <c r="AG8" s="70">
        <v>0</v>
      </c>
      <c r="AH8" s="71">
        <f>+AG8/AF8</f>
        <v>0</v>
      </c>
      <c r="AI8" s="80" t="s">
        <v>162</v>
      </c>
    </row>
    <row r="9" spans="1:35" ht="336" customHeight="1" x14ac:dyDescent="0.35">
      <c r="A9" s="108"/>
      <c r="B9" s="108"/>
      <c r="C9" s="108"/>
      <c r="D9" s="108"/>
      <c r="E9" s="108"/>
      <c r="F9" s="108"/>
      <c r="G9" s="9" t="s">
        <v>35</v>
      </c>
      <c r="H9" s="10">
        <v>0</v>
      </c>
      <c r="I9" s="9" t="s">
        <v>54</v>
      </c>
      <c r="J9" s="11" t="s">
        <v>67</v>
      </c>
      <c r="K9" s="97">
        <v>0.4</v>
      </c>
      <c r="L9" s="98" t="s">
        <v>168</v>
      </c>
      <c r="M9" s="11" t="s">
        <v>153</v>
      </c>
      <c r="N9" s="97">
        <v>0.4</v>
      </c>
      <c r="O9" s="96">
        <f>(40/100)</f>
        <v>0.4</v>
      </c>
      <c r="P9" s="96">
        <v>0.3</v>
      </c>
      <c r="Q9" s="133"/>
      <c r="R9" s="111"/>
      <c r="S9" s="134"/>
      <c r="T9" s="124"/>
      <c r="U9" s="14" t="s">
        <v>87</v>
      </c>
      <c r="V9" s="53"/>
      <c r="W9" s="127"/>
      <c r="X9" s="127"/>
      <c r="Y9" s="108"/>
      <c r="Z9" s="108"/>
      <c r="AA9" s="108"/>
      <c r="AB9" s="125"/>
      <c r="AC9" s="12"/>
      <c r="AD9" s="12"/>
      <c r="AE9" s="21"/>
      <c r="AF9" s="62"/>
      <c r="AG9" s="72"/>
      <c r="AH9" s="73"/>
      <c r="AI9" s="78" t="s">
        <v>142</v>
      </c>
    </row>
    <row r="10" spans="1:35" ht="122.25" customHeight="1" x14ac:dyDescent="0.35">
      <c r="A10" s="108"/>
      <c r="B10" s="108"/>
      <c r="C10" s="108"/>
      <c r="D10" s="108"/>
      <c r="E10" s="108"/>
      <c r="F10" s="108" t="s">
        <v>27</v>
      </c>
      <c r="G10" s="43" t="s">
        <v>36</v>
      </c>
      <c r="H10" s="10" t="s">
        <v>45</v>
      </c>
      <c r="I10" s="9" t="s">
        <v>55</v>
      </c>
      <c r="J10" s="11" t="s">
        <v>68</v>
      </c>
      <c r="K10" s="90">
        <v>30000</v>
      </c>
      <c r="L10" s="77" t="s">
        <v>169</v>
      </c>
      <c r="M10" s="33">
        <v>7464</v>
      </c>
      <c r="N10" s="33">
        <v>9006</v>
      </c>
      <c r="O10" s="50">
        <f>N10/K10</f>
        <v>0.30020000000000002</v>
      </c>
      <c r="P10" s="49">
        <f>+(2770+7464)/100000</f>
        <v>0.10234</v>
      </c>
      <c r="Q10" s="128">
        <f>AVERAGE(P10:P12)</f>
        <v>0.18485407407407406</v>
      </c>
      <c r="R10" s="109" t="s">
        <v>77</v>
      </c>
      <c r="S10" s="134">
        <v>2020130010209</v>
      </c>
      <c r="T10" s="124" t="s">
        <v>81</v>
      </c>
      <c r="U10" s="14" t="s">
        <v>88</v>
      </c>
      <c r="V10" s="53"/>
      <c r="W10" s="127"/>
      <c r="X10" s="127"/>
      <c r="Y10" s="108"/>
      <c r="Z10" s="108"/>
      <c r="AA10" s="108" t="s">
        <v>98</v>
      </c>
      <c r="AB10" s="125">
        <v>2753355076</v>
      </c>
      <c r="AC10" s="24" t="s">
        <v>105</v>
      </c>
      <c r="AD10" s="28" t="s">
        <v>120</v>
      </c>
      <c r="AE10" s="30">
        <v>2050000000</v>
      </c>
      <c r="AF10" s="70">
        <v>2050000000</v>
      </c>
      <c r="AG10" s="70">
        <v>1601240000</v>
      </c>
      <c r="AH10" s="71">
        <f>+AG10/AF10</f>
        <v>0.78109268292682932</v>
      </c>
      <c r="AI10" s="81" t="s">
        <v>149</v>
      </c>
    </row>
    <row r="11" spans="1:35" ht="285.75" customHeight="1" x14ac:dyDescent="0.35">
      <c r="A11" s="108"/>
      <c r="B11" s="108"/>
      <c r="C11" s="108"/>
      <c r="D11" s="108"/>
      <c r="E11" s="108"/>
      <c r="F11" s="108"/>
      <c r="G11" s="9" t="s">
        <v>37</v>
      </c>
      <c r="H11" s="10" t="s">
        <v>46</v>
      </c>
      <c r="I11" s="9" t="s">
        <v>56</v>
      </c>
      <c r="J11" s="11" t="s">
        <v>69</v>
      </c>
      <c r="K11" s="91">
        <v>2</v>
      </c>
      <c r="L11" s="85">
        <v>1</v>
      </c>
      <c r="M11" s="76" t="s">
        <v>129</v>
      </c>
      <c r="N11" s="45">
        <v>2</v>
      </c>
      <c r="O11" s="55">
        <v>1</v>
      </c>
      <c r="P11" s="55">
        <f>2/9</f>
        <v>0.22222222222222221</v>
      </c>
      <c r="Q11" s="129"/>
      <c r="R11" s="110"/>
      <c r="S11" s="134"/>
      <c r="T11" s="124"/>
      <c r="U11" s="14" t="s">
        <v>89</v>
      </c>
      <c r="V11" s="53"/>
      <c r="W11" s="127"/>
      <c r="X11" s="127"/>
      <c r="Y11" s="108"/>
      <c r="Z11" s="108"/>
      <c r="AA11" s="108"/>
      <c r="AB11" s="125"/>
      <c r="AC11" s="24" t="s">
        <v>159</v>
      </c>
      <c r="AD11" s="28" t="s">
        <v>158</v>
      </c>
      <c r="AE11" s="74">
        <v>328158236</v>
      </c>
      <c r="AF11" s="70">
        <f>328158236+94290128.16+3099000+2398637</f>
        <v>427946001.15999997</v>
      </c>
      <c r="AG11" s="70">
        <v>0</v>
      </c>
      <c r="AH11" s="71">
        <f>+AG11/AF11</f>
        <v>0</v>
      </c>
      <c r="AI11" s="78" t="s">
        <v>163</v>
      </c>
    </row>
    <row r="12" spans="1:35" ht="122.25" customHeight="1" x14ac:dyDescent="0.35">
      <c r="A12" s="108"/>
      <c r="B12" s="108"/>
      <c r="C12" s="108"/>
      <c r="D12" s="108"/>
      <c r="E12" s="108"/>
      <c r="F12" s="108"/>
      <c r="G12" s="9" t="s">
        <v>38</v>
      </c>
      <c r="H12" s="10" t="s">
        <v>47</v>
      </c>
      <c r="I12" s="9" t="s">
        <v>57</v>
      </c>
      <c r="J12" s="11" t="s">
        <v>70</v>
      </c>
      <c r="K12" s="56" t="s">
        <v>124</v>
      </c>
      <c r="L12" s="85">
        <f>91+27</f>
        <v>118</v>
      </c>
      <c r="M12" s="11" t="s">
        <v>143</v>
      </c>
      <c r="N12" s="45">
        <v>46</v>
      </c>
      <c r="O12" s="55">
        <f>46/70</f>
        <v>0.65714285714285714</v>
      </c>
      <c r="P12" s="55">
        <f>46/200</f>
        <v>0.23</v>
      </c>
      <c r="Q12" s="130"/>
      <c r="R12" s="111"/>
      <c r="S12" s="134"/>
      <c r="T12" s="124"/>
      <c r="U12" s="14" t="s">
        <v>90</v>
      </c>
      <c r="V12" s="53"/>
      <c r="W12" s="127"/>
      <c r="X12" s="127"/>
      <c r="Y12" s="108"/>
      <c r="Z12" s="108"/>
      <c r="AA12" s="108"/>
      <c r="AB12" s="125"/>
      <c r="AC12" s="24" t="s">
        <v>114</v>
      </c>
      <c r="AD12" s="29" t="s">
        <v>115</v>
      </c>
      <c r="AE12" s="41">
        <v>375196840</v>
      </c>
      <c r="AF12" s="72">
        <v>372097840</v>
      </c>
      <c r="AG12" s="72"/>
      <c r="AH12" s="73"/>
      <c r="AI12" s="78" t="s">
        <v>144</v>
      </c>
    </row>
    <row r="13" spans="1:35" ht="273" customHeight="1" x14ac:dyDescent="0.35">
      <c r="A13" s="108"/>
      <c r="B13" s="108"/>
      <c r="C13" s="108"/>
      <c r="D13" s="108"/>
      <c r="E13" s="108"/>
      <c r="F13" s="108" t="s">
        <v>28</v>
      </c>
      <c r="G13" s="9" t="s">
        <v>39</v>
      </c>
      <c r="H13" s="10">
        <v>0</v>
      </c>
      <c r="I13" s="9" t="s">
        <v>58</v>
      </c>
      <c r="J13" s="11" t="s">
        <v>71</v>
      </c>
      <c r="K13" s="47" t="s">
        <v>125</v>
      </c>
      <c r="L13" s="93">
        <v>0</v>
      </c>
      <c r="M13" s="92" t="s">
        <v>155</v>
      </c>
      <c r="N13" s="92">
        <v>3</v>
      </c>
      <c r="O13" s="50">
        <f>+N13/14</f>
        <v>0.21428571428571427</v>
      </c>
      <c r="P13" s="49">
        <f>+N13/59</f>
        <v>5.0847457627118647E-2</v>
      </c>
      <c r="Q13" s="128">
        <f>AVERAGE(P13:P16)</f>
        <v>0.2856296178536572</v>
      </c>
      <c r="R13" s="109" t="s">
        <v>78</v>
      </c>
      <c r="S13" s="135">
        <v>2020130010252</v>
      </c>
      <c r="T13" s="108" t="s">
        <v>82</v>
      </c>
      <c r="U13" s="9" t="s">
        <v>91</v>
      </c>
      <c r="V13" s="40"/>
      <c r="W13" s="127"/>
      <c r="X13" s="127"/>
      <c r="Y13" s="108"/>
      <c r="Z13" s="108"/>
      <c r="AA13" s="108" t="s">
        <v>99</v>
      </c>
      <c r="AB13" s="125">
        <v>310293192</v>
      </c>
      <c r="AC13" s="116" t="s">
        <v>105</v>
      </c>
      <c r="AD13" s="118" t="s">
        <v>116</v>
      </c>
      <c r="AE13" s="120">
        <v>91412110</v>
      </c>
      <c r="AF13" s="101">
        <v>91412110</v>
      </c>
      <c r="AG13" s="101">
        <v>91000000</v>
      </c>
      <c r="AH13" s="101">
        <f>+AG13/AF13</f>
        <v>0.99549173517600675</v>
      </c>
      <c r="AI13" s="78" t="s">
        <v>164</v>
      </c>
    </row>
    <row r="14" spans="1:35" ht="84.75" customHeight="1" x14ac:dyDescent="0.35">
      <c r="A14" s="108"/>
      <c r="B14" s="108"/>
      <c r="C14" s="108"/>
      <c r="D14" s="108"/>
      <c r="E14" s="108"/>
      <c r="F14" s="108"/>
      <c r="G14" s="9" t="s">
        <v>40</v>
      </c>
      <c r="H14" s="10">
        <v>0</v>
      </c>
      <c r="I14" s="44" t="s">
        <v>59</v>
      </c>
      <c r="J14" s="11" t="s">
        <v>72</v>
      </c>
      <c r="K14" s="47" t="s">
        <v>74</v>
      </c>
      <c r="L14" s="86" t="s">
        <v>170</v>
      </c>
      <c r="M14" s="36" t="s">
        <v>147</v>
      </c>
      <c r="N14" s="36">
        <v>54000</v>
      </c>
      <c r="O14" s="49">
        <v>1</v>
      </c>
      <c r="P14" s="49">
        <v>1</v>
      </c>
      <c r="Q14" s="129"/>
      <c r="R14" s="110"/>
      <c r="S14" s="135"/>
      <c r="T14" s="108"/>
      <c r="U14" s="9" t="s">
        <v>92</v>
      </c>
      <c r="V14" s="40"/>
      <c r="W14" s="127"/>
      <c r="X14" s="127"/>
      <c r="Y14" s="108"/>
      <c r="Z14" s="108"/>
      <c r="AA14" s="108"/>
      <c r="AB14" s="125"/>
      <c r="AC14" s="117"/>
      <c r="AD14" s="119"/>
      <c r="AE14" s="120"/>
      <c r="AF14" s="101"/>
      <c r="AG14" s="101"/>
      <c r="AH14" s="101"/>
      <c r="AI14" s="78" t="s">
        <v>148</v>
      </c>
    </row>
    <row r="15" spans="1:35" ht="93" customHeight="1" x14ac:dyDescent="0.35">
      <c r="A15" s="108"/>
      <c r="B15" s="108"/>
      <c r="C15" s="108"/>
      <c r="D15" s="108"/>
      <c r="E15" s="108"/>
      <c r="F15" s="108"/>
      <c r="G15" s="9" t="s">
        <v>41</v>
      </c>
      <c r="H15" s="10">
        <v>0</v>
      </c>
      <c r="I15" s="9" t="s">
        <v>60</v>
      </c>
      <c r="J15" s="11" t="s">
        <v>68</v>
      </c>
      <c r="K15" s="47" t="s">
        <v>126</v>
      </c>
      <c r="L15" s="87" t="s">
        <v>171</v>
      </c>
      <c r="M15" s="33">
        <v>1542</v>
      </c>
      <c r="N15" s="35">
        <v>2542</v>
      </c>
      <c r="O15" s="57">
        <f>2542/30000</f>
        <v>8.4733333333333327E-2</v>
      </c>
      <c r="P15" s="57">
        <f>2542/100000</f>
        <v>2.5420000000000002E-2</v>
      </c>
      <c r="Q15" s="129"/>
      <c r="R15" s="110"/>
      <c r="S15" s="135"/>
      <c r="T15" s="108"/>
      <c r="U15" s="9" t="s">
        <v>93</v>
      </c>
      <c r="V15" s="40"/>
      <c r="W15" s="127"/>
      <c r="X15" s="127"/>
      <c r="Y15" s="108"/>
      <c r="Z15" s="108"/>
      <c r="AA15" s="108"/>
      <c r="AB15" s="125"/>
      <c r="AC15" s="112" t="s">
        <v>112</v>
      </c>
      <c r="AD15" s="114" t="s">
        <v>117</v>
      </c>
      <c r="AE15" s="121">
        <v>218881082</v>
      </c>
      <c r="AF15" s="99">
        <v>218881082</v>
      </c>
      <c r="AG15" s="99">
        <v>122000000</v>
      </c>
      <c r="AH15" s="102">
        <f>+AG15/AF15</f>
        <v>0.55738028561097852</v>
      </c>
      <c r="AI15" s="82" t="s">
        <v>145</v>
      </c>
    </row>
    <row r="16" spans="1:35" ht="203.25" customHeight="1" x14ac:dyDescent="0.35">
      <c r="A16" s="108"/>
      <c r="B16" s="108"/>
      <c r="C16" s="108"/>
      <c r="D16" s="108"/>
      <c r="E16" s="108"/>
      <c r="F16" s="108"/>
      <c r="G16" s="43" t="s">
        <v>42</v>
      </c>
      <c r="H16" s="10">
        <v>0</v>
      </c>
      <c r="I16" s="9" t="s">
        <v>61</v>
      </c>
      <c r="J16" s="11" t="s">
        <v>73</v>
      </c>
      <c r="K16" s="47" t="s">
        <v>126</v>
      </c>
      <c r="L16" s="88">
        <v>0</v>
      </c>
      <c r="M16" s="33" t="s">
        <v>140</v>
      </c>
      <c r="N16" s="36">
        <v>6535</v>
      </c>
      <c r="O16" s="58">
        <f>6535/30000</f>
        <v>0.21783333333333332</v>
      </c>
      <c r="P16" s="58">
        <f>6535/98640</f>
        <v>6.6251013787510138E-2</v>
      </c>
      <c r="Q16" s="130"/>
      <c r="R16" s="111"/>
      <c r="S16" s="135"/>
      <c r="T16" s="108"/>
      <c r="U16" s="9" t="s">
        <v>94</v>
      </c>
      <c r="V16" s="40"/>
      <c r="W16" s="127"/>
      <c r="X16" s="127"/>
      <c r="Y16" s="108"/>
      <c r="Z16" s="108"/>
      <c r="AA16" s="108"/>
      <c r="AB16" s="125"/>
      <c r="AC16" s="113"/>
      <c r="AD16" s="115"/>
      <c r="AE16" s="122"/>
      <c r="AF16" s="100"/>
      <c r="AG16" s="100"/>
      <c r="AH16" s="103"/>
      <c r="AI16" s="78" t="s">
        <v>141</v>
      </c>
    </row>
    <row r="17" spans="1:35" x14ac:dyDescent="0.35">
      <c r="O17" s="17">
        <f>AVERAGE(O3:O16)</f>
        <v>0.5731568027210886</v>
      </c>
      <c r="P17" s="17">
        <f>AVERAGE(P3:P16)</f>
        <v>0.24528598361142342</v>
      </c>
      <c r="Q17" s="16">
        <f>AVERAGE(Q3:Q16)</f>
        <v>0.24076194862295847</v>
      </c>
      <c r="AF17" s="31">
        <f>SUM(AF3:AF16)</f>
        <v>4590083448.1599998</v>
      </c>
      <c r="AG17" s="31">
        <f>SUM(AG3:AG16)</f>
        <v>2162240000</v>
      </c>
      <c r="AH17" s="17">
        <f>+AG17/AF17</f>
        <v>0.47106768851158132</v>
      </c>
      <c r="AI17" s="32"/>
    </row>
    <row r="18" spans="1:35" ht="88.5" customHeight="1" x14ac:dyDescent="0.35">
      <c r="A18" s="18" t="s">
        <v>156</v>
      </c>
      <c r="B18" s="19">
        <f>+O17</f>
        <v>0.5731568027210886</v>
      </c>
      <c r="AG18" s="39"/>
      <c r="AH18" s="17"/>
    </row>
    <row r="19" spans="1:35" ht="61.5" customHeight="1" x14ac:dyDescent="0.35">
      <c r="A19" s="18" t="s">
        <v>102</v>
      </c>
      <c r="B19" s="19">
        <f>+P17</f>
        <v>0.24528598361142342</v>
      </c>
    </row>
    <row r="20" spans="1:35" ht="75" customHeight="1" x14ac:dyDescent="0.35">
      <c r="A20" s="18" t="s">
        <v>119</v>
      </c>
      <c r="B20" s="19">
        <f>+Q17</f>
        <v>0.24076194862295847</v>
      </c>
    </row>
    <row r="21" spans="1:35" ht="69" customHeight="1" x14ac:dyDescent="0.35">
      <c r="A21" s="18" t="s">
        <v>160</v>
      </c>
      <c r="B21" s="19">
        <f>+AH17</f>
        <v>0.47106768851158132</v>
      </c>
    </row>
    <row r="22" spans="1:35" x14ac:dyDescent="0.35">
      <c r="A22" s="18"/>
      <c r="B22" s="19"/>
    </row>
  </sheetData>
  <mergeCells count="50">
    <mergeCell ref="Q3:Q5"/>
    <mergeCell ref="Q6:Q9"/>
    <mergeCell ref="Q10:Q12"/>
    <mergeCell ref="Q13:Q16"/>
    <mergeCell ref="S3:S5"/>
    <mergeCell ref="S6:S9"/>
    <mergeCell ref="S10:S12"/>
    <mergeCell ref="S13:S16"/>
    <mergeCell ref="T3:T5"/>
    <mergeCell ref="T6:T9"/>
    <mergeCell ref="T10:T12"/>
    <mergeCell ref="T13:T16"/>
    <mergeCell ref="AB3:AB5"/>
    <mergeCell ref="AB6:AB9"/>
    <mergeCell ref="AB10:AB12"/>
    <mergeCell ref="AB13:AB16"/>
    <mergeCell ref="W3:W16"/>
    <mergeCell ref="X3:X16"/>
    <mergeCell ref="Y3:Y16"/>
    <mergeCell ref="Z3:Z16"/>
    <mergeCell ref="AA3:AA5"/>
    <mergeCell ref="AA6:AA9"/>
    <mergeCell ref="AA10:AA12"/>
    <mergeCell ref="AA13:AA16"/>
    <mergeCell ref="AD15:AD16"/>
    <mergeCell ref="AC13:AC14"/>
    <mergeCell ref="AD13:AD14"/>
    <mergeCell ref="AE13:AE14"/>
    <mergeCell ref="AE15:AE16"/>
    <mergeCell ref="A3:A16"/>
    <mergeCell ref="B3:B16"/>
    <mergeCell ref="C3:C16"/>
    <mergeCell ref="D3:D16"/>
    <mergeCell ref="E3:E16"/>
    <mergeCell ref="AG15:AG16"/>
    <mergeCell ref="AH13:AH14"/>
    <mergeCell ref="AH15:AH16"/>
    <mergeCell ref="AF15:AF16"/>
    <mergeCell ref="E1:AI1"/>
    <mergeCell ref="F3:F5"/>
    <mergeCell ref="F6:F9"/>
    <mergeCell ref="F10:F12"/>
    <mergeCell ref="F13:F16"/>
    <mergeCell ref="R3:R5"/>
    <mergeCell ref="R6:R9"/>
    <mergeCell ref="R10:R12"/>
    <mergeCell ref="R13:R16"/>
    <mergeCell ref="AF13:AF14"/>
    <mergeCell ref="AG13:AG14"/>
    <mergeCell ref="AC15:AC1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C15"/>
  <sheetViews>
    <sheetView workbookViewId="0">
      <selection activeCell="C19" sqref="C19"/>
    </sheetView>
  </sheetViews>
  <sheetFormatPr baseColWidth="10" defaultRowHeight="14.5" x14ac:dyDescent="0.35"/>
  <cols>
    <col min="2" max="2" width="18.54296875" customWidth="1"/>
    <col min="3" max="3" width="22.54296875" style="42" customWidth="1"/>
  </cols>
  <sheetData>
    <row r="5" spans="2:3" x14ac:dyDescent="0.35">
      <c r="B5" t="s">
        <v>131</v>
      </c>
    </row>
    <row r="6" spans="2:3" x14ac:dyDescent="0.35">
      <c r="C6" s="42">
        <v>1000000</v>
      </c>
    </row>
    <row r="7" spans="2:3" x14ac:dyDescent="0.35">
      <c r="C7" s="42">
        <v>500000</v>
      </c>
    </row>
    <row r="9" spans="2:3" ht="29.25" customHeight="1" x14ac:dyDescent="0.35">
      <c r="B9" t="s">
        <v>132</v>
      </c>
    </row>
    <row r="10" spans="2:3" x14ac:dyDescent="0.35">
      <c r="C10" s="42">
        <v>550000</v>
      </c>
    </row>
    <row r="11" spans="2:3" x14ac:dyDescent="0.35">
      <c r="C11" s="42">
        <v>550000</v>
      </c>
    </row>
    <row r="12" spans="2:3" x14ac:dyDescent="0.35">
      <c r="C12" s="42">
        <v>550000</v>
      </c>
    </row>
    <row r="13" spans="2:3" x14ac:dyDescent="0.35">
      <c r="C13" s="42">
        <v>550000</v>
      </c>
    </row>
    <row r="14" spans="2:3" x14ac:dyDescent="0.35">
      <c r="C14" s="42">
        <v>550000</v>
      </c>
    </row>
    <row r="15" spans="2:3" x14ac:dyDescent="0.35">
      <c r="C15" s="42">
        <f>SUM(C6:C14)</f>
        <v>4250000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2021-07-23T15:04:46Z</dcterms:modified>
</cp:coreProperties>
</file>