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ma\OneDrive\Documentos\SEGUIMIENTOS  PLAN DE ACCION A JUNIO 30 DE 2021\"/>
    </mc:Choice>
  </mc:AlternateContent>
  <xr:revisionPtr revIDLastSave="0" documentId="8_{F6B4E0BF-058B-41E4-BB28-7D0475091F3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8" i="1" l="1"/>
  <c r="AJ191" i="1"/>
  <c r="AJ168" i="1"/>
  <c r="AJ147" i="1"/>
  <c r="AJ131" i="1"/>
  <c r="AJ113" i="1"/>
  <c r="AJ97" i="1"/>
  <c r="AJ76" i="1"/>
  <c r="AJ61" i="1"/>
  <c r="AJ36" i="1"/>
  <c r="AJ20" i="1"/>
  <c r="AJ2" i="1"/>
  <c r="AJ202" i="1"/>
  <c r="AI202" i="1"/>
  <c r="AH202" i="1"/>
  <c r="AH36" i="1"/>
  <c r="AH61" i="1"/>
  <c r="AH191" i="1"/>
  <c r="AH168" i="1"/>
  <c r="AH147" i="1"/>
  <c r="AH131" i="1"/>
  <c r="AH113" i="1"/>
  <c r="AH97" i="1"/>
  <c r="AH76" i="1"/>
  <c r="AH20" i="1"/>
  <c r="AH2" i="1"/>
  <c r="B207" i="1" l="1"/>
  <c r="B206" i="1"/>
  <c r="B205" i="1"/>
  <c r="R202" i="1" l="1"/>
  <c r="Q202" i="1"/>
  <c r="P202" i="1"/>
  <c r="O115" i="1"/>
  <c r="Q20" i="1"/>
  <c r="O2" i="1"/>
  <c r="R191" i="1"/>
  <c r="R168" i="1"/>
  <c r="R147" i="1"/>
  <c r="R131" i="1"/>
  <c r="R97" i="1"/>
  <c r="R76" i="1"/>
  <c r="R36" i="1"/>
  <c r="Q186" i="1"/>
  <c r="O186" i="1"/>
  <c r="Q180" i="1"/>
  <c r="O180" i="1"/>
  <c r="Q175" i="1"/>
  <c r="P175" i="1"/>
  <c r="O175" i="1"/>
  <c r="Q168" i="1"/>
  <c r="P168" i="1"/>
  <c r="O164" i="1"/>
  <c r="Q160" i="1"/>
  <c r="P160" i="1"/>
  <c r="O160" i="1"/>
  <c r="Q147" i="1"/>
  <c r="P147" i="1"/>
  <c r="O147" i="1"/>
  <c r="Q143" i="1"/>
  <c r="P143" i="1"/>
  <c r="O143" i="1"/>
  <c r="Q136" i="1"/>
  <c r="P136" i="1"/>
  <c r="O136" i="1"/>
  <c r="Q131" i="1"/>
  <c r="P131" i="1"/>
  <c r="O131" i="1"/>
  <c r="O110" i="1"/>
  <c r="Q104" i="1"/>
  <c r="P104" i="1"/>
  <c r="O104" i="1"/>
  <c r="Q101" i="1"/>
  <c r="P101" i="1"/>
  <c r="O101" i="1"/>
  <c r="Q99" i="1"/>
  <c r="P99" i="1"/>
  <c r="O99" i="1"/>
  <c r="Q97" i="1"/>
  <c r="P97" i="1"/>
  <c r="O97" i="1"/>
  <c r="Q83" i="1"/>
  <c r="O83" i="1"/>
  <c r="O81" i="1"/>
  <c r="O64" i="1"/>
  <c r="O61" i="1"/>
  <c r="Q54" i="1"/>
  <c r="O41" i="1"/>
  <c r="P41" i="1" s="1"/>
  <c r="Q41" i="1" s="1"/>
  <c r="O36" i="1"/>
  <c r="Q29" i="1"/>
  <c r="P29" i="1"/>
  <c r="O29" i="1"/>
  <c r="Q107" i="1" l="1"/>
  <c r="Q111" i="1"/>
  <c r="Q110" i="1"/>
  <c r="O111" i="1"/>
  <c r="P111" i="1" s="1"/>
  <c r="Q115" i="1"/>
  <c r="P115" i="1"/>
  <c r="Q113" i="1"/>
  <c r="O113" i="1"/>
  <c r="P113" i="1" s="1"/>
  <c r="Q120" i="1"/>
  <c r="P120" i="1"/>
  <c r="O120" i="1"/>
  <c r="P164" i="1"/>
  <c r="P191" i="1"/>
  <c r="O191" i="1"/>
  <c r="Q191" i="1" s="1"/>
  <c r="O93" i="1"/>
  <c r="P93" i="1" s="1"/>
  <c r="P83" i="1"/>
  <c r="P81" i="1"/>
  <c r="Q81" i="1" s="1"/>
  <c r="Q76" i="1"/>
  <c r="P76" i="1"/>
  <c r="O76" i="1"/>
  <c r="O72" i="1"/>
  <c r="P72" i="1" s="1"/>
  <c r="Q72" i="1" s="1"/>
  <c r="P64" i="1"/>
  <c r="Q64" i="1"/>
  <c r="P61" i="1"/>
  <c r="O54" i="1"/>
  <c r="P54" i="1" s="1"/>
  <c r="P45" i="1"/>
  <c r="O45" i="1"/>
  <c r="Q45" i="1" s="1"/>
  <c r="P36" i="1"/>
  <c r="Q36" i="1"/>
  <c r="O34" i="1"/>
  <c r="P34" i="1" s="1"/>
  <c r="Q25" i="1"/>
  <c r="P25" i="1"/>
  <c r="O20" i="1"/>
  <c r="P20" i="1" s="1"/>
  <c r="P2" i="1"/>
  <c r="Q34" i="1" l="1"/>
  <c r="Q61" i="1"/>
  <c r="Q93" i="1"/>
  <c r="Q164" i="1"/>
  <c r="Q2" i="1"/>
  <c r="R2" i="1" s="1"/>
  <c r="P1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I2" authorId="0" shapeId="0" xr:uid="{C94F8D80-177E-437B-8CD9-4EE4C20B6815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CUANTOS ESTUDIOS SON Y QUIEN VA A SER EL RESPONSABLE</t>
        </r>
      </text>
    </comment>
  </commentList>
</comments>
</file>

<file path=xl/sharedStrings.xml><?xml version="1.0" encoding="utf-8"?>
<sst xmlns="http://schemas.openxmlformats.org/spreadsheetml/2006/main" count="471" uniqueCount="383">
  <si>
    <t>PILAR</t>
  </si>
  <si>
    <t>LINEA ESTRATEGICA</t>
  </si>
  <si>
    <t>Indicador de Bienestar</t>
  </si>
  <si>
    <t>Línea Base 2019</t>
  </si>
  <si>
    <t xml:space="preserve">PROGRAMA </t>
  </si>
  <si>
    <t>Indicador de Producto</t>
  </si>
  <si>
    <t>Descripción de la Meta Producto 2020-2023</t>
  </si>
  <si>
    <t>Valor Absoluto de la Meta Producto 2020-2023</t>
  </si>
  <si>
    <t>ACUMULADO META PRODUCTO 
JUL- DIC 2020</t>
  </si>
  <si>
    <t>NOMBRE DEL RESPONSABLE</t>
  </si>
  <si>
    <t>CRONOGRAMA PROGRAMADO (DIAS)</t>
  </si>
  <si>
    <t>CRONOGRAMA EJECUTADO (DIAS)</t>
  </si>
  <si>
    <t>BENEFICIARIOS PROGRAMADOS</t>
  </si>
  <si>
    <t>BENEFICIARIOS CUBIERTOS</t>
  </si>
  <si>
    <t>REPORTES DE AVANCE METAS PRODUCTOS A MARZO 31 DE 2021</t>
  </si>
  <si>
    <t>REPORTES DE AVANCE DE METAS PRODUCTOS A JUNIO 30 DE 2021</t>
  </si>
  <si>
    <t>CARTAGENA RESILIENTE</t>
  </si>
  <si>
    <t>SALVEMOS JUNTOS NUESTRO PATRIMONIO NATURAL</t>
  </si>
  <si>
    <t>Inversion territorial en el Sector (En miles de pesos)</t>
  </si>
  <si>
    <t>$31.256.050  -Fuente EPA</t>
  </si>
  <si>
    <t xml:space="preserve">INSTRUMENTO DE ORDENAMIENTO TERRITORIAL </t>
  </si>
  <si>
    <t>Plan de Ordenamiento Territorial</t>
  </si>
  <si>
    <t>Estudios y documentos elaborados                                   Fuente -Secretaria de Planeacion</t>
  </si>
  <si>
    <t>Meta Bienestar 2020-2023</t>
  </si>
  <si>
    <t>$34.000.000 (Incremento mayor al 8%)</t>
  </si>
  <si>
    <t>RECUPERAR Y RESTAURAR NUESTRAS ÁREAS NATURALES (BOSQUES, BIODIVERSIDAD Y SERVICIOS ECOSISTEMICOS)</t>
  </si>
  <si>
    <t>Numero de nuevos arboles sembrados</t>
  </si>
  <si>
    <t>46843 -Fuente EPA</t>
  </si>
  <si>
    <t>0 -Fuente EPA</t>
  </si>
  <si>
    <t>numero de jornadas de limpieza en areas ambientalmente degradadas</t>
  </si>
  <si>
    <t>40 -Fuente EPA</t>
  </si>
  <si>
    <t>Numero de operativos realizados para restitucion de Ecosistemas y Areas ambientalmente estrategicas</t>
  </si>
  <si>
    <t>73 -Fuente EPA</t>
  </si>
  <si>
    <t>Numero de areas ambientalmente degradadas, intervenidas y en proceso de restauracion</t>
  </si>
  <si>
    <t>Numero de proyectos para la
restauración de biodiversidad
y servicios ecosistémicos
distritales diseñados e
implementados en área rural
e insular</t>
  </si>
  <si>
    <t>ORDENAMIENTO AMBIENTAL Y ADAPTACION AL CAMBIO CLIMATICO PARA LA SOSTENIBILIDAD AMBIENTAL (MITIGACION Y GESTION DEL RIESGO AMBIENTAL)</t>
  </si>
  <si>
    <t>Ajustar y modificar el Plan Cartagena Competitiva y Compatible con el Clima y convertirlo en el Plan Integral de Adaptacion al Cambio Climatico -PIACC- formulado y adoptado (Ley 1931 del 27 de Julio de 2018)</t>
  </si>
  <si>
    <t xml:space="preserve">Diseño e implementacion de Proyecto de Asistencia
Integral para el Sector
Industria (desarrollo e implementacion de acciones, auditorias energeticas y ambientales, capacitacion y selección  de medidas de reduccion de emisiones) </t>
  </si>
  <si>
    <t xml:space="preserve">
Proyecto de Compostaje de
Residuos Orgánicos a Gran
Escala Local (por fases y en zonas detectadas como criticas)
implementado</t>
  </si>
  <si>
    <t>Sistema Distrital de Buenas
Prácticas Energéticas en la
Administración Pública,
establecido</t>
  </si>
  <si>
    <t>Campañas distritales
masivas de información en
gestión del cambio climático, realizadas</t>
  </si>
  <si>
    <t>Número de proyectos pilotos para el control de intrusion de mareas, diseñado y construido</t>
  </si>
  <si>
    <t>Numero de Barrios participando en la implementación del
proyecto “Tu Barrio
Sostenible</t>
  </si>
  <si>
    <t>Numero de 
Corredores ambientales
diseñados e
implementados articulados al sistema de drenajes urbanos sostenibles</t>
  </si>
  <si>
    <t>Numero de Areas de Manglares Conservados y Protegidos( Area Urbana y Rural)</t>
  </si>
  <si>
    <t>ASEGURAMIENTO, MONITOREO, CONTROL Y VIGILANCIA AMBIENTAL (SISTEMA INTEGRADO DE MONITOREO AMBIENTAL)</t>
  </si>
  <si>
    <t>Numero de Estaciones de medición de calidad del aire, optimizadas
y funcionales.</t>
  </si>
  <si>
    <t>3 -Fuente EPA</t>
  </si>
  <si>
    <t>Numero de 
Proyectos para la creación de
la Mesa Técnica Distrital de
Calidad del Aire y Ruido</t>
  </si>
  <si>
    <t>N.D</t>
  </si>
  <si>
    <t xml:space="preserve">Reporte técnico ambiental
(consolidado anual -aire,
ruido, agua-)
</t>
  </si>
  <si>
    <t>Mapas de ruido actualizados.
(1 por localidad)</t>
  </si>
  <si>
    <t xml:space="preserve">
Sistema de control de calidad
del ruido, implementado</t>
  </si>
  <si>
    <t>INVESTIGACION, EDUCACION Y CULTURA AMBIENTAL (EDUCACION Y CULTURA AMBIENTAL)</t>
  </si>
  <si>
    <t>Numero de Hogares comunitarios de bienestar
acompañados en la implementación de proyectos ambientales</t>
  </si>
  <si>
    <t xml:space="preserve">Numero de Centros de desarrollo
infantil acompañados en la implementación de proyectos
ambientales
</t>
  </si>
  <si>
    <t xml:space="preserve">Numero de  PRAES
participando de forma concertada en proyectos de acciones coordinadas con las
autoridades ambientales (Área
urbana)
</t>
  </si>
  <si>
    <t>28 -Fuente EPA</t>
  </si>
  <si>
    <t xml:space="preserve">Numero de PRAUS participando de forma concertada en proyectos de acciones coordinadas con las autoridades ambientales (Área urbana y rural)
</t>
  </si>
  <si>
    <t>9 -Fuente EPA</t>
  </si>
  <si>
    <t xml:space="preserve">Numero de Grandes eventos
académicos para apropiación de
conocimientos sobre temas ambientales, impulsados y
realizados
</t>
  </si>
  <si>
    <t>2  -Fuente EPA</t>
  </si>
  <si>
    <t>Numero de PROCEDAS
participando de forma concertada en proyectos y acciones coordinadas con las
autoridades ambientales (Área
urbana y rural)</t>
  </si>
  <si>
    <t>5  -Fuente EPA</t>
  </si>
  <si>
    <t>Numero de Centros de Vida
participando en Actividades y buenas prácticas ambientales para el beneficio de poblacion de tercera edad, en asocio con las autoridades ambientales y el Distrito de Cartagena</t>
  </si>
  <si>
    <t>0  -Fuente EPA</t>
  </si>
  <si>
    <t>Numero de Herramientas TICs
implementadas para el fomento de la educación ambiental</t>
  </si>
  <si>
    <t xml:space="preserve">Numero de Ecosistemas con
investigaciones científicas de las condiciones físicoquímicas, biológicas, socioculturales y
económicas
</t>
  </si>
  <si>
    <t>1  -Fuente EPA</t>
  </si>
  <si>
    <t>Numero de Investigaciones y
estudios sobre el ambiente distrital, sus condiciones,
potencialidades e impactos</t>
  </si>
  <si>
    <t xml:space="preserve">Cátedra ambiental
permanente, diseñada,
e implementada, en
asocio con otros
actores interesados en
el desarrollo ambiental
distrital
</t>
  </si>
  <si>
    <t>SALVEMOS JUNTOS NUESTRO RECURSO HIDRICO (GESTION INTEGRAL DEL RECURSO HIDRICO)</t>
  </si>
  <si>
    <t>Numero de cuerpos
de agua para la
optimización de sus
condiciones físicas,
hidráulicas y
ambientales.
(Urbanos y rurales)</t>
  </si>
  <si>
    <t xml:space="preserve">Numero de Rondas hídricas
asociadas a sistema
de drenajes, delimitadas y
acotadas
</t>
  </si>
  <si>
    <t xml:space="preserve">Numero de Elementos del
Sistema de La Bocana Estabilizadora de Mareas, rehabilitados
</t>
  </si>
  <si>
    <t>NEGOCIOS VERDES, ECONOMIA CIRCULAR, PRODUCCION Y CONSUMO SOSTENIBLE (NEGOCIOS VERDES INCLUSIVOS)</t>
  </si>
  <si>
    <t>Numero de Nuevos negocios
verdes asesorados y verificados</t>
  </si>
  <si>
    <t>54  -Fuente EPA</t>
  </si>
  <si>
    <t>Numero de Negocios Verdes
participando en ferias de negocios (Virtuales y
presenciales)</t>
  </si>
  <si>
    <t>30  -Fuente EPA</t>
  </si>
  <si>
    <t>Numero de Ferias de
Negocios Verdes
realizadas</t>
  </si>
  <si>
    <t>Numero de Negocios Verdes
avalados</t>
  </si>
  <si>
    <t>10  -Fuente EPA</t>
  </si>
  <si>
    <t>INSTITUCIONES AMBIENTALES MAS MODERNAS, EFICIENTES Y TRANSPARENTES (FORTALECIMIENTO INSTITUCIONAL)</t>
  </si>
  <si>
    <t>Plan Institucional de Gestión Ambiental implementado implementado</t>
  </si>
  <si>
    <t>Numero de 
Procesos estandarizados</t>
  </si>
  <si>
    <t>Ventanilla Única de Atención al Usuario implementada</t>
  </si>
  <si>
    <t>Modelo Integrado de Planeación y Gestión implementado al 100%</t>
  </si>
  <si>
    <t>25%  -Fuente EPA</t>
  </si>
  <si>
    <t>Adoptar el Plan de Ordenamioento Territorial con base en la normativa vigente</t>
  </si>
  <si>
    <t>ORDENACION TERRITORIAL, RECUPERACION SOCIAL, AMBIENTAL Y URBANA DE LA CIENAGA DE LA VIRGEN</t>
  </si>
  <si>
    <t>Sistema de gestión Hídrica de la Ciénaga de la Virgen y Recuperación del Manglar conformado</t>
  </si>
  <si>
    <t>100.000 nuevos arboles sembrados</t>
  </si>
  <si>
    <t>1  Centro de atención y
valoración de fauna,
adecuado e implementado</t>
  </si>
  <si>
    <t>40 Jornadas de
limpieza en áreas
ambientalmente
degradadas</t>
  </si>
  <si>
    <t>150 operativos
realizados para
restitución de
ecosistemas y áreas
ambientalmente
estratégicas</t>
  </si>
  <si>
    <t>3 áreas ambientalmente degradadas, intervenidas y en proceso de restauración (Laguna del Cabrero-Caño Juan Angola, Cerro de la Popa y Bahia de Cartagena)</t>
  </si>
  <si>
    <t>2   proyectos para la
restauración de biodiversidad
y servicios ecosistémicos
distritales diseñados e
implementados en área rural
e insular</t>
  </si>
  <si>
    <t>1    Plan Integral de Adaptacion al Cambio Climatico -PIACC- formulado y adoptado</t>
  </si>
  <si>
    <t>1
Proyecto de Asistencia
Integral para el Sector
Industrial, diseñado e
implementado</t>
  </si>
  <si>
    <t>1
Proyecto de Compostaje de
Residuos Orgánicos a Gran
Escala Local,
implementado</t>
  </si>
  <si>
    <t>1
Sistema Distrital de Buenas
Prácticas Energéticas en la
Administración Pública,
establecido</t>
  </si>
  <si>
    <t xml:space="preserve">4 campañas distrital
masivas de información de
gestión para la mitigación
de cambio climático y salud
ambiental </t>
  </si>
  <si>
    <t>1  Proyecto Piloto para el Control de Intrusion de mareas,diseñado y construido</t>
  </si>
  <si>
    <t>3
Barrios participando en la
implementación de
proyecto “Tu Barrio
Sostenible</t>
  </si>
  <si>
    <t>3
Corredores ambientales
diseñados e
implementados</t>
  </si>
  <si>
    <t>3 Areas de Manglares Conservados y Protegidos( Area Urbana y Rural)</t>
  </si>
  <si>
    <t>10
Estaciones de medición de
calidad del aire, optimizadas
y funcionales.</t>
  </si>
  <si>
    <t>1
Proyecto para la creación de
la Mesa Técnica Distrital de
Calidad del Aire y Ruido</t>
  </si>
  <si>
    <t xml:space="preserve">4
Reporte técnico ambiental
(consolidado anual -aire,
ruido, agua-)
</t>
  </si>
  <si>
    <t>3
Mapas de ruido actualizados.
(1 por localidad)</t>
  </si>
  <si>
    <t>1
Sistema de control de calidad
del ruido, implementado</t>
  </si>
  <si>
    <t>25
Hogares comunitarios
de bienestar
acompañados en la
implementación de
proyectos ambientales</t>
  </si>
  <si>
    <t xml:space="preserve">20
Centros de desarrollo
infantil acompañados
en la implementación
de proyectos
ambientales
</t>
  </si>
  <si>
    <t xml:space="preserve">120
Nuevos PRAES
participando de forma
concertada en
proyectos de acciones
coordinadas con las
autoridades
ambientales (Área
urbana y rural)
</t>
  </si>
  <si>
    <t xml:space="preserve">9     PRAUS participando de forma concertada en proyectos de acciones coordinadas con las autoridades ambientales (Área urbana y rural)
</t>
  </si>
  <si>
    <t xml:space="preserve">6    Grandes eventos académicos para apropiación de conocimientos sobre temas ambientales, impulsados y
realizados
</t>
  </si>
  <si>
    <t>20
PROCEDAS
participando de forma concertada en proyectos y acciones coordinadas con las autoridades ambientales (Área urbana y rural)</t>
  </si>
  <si>
    <t>5
Centros de Vida
participando en
Actividades y buenas
prácticas ambientales</t>
  </si>
  <si>
    <t>4
Herramientas TICs implementadas para el fomento de la educación ambiental</t>
  </si>
  <si>
    <t xml:space="preserve">4
Ecosistemas con
investigaciones
científicas de las
condiciones físicoquímicas, biológicas,
socioculturales y
económicas
</t>
  </si>
  <si>
    <t>4
Investigaciones y
estudios sobre el
ambiente distrital, sus
condiciones,
potencialidades e impactos</t>
  </si>
  <si>
    <t xml:space="preserve">1
Cátedra ambiental
permanente, diseñada,
e implementada, en
asocio con otros
actores interesados en
el desarrollo ambiental
distrital
</t>
  </si>
  <si>
    <t>Intervenir 4 cuerpos
de agua para la
optimización de sus
condiciones físicas,
hidráulicas y
ambientales.
(Urbanos y rurales)</t>
  </si>
  <si>
    <t xml:space="preserve">4
Rondas hídricas asociadas a sistema de drenajes,
delimitadas y acotadas
</t>
  </si>
  <si>
    <t xml:space="preserve">Rehabilitar 2
Elementos del
Sistema de La
Bocana Estabilizadora
de Mareas
</t>
  </si>
  <si>
    <t>90
Nuevos negocios
verdes asesorados
y verificados</t>
  </si>
  <si>
    <t>90
Negocios Verdes participando en
ferias de negocios (Virtuales y
presenciales)</t>
  </si>
  <si>
    <t>3
Ferias de
Negocios Verdes
realizadas</t>
  </si>
  <si>
    <t>41
Negocios Verdes
avalados</t>
  </si>
  <si>
    <t>1
Plan Institucional de Gestión Ambiental implementado.</t>
  </si>
  <si>
    <t>7
Procesos de gestión institucional, estandarizados</t>
  </si>
  <si>
    <t>1
Ventanilla Única de Atención al Usuario implementada</t>
  </si>
  <si>
    <t>100%
Modelo Integrado de Planeación y Gestión implementado</t>
  </si>
  <si>
    <t xml:space="preserve">Conformación de un sistema de gestión Hídrica de la Ciénaga de la Virgen y Recuperación del Manglar </t>
  </si>
  <si>
    <t>PROGRAMACIÓN META A 2021</t>
  </si>
  <si>
    <t>0.25</t>
  </si>
  <si>
    <t>SISTEMA DE ARBOLADO URBANO</t>
  </si>
  <si>
    <t>CENTRO DE ATENCION Y VALORACION DE FAUNA SILVESTRE</t>
  </si>
  <si>
    <t>RECUPERACION DE AREAS AMBIENTALMENTE DEGRADADAS</t>
  </si>
  <si>
    <t>PLAN INTEGRAL DE ADAPTACION AL CAMBIO CLIMATICO</t>
  </si>
  <si>
    <t>ORDENAMIENTO PARA EL DESARROLLO AMBIENTAL</t>
  </si>
  <si>
    <t>SISTEMA INTELIGENTE DE MONITOREO AMBIENTAL</t>
  </si>
  <si>
    <t>EDUCACION Y CULTURA AMBIENTAL</t>
  </si>
  <si>
    <t>INVESTIGACION E INNOVACION PARA LA GESTION AMBIENTAL SOSTENIBLE</t>
  </si>
  <si>
    <t>GESTION INTEGRAL DEL RECURSO HIDRICO</t>
  </si>
  <si>
    <t>NEGOCIOS VERDES, ECONOMIA CIRCULAR, PRODUCCION Y CONSUMO SOSTENIBLE</t>
  </si>
  <si>
    <t>EPA MODERNA, EFICIENTE Y TRANSPARENTE</t>
  </si>
  <si>
    <t>SISTEMA DE GESTIÓN HÍDRICA DE LA CIÉNAGA DE LA VIRGEN Y RECUPERACIÓN DEL MANGLAR</t>
  </si>
  <si>
    <t>Diseño, desarrollo administracion de la
plataforma  virtual para registro de Biodiversidad</t>
  </si>
  <si>
    <t>Socialización y
promoción de la
plataforma</t>
  </si>
  <si>
    <t>Identificar, estudiar y georeferenciar sitios de siembra</t>
  </si>
  <si>
    <t xml:space="preserve">Acuerdo con comunidades y entidades para la siembra y mantenimiento  de los  arboles sembrados </t>
  </si>
  <si>
    <t>Ejecución de actividades de siembra con apoyo de las comunidades y/o entidades</t>
  </si>
  <si>
    <t>divulgacion y socializacion de la actividad</t>
  </si>
  <si>
    <t>Mantenimiento de los nuevos arboles sembrados</t>
  </si>
  <si>
    <t>Levantamiento del censo de árboles en riesgo y su georeferenciacion</t>
  </si>
  <si>
    <t>Determinación del estado fitosanitario de los árboles</t>
  </si>
  <si>
    <t>Intervencion de arboles con estado fitosanitario</t>
  </si>
  <si>
    <t>Convenio, contrato  de comodato o arriendo para el establecimiento de vivero</t>
  </si>
  <si>
    <t xml:space="preserve">implementacion y operación  del sistema de reproduccion vegetal de especies nativas  </t>
  </si>
  <si>
    <t xml:space="preserve">PROYECTOS </t>
  </si>
  <si>
    <t>CODIGO BPIM</t>
  </si>
  <si>
    <t>OBJETIVO DEL PROYECTO</t>
  </si>
  <si>
    <t>ACTIVIDADES DEL PROYECTO ANUAL</t>
  </si>
  <si>
    <t>Dotar el personal requerido para la Operación y mantenimiento del CAV</t>
  </si>
  <si>
    <t>Adquisicion de Alimentos, Materiales,insumos y equipos agroveterinarios</t>
  </si>
  <si>
    <t xml:space="preserve"> Ampliacion y mejoramiento de las instalaciones fisicas del CAV</t>
  </si>
  <si>
    <t>Implementar el manual de bioseguridad para el funcionamiento del centro de atención animal CAV de la bocana</t>
  </si>
  <si>
    <t>Recepcionar fauna silvestre, incautada o entregada voluntariamente</t>
  </si>
  <si>
    <t>Vehiculo de transporte de animales silvistres</t>
  </si>
  <si>
    <t>estudio de los sitios para la jornada de limpieza</t>
  </si>
  <si>
    <t>programacion y articulacion con otros actores para la intervencion de las areas.</t>
  </si>
  <si>
    <t>divulgacion y socializacion de la actividad con la comunidad</t>
  </si>
  <si>
    <t>limpieza en areas ambientalmente degradadas</t>
  </si>
  <si>
    <t>Intervencion de areas recuperadas</t>
  </si>
  <si>
    <t>establecer los sitios de los operativos</t>
  </si>
  <si>
    <t>programacion y articulacion con otras entidades para el desarrollo de los operativos</t>
  </si>
  <si>
    <t>realizacion de operativos</t>
  </si>
  <si>
    <t>Ejecucion del plan de intervencion para cerro de la Popa, bahía de Cartagena y caño Juan Angola</t>
  </si>
  <si>
    <t>Identificación ambiental y estrategica de las áreas degradas a intervenir</t>
  </si>
  <si>
    <t>Diagnóstico y caracterización Biofisicas del area.</t>
  </si>
  <si>
    <t>Elaboración del Plan de Intervencion</t>
  </si>
  <si>
    <t>divulgacion y socializacion de las etapas del proceso de intervencion</t>
  </si>
  <si>
    <t>Acompañar en la Definicion de lineamientos y criterios para la selección de las Areas</t>
  </si>
  <si>
    <t>revision plan 4 C</t>
  </si>
  <si>
    <t>Formulacion del Plan Integral de Adaptación al Cambio Climático</t>
  </si>
  <si>
    <t>Adopción del Plan Integral de Adaptación l Cambio Climático</t>
  </si>
  <si>
    <t>Implementación del Plan Integral de Adaptación al Cambio Climático</t>
  </si>
  <si>
    <t>divulgacion y socializacion del Plan Integral de Adaptación al Cambio Climático</t>
  </si>
  <si>
    <t>Definir el sector Industrial para la Asistencia Integral</t>
  </si>
  <si>
    <t>formulacion del proyecto de asitencia integral  del sector industrial</t>
  </si>
  <si>
    <t>Implementar el proyecto de asitencia integral para el sector industrial</t>
  </si>
  <si>
    <t>divulgacion y socializacion del proyecto</t>
  </si>
  <si>
    <t>Diagnostico y analisis de las actividades de compostaje en la ciudad</t>
  </si>
  <si>
    <t>Analisis de Alternativas de Implementacion de Compostaje</t>
  </si>
  <si>
    <t xml:space="preserve">formulacion del proyecto de compostaje de residuos organicos </t>
  </si>
  <si>
    <t>adopcion e implementacion del proyecto de compostaje de residuos organicos</t>
  </si>
  <si>
    <t>Diseño del sistema Distrital de Buenas Practicas energeticas</t>
  </si>
  <si>
    <t>adopcion del sistema Distrital de Buenas Practicas energeticas</t>
  </si>
  <si>
    <t>implementacion del sistema Distrital de Buenas Practicas energeticas</t>
  </si>
  <si>
    <t xml:space="preserve">divulgacion y socializacion del Sistema Distrital de Buenas Practicas energeticas </t>
  </si>
  <si>
    <t>diseño de estrategias para la campaña de mitigacion de cambio climatico y salud ambiental</t>
  </si>
  <si>
    <t>programacion de la campañas</t>
  </si>
  <si>
    <t>realizacion de la campaña de mitigacion de cambio climatico y salud ambiental</t>
  </si>
  <si>
    <t>Diagnostico sobre problemática de la intrusion de marea en la ciudad de Cartagena</t>
  </si>
  <si>
    <t xml:space="preserve">Formulacion del proyecto piloto para el control de intrusion de mareas </t>
  </si>
  <si>
    <t xml:space="preserve">Ejecucion del proyecto piloto para el control de intrusion de mareas </t>
  </si>
  <si>
    <t xml:space="preserve">divulgacion y socializacion del proyecto piloto para el control de intrusion de mareas </t>
  </si>
  <si>
    <t xml:space="preserve">Ampliacion de criterios de selección de los 3 barrios a implementar. </t>
  </si>
  <si>
    <t xml:space="preserve">Ejecucion del  proyecto "Tu Barrio sostenible"  </t>
  </si>
  <si>
    <t xml:space="preserve">divulgacion y socializacion del proyecto </t>
  </si>
  <si>
    <t xml:space="preserve">Identificación de especies susceptibles o de importancia </t>
  </si>
  <si>
    <t>delimitación  y Recuperacion de 3 corredores ambientales (Juan Angola-La Union, Calicanto, Recorrido ecologico La Popa</t>
  </si>
  <si>
    <t>Identificación de parches o areas ambientales a conectar</t>
  </si>
  <si>
    <t>Elaboración y obtención de cartografia basica y topografía</t>
  </si>
  <si>
    <t>Identificación y delimitación de corredor mediante herramienta SIG</t>
  </si>
  <si>
    <t>determinación de herramientas de conexión</t>
  </si>
  <si>
    <t xml:space="preserve"> Ajustes a propuesta de corredor y adopción de acto administrativo correspondiente</t>
  </si>
  <si>
    <t>Identificación ambiental y estrategias de áreas de manglar a intervenir</t>
  </si>
  <si>
    <t>Elaboración del programa de proteccion y conservacion</t>
  </si>
  <si>
    <t xml:space="preserve"> Ejecucion del programa de proteccion y conservacion</t>
  </si>
  <si>
    <t>Mantenimiento correctivo de los equipos de estaciones existentes</t>
  </si>
  <si>
    <t>Revision del diseño del SVCA y automatizacion del Sistema Inteligente de momitoreo ambiental</t>
  </si>
  <si>
    <t xml:space="preserve">Adquisicion de nuevos equipos </t>
  </si>
  <si>
    <t>Mantenimiento preventivo de los equipos adquiridos y existentes</t>
  </si>
  <si>
    <t>operación de la mesa tecnica</t>
  </si>
  <si>
    <t xml:space="preserve">ejecucion de actividades de seguimiento, control  y monitoreo de los recursos agua, aire y suelo </t>
  </si>
  <si>
    <t>Compilación de informes tecnicos  para la obtencion de indicadores  para el reporte tecnico ambiental</t>
  </si>
  <si>
    <t>Boletin mensual del estado de los recursos naturales en la pagina web (Observatorio ambiental)</t>
  </si>
  <si>
    <t>Compra de vehiculo para recopilar informacccion del reporte tecnico</t>
  </si>
  <si>
    <t>compra de equipos para la medicion de gases de vehiculos</t>
  </si>
  <si>
    <t>Elaboración de análisis y evaluación del Estado del Ambiente en Cartagena</t>
  </si>
  <si>
    <t>Elaboración del Informe Anual sobre el Estado del Ambiente</t>
  </si>
  <si>
    <t>estudio del diseño</t>
  </si>
  <si>
    <t>contratacion</t>
  </si>
  <si>
    <t>divulgación y socialización</t>
  </si>
  <si>
    <t>diagnostico de la situacion actual  del sistema de control de calidad del ruido</t>
  </si>
  <si>
    <t>Compra de equipos para medicion calidad del ruido</t>
  </si>
  <si>
    <t>Diagnostico de puntos criticos en los cuales debe ser medido el ruido ambiental</t>
  </si>
  <si>
    <t>divulgacion y socializacaion de la actividad</t>
  </si>
  <si>
    <t xml:space="preserve">realizar asistencia tecnica y acompañamiento a los hogares comunitarios de bienestar familiar </t>
  </si>
  <si>
    <t>realizar asistencia tecnica y acompañamiento de los CDI</t>
  </si>
  <si>
    <t>Brindar acompañamiento a las instituciones educativas en los procesos de formulacion e implementacion de praes</t>
  </si>
  <si>
    <t>Realización de jornadas y eventos de capacitación y educación ambiental a instituciones educativas distritales de Cartagena virtual y/o presencial</t>
  </si>
  <si>
    <t>Realizar el seguimiento  de las actividades realizadas en el marco de los PRAES</t>
  </si>
  <si>
    <t>Brindar acompañamiento a las instituciones educativas en los procesos de formulacion e implementacion de praus</t>
  </si>
  <si>
    <t>Realizar el seguimiento  de las actividades realizadas en el marco de los PRAUS</t>
  </si>
  <si>
    <t>Impulsar y realizar eventos academicos para apropiacion de conocimiento sobre temas ambientales en la ciudad de cartagena</t>
  </si>
  <si>
    <t>divulgacion y socializacion de las actividades</t>
  </si>
  <si>
    <t xml:space="preserve">seguimiento a los compromisos generados en el marco del evento. </t>
  </si>
  <si>
    <t>realizar asistencia tecnica para la formulacion, implementacion y seguimiento de los PROCEDAS</t>
  </si>
  <si>
    <t>Realizar talleres de formacion y acompañamiento sobre buenas practicas ambientales en los Centros de Vida del distrito</t>
  </si>
  <si>
    <t>divulgacion y socializacion</t>
  </si>
  <si>
    <t>implementar la herramienta tics para el fomento de la educacion ambiental</t>
  </si>
  <si>
    <t>analisis para escogencia del ecosistema</t>
  </si>
  <si>
    <t xml:space="preserve">definicion de estrategias de cooperacion interinstitucional </t>
  </si>
  <si>
    <t>ejecucion de la estrategia</t>
  </si>
  <si>
    <t>investigacion realizada</t>
  </si>
  <si>
    <t>dvulgacion y socializacion</t>
  </si>
  <si>
    <t>analisis para escogencia de la investigación</t>
  </si>
  <si>
    <t>revision del resultado</t>
  </si>
  <si>
    <t>definicion de actores a participar en el diseño de la catedra</t>
  </si>
  <si>
    <t>definicion de los limeamientos para el  diseño de la catedra ambiental</t>
  </si>
  <si>
    <t xml:space="preserve"> diseño de la catedra ambiental</t>
  </si>
  <si>
    <t>implementacion de la catedra ambiental</t>
  </si>
  <si>
    <t>Diagnostico biofisico actualizado</t>
  </si>
  <si>
    <t xml:space="preserve">Delimitación del area </t>
  </si>
  <si>
    <t xml:space="preserve">propuestas </t>
  </si>
  <si>
    <t>ejecucion de la actividad</t>
  </si>
  <si>
    <t>Caracterización biofisica general del area</t>
  </si>
  <si>
    <t xml:space="preserve"> Definición de usos permitidos y categorías</t>
  </si>
  <si>
    <t>Socialización y presentación de propuesta de delimitación</t>
  </si>
  <si>
    <t>Ajustes a propuesta y adopción de acto administrativo con la delimitación</t>
  </si>
  <si>
    <t xml:space="preserve">socializacion y divulgacion </t>
  </si>
  <si>
    <t>informe del estado de los elementos del sistema (pantalla direccional, compuertas, sistema de bocana y relimpia)</t>
  </si>
  <si>
    <t>Conformación de Grupo Técnico al interior del EPA Cartagena</t>
  </si>
  <si>
    <t>Elaboración del plan de acción de negocios verdes</t>
  </si>
  <si>
    <t>Realizar reuniones del Comité Interinstitucional de Negocios Verdes</t>
  </si>
  <si>
    <t>Acompañamiento técnico del MADS para el fortalecimiento del núcleo de negocios verdes en EPA Cartagena</t>
  </si>
  <si>
    <t>Acompañamiento técnico a las ideas y/o proyectos en la categoria de Bienes y servicios sostenibles provenientes de recursos naturales, Ecoproductos Industriales, Mercado de Carbono</t>
  </si>
  <si>
    <t>Vertificación de Criterios de Negocios Verdes Sostenibles e Inclusivo, plan de mejora y seguimiento a plan de mejora</t>
  </si>
  <si>
    <t>Registro de las empresas que cumplan con minimo el 55% de los Criterios de Negocios Verdes</t>
  </si>
  <si>
    <t>Alistamiento y preparacion logistica para la feria Distrital de Negocios Verdes</t>
  </si>
  <si>
    <t>Realizacion de ferias de Negocios Verdes en el  Distrito de Cartagena</t>
  </si>
  <si>
    <t>Capacitación de comunidades emprendedoras (NV) con SENA -Bolívar</t>
  </si>
  <si>
    <t>Base de datos de las ideas y/o proyectos registrados a través de la Ventanilla de NV</t>
  </si>
  <si>
    <t>Actualizacion de la Ventanilla Unica de Negocios Verdes Sostenibles e Inclusivos</t>
  </si>
  <si>
    <t>socializacion y divulgacion de las actividades</t>
  </si>
  <si>
    <t>participacion de los negocios verdes inscritos</t>
  </si>
  <si>
    <t>Alistamiento y preparación logistica para la Feria Distrital de Negocios Verdes</t>
  </si>
  <si>
    <t>Realización de feria de negocios verdes en el distrito de Cartagena</t>
  </si>
  <si>
    <t>seguimiento a los Negocios Verdes</t>
  </si>
  <si>
    <t>verificacion de las empresas a avalar</t>
  </si>
  <si>
    <t>entrega de aval a los negocios verdes</t>
  </si>
  <si>
    <t>Diagnóstico y formulacion del PIGA</t>
  </si>
  <si>
    <t>Elaboracion del plan de accion del PIGA</t>
  </si>
  <si>
    <t>aprobacion del PIGA</t>
  </si>
  <si>
    <t>Socializacion del PIGA</t>
  </si>
  <si>
    <t>Campaña de divulgacion</t>
  </si>
  <si>
    <t>Implementacion y ejecicion del PIGA</t>
  </si>
  <si>
    <t>seguimiento y evaluacion del PIGA</t>
  </si>
  <si>
    <t>identificacion de los procesos de gestion institucional a estandarizar</t>
  </si>
  <si>
    <t>caracterizacion  y registro documental de los procesos de gestion institucional</t>
  </si>
  <si>
    <t>socialicacion de los procesos establecidos</t>
  </si>
  <si>
    <t>aprobacion y adopcion de los  los procesos de gestion institucional</t>
  </si>
  <si>
    <t>implementacion y seguimiento de los procesos de gestion institucional</t>
  </si>
  <si>
    <t>diseñar la ventanilla unica de atencion al usuario</t>
  </si>
  <si>
    <t>crear la ventanilla unica de atencion al usuario</t>
  </si>
  <si>
    <t>capacitacion sobre el manejo de la ventanilla unica de atencion al usuario</t>
  </si>
  <si>
    <t>operación e implementacion de la ventanilla unica de atencion al usuario</t>
  </si>
  <si>
    <t>implementaciopn y apropiacion de los sistemas y plataformas de informacion para la correcta etencion al ciudadano (SIGOB)</t>
  </si>
  <si>
    <t>divulgacion y socializacion de la ventanilla de atencion al ciudadano en la pagina web del EPA</t>
  </si>
  <si>
    <t>autodiagnostico</t>
  </si>
  <si>
    <t>informe del FURAG</t>
  </si>
  <si>
    <t>plan de mejora a mipg</t>
  </si>
  <si>
    <t xml:space="preserve"> implementacion de mipg</t>
  </si>
  <si>
    <t>medicion y evaluacion a mipg</t>
  </si>
  <si>
    <t xml:space="preserve">Diseño del sistema de gestion hidrica de la Cienaga de la Virgen </t>
  </si>
  <si>
    <t>caracterizacion socioeconomica de la poblacion habitante de las AID de las areas a intervenir</t>
  </si>
  <si>
    <t>Articulacion con otros actores para la intervencion de las areas.</t>
  </si>
  <si>
    <t xml:space="preserve">Capacitacion y sencibilizacion a los habitantes de la zona de influencia </t>
  </si>
  <si>
    <t>identificacion de los puntos para la recuperacion de manglar</t>
  </si>
  <si>
    <t>Caracterizacion del estado de afectacion de las caracteristicas del ecosistema (calidad de agua y manglar) del AID</t>
  </si>
  <si>
    <t>Mejoramiento de ecosistemas estratégicos y rehabilitación ecológica  del manglares</t>
  </si>
  <si>
    <t xml:space="preserve">definicion del portafolio de stocks de carbono, disminucion de emisiones por reforestación </t>
  </si>
  <si>
    <t>definir Iniciativas de reducción o remoción de GEI con enfoque
ecosistemico</t>
  </si>
  <si>
    <t>batimetria y relimpia en la cienaga de la virgen</t>
  </si>
  <si>
    <t xml:space="preserve">VALOR ABSOLUTO DE LA ACTIVIDAD DEL PROYECTO 2021 </t>
  </si>
  <si>
    <t>DEPENDENCIA RESPONSABLE</t>
  </si>
  <si>
    <t>SUBDIRECCION TECNICA Y DE DESARROLLO SOSTENIBLE</t>
  </si>
  <si>
    <t>NORMA BADRAM</t>
  </si>
  <si>
    <t>FUENTE DE FINANCIACION</t>
  </si>
  <si>
    <t>RECURSOS PROPIOS</t>
  </si>
  <si>
    <t>APROPIACION DEFINITIVA EN PESOS</t>
  </si>
  <si>
    <t>RUBRO PRESUPUESTAL</t>
  </si>
  <si>
    <t>CODIGO PRESUPUESTAL</t>
  </si>
  <si>
    <t>ICLD                              Ley 99/93</t>
  </si>
  <si>
    <t>02-001-06-20-01-01-01-01
02-031-06-20-01-01-01-02</t>
  </si>
  <si>
    <t>No aplica</t>
  </si>
  <si>
    <t>02-001-06-20-01-01-01-02
02-031-06-20-01-01-01-01</t>
  </si>
  <si>
    <t>02-001-06-20-01-01-02-01
02-031-06-20-01-01-02-01</t>
  </si>
  <si>
    <t>02-001-06-20-01-01-03-01
02-031-06-20-01-01-03-01
02-063-06-20-01-01-03-01
02-133-06-20-01-01-03-01</t>
  </si>
  <si>
    <t>02-001-06-20-01-01-04-01
02-031-06-20-01-01-04-01
02-063-06-20-01-01-04-01</t>
  </si>
  <si>
    <t>02-001-06-20-01-01-04-01
02-063-06-20-01-01-04-01</t>
  </si>
  <si>
    <t>02-014-06-20-01-01-05-01
02-031-06-20-01-01-05-01
02-063-06-20-01-01-05-01
02-094-06-20-01-01-05-01</t>
  </si>
  <si>
    <t>02-001-06-20-01-01-06-01
02-031-06-20-01-01-06-01
02-063-06-20-01-01-06-01</t>
  </si>
  <si>
    <t>02-001-06-20-01-01-07-01
02-031-06-20-01-01-07-01
02-063-06-20-01-01-07-01</t>
  </si>
  <si>
    <t>02-031-06-20-01-07-03-01
02-094-06-20-01-07-03-01</t>
  </si>
  <si>
    <t>Aumentar el número de árboles por habitante, contribuyendo de manera agregada
a la conservación de la biodiversidad y al adecuado aprovechamiento de los
servicios ecosistémicos, con el fin de crear espacios públicos para mejorar la calidad
de vida y salud de las personas, y que fomenten la actividad al aire libre y conexión
social en el Distrito de Cartagena.</t>
  </si>
  <si>
    <t>Sub. Técnica y Desarrollo Sostenible</t>
  </si>
  <si>
    <t xml:space="preserve">ICLD                              Ley 99/93             Rendimientos financiero EPA, Rendimientos financieros sobre tasa                        Medio ambiente                      </t>
  </si>
  <si>
    <t>Sub. Educación e Investigación Ambiental</t>
  </si>
  <si>
    <t>Bladimir Basabe</t>
  </si>
  <si>
    <t xml:space="preserve">ICLD                              Ley 99/93             Rendimientos financiero EPA, </t>
  </si>
  <si>
    <t xml:space="preserve">ICLD                              Ley 99/93             Rendimientos financiero EPA,   </t>
  </si>
  <si>
    <t>ICLD                                          Rendimientos financiero EPA</t>
  </si>
  <si>
    <t xml:space="preserve">ICLD                                          Rendimientos financiero EPA    </t>
  </si>
  <si>
    <t xml:space="preserve"> Ley 99/93             Rendimientos financiero EPA,    Tasa retributiva    Sobre tasa ambiental peaje</t>
  </si>
  <si>
    <t xml:space="preserve">      Ley 99/93             Rendimientos financiero EPA,    Tasa retributiva    Sobre tasa ambiental peaje</t>
  </si>
  <si>
    <t xml:space="preserve"> Garantizar una base natural sostenible con una oferta ambiental que provea los
recursos naturales y las condiciones ambientales necesarias para todos los habitantes de
la ciudad, mediante acciones de conservación, protección y administración adecuada de
los recursos naturales.</t>
  </si>
  <si>
    <t>Oficina Asesora Planeación</t>
  </si>
  <si>
    <t>Rafael Escudero</t>
  </si>
  <si>
    <t>ICLD                             Ley 99/93           Rendimientos financieros EPA</t>
  </si>
  <si>
    <t>Sub. Administrativa y Financiera</t>
  </si>
  <si>
    <t>Rafael Escudero      Sibila Carreño</t>
  </si>
  <si>
    <t>Ley 99/93          sobretasa ambiental peaje</t>
  </si>
  <si>
    <t>Realizar dotación y adecuación del centro de atención, valoración y rehabilitación
de fauna silvestre (CAVR Bocana) del EPA Cartagena cumpliendo con el Plan de
Acción 2020 y satisfaciendo la demanda que la entidad ha venido solicitando.</t>
  </si>
  <si>
    <t xml:space="preserve">Restaurar ecológicamente áreas ambientalmente degradadas </t>
  </si>
  <si>
    <t>Formular y adoptar el
plan integral de gestión
del cambio climático
del Distrito de
Cartagena de Indias en
el marco de lo
dispuesto por la Ley
1931 del 2018.</t>
  </si>
  <si>
    <t xml:space="preserve">Promover un ordenamiento para el desarrollo ambiental en el área de jurisdicción de EPA
Cartagena. </t>
  </si>
  <si>
    <t xml:space="preserve">Establecer un Sistema Inteligente de Monitoreo Ambiental en la ciudad de
Cartagena de Indias. </t>
  </si>
  <si>
    <t>META ACUMULADA A JUNIO 2021</t>
  </si>
  <si>
    <t>AVANCE META PRODUCTO 2021</t>
  </si>
  <si>
    <t xml:space="preserve">AVANCE META PRODUCTO  EN EL CUATRIENIO
</t>
  </si>
  <si>
    <t>% AVANCE DEL PROGRAMA EN EL CUATRIENIO</t>
  </si>
  <si>
    <t>NA</t>
  </si>
  <si>
    <t>0.07</t>
  </si>
  <si>
    <t>AVANCE META PRODUCTO  EN EL CUATRIENIO</t>
  </si>
  <si>
    <t>REPORTE ASIGNACION PRESUPUESTAL</t>
  </si>
  <si>
    <t>REPORTE  EJECUCION PRESUPUESTAL</t>
  </si>
  <si>
    <t>OBSERVACIONES</t>
  </si>
  <si>
    <t>AVANCE EN LA EJECUCION PRESUPUESTAL ENERO A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</si>
</sst>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#,##0.0"/>
    <numFmt numFmtId="167" formatCode="0.0%"/>
    <numFmt numFmtId="168" formatCode="0.0"/>
    <numFmt numFmtId="169" formatCode="0.000"/>
    <numFmt numFmtId="170" formatCode="0.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11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2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0" xfId="0" applyFont="1"/>
    <xf numFmtId="0" fontId="1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9" fontId="12" fillId="0" borderId="0" xfId="0" applyNumberFormat="1" applyFont="1"/>
    <xf numFmtId="9" fontId="0" fillId="0" borderId="0" xfId="0" applyNumberFormat="1"/>
    <xf numFmtId="12" fontId="1" fillId="0" borderId="7" xfId="0" applyNumberFormat="1" applyFont="1" applyBorder="1" applyAlignment="1">
      <alignment horizontal="center" vertical="center"/>
    </xf>
    <xf numFmtId="9" fontId="0" fillId="0" borderId="0" xfId="3" applyFont="1"/>
    <xf numFmtId="0" fontId="0" fillId="0" borderId="1" xfId="0" applyBorder="1" applyAlignment="1">
      <alignment wrapText="1"/>
    </xf>
    <xf numFmtId="9" fontId="0" fillId="0" borderId="1" xfId="0" applyNumberFormat="1" applyBorder="1"/>
    <xf numFmtId="0" fontId="7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14" fontId="1" fillId="0" borderId="26" xfId="0" applyNumberFormat="1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3" fontId="11" fillId="0" borderId="7" xfId="0" applyNumberFormat="1" applyFont="1" applyFill="1" applyBorder="1" applyAlignment="1">
      <alignment horizontal="center" vertical="center" wrapText="1"/>
    </xf>
    <xf numFmtId="3" fontId="11" fillId="0" borderId="9" xfId="0" applyNumberFormat="1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68" fontId="11" fillId="0" borderId="5" xfId="0" applyNumberFormat="1" applyFont="1" applyFill="1" applyBorder="1" applyAlignment="1">
      <alignment horizontal="center" vertical="center" wrapText="1"/>
    </xf>
    <xf numFmtId="1" fontId="11" fillId="0" borderId="18" xfId="0" applyNumberFormat="1" applyFont="1" applyFill="1" applyBorder="1" applyAlignment="1">
      <alignment horizontal="center" vertical="center" wrapText="1"/>
    </xf>
    <xf numFmtId="1" fontId="11" fillId="0" borderId="25" xfId="0" applyNumberFormat="1" applyFont="1" applyFill="1" applyBorder="1" applyAlignment="1">
      <alignment horizontal="center" vertical="center" wrapText="1"/>
    </xf>
    <xf numFmtId="9" fontId="11" fillId="0" borderId="25" xfId="0" applyNumberFormat="1" applyFont="1" applyFill="1" applyBorder="1" applyAlignment="1">
      <alignment horizontal="center" vertical="center" wrapText="1"/>
    </xf>
    <xf numFmtId="9" fontId="11" fillId="0" borderId="25" xfId="3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7" fillId="0" borderId="4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2" fontId="11" fillId="0" borderId="16" xfId="0" applyNumberFormat="1" applyFont="1" applyFill="1" applyBorder="1" applyAlignment="1">
      <alignment horizontal="center" vertical="center" wrapText="1"/>
    </xf>
    <xf numFmtId="9" fontId="11" fillId="0" borderId="16" xfId="0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9" fontId="11" fillId="0" borderId="8" xfId="3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9" fontId="1" fillId="0" borderId="7" xfId="3" applyFont="1" applyFill="1" applyBorder="1" applyAlignment="1">
      <alignment horizontal="center" vertical="center" wrapText="1"/>
    </xf>
    <xf numFmtId="9" fontId="1" fillId="0" borderId="8" xfId="3" applyFont="1" applyFill="1" applyBorder="1" applyAlignment="1">
      <alignment horizontal="center" vertical="center" wrapText="1"/>
    </xf>
    <xf numFmtId="9" fontId="1" fillId="0" borderId="15" xfId="3" applyFont="1" applyFill="1" applyBorder="1" applyAlignment="1">
      <alignment horizontal="center" vertical="center" wrapText="1"/>
    </xf>
    <xf numFmtId="9" fontId="1" fillId="0" borderId="19" xfId="3" applyFont="1" applyFill="1" applyBorder="1" applyAlignment="1">
      <alignment horizontal="center" vertical="center" wrapText="1"/>
    </xf>
    <xf numFmtId="9" fontId="1" fillId="0" borderId="9" xfId="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1" fillId="0" borderId="32" xfId="3" applyFont="1" applyFill="1" applyBorder="1" applyAlignment="1">
      <alignment horizontal="center" vertical="center" wrapText="1"/>
    </xf>
    <xf numFmtId="9" fontId="1" fillId="0" borderId="34" xfId="3" applyFont="1" applyFill="1" applyBorder="1" applyAlignment="1">
      <alignment horizontal="center" vertical="center" wrapText="1"/>
    </xf>
    <xf numFmtId="9" fontId="1" fillId="0" borderId="25" xfId="3" applyFont="1" applyFill="1" applyBorder="1" applyAlignment="1">
      <alignment horizontal="center" vertical="center" wrapText="1"/>
    </xf>
    <xf numFmtId="9" fontId="7" fillId="0" borderId="1" xfId="3" applyFont="1" applyFill="1" applyBorder="1" applyAlignment="1">
      <alignment horizontal="center" vertical="center" wrapText="1"/>
    </xf>
    <xf numFmtId="9" fontId="0" fillId="0" borderId="8" xfId="3" applyFont="1" applyFill="1" applyBorder="1" applyAlignment="1">
      <alignment horizontal="center" vertical="center" wrapText="1"/>
    </xf>
    <xf numFmtId="9" fontId="0" fillId="0" borderId="9" xfId="3" applyFont="1" applyFill="1" applyBorder="1" applyAlignment="1">
      <alignment horizontal="center" vertical="center" wrapText="1"/>
    </xf>
    <xf numFmtId="9" fontId="0" fillId="0" borderId="7" xfId="3" applyFont="1" applyFill="1" applyBorder="1" applyAlignment="1">
      <alignment horizontal="center" vertical="center" wrapText="1"/>
    </xf>
    <xf numFmtId="9" fontId="0" fillId="0" borderId="1" xfId="3" applyFont="1" applyFill="1" applyBorder="1" applyAlignment="1">
      <alignment horizontal="center" vertical="center" wrapText="1"/>
    </xf>
    <xf numFmtId="9" fontId="11" fillId="0" borderId="7" xfId="0" applyNumberFormat="1" applyFont="1" applyFill="1" applyBorder="1" applyAlignment="1">
      <alignment horizontal="center" vertical="center"/>
    </xf>
    <xf numFmtId="9" fontId="11" fillId="0" borderId="8" xfId="0" applyNumberFormat="1" applyFont="1" applyFill="1" applyBorder="1" applyAlignment="1">
      <alignment horizontal="center" vertical="center"/>
    </xf>
    <xf numFmtId="9" fontId="11" fillId="0" borderId="9" xfId="0" applyNumberFormat="1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1" fontId="11" fillId="0" borderId="7" xfId="0" applyNumberFormat="1" applyFont="1" applyFill="1" applyBorder="1" applyAlignment="1">
      <alignment horizontal="center" vertical="center" wrapText="1"/>
    </xf>
    <xf numFmtId="1" fontId="11" fillId="0" borderId="8" xfId="0" applyNumberFormat="1" applyFont="1" applyFill="1" applyBorder="1" applyAlignment="1">
      <alignment horizontal="center" vertical="center" wrapText="1"/>
    </xf>
    <xf numFmtId="1" fontId="11" fillId="0" borderId="9" xfId="0" applyNumberFormat="1" applyFont="1" applyFill="1" applyBorder="1" applyAlignment="1">
      <alignment horizontal="center" vertical="center" wrapText="1"/>
    </xf>
    <xf numFmtId="9" fontId="11" fillId="0" borderId="7" xfId="3" applyFont="1" applyFill="1" applyBorder="1" applyAlignment="1">
      <alignment horizontal="center" vertical="center" wrapText="1"/>
    </xf>
    <xf numFmtId="9" fontId="11" fillId="0" borderId="8" xfId="3" applyFont="1" applyFill="1" applyBorder="1" applyAlignment="1">
      <alignment horizontal="center" vertical="center" wrapText="1"/>
    </xf>
    <xf numFmtId="9" fontId="11" fillId="0" borderId="9" xfId="3" applyFont="1" applyFill="1" applyBorder="1" applyAlignment="1">
      <alignment horizontal="center" vertical="center" wrapText="1"/>
    </xf>
    <xf numFmtId="0" fontId="11" fillId="0" borderId="7" xfId="3" applyNumberFormat="1" applyFont="1" applyFill="1" applyBorder="1" applyAlignment="1">
      <alignment horizontal="center" vertical="center" wrapText="1"/>
    </xf>
    <xf numFmtId="0" fontId="11" fillId="0" borderId="8" xfId="3" applyNumberFormat="1" applyFont="1" applyFill="1" applyBorder="1" applyAlignment="1">
      <alignment horizontal="center" vertical="center" wrapText="1"/>
    </xf>
    <xf numFmtId="0" fontId="11" fillId="0" borderId="9" xfId="3" applyNumberFormat="1" applyFont="1" applyFill="1" applyBorder="1" applyAlignment="1">
      <alignment horizontal="center" vertical="center" wrapText="1"/>
    </xf>
    <xf numFmtId="166" fontId="11" fillId="0" borderId="7" xfId="0" applyNumberFormat="1" applyFont="1" applyFill="1" applyBorder="1" applyAlignment="1">
      <alignment horizontal="center" vertical="center" wrapText="1"/>
    </xf>
    <xf numFmtId="166" fontId="11" fillId="0" borderId="8" xfId="0" applyNumberFormat="1" applyFont="1" applyFill="1" applyBorder="1" applyAlignment="1">
      <alignment horizontal="center" vertical="center" wrapText="1"/>
    </xf>
    <xf numFmtId="9" fontId="11" fillId="0" borderId="10" xfId="3" applyFont="1" applyFill="1" applyBorder="1" applyAlignment="1">
      <alignment horizontal="center" vertical="center" wrapText="1"/>
    </xf>
    <xf numFmtId="9" fontId="11" fillId="0" borderId="11" xfId="3" applyFont="1" applyFill="1" applyBorder="1" applyAlignment="1">
      <alignment horizontal="center" vertical="center" wrapText="1"/>
    </xf>
    <xf numFmtId="9" fontId="11" fillId="0" borderId="12" xfId="3" applyFont="1" applyFill="1" applyBorder="1" applyAlignment="1">
      <alignment horizontal="center" vertical="center" wrapText="1"/>
    </xf>
    <xf numFmtId="9" fontId="11" fillId="0" borderId="21" xfId="0" applyNumberFormat="1" applyFont="1" applyFill="1" applyBorder="1" applyAlignment="1">
      <alignment horizontal="center" vertical="center" wrapText="1"/>
    </xf>
    <xf numFmtId="9" fontId="11" fillId="0" borderId="0" xfId="0" applyNumberFormat="1" applyFont="1" applyFill="1" applyBorder="1" applyAlignment="1">
      <alignment horizontal="center" vertical="center" wrapText="1"/>
    </xf>
    <xf numFmtId="9" fontId="11" fillId="0" borderId="46" xfId="3" applyFont="1" applyFill="1" applyBorder="1" applyAlignment="1">
      <alignment horizontal="center" vertical="center" wrapText="1"/>
    </xf>
    <xf numFmtId="9" fontId="11" fillId="0" borderId="11" xfId="0" applyNumberFormat="1" applyFont="1" applyFill="1" applyBorder="1" applyAlignment="1">
      <alignment horizontal="center" vertical="center" wrapText="1"/>
    </xf>
    <xf numFmtId="9" fontId="11" fillId="0" borderId="12" xfId="0" applyNumberFormat="1" applyFont="1" applyFill="1" applyBorder="1" applyAlignment="1">
      <alignment horizontal="center" vertical="center" wrapText="1"/>
    </xf>
    <xf numFmtId="9" fontId="11" fillId="0" borderId="7" xfId="0" applyNumberFormat="1" applyFont="1" applyFill="1" applyBorder="1" applyAlignment="1">
      <alignment horizontal="center" vertical="center" wrapText="1"/>
    </xf>
    <xf numFmtId="9" fontId="11" fillId="0" borderId="8" xfId="0" applyNumberFormat="1" applyFont="1" applyFill="1" applyBorder="1" applyAlignment="1">
      <alignment horizontal="center" vertical="center" wrapText="1"/>
    </xf>
    <xf numFmtId="9" fontId="11" fillId="0" borderId="9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2" fontId="11" fillId="0" borderId="1" xfId="3" applyNumberFormat="1" applyFont="1" applyFill="1" applyBorder="1" applyAlignment="1">
      <alignment horizontal="center" vertical="center" wrapText="1"/>
    </xf>
    <xf numFmtId="9" fontId="11" fillId="0" borderId="1" xfId="3" applyFont="1" applyFill="1" applyBorder="1" applyAlignment="1">
      <alignment horizontal="center" vertical="center" wrapText="1"/>
    </xf>
    <xf numFmtId="2" fontId="11" fillId="0" borderId="8" xfId="3" applyNumberFormat="1" applyFont="1" applyFill="1" applyBorder="1" applyAlignment="1">
      <alignment horizontal="center" vertical="center" wrapText="1"/>
    </xf>
    <xf numFmtId="2" fontId="11" fillId="0" borderId="9" xfId="3" applyNumberFormat="1" applyFont="1" applyFill="1" applyBorder="1" applyAlignment="1">
      <alignment horizontal="center" vertical="center" wrapText="1"/>
    </xf>
    <xf numFmtId="169" fontId="11" fillId="0" borderId="7" xfId="3" applyNumberFormat="1" applyFont="1" applyFill="1" applyBorder="1" applyAlignment="1">
      <alignment horizontal="center" vertical="center" wrapText="1"/>
    </xf>
    <xf numFmtId="169" fontId="11" fillId="0" borderId="8" xfId="3" applyNumberFormat="1" applyFont="1" applyFill="1" applyBorder="1" applyAlignment="1">
      <alignment horizontal="center" vertical="center" wrapText="1"/>
    </xf>
    <xf numFmtId="169" fontId="11" fillId="0" borderId="9" xfId="3" applyNumberFormat="1" applyFont="1" applyFill="1" applyBorder="1" applyAlignment="1">
      <alignment horizontal="center" vertical="center" wrapText="1"/>
    </xf>
    <xf numFmtId="1" fontId="11" fillId="0" borderId="16" xfId="0" applyNumberFormat="1" applyFont="1" applyFill="1" applyBorder="1" applyAlignment="1">
      <alignment horizontal="center" vertical="center" wrapText="1"/>
    </xf>
    <xf numFmtId="1" fontId="11" fillId="0" borderId="18" xfId="0" applyNumberFormat="1" applyFont="1" applyFill="1" applyBorder="1" applyAlignment="1">
      <alignment horizontal="center" vertical="center" wrapText="1"/>
    </xf>
    <xf numFmtId="9" fontId="11" fillId="0" borderId="16" xfId="3" applyFont="1" applyFill="1" applyBorder="1" applyAlignment="1">
      <alignment horizontal="center" vertical="center" wrapText="1"/>
    </xf>
    <xf numFmtId="9" fontId="11" fillId="0" borderId="18" xfId="3" applyFont="1" applyFill="1" applyBorder="1" applyAlignment="1">
      <alignment horizontal="center" vertical="center" wrapText="1"/>
    </xf>
    <xf numFmtId="1" fontId="11" fillId="0" borderId="14" xfId="0" applyNumberFormat="1" applyFont="1" applyFill="1" applyBorder="1" applyAlignment="1">
      <alignment horizontal="center" vertical="center" wrapText="1"/>
    </xf>
    <xf numFmtId="2" fontId="11" fillId="0" borderId="7" xfId="0" applyNumberFormat="1" applyFont="1" applyFill="1" applyBorder="1" applyAlignment="1">
      <alignment horizontal="center" vertical="center" wrapText="1"/>
    </xf>
    <xf numFmtId="2" fontId="11" fillId="0" borderId="8" xfId="0" applyNumberFormat="1" applyFont="1" applyFill="1" applyBorder="1" applyAlignment="1">
      <alignment horizontal="center" vertical="center" wrapText="1"/>
    </xf>
    <xf numFmtId="2" fontId="11" fillId="0" borderId="9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0" fontId="11" fillId="0" borderId="32" xfId="0" applyNumberFormat="1" applyFont="1" applyFill="1" applyBorder="1" applyAlignment="1">
      <alignment horizontal="center" vertical="center" wrapText="1"/>
    </xf>
    <xf numFmtId="0" fontId="11" fillId="0" borderId="25" xfId="0" applyNumberFormat="1" applyFont="1" applyFill="1" applyBorder="1" applyAlignment="1">
      <alignment horizontal="center" vertical="center" wrapText="1"/>
    </xf>
    <xf numFmtId="9" fontId="11" fillId="0" borderId="32" xfId="0" applyNumberFormat="1" applyFont="1" applyFill="1" applyBorder="1" applyAlignment="1">
      <alignment horizontal="center" vertical="center" wrapText="1"/>
    </xf>
    <xf numFmtId="9" fontId="11" fillId="0" borderId="25" xfId="0" applyNumberFormat="1" applyFont="1" applyFill="1" applyBorder="1" applyAlignment="1">
      <alignment horizontal="center" vertical="center" wrapText="1"/>
    </xf>
    <xf numFmtId="9" fontId="11" fillId="0" borderId="32" xfId="3" applyFont="1" applyFill="1" applyBorder="1" applyAlignment="1">
      <alignment horizontal="center" vertical="center" wrapText="1"/>
    </xf>
    <xf numFmtId="9" fontId="11" fillId="0" borderId="25" xfId="3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165" fontId="0" fillId="0" borderId="48" xfId="1" applyFont="1" applyFill="1" applyBorder="1" applyAlignment="1">
      <alignment horizontal="center" vertical="center" wrapText="1"/>
    </xf>
    <xf numFmtId="165" fontId="0" fillId="0" borderId="34" xfId="1" applyFont="1" applyFill="1" applyBorder="1" applyAlignment="1">
      <alignment horizontal="center" vertical="center" wrapText="1"/>
    </xf>
    <xf numFmtId="165" fontId="0" fillId="0" borderId="49" xfId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165" fontId="0" fillId="0" borderId="7" xfId="1" applyFont="1" applyFill="1" applyBorder="1" applyAlignment="1">
      <alignment horizontal="center" vertical="center" wrapText="1"/>
    </xf>
    <xf numFmtId="165" fontId="0" fillId="0" borderId="8" xfId="1" applyFont="1" applyFill="1" applyBorder="1" applyAlignment="1">
      <alignment horizontal="center" vertical="center" wrapText="1"/>
    </xf>
    <xf numFmtId="165" fontId="0" fillId="0" borderId="9" xfId="1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 wrapText="1"/>
    </xf>
    <xf numFmtId="2" fontId="11" fillId="0" borderId="7" xfId="3" applyNumberFormat="1" applyFont="1" applyFill="1" applyBorder="1" applyAlignment="1">
      <alignment horizontal="center" vertical="center" wrapText="1"/>
    </xf>
    <xf numFmtId="3" fontId="11" fillId="0" borderId="7" xfId="0" applyNumberFormat="1" applyFont="1" applyFill="1" applyBorder="1" applyAlignment="1">
      <alignment horizontal="center" vertical="center" wrapText="1"/>
    </xf>
    <xf numFmtId="3" fontId="11" fillId="0" borderId="8" xfId="0" applyNumberFormat="1" applyFont="1" applyFill="1" applyBorder="1" applyAlignment="1">
      <alignment horizontal="center" vertical="center" wrapText="1"/>
    </xf>
    <xf numFmtId="3" fontId="11" fillId="0" borderId="9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0" fontId="11" fillId="0" borderId="7" xfId="3" applyNumberFormat="1" applyFont="1" applyFill="1" applyBorder="1" applyAlignment="1">
      <alignment horizontal="center" vertical="center" wrapText="1"/>
    </xf>
    <xf numFmtId="170" fontId="11" fillId="0" borderId="8" xfId="3" applyNumberFormat="1" applyFont="1" applyFill="1" applyBorder="1" applyAlignment="1">
      <alignment horizontal="center" vertical="center" wrapText="1"/>
    </xf>
    <xf numFmtId="170" fontId="11" fillId="0" borderId="9" xfId="3" applyNumberFormat="1" applyFont="1" applyFill="1" applyBorder="1" applyAlignment="1">
      <alignment horizontal="center" vertical="center" wrapText="1"/>
    </xf>
    <xf numFmtId="166" fontId="11" fillId="0" borderId="9" xfId="0" applyNumberFormat="1" applyFont="1" applyFill="1" applyBorder="1" applyAlignment="1">
      <alignment horizontal="center" vertical="center" wrapText="1"/>
    </xf>
    <xf numFmtId="2" fontId="11" fillId="0" borderId="14" xfId="3" applyNumberFormat="1" applyFont="1" applyFill="1" applyBorder="1" applyAlignment="1">
      <alignment horizontal="center" vertical="center" wrapText="1"/>
    </xf>
    <xf numFmtId="2" fontId="11" fillId="0" borderId="16" xfId="3" applyNumberFormat="1" applyFont="1" applyFill="1" applyBorder="1" applyAlignment="1">
      <alignment horizontal="center" vertical="center" wrapText="1"/>
    </xf>
    <xf numFmtId="2" fontId="11" fillId="0" borderId="18" xfId="3" applyNumberFormat="1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54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center" vertical="center" wrapText="1"/>
    </xf>
    <xf numFmtId="0" fontId="1" fillId="0" borderId="56" xfId="0" applyFont="1" applyFill="1" applyBorder="1" applyAlignment="1">
      <alignment horizontal="center" vertical="center" wrapText="1"/>
    </xf>
    <xf numFmtId="165" fontId="0" fillId="0" borderId="32" xfId="1" applyFont="1" applyFill="1" applyBorder="1" applyAlignment="1">
      <alignment horizontal="center" vertical="center" wrapText="1"/>
    </xf>
    <xf numFmtId="165" fontId="0" fillId="0" borderId="25" xfId="1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165" fontId="0" fillId="0" borderId="19" xfId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167" fontId="11" fillId="0" borderId="7" xfId="3" applyNumberFormat="1" applyFont="1" applyFill="1" applyBorder="1" applyAlignment="1">
      <alignment horizontal="center" vertical="center" wrapText="1"/>
    </xf>
    <xf numFmtId="167" fontId="11" fillId="0" borderId="8" xfId="3" applyNumberFormat="1" applyFont="1" applyFill="1" applyBorder="1" applyAlignment="1">
      <alignment horizontal="center" vertical="center" wrapText="1"/>
    </xf>
    <xf numFmtId="167" fontId="11" fillId="0" borderId="9" xfId="3" applyNumberFormat="1" applyFont="1" applyFill="1" applyBorder="1" applyAlignment="1">
      <alignment horizontal="center" vertical="center" wrapText="1"/>
    </xf>
    <xf numFmtId="165" fontId="0" fillId="0" borderId="15" xfId="1" applyFont="1" applyFill="1" applyBorder="1" applyAlignment="1">
      <alignment horizontal="center" vertical="center" wrapText="1"/>
    </xf>
    <xf numFmtId="165" fontId="7" fillId="0" borderId="32" xfId="1" applyFont="1" applyFill="1" applyBorder="1" applyAlignment="1">
      <alignment horizontal="center" vertical="center" wrapText="1"/>
    </xf>
    <xf numFmtId="165" fontId="7" fillId="0" borderId="34" xfId="1" applyFont="1" applyFill="1" applyBorder="1" applyAlignment="1">
      <alignment horizontal="center" vertical="center" wrapText="1"/>
    </xf>
    <xf numFmtId="165" fontId="7" fillId="0" borderId="25" xfId="1" applyFont="1" applyFill="1" applyBorder="1" applyAlignment="1">
      <alignment horizontal="center" vertical="center" wrapText="1"/>
    </xf>
    <xf numFmtId="9" fontId="11" fillId="0" borderId="14" xfId="0" applyNumberFormat="1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165" fontId="1" fillId="0" borderId="7" xfId="1" applyFont="1" applyFill="1" applyBorder="1" applyAlignment="1">
      <alignment horizontal="center" vertical="center" wrapText="1"/>
    </xf>
    <xf numFmtId="165" fontId="1" fillId="0" borderId="8" xfId="1" applyFont="1" applyFill="1" applyBorder="1" applyAlignment="1">
      <alignment horizontal="center" vertical="center" wrapText="1"/>
    </xf>
    <xf numFmtId="165" fontId="1" fillId="0" borderId="15" xfId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9" fontId="11" fillId="0" borderId="45" xfId="0" applyNumberFormat="1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 vertical="center" wrapText="1"/>
    </xf>
    <xf numFmtId="0" fontId="11" fillId="0" borderId="47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1" fontId="1" fillId="0" borderId="13" xfId="0" applyNumberFormat="1" applyFont="1" applyFill="1" applyBorder="1" applyAlignment="1">
      <alignment horizontal="center" vertical="center" wrapText="1"/>
    </xf>
    <xf numFmtId="1" fontId="1" fillId="0" borderId="17" xfId="0" applyNumberFormat="1" applyFont="1" applyFill="1" applyBorder="1" applyAlignment="1">
      <alignment horizontal="center" vertical="center" wrapText="1"/>
    </xf>
    <xf numFmtId="1" fontId="1" fillId="0" borderId="20" xfId="0" applyNumberFormat="1" applyFont="1" applyFill="1" applyBorder="1" applyAlignment="1">
      <alignment horizontal="center" vertical="center" wrapText="1"/>
    </xf>
    <xf numFmtId="1" fontId="1" fillId="0" borderId="9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164" fontId="1" fillId="0" borderId="32" xfId="2" applyFont="1" applyFill="1" applyBorder="1" applyAlignment="1">
      <alignment horizontal="center" vertical="center" wrapText="1"/>
    </xf>
    <xf numFmtId="164" fontId="1" fillId="0" borderId="34" xfId="2" applyFont="1" applyFill="1" applyBorder="1" applyAlignment="1">
      <alignment horizontal="center" vertical="center" wrapText="1"/>
    </xf>
    <xf numFmtId="164" fontId="1" fillId="0" borderId="25" xfId="2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 wrapText="1"/>
    </xf>
    <xf numFmtId="1" fontId="1" fillId="0" borderId="32" xfId="0" applyNumberFormat="1" applyFont="1" applyFill="1" applyBorder="1" applyAlignment="1">
      <alignment horizontal="center" vertical="center" wrapText="1"/>
    </xf>
    <xf numFmtId="1" fontId="1" fillId="0" borderId="34" xfId="0" applyNumberFormat="1" applyFont="1" applyFill="1" applyBorder="1" applyAlignment="1">
      <alignment horizontal="center" vertical="center" wrapText="1"/>
    </xf>
    <xf numFmtId="1" fontId="1" fillId="0" borderId="25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26" xfId="0" applyNumberFormat="1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 wrapText="1"/>
    </xf>
    <xf numFmtId="9" fontId="11" fillId="0" borderId="7" xfId="3" applyNumberFormat="1" applyFont="1" applyFill="1" applyBorder="1" applyAlignment="1">
      <alignment horizontal="center" vertical="center" wrapText="1"/>
    </xf>
    <xf numFmtId="10" fontId="11" fillId="0" borderId="7" xfId="0" applyNumberFormat="1" applyFont="1" applyFill="1" applyBorder="1" applyAlignment="1">
      <alignment horizontal="center" vertical="center" wrapText="1"/>
    </xf>
    <xf numFmtId="10" fontId="11" fillId="0" borderId="8" xfId="0" applyNumberFormat="1" applyFont="1" applyFill="1" applyBorder="1" applyAlignment="1">
      <alignment horizontal="center" vertical="center" wrapText="1"/>
    </xf>
    <xf numFmtId="10" fontId="11" fillId="0" borderId="9" xfId="0" applyNumberFormat="1" applyFont="1" applyFill="1" applyBorder="1" applyAlignment="1">
      <alignment horizontal="center" vertical="center" wrapText="1"/>
    </xf>
    <xf numFmtId="168" fontId="11" fillId="0" borderId="14" xfId="0" applyNumberFormat="1" applyFont="1" applyFill="1" applyBorder="1" applyAlignment="1">
      <alignment horizontal="center" vertical="center" wrapText="1"/>
    </xf>
    <xf numFmtId="168" fontId="11" fillId="0" borderId="18" xfId="0" applyNumberFormat="1" applyFont="1" applyFill="1" applyBorder="1" applyAlignment="1">
      <alignment horizontal="center" vertical="center" wrapText="1"/>
    </xf>
    <xf numFmtId="2" fontId="11" fillId="0" borderId="14" xfId="0" applyNumberFormat="1" applyFont="1" applyFill="1" applyBorder="1" applyAlignment="1">
      <alignment horizontal="center" vertical="center" wrapText="1"/>
    </xf>
    <xf numFmtId="2" fontId="11" fillId="0" borderId="18" xfId="0" applyNumberFormat="1" applyFont="1" applyFill="1" applyBorder="1" applyAlignment="1">
      <alignment horizontal="center" vertical="center" wrapText="1"/>
    </xf>
    <xf numFmtId="3" fontId="11" fillId="0" borderId="16" xfId="0" applyNumberFormat="1" applyFont="1" applyFill="1" applyBorder="1" applyAlignment="1">
      <alignment horizontal="center" vertical="center" wrapText="1"/>
    </xf>
    <xf numFmtId="3" fontId="11" fillId="0" borderId="18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3" fontId="1" fillId="0" borderId="9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3" fontId="0" fillId="0" borderId="7" xfId="0" applyNumberFormat="1" applyFill="1" applyBorder="1" applyAlignment="1">
      <alignment horizontal="center" vertical="center" wrapText="1"/>
    </xf>
    <xf numFmtId="3" fontId="0" fillId="0" borderId="8" xfId="0" applyNumberFormat="1" applyFill="1" applyBorder="1" applyAlignment="1">
      <alignment horizontal="center" vertical="center" wrapText="1"/>
    </xf>
    <xf numFmtId="3" fontId="0" fillId="0" borderId="9" xfId="0" applyNumberFormat="1" applyFill="1" applyBorder="1" applyAlignment="1">
      <alignment horizontal="center" vertical="center" wrapText="1"/>
    </xf>
    <xf numFmtId="3" fontId="11" fillId="0" borderId="14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164" fontId="0" fillId="0" borderId="7" xfId="2" applyFont="1" applyFill="1" applyBorder="1" applyAlignment="1">
      <alignment horizontal="center" vertical="center" wrapText="1"/>
    </xf>
    <xf numFmtId="164" fontId="0" fillId="0" borderId="8" xfId="2" applyFont="1" applyFill="1" applyBorder="1" applyAlignment="1">
      <alignment horizontal="center" vertical="center" wrapText="1"/>
    </xf>
    <xf numFmtId="164" fontId="0" fillId="0" borderId="9" xfId="2" applyFont="1" applyFill="1" applyBorder="1" applyAlignment="1">
      <alignment horizontal="center" vertical="center" wrapText="1"/>
    </xf>
    <xf numFmtId="3" fontId="11" fillId="0" borderId="19" xfId="0" applyNumberFormat="1" applyFont="1" applyFill="1" applyBorder="1" applyAlignment="1">
      <alignment horizontal="center" vertical="center" wrapText="1"/>
    </xf>
  </cellXfs>
  <cellStyles count="4">
    <cellStyle name="Moneda" xfId="1" builtinId="4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08"/>
  <sheetViews>
    <sheetView tabSelected="1" topLeftCell="AD1" zoomScale="60" zoomScaleNormal="60" workbookViewId="0">
      <pane ySplit="1490" topLeftCell="A194" activePane="bottomLeft"/>
      <selection pane="bottomLeft" activeCell="AG191" sqref="AG191:AG201"/>
    </sheetView>
  </sheetViews>
  <sheetFormatPr baseColWidth="10" defaultRowHeight="14.5" x14ac:dyDescent="0.35"/>
  <cols>
    <col min="1" max="1" width="26.7265625" customWidth="1"/>
    <col min="2" max="2" width="34.7265625" customWidth="1"/>
    <col min="3" max="3" width="31.26953125" customWidth="1"/>
    <col min="4" max="4" width="32.26953125" customWidth="1"/>
    <col min="5" max="5" width="25.81640625" customWidth="1"/>
    <col min="6" max="6" width="23.453125" customWidth="1"/>
    <col min="7" max="7" width="33.7265625" customWidth="1"/>
    <col min="8" max="8" width="25.1796875" style="4" customWidth="1"/>
    <col min="9" max="9" width="36.7265625" customWidth="1"/>
    <col min="10" max="11" width="32.26953125" customWidth="1"/>
    <col min="12" max="12" width="38.26953125" style="7" customWidth="1"/>
    <col min="13" max="13" width="30.7265625" style="7" customWidth="1"/>
    <col min="14" max="14" width="34.453125" style="7" customWidth="1"/>
    <col min="15" max="15" width="27.453125" style="7" customWidth="1"/>
    <col min="16" max="16" width="23" style="7" customWidth="1"/>
    <col min="17" max="17" width="28" style="7" customWidth="1"/>
    <col min="18" max="18" width="29.7265625" style="7" customWidth="1"/>
    <col min="19" max="21" width="26.7265625" style="6" customWidth="1"/>
    <col min="22" max="22" width="28" customWidth="1"/>
    <col min="23" max="23" width="0.1796875" customWidth="1"/>
    <col min="24" max="24" width="37.453125" customWidth="1"/>
    <col min="25" max="25" width="31.1796875" customWidth="1"/>
    <col min="26" max="26" width="26.81640625" customWidth="1"/>
    <col min="27" max="27" width="32.81640625" customWidth="1"/>
    <col min="28" max="28" width="30" customWidth="1"/>
    <col min="29" max="29" width="29.453125" customWidth="1"/>
    <col min="30" max="30" width="32.54296875" customWidth="1"/>
    <col min="31" max="31" width="37.54296875" customWidth="1"/>
    <col min="32" max="32" width="32.26953125" customWidth="1"/>
    <col min="33" max="33" width="44.81640625" customWidth="1"/>
    <col min="34" max="34" width="27.453125" customWidth="1"/>
    <col min="35" max="35" width="22.453125" customWidth="1"/>
    <col min="36" max="36" width="34.1796875" customWidth="1"/>
    <col min="37" max="37" width="34.26953125" customWidth="1"/>
  </cols>
  <sheetData>
    <row r="1" spans="1:37" ht="108.75" customHeight="1" thickBot="1" x14ac:dyDescent="0.4">
      <c r="A1" s="1" t="s">
        <v>0</v>
      </c>
      <c r="B1" s="2" t="s">
        <v>1</v>
      </c>
      <c r="C1" s="3" t="s">
        <v>2</v>
      </c>
      <c r="D1" s="2" t="s">
        <v>3</v>
      </c>
      <c r="E1" s="3" t="s">
        <v>23</v>
      </c>
      <c r="F1" s="2" t="s">
        <v>4</v>
      </c>
      <c r="G1" s="3" t="s">
        <v>5</v>
      </c>
      <c r="H1" s="2" t="s">
        <v>3</v>
      </c>
      <c r="I1" s="3" t="s">
        <v>6</v>
      </c>
      <c r="J1" s="2" t="s">
        <v>7</v>
      </c>
      <c r="K1" s="3" t="s">
        <v>135</v>
      </c>
      <c r="L1" s="10" t="s">
        <v>8</v>
      </c>
      <c r="M1" s="10" t="s">
        <v>14</v>
      </c>
      <c r="N1" s="10" t="s">
        <v>15</v>
      </c>
      <c r="O1" s="8" t="s">
        <v>372</v>
      </c>
      <c r="P1" s="8" t="s">
        <v>373</v>
      </c>
      <c r="Q1" s="8" t="s">
        <v>374</v>
      </c>
      <c r="R1" s="8" t="s">
        <v>375</v>
      </c>
      <c r="S1" s="3" t="s">
        <v>161</v>
      </c>
      <c r="T1" s="5" t="s">
        <v>162</v>
      </c>
      <c r="U1" s="3" t="s">
        <v>163</v>
      </c>
      <c r="V1" s="2" t="s">
        <v>164</v>
      </c>
      <c r="W1" s="5" t="s">
        <v>328</v>
      </c>
      <c r="X1" s="9" t="s">
        <v>10</v>
      </c>
      <c r="Y1" s="9" t="s">
        <v>11</v>
      </c>
      <c r="Z1" s="5" t="s">
        <v>329</v>
      </c>
      <c r="AA1" s="9" t="s">
        <v>12</v>
      </c>
      <c r="AB1" s="9" t="s">
        <v>13</v>
      </c>
      <c r="AC1" s="5" t="s">
        <v>9</v>
      </c>
      <c r="AD1" s="5" t="s">
        <v>332</v>
      </c>
      <c r="AE1" s="5" t="s">
        <v>334</v>
      </c>
      <c r="AF1" s="5" t="s">
        <v>335</v>
      </c>
      <c r="AG1" s="5" t="s">
        <v>336</v>
      </c>
      <c r="AH1" s="5" t="s">
        <v>379</v>
      </c>
      <c r="AI1" s="5" t="s">
        <v>380</v>
      </c>
      <c r="AJ1" s="5" t="s">
        <v>382</v>
      </c>
      <c r="AK1" s="13" t="s">
        <v>381</v>
      </c>
    </row>
    <row r="2" spans="1:37" ht="77.25" customHeight="1" x14ac:dyDescent="0.35">
      <c r="A2" s="295" t="s">
        <v>16</v>
      </c>
      <c r="B2" s="116" t="s">
        <v>17</v>
      </c>
      <c r="C2" s="121" t="s">
        <v>18</v>
      </c>
      <c r="D2" s="307" t="s">
        <v>19</v>
      </c>
      <c r="E2" s="121" t="s">
        <v>24</v>
      </c>
      <c r="F2" s="116" t="s">
        <v>25</v>
      </c>
      <c r="G2" s="121" t="s">
        <v>26</v>
      </c>
      <c r="H2" s="291" t="s">
        <v>27</v>
      </c>
      <c r="I2" s="121" t="s">
        <v>92</v>
      </c>
      <c r="J2" s="275">
        <v>100000</v>
      </c>
      <c r="K2" s="275">
        <v>22000</v>
      </c>
      <c r="L2" s="193">
        <v>4583</v>
      </c>
      <c r="M2" s="193">
        <v>50</v>
      </c>
      <c r="N2" s="193">
        <v>3999</v>
      </c>
      <c r="O2" s="193">
        <f>+N2</f>
        <v>3999</v>
      </c>
      <c r="P2" s="125">
        <f>+O2/K2</f>
        <v>0.18177272727272728</v>
      </c>
      <c r="Q2" s="125">
        <f>+(L2+O2)/J2</f>
        <v>8.5819999999999994E-2</v>
      </c>
      <c r="R2" s="133">
        <f>AVERAGE(Q2:Q35)</f>
        <v>0.28402555555555559</v>
      </c>
      <c r="S2" s="198" t="s">
        <v>137</v>
      </c>
      <c r="T2" s="262">
        <v>2020130010214</v>
      </c>
      <c r="U2" s="255" t="s">
        <v>349</v>
      </c>
      <c r="V2" s="17" t="s">
        <v>149</v>
      </c>
      <c r="W2" s="18">
        <v>1</v>
      </c>
      <c r="X2" s="19">
        <v>44197</v>
      </c>
      <c r="Y2" s="19">
        <v>44561</v>
      </c>
      <c r="Z2" s="110" t="s">
        <v>330</v>
      </c>
      <c r="AA2" s="197"/>
      <c r="AB2" s="197"/>
      <c r="AC2" s="197" t="s">
        <v>331</v>
      </c>
      <c r="AD2" s="197" t="s">
        <v>333</v>
      </c>
      <c r="AE2" s="247">
        <v>1550802139.29</v>
      </c>
      <c r="AF2" s="110" t="s">
        <v>337</v>
      </c>
      <c r="AG2" s="110" t="s">
        <v>338</v>
      </c>
      <c r="AH2" s="110">
        <f>648225418+200000000</f>
        <v>848225418</v>
      </c>
      <c r="AI2" s="110">
        <v>648225418</v>
      </c>
      <c r="AJ2" s="99">
        <f>+AI2/AH2</f>
        <v>0.76421362086557987</v>
      </c>
    </row>
    <row r="3" spans="1:37" ht="73.5" customHeight="1" thickBot="1" x14ac:dyDescent="0.4">
      <c r="A3" s="296"/>
      <c r="B3" s="114"/>
      <c r="C3" s="119"/>
      <c r="D3" s="308"/>
      <c r="E3" s="119"/>
      <c r="F3" s="114"/>
      <c r="G3" s="119"/>
      <c r="H3" s="292"/>
      <c r="I3" s="119"/>
      <c r="J3" s="276"/>
      <c r="K3" s="276"/>
      <c r="L3" s="194"/>
      <c r="M3" s="194"/>
      <c r="N3" s="194"/>
      <c r="O3" s="194"/>
      <c r="P3" s="126"/>
      <c r="Q3" s="126"/>
      <c r="R3" s="134"/>
      <c r="S3" s="199"/>
      <c r="T3" s="262"/>
      <c r="U3" s="256"/>
      <c r="V3" s="17" t="s">
        <v>150</v>
      </c>
      <c r="W3" s="18">
        <v>30</v>
      </c>
      <c r="X3" s="19">
        <v>44197</v>
      </c>
      <c r="Y3" s="19">
        <v>44561</v>
      </c>
      <c r="Z3" s="111"/>
      <c r="AA3" s="197"/>
      <c r="AB3" s="197"/>
      <c r="AC3" s="197"/>
      <c r="AD3" s="197"/>
      <c r="AE3" s="248"/>
      <c r="AF3" s="111"/>
      <c r="AG3" s="111"/>
      <c r="AH3" s="111"/>
      <c r="AI3" s="111"/>
      <c r="AJ3" s="100"/>
    </row>
    <row r="4" spans="1:37" ht="71.25" customHeight="1" x14ac:dyDescent="0.35">
      <c r="A4" s="296"/>
      <c r="B4" s="114"/>
      <c r="C4" s="119"/>
      <c r="D4" s="308"/>
      <c r="E4" s="119"/>
      <c r="F4" s="114"/>
      <c r="G4" s="119"/>
      <c r="H4" s="292"/>
      <c r="I4" s="119"/>
      <c r="J4" s="276"/>
      <c r="K4" s="276"/>
      <c r="L4" s="194"/>
      <c r="M4" s="194"/>
      <c r="N4" s="194"/>
      <c r="O4" s="194"/>
      <c r="P4" s="126"/>
      <c r="Q4" s="126"/>
      <c r="R4" s="134"/>
      <c r="S4" s="199"/>
      <c r="T4" s="262"/>
      <c r="U4" s="256"/>
      <c r="V4" s="20" t="s">
        <v>151</v>
      </c>
      <c r="W4" s="18">
        <v>50</v>
      </c>
      <c r="X4" s="19">
        <v>44197</v>
      </c>
      <c r="Y4" s="19">
        <v>44561</v>
      </c>
      <c r="Z4" s="111"/>
      <c r="AA4" s="197"/>
      <c r="AB4" s="197"/>
      <c r="AC4" s="197"/>
      <c r="AD4" s="197"/>
      <c r="AE4" s="248"/>
      <c r="AF4" s="111"/>
      <c r="AG4" s="111"/>
      <c r="AH4" s="111"/>
      <c r="AI4" s="111"/>
      <c r="AJ4" s="100"/>
    </row>
    <row r="5" spans="1:37" ht="56" x14ac:dyDescent="0.35">
      <c r="A5" s="296"/>
      <c r="B5" s="114"/>
      <c r="C5" s="119"/>
      <c r="D5" s="308"/>
      <c r="E5" s="119"/>
      <c r="F5" s="114"/>
      <c r="G5" s="119"/>
      <c r="H5" s="292"/>
      <c r="I5" s="119"/>
      <c r="J5" s="276"/>
      <c r="K5" s="276"/>
      <c r="L5" s="194"/>
      <c r="M5" s="194"/>
      <c r="N5" s="194"/>
      <c r="O5" s="194"/>
      <c r="P5" s="126"/>
      <c r="Q5" s="126"/>
      <c r="R5" s="134"/>
      <c r="S5" s="199"/>
      <c r="T5" s="262"/>
      <c r="U5" s="256"/>
      <c r="V5" s="21" t="s">
        <v>152</v>
      </c>
      <c r="W5" s="18">
        <v>30</v>
      </c>
      <c r="X5" s="19">
        <v>44197</v>
      </c>
      <c r="Y5" s="19">
        <v>44561</v>
      </c>
      <c r="Z5" s="111"/>
      <c r="AA5" s="197"/>
      <c r="AB5" s="197"/>
      <c r="AC5" s="250"/>
      <c r="AD5" s="197"/>
      <c r="AE5" s="248"/>
      <c r="AF5" s="111"/>
      <c r="AG5" s="111"/>
      <c r="AH5" s="111"/>
      <c r="AI5" s="111"/>
      <c r="AJ5" s="100"/>
    </row>
    <row r="6" spans="1:37" ht="42" x14ac:dyDescent="0.35">
      <c r="A6" s="296"/>
      <c r="B6" s="114"/>
      <c r="C6" s="119"/>
      <c r="D6" s="308"/>
      <c r="E6" s="119"/>
      <c r="F6" s="114"/>
      <c r="G6" s="119"/>
      <c r="H6" s="292"/>
      <c r="I6" s="119"/>
      <c r="J6" s="276"/>
      <c r="K6" s="276"/>
      <c r="L6" s="194"/>
      <c r="M6" s="194"/>
      <c r="N6" s="194"/>
      <c r="O6" s="194"/>
      <c r="P6" s="126"/>
      <c r="Q6" s="126"/>
      <c r="R6" s="134"/>
      <c r="S6" s="199"/>
      <c r="T6" s="262"/>
      <c r="U6" s="256"/>
      <c r="V6" s="21" t="s">
        <v>153</v>
      </c>
      <c r="W6" s="18">
        <v>22000</v>
      </c>
      <c r="X6" s="19">
        <v>44197</v>
      </c>
      <c r="Y6" s="19">
        <v>44561</v>
      </c>
      <c r="Z6" s="111"/>
      <c r="AA6" s="197"/>
      <c r="AB6" s="197"/>
      <c r="AC6" s="250"/>
      <c r="AD6" s="197"/>
      <c r="AE6" s="248"/>
      <c r="AF6" s="111"/>
      <c r="AG6" s="111"/>
      <c r="AH6" s="111"/>
      <c r="AI6" s="111"/>
      <c r="AJ6" s="100"/>
    </row>
    <row r="7" spans="1:37" ht="28" x14ac:dyDescent="0.35">
      <c r="A7" s="296"/>
      <c r="B7" s="114"/>
      <c r="C7" s="119"/>
      <c r="D7" s="308"/>
      <c r="E7" s="119"/>
      <c r="F7" s="114"/>
      <c r="G7" s="119"/>
      <c r="H7" s="292"/>
      <c r="I7" s="119"/>
      <c r="J7" s="276"/>
      <c r="K7" s="276"/>
      <c r="L7" s="194"/>
      <c r="M7" s="194"/>
      <c r="N7" s="194"/>
      <c r="O7" s="194"/>
      <c r="P7" s="126"/>
      <c r="Q7" s="126"/>
      <c r="R7" s="134"/>
      <c r="S7" s="199"/>
      <c r="T7" s="262"/>
      <c r="U7" s="256"/>
      <c r="V7" s="21" t="s">
        <v>154</v>
      </c>
      <c r="W7" s="18">
        <v>10</v>
      </c>
      <c r="X7" s="19">
        <v>44197</v>
      </c>
      <c r="Y7" s="19">
        <v>44561</v>
      </c>
      <c r="Z7" s="111"/>
      <c r="AA7" s="197"/>
      <c r="AB7" s="197"/>
      <c r="AC7" s="250"/>
      <c r="AD7" s="197"/>
      <c r="AE7" s="248"/>
      <c r="AF7" s="111"/>
      <c r="AG7" s="111"/>
      <c r="AH7" s="111"/>
      <c r="AI7" s="111"/>
      <c r="AJ7" s="100"/>
    </row>
    <row r="8" spans="1:37" ht="28" x14ac:dyDescent="0.35">
      <c r="A8" s="296"/>
      <c r="B8" s="114"/>
      <c r="C8" s="119"/>
      <c r="D8" s="308"/>
      <c r="E8" s="119"/>
      <c r="F8" s="114"/>
      <c r="G8" s="119"/>
      <c r="H8" s="292"/>
      <c r="I8" s="119"/>
      <c r="J8" s="276"/>
      <c r="K8" s="276"/>
      <c r="L8" s="194"/>
      <c r="M8" s="194"/>
      <c r="N8" s="194"/>
      <c r="O8" s="194"/>
      <c r="P8" s="126"/>
      <c r="Q8" s="126"/>
      <c r="R8" s="134"/>
      <c r="S8" s="199"/>
      <c r="T8" s="262"/>
      <c r="U8" s="256"/>
      <c r="V8" s="22" t="s">
        <v>155</v>
      </c>
      <c r="W8" s="18">
        <v>20000</v>
      </c>
      <c r="X8" s="19">
        <v>44197</v>
      </c>
      <c r="Y8" s="19">
        <v>44561</v>
      </c>
      <c r="Z8" s="111"/>
      <c r="AA8" s="197"/>
      <c r="AB8" s="197"/>
      <c r="AC8" s="250"/>
      <c r="AD8" s="197"/>
      <c r="AE8" s="248"/>
      <c r="AF8" s="111"/>
      <c r="AG8" s="111"/>
      <c r="AH8" s="111"/>
      <c r="AI8" s="111"/>
      <c r="AJ8" s="100"/>
    </row>
    <row r="9" spans="1:37" ht="42" x14ac:dyDescent="0.35">
      <c r="A9" s="296"/>
      <c r="B9" s="114"/>
      <c r="C9" s="119"/>
      <c r="D9" s="308"/>
      <c r="E9" s="119"/>
      <c r="F9" s="114"/>
      <c r="G9" s="119"/>
      <c r="H9" s="292"/>
      <c r="I9" s="119"/>
      <c r="J9" s="276"/>
      <c r="K9" s="276"/>
      <c r="L9" s="194"/>
      <c r="M9" s="194"/>
      <c r="N9" s="194"/>
      <c r="O9" s="194"/>
      <c r="P9" s="126"/>
      <c r="Q9" s="126"/>
      <c r="R9" s="134"/>
      <c r="S9" s="199"/>
      <c r="T9" s="262"/>
      <c r="U9" s="256"/>
      <c r="V9" s="17" t="s">
        <v>156</v>
      </c>
      <c r="W9" s="18">
        <v>500</v>
      </c>
      <c r="X9" s="19">
        <v>44197</v>
      </c>
      <c r="Y9" s="19">
        <v>44561</v>
      </c>
      <c r="Z9" s="111"/>
      <c r="AA9" s="197"/>
      <c r="AB9" s="197"/>
      <c r="AC9" s="250"/>
      <c r="AD9" s="197"/>
      <c r="AE9" s="248"/>
      <c r="AF9" s="111"/>
      <c r="AG9" s="111"/>
      <c r="AH9" s="111"/>
      <c r="AI9" s="111"/>
      <c r="AJ9" s="100"/>
    </row>
    <row r="10" spans="1:37" ht="28" x14ac:dyDescent="0.35">
      <c r="A10" s="296"/>
      <c r="B10" s="114"/>
      <c r="C10" s="119"/>
      <c r="D10" s="308"/>
      <c r="E10" s="119"/>
      <c r="F10" s="114"/>
      <c r="G10" s="119"/>
      <c r="H10" s="292"/>
      <c r="I10" s="119"/>
      <c r="J10" s="276"/>
      <c r="K10" s="276"/>
      <c r="L10" s="194"/>
      <c r="M10" s="194"/>
      <c r="N10" s="194"/>
      <c r="O10" s="194"/>
      <c r="P10" s="126"/>
      <c r="Q10" s="126"/>
      <c r="R10" s="134"/>
      <c r="S10" s="199"/>
      <c r="T10" s="262"/>
      <c r="U10" s="256"/>
      <c r="V10" s="17" t="s">
        <v>157</v>
      </c>
      <c r="W10" s="18">
        <v>350</v>
      </c>
      <c r="X10" s="19">
        <v>44197</v>
      </c>
      <c r="Y10" s="19">
        <v>44561</v>
      </c>
      <c r="Z10" s="111"/>
      <c r="AA10" s="197"/>
      <c r="AB10" s="197"/>
      <c r="AC10" s="250"/>
      <c r="AD10" s="197"/>
      <c r="AE10" s="248"/>
      <c r="AF10" s="111"/>
      <c r="AG10" s="111"/>
      <c r="AH10" s="111"/>
      <c r="AI10" s="111"/>
      <c r="AJ10" s="100"/>
    </row>
    <row r="11" spans="1:37" ht="28" x14ac:dyDescent="0.35">
      <c r="A11" s="296"/>
      <c r="B11" s="114"/>
      <c r="C11" s="119"/>
      <c r="D11" s="308"/>
      <c r="E11" s="119"/>
      <c r="F11" s="114"/>
      <c r="G11" s="119"/>
      <c r="H11" s="292"/>
      <c r="I11" s="119"/>
      <c r="J11" s="276"/>
      <c r="K11" s="276"/>
      <c r="L11" s="194"/>
      <c r="M11" s="194"/>
      <c r="N11" s="194"/>
      <c r="O11" s="194"/>
      <c r="P11" s="126"/>
      <c r="Q11" s="126"/>
      <c r="R11" s="134"/>
      <c r="S11" s="199"/>
      <c r="T11" s="262"/>
      <c r="U11" s="256"/>
      <c r="V11" s="17" t="s">
        <v>158</v>
      </c>
      <c r="W11" s="18">
        <v>300</v>
      </c>
      <c r="X11" s="19">
        <v>44197</v>
      </c>
      <c r="Y11" s="19">
        <v>44561</v>
      </c>
      <c r="Z11" s="111"/>
      <c r="AA11" s="197"/>
      <c r="AB11" s="197"/>
      <c r="AC11" s="250"/>
      <c r="AD11" s="197"/>
      <c r="AE11" s="248"/>
      <c r="AF11" s="111"/>
      <c r="AG11" s="111"/>
      <c r="AH11" s="111"/>
      <c r="AI11" s="111"/>
      <c r="AJ11" s="100"/>
    </row>
    <row r="12" spans="1:37" ht="42" x14ac:dyDescent="0.35">
      <c r="A12" s="296"/>
      <c r="B12" s="114"/>
      <c r="C12" s="119"/>
      <c r="D12" s="308"/>
      <c r="E12" s="119"/>
      <c r="F12" s="114"/>
      <c r="G12" s="119"/>
      <c r="H12" s="292"/>
      <c r="I12" s="119"/>
      <c r="J12" s="276"/>
      <c r="K12" s="276"/>
      <c r="L12" s="194"/>
      <c r="M12" s="194"/>
      <c r="N12" s="194"/>
      <c r="O12" s="194"/>
      <c r="P12" s="126"/>
      <c r="Q12" s="126"/>
      <c r="R12" s="134"/>
      <c r="S12" s="199"/>
      <c r="T12" s="262"/>
      <c r="U12" s="256"/>
      <c r="V12" s="17" t="s">
        <v>159</v>
      </c>
      <c r="W12" s="18">
        <v>2</v>
      </c>
      <c r="X12" s="19">
        <v>44197</v>
      </c>
      <c r="Y12" s="19">
        <v>44561</v>
      </c>
      <c r="Z12" s="111"/>
      <c r="AA12" s="197"/>
      <c r="AB12" s="197"/>
      <c r="AC12" s="250"/>
      <c r="AD12" s="197"/>
      <c r="AE12" s="248"/>
      <c r="AF12" s="111"/>
      <c r="AG12" s="111"/>
      <c r="AH12" s="111"/>
      <c r="AI12" s="111"/>
      <c r="AJ12" s="100"/>
    </row>
    <row r="13" spans="1:37" ht="42.5" thickBot="1" x14ac:dyDescent="0.4">
      <c r="A13" s="296"/>
      <c r="B13" s="114"/>
      <c r="C13" s="119"/>
      <c r="D13" s="308"/>
      <c r="E13" s="119"/>
      <c r="F13" s="114"/>
      <c r="G13" s="119"/>
      <c r="H13" s="292"/>
      <c r="I13" s="119"/>
      <c r="J13" s="276"/>
      <c r="K13" s="277"/>
      <c r="L13" s="195"/>
      <c r="M13" s="195"/>
      <c r="N13" s="195"/>
      <c r="O13" s="195"/>
      <c r="P13" s="127"/>
      <c r="Q13" s="127"/>
      <c r="R13" s="134"/>
      <c r="S13" s="243"/>
      <c r="T13" s="263"/>
      <c r="U13" s="257"/>
      <c r="V13" s="23" t="s">
        <v>160</v>
      </c>
      <c r="W13" s="24">
        <v>2</v>
      </c>
      <c r="X13" s="25">
        <v>44197</v>
      </c>
      <c r="Y13" s="25">
        <v>44561</v>
      </c>
      <c r="Z13" s="246"/>
      <c r="AA13" s="244"/>
      <c r="AB13" s="244"/>
      <c r="AC13" s="251"/>
      <c r="AD13" s="244"/>
      <c r="AE13" s="249"/>
      <c r="AF13" s="112"/>
      <c r="AG13" s="112"/>
      <c r="AH13" s="112"/>
      <c r="AI13" s="112"/>
      <c r="AJ13" s="101"/>
    </row>
    <row r="14" spans="1:37" ht="42" x14ac:dyDescent="0.35">
      <c r="A14" s="296"/>
      <c r="B14" s="114"/>
      <c r="C14" s="119"/>
      <c r="D14" s="308"/>
      <c r="E14" s="119"/>
      <c r="F14" s="114"/>
      <c r="G14" s="121"/>
      <c r="H14" s="121" t="s">
        <v>28</v>
      </c>
      <c r="I14" s="121" t="s">
        <v>93</v>
      </c>
      <c r="J14" s="275">
        <v>1</v>
      </c>
      <c r="K14" s="275" t="s">
        <v>136</v>
      </c>
      <c r="L14" s="125">
        <v>0.25</v>
      </c>
      <c r="M14" s="125">
        <v>0.21</v>
      </c>
      <c r="N14" s="125">
        <v>0.25</v>
      </c>
      <c r="O14" s="128">
        <v>0.25</v>
      </c>
      <c r="P14" s="265">
        <v>1</v>
      </c>
      <c r="Q14" s="265">
        <v>0.5</v>
      </c>
      <c r="R14" s="134"/>
      <c r="S14" s="114" t="s">
        <v>138</v>
      </c>
      <c r="T14" s="238">
        <v>2020130010216</v>
      </c>
      <c r="U14" s="116" t="s">
        <v>367</v>
      </c>
      <c r="V14" s="20" t="s">
        <v>165</v>
      </c>
      <c r="W14" s="26">
        <v>4</v>
      </c>
      <c r="X14" s="19">
        <v>44197</v>
      </c>
      <c r="Y14" s="19">
        <v>44561</v>
      </c>
      <c r="Z14" s="187" t="s">
        <v>330</v>
      </c>
      <c r="AA14" s="187"/>
      <c r="AB14" s="187"/>
      <c r="AC14" s="252" t="s">
        <v>331</v>
      </c>
      <c r="AD14" s="245" t="s">
        <v>333</v>
      </c>
      <c r="AE14" s="27"/>
      <c r="AF14" s="113"/>
      <c r="AG14" s="113" t="s">
        <v>339</v>
      </c>
      <c r="AH14" s="113"/>
      <c r="AI14" s="113"/>
      <c r="AJ14" s="96"/>
    </row>
    <row r="15" spans="1:37" ht="42" x14ac:dyDescent="0.35">
      <c r="A15" s="296"/>
      <c r="B15" s="114"/>
      <c r="C15" s="119"/>
      <c r="D15" s="308"/>
      <c r="E15" s="119"/>
      <c r="F15" s="114"/>
      <c r="G15" s="119"/>
      <c r="H15" s="119"/>
      <c r="I15" s="119"/>
      <c r="J15" s="276"/>
      <c r="K15" s="276"/>
      <c r="L15" s="126"/>
      <c r="M15" s="126"/>
      <c r="N15" s="126"/>
      <c r="O15" s="129"/>
      <c r="P15" s="129"/>
      <c r="Q15" s="129"/>
      <c r="R15" s="134"/>
      <c r="S15" s="114"/>
      <c r="T15" s="238"/>
      <c r="U15" s="114"/>
      <c r="V15" s="28" t="s">
        <v>166</v>
      </c>
      <c r="W15" s="18">
        <v>1</v>
      </c>
      <c r="X15" s="19">
        <v>44197</v>
      </c>
      <c r="Y15" s="19">
        <v>44561</v>
      </c>
      <c r="Z15" s="188"/>
      <c r="AA15" s="188"/>
      <c r="AB15" s="188"/>
      <c r="AC15" s="253"/>
      <c r="AD15" s="111"/>
      <c r="AE15" s="27"/>
      <c r="AF15" s="114"/>
      <c r="AG15" s="114"/>
      <c r="AH15" s="114"/>
      <c r="AI15" s="114"/>
      <c r="AJ15" s="94"/>
    </row>
    <row r="16" spans="1:37" ht="42" x14ac:dyDescent="0.35">
      <c r="A16" s="296"/>
      <c r="B16" s="114"/>
      <c r="C16" s="119"/>
      <c r="D16" s="308"/>
      <c r="E16" s="119"/>
      <c r="F16" s="114"/>
      <c r="G16" s="119"/>
      <c r="H16" s="119"/>
      <c r="I16" s="119"/>
      <c r="J16" s="276"/>
      <c r="K16" s="276"/>
      <c r="L16" s="126"/>
      <c r="M16" s="126"/>
      <c r="N16" s="126"/>
      <c r="O16" s="129"/>
      <c r="P16" s="129"/>
      <c r="Q16" s="129"/>
      <c r="R16" s="134"/>
      <c r="S16" s="114"/>
      <c r="T16" s="238"/>
      <c r="U16" s="114"/>
      <c r="V16" s="21" t="s">
        <v>167</v>
      </c>
      <c r="W16" s="18">
        <v>1</v>
      </c>
      <c r="X16" s="19">
        <v>44197</v>
      </c>
      <c r="Y16" s="19">
        <v>44561</v>
      </c>
      <c r="Z16" s="188"/>
      <c r="AA16" s="188"/>
      <c r="AB16" s="188"/>
      <c r="AC16" s="253"/>
      <c r="AD16" s="111"/>
      <c r="AE16" s="27"/>
      <c r="AF16" s="114"/>
      <c r="AG16" s="114"/>
      <c r="AH16" s="114"/>
      <c r="AI16" s="114"/>
      <c r="AJ16" s="94"/>
    </row>
    <row r="17" spans="1:36" ht="70" x14ac:dyDescent="0.35">
      <c r="A17" s="296"/>
      <c r="B17" s="114"/>
      <c r="C17" s="119"/>
      <c r="D17" s="308"/>
      <c r="E17" s="119"/>
      <c r="F17" s="114"/>
      <c r="G17" s="119"/>
      <c r="H17" s="119"/>
      <c r="I17" s="119"/>
      <c r="J17" s="276"/>
      <c r="K17" s="276"/>
      <c r="L17" s="126"/>
      <c r="M17" s="126"/>
      <c r="N17" s="126"/>
      <c r="O17" s="129"/>
      <c r="P17" s="129"/>
      <c r="Q17" s="129"/>
      <c r="R17" s="134"/>
      <c r="S17" s="114"/>
      <c r="T17" s="238"/>
      <c r="U17" s="114"/>
      <c r="V17" s="21" t="s">
        <v>168</v>
      </c>
      <c r="W17" s="18">
        <v>1</v>
      </c>
      <c r="X17" s="19">
        <v>44197</v>
      </c>
      <c r="Y17" s="19">
        <v>44561</v>
      </c>
      <c r="Z17" s="188"/>
      <c r="AA17" s="188"/>
      <c r="AB17" s="188"/>
      <c r="AC17" s="253"/>
      <c r="AD17" s="111"/>
      <c r="AE17" s="27"/>
      <c r="AF17" s="114"/>
      <c r="AG17" s="114"/>
      <c r="AH17" s="114"/>
      <c r="AI17" s="114"/>
      <c r="AJ17" s="94"/>
    </row>
    <row r="18" spans="1:36" ht="42" x14ac:dyDescent="0.35">
      <c r="A18" s="296"/>
      <c r="B18" s="114"/>
      <c r="C18" s="119"/>
      <c r="D18" s="308"/>
      <c r="E18" s="119"/>
      <c r="F18" s="114"/>
      <c r="G18" s="119"/>
      <c r="H18" s="119"/>
      <c r="I18" s="119"/>
      <c r="J18" s="276"/>
      <c r="K18" s="276"/>
      <c r="L18" s="126"/>
      <c r="M18" s="126"/>
      <c r="N18" s="126"/>
      <c r="O18" s="129"/>
      <c r="P18" s="129"/>
      <c r="Q18" s="129"/>
      <c r="R18" s="134"/>
      <c r="S18" s="114"/>
      <c r="T18" s="238"/>
      <c r="U18" s="114"/>
      <c r="V18" s="22" t="s">
        <v>169</v>
      </c>
      <c r="W18" s="18"/>
      <c r="X18" s="19">
        <v>44197</v>
      </c>
      <c r="Y18" s="19">
        <v>44561</v>
      </c>
      <c r="Z18" s="188"/>
      <c r="AA18" s="188"/>
      <c r="AB18" s="188"/>
      <c r="AC18" s="253"/>
      <c r="AD18" s="111"/>
      <c r="AE18" s="27"/>
      <c r="AF18" s="114"/>
      <c r="AG18" s="114"/>
      <c r="AH18" s="114"/>
      <c r="AI18" s="114"/>
      <c r="AJ18" s="94"/>
    </row>
    <row r="19" spans="1:36" ht="28.5" thickBot="1" x14ac:dyDescent="0.4">
      <c r="A19" s="296"/>
      <c r="B19" s="114"/>
      <c r="C19" s="119"/>
      <c r="D19" s="308"/>
      <c r="E19" s="119"/>
      <c r="F19" s="114"/>
      <c r="G19" s="120"/>
      <c r="H19" s="120"/>
      <c r="I19" s="120"/>
      <c r="J19" s="277"/>
      <c r="K19" s="276"/>
      <c r="L19" s="126"/>
      <c r="M19" s="126"/>
      <c r="N19" s="126"/>
      <c r="O19" s="129"/>
      <c r="P19" s="129"/>
      <c r="Q19" s="129"/>
      <c r="R19" s="134"/>
      <c r="S19" s="115"/>
      <c r="T19" s="242"/>
      <c r="U19" s="115"/>
      <c r="V19" s="29" t="s">
        <v>170</v>
      </c>
      <c r="W19" s="24">
        <v>1</v>
      </c>
      <c r="X19" s="25">
        <v>44197</v>
      </c>
      <c r="Y19" s="25">
        <v>44561</v>
      </c>
      <c r="Z19" s="208"/>
      <c r="AA19" s="208"/>
      <c r="AB19" s="208"/>
      <c r="AC19" s="254"/>
      <c r="AD19" s="246"/>
      <c r="AE19" s="30"/>
      <c r="AF19" s="115"/>
      <c r="AG19" s="115"/>
      <c r="AH19" s="115"/>
      <c r="AI19" s="115"/>
      <c r="AJ19" s="97"/>
    </row>
    <row r="20" spans="1:36" ht="46.5" customHeight="1" x14ac:dyDescent="0.35">
      <c r="A20" s="296"/>
      <c r="B20" s="114"/>
      <c r="C20" s="119"/>
      <c r="D20" s="308"/>
      <c r="E20" s="119"/>
      <c r="F20" s="114"/>
      <c r="G20" s="121" t="s">
        <v>29</v>
      </c>
      <c r="H20" s="121" t="s">
        <v>30</v>
      </c>
      <c r="I20" s="121" t="s">
        <v>94</v>
      </c>
      <c r="J20" s="294">
        <v>40</v>
      </c>
      <c r="K20" s="234">
        <v>10</v>
      </c>
      <c r="L20" s="234">
        <v>6</v>
      </c>
      <c r="M20" s="234">
        <v>0</v>
      </c>
      <c r="N20" s="234">
        <v>4</v>
      </c>
      <c r="O20" s="234">
        <f>SUM(M20:N24)</f>
        <v>4</v>
      </c>
      <c r="P20" s="148">
        <f>+O20/K20</f>
        <v>0.4</v>
      </c>
      <c r="Q20" s="148">
        <f>+(L20+O20)/J20</f>
        <v>0.25</v>
      </c>
      <c r="R20" s="134"/>
      <c r="S20" s="116" t="s">
        <v>139</v>
      </c>
      <c r="T20" s="258">
        <v>2020130010159</v>
      </c>
      <c r="U20" s="116" t="s">
        <v>368</v>
      </c>
      <c r="V20" s="31" t="s">
        <v>171</v>
      </c>
      <c r="W20" s="26"/>
      <c r="X20" s="19">
        <v>44197</v>
      </c>
      <c r="Y20" s="19">
        <v>44561</v>
      </c>
      <c r="Z20" s="187" t="s">
        <v>330</v>
      </c>
      <c r="AA20" s="187"/>
      <c r="AB20" s="187"/>
      <c r="AC20" s="116" t="s">
        <v>331</v>
      </c>
      <c r="AD20" s="116" t="s">
        <v>333</v>
      </c>
      <c r="AE20" s="32"/>
      <c r="AF20" s="116" t="s">
        <v>337</v>
      </c>
      <c r="AG20" s="116" t="s">
        <v>340</v>
      </c>
      <c r="AH20" s="116">
        <f>576200369+200000000</f>
        <v>776200369</v>
      </c>
      <c r="AI20" s="116">
        <v>516200369</v>
      </c>
      <c r="AJ20" s="93">
        <f>+AI20/AH20</f>
        <v>0.66503494408928832</v>
      </c>
    </row>
    <row r="21" spans="1:36" ht="42" x14ac:dyDescent="0.35">
      <c r="A21" s="296"/>
      <c r="B21" s="114"/>
      <c r="C21" s="119"/>
      <c r="D21" s="308"/>
      <c r="E21" s="119"/>
      <c r="F21" s="114"/>
      <c r="G21" s="119"/>
      <c r="H21" s="119"/>
      <c r="I21" s="119"/>
      <c r="J21" s="273"/>
      <c r="K21" s="234"/>
      <c r="L21" s="234"/>
      <c r="M21" s="234"/>
      <c r="N21" s="234"/>
      <c r="O21" s="234"/>
      <c r="P21" s="148"/>
      <c r="Q21" s="148"/>
      <c r="R21" s="134"/>
      <c r="S21" s="114"/>
      <c r="T21" s="238"/>
      <c r="U21" s="114"/>
      <c r="V21" s="21" t="s">
        <v>172</v>
      </c>
      <c r="W21" s="18"/>
      <c r="X21" s="19">
        <v>44197</v>
      </c>
      <c r="Y21" s="19">
        <v>44561</v>
      </c>
      <c r="Z21" s="188"/>
      <c r="AA21" s="188"/>
      <c r="AB21" s="188"/>
      <c r="AC21" s="114"/>
      <c r="AD21" s="114"/>
      <c r="AE21" s="33"/>
      <c r="AF21" s="114"/>
      <c r="AG21" s="114"/>
      <c r="AH21" s="114"/>
      <c r="AI21" s="114"/>
      <c r="AJ21" s="94"/>
    </row>
    <row r="22" spans="1:36" ht="28" x14ac:dyDescent="0.35">
      <c r="A22" s="296"/>
      <c r="B22" s="114"/>
      <c r="C22" s="119"/>
      <c r="D22" s="308"/>
      <c r="E22" s="119"/>
      <c r="F22" s="114"/>
      <c r="G22" s="119"/>
      <c r="H22" s="119"/>
      <c r="I22" s="119"/>
      <c r="J22" s="273"/>
      <c r="K22" s="234"/>
      <c r="L22" s="234"/>
      <c r="M22" s="234"/>
      <c r="N22" s="234"/>
      <c r="O22" s="234"/>
      <c r="P22" s="148"/>
      <c r="Q22" s="148"/>
      <c r="R22" s="134"/>
      <c r="S22" s="114"/>
      <c r="T22" s="238"/>
      <c r="U22" s="114"/>
      <c r="V22" s="22" t="s">
        <v>173</v>
      </c>
      <c r="W22" s="18"/>
      <c r="X22" s="19">
        <v>44197</v>
      </c>
      <c r="Y22" s="19">
        <v>44561</v>
      </c>
      <c r="Z22" s="188"/>
      <c r="AA22" s="188"/>
      <c r="AB22" s="188"/>
      <c r="AC22" s="114"/>
      <c r="AD22" s="114"/>
      <c r="AE22" s="33"/>
      <c r="AF22" s="114"/>
      <c r="AG22" s="114"/>
      <c r="AH22" s="114"/>
      <c r="AI22" s="114"/>
      <c r="AJ22" s="94"/>
    </row>
    <row r="23" spans="1:36" ht="82.5" customHeight="1" x14ac:dyDescent="0.35">
      <c r="A23" s="296"/>
      <c r="B23" s="114"/>
      <c r="C23" s="119"/>
      <c r="D23" s="308"/>
      <c r="E23" s="119"/>
      <c r="F23" s="114"/>
      <c r="G23" s="119"/>
      <c r="H23" s="119"/>
      <c r="I23" s="119"/>
      <c r="J23" s="273"/>
      <c r="K23" s="234"/>
      <c r="L23" s="234"/>
      <c r="M23" s="234"/>
      <c r="N23" s="234"/>
      <c r="O23" s="234"/>
      <c r="P23" s="148"/>
      <c r="Q23" s="148"/>
      <c r="R23" s="134"/>
      <c r="S23" s="114"/>
      <c r="T23" s="238"/>
      <c r="U23" s="114"/>
      <c r="V23" s="22" t="s">
        <v>174</v>
      </c>
      <c r="W23" s="18"/>
      <c r="X23" s="19">
        <v>44197</v>
      </c>
      <c r="Y23" s="19">
        <v>44561</v>
      </c>
      <c r="Z23" s="188"/>
      <c r="AA23" s="188"/>
      <c r="AB23" s="188"/>
      <c r="AC23" s="114"/>
      <c r="AD23" s="114"/>
      <c r="AE23" s="33"/>
      <c r="AF23" s="114"/>
      <c r="AG23" s="114"/>
      <c r="AH23" s="114"/>
      <c r="AI23" s="114"/>
      <c r="AJ23" s="94"/>
    </row>
    <row r="24" spans="1:36" ht="59.25" customHeight="1" thickBot="1" x14ac:dyDescent="0.4">
      <c r="A24" s="296"/>
      <c r="B24" s="114"/>
      <c r="C24" s="119"/>
      <c r="D24" s="308"/>
      <c r="E24" s="119"/>
      <c r="F24" s="114"/>
      <c r="G24" s="119"/>
      <c r="H24" s="119"/>
      <c r="I24" s="119"/>
      <c r="J24" s="273"/>
      <c r="K24" s="234"/>
      <c r="L24" s="234"/>
      <c r="M24" s="234"/>
      <c r="N24" s="234"/>
      <c r="O24" s="234"/>
      <c r="P24" s="148"/>
      <c r="Q24" s="148"/>
      <c r="R24" s="134"/>
      <c r="S24" s="114"/>
      <c r="T24" s="238"/>
      <c r="U24" s="114"/>
      <c r="V24" s="29" t="s">
        <v>175</v>
      </c>
      <c r="W24" s="18"/>
      <c r="X24" s="19">
        <v>44197</v>
      </c>
      <c r="Y24" s="19">
        <v>44561</v>
      </c>
      <c r="Z24" s="188"/>
      <c r="AA24" s="188"/>
      <c r="AB24" s="188"/>
      <c r="AC24" s="114"/>
      <c r="AD24" s="114"/>
      <c r="AE24" s="33"/>
      <c r="AF24" s="114"/>
      <c r="AG24" s="114"/>
      <c r="AH24" s="114"/>
      <c r="AI24" s="114"/>
      <c r="AJ24" s="94"/>
    </row>
    <row r="25" spans="1:36" ht="60" customHeight="1" x14ac:dyDescent="0.35">
      <c r="A25" s="296"/>
      <c r="B25" s="114"/>
      <c r="C25" s="119"/>
      <c r="D25" s="308"/>
      <c r="E25" s="119"/>
      <c r="F25" s="114"/>
      <c r="G25" s="121" t="s">
        <v>31</v>
      </c>
      <c r="H25" s="121" t="s">
        <v>32</v>
      </c>
      <c r="I25" s="121" t="s">
        <v>95</v>
      </c>
      <c r="J25" s="193">
        <v>150</v>
      </c>
      <c r="K25" s="310">
        <v>20</v>
      </c>
      <c r="L25" s="194">
        <v>7</v>
      </c>
      <c r="M25" s="273">
        <v>4</v>
      </c>
      <c r="N25" s="234">
        <v>7</v>
      </c>
      <c r="O25" s="234">
        <v>7</v>
      </c>
      <c r="P25" s="148">
        <f>+O25/K25</f>
        <v>0.35</v>
      </c>
      <c r="Q25" s="148">
        <f>+(L25+O25)/J25</f>
        <v>9.3333333333333338E-2</v>
      </c>
      <c r="R25" s="134"/>
      <c r="S25" s="114"/>
      <c r="T25" s="238"/>
      <c r="U25" s="114"/>
      <c r="V25" s="31" t="s">
        <v>176</v>
      </c>
      <c r="W25" s="18"/>
      <c r="X25" s="19">
        <v>44197</v>
      </c>
      <c r="Y25" s="19">
        <v>44561</v>
      </c>
      <c r="Z25" s="188"/>
      <c r="AA25" s="188"/>
      <c r="AB25" s="188"/>
      <c r="AC25" s="114"/>
      <c r="AD25" s="114"/>
      <c r="AE25" s="34"/>
      <c r="AF25" s="114"/>
      <c r="AG25" s="114"/>
      <c r="AH25" s="114"/>
      <c r="AI25" s="114"/>
      <c r="AJ25" s="94"/>
    </row>
    <row r="26" spans="1:36" ht="86.25" customHeight="1" x14ac:dyDescent="0.35">
      <c r="A26" s="296"/>
      <c r="B26" s="114"/>
      <c r="C26" s="119"/>
      <c r="D26" s="308"/>
      <c r="E26" s="119"/>
      <c r="F26" s="114"/>
      <c r="G26" s="119"/>
      <c r="H26" s="119"/>
      <c r="I26" s="119"/>
      <c r="J26" s="194"/>
      <c r="K26" s="194"/>
      <c r="L26" s="194"/>
      <c r="M26" s="273"/>
      <c r="N26" s="234"/>
      <c r="O26" s="234"/>
      <c r="P26" s="148"/>
      <c r="Q26" s="148"/>
      <c r="R26" s="134"/>
      <c r="S26" s="114"/>
      <c r="T26" s="238"/>
      <c r="U26" s="114"/>
      <c r="V26" s="22" t="s">
        <v>177</v>
      </c>
      <c r="W26" s="18"/>
      <c r="X26" s="19">
        <v>44197</v>
      </c>
      <c r="Y26" s="19">
        <v>44561</v>
      </c>
      <c r="Z26" s="188"/>
      <c r="AA26" s="188"/>
      <c r="AB26" s="188"/>
      <c r="AC26" s="114"/>
      <c r="AD26" s="114"/>
      <c r="AE26" s="34"/>
      <c r="AF26" s="114"/>
      <c r="AG26" s="114"/>
      <c r="AH26" s="114"/>
      <c r="AI26" s="114"/>
      <c r="AJ26" s="94"/>
    </row>
    <row r="27" spans="1:36" ht="60" customHeight="1" x14ac:dyDescent="0.35">
      <c r="A27" s="296"/>
      <c r="B27" s="114"/>
      <c r="C27" s="119"/>
      <c r="D27" s="308"/>
      <c r="E27" s="119"/>
      <c r="F27" s="114"/>
      <c r="G27" s="119"/>
      <c r="H27" s="119"/>
      <c r="I27" s="119"/>
      <c r="J27" s="194"/>
      <c r="K27" s="194"/>
      <c r="L27" s="194"/>
      <c r="M27" s="273"/>
      <c r="N27" s="234"/>
      <c r="O27" s="234"/>
      <c r="P27" s="148"/>
      <c r="Q27" s="148"/>
      <c r="R27" s="134"/>
      <c r="S27" s="114"/>
      <c r="T27" s="238"/>
      <c r="U27" s="114"/>
      <c r="V27" s="22" t="s">
        <v>178</v>
      </c>
      <c r="W27" s="18"/>
      <c r="X27" s="19">
        <v>44197</v>
      </c>
      <c r="Y27" s="19">
        <v>44561</v>
      </c>
      <c r="Z27" s="188"/>
      <c r="AA27" s="188"/>
      <c r="AB27" s="188"/>
      <c r="AC27" s="114"/>
      <c r="AD27" s="114"/>
      <c r="AE27" s="34"/>
      <c r="AF27" s="114"/>
      <c r="AG27" s="114"/>
      <c r="AH27" s="114"/>
      <c r="AI27" s="114"/>
      <c r="AJ27" s="94"/>
    </row>
    <row r="28" spans="1:36" ht="78" customHeight="1" thickBot="1" x14ac:dyDescent="0.4">
      <c r="A28" s="296"/>
      <c r="B28" s="114"/>
      <c r="C28" s="119"/>
      <c r="D28" s="308"/>
      <c r="E28" s="119"/>
      <c r="F28" s="114"/>
      <c r="G28" s="120"/>
      <c r="H28" s="120"/>
      <c r="I28" s="120"/>
      <c r="J28" s="195"/>
      <c r="K28" s="195"/>
      <c r="L28" s="195"/>
      <c r="M28" s="274"/>
      <c r="N28" s="234"/>
      <c r="O28" s="234"/>
      <c r="P28" s="148"/>
      <c r="Q28" s="148"/>
      <c r="R28" s="134"/>
      <c r="S28" s="114"/>
      <c r="T28" s="238"/>
      <c r="U28" s="114"/>
      <c r="V28" s="22" t="s">
        <v>154</v>
      </c>
      <c r="W28" s="18"/>
      <c r="X28" s="25">
        <v>44197</v>
      </c>
      <c r="Y28" s="25">
        <v>44561</v>
      </c>
      <c r="Z28" s="188"/>
      <c r="AA28" s="188"/>
      <c r="AB28" s="188"/>
      <c r="AC28" s="114"/>
      <c r="AD28" s="114"/>
      <c r="AE28" s="34"/>
      <c r="AF28" s="114"/>
      <c r="AG28" s="114"/>
      <c r="AH28" s="114"/>
      <c r="AI28" s="114"/>
      <c r="AJ28" s="94"/>
    </row>
    <row r="29" spans="1:36" ht="56.5" thickBot="1" x14ac:dyDescent="0.4">
      <c r="A29" s="296"/>
      <c r="B29" s="114"/>
      <c r="C29" s="119"/>
      <c r="D29" s="308"/>
      <c r="E29" s="119"/>
      <c r="F29" s="114"/>
      <c r="G29" s="121" t="s">
        <v>33</v>
      </c>
      <c r="H29" s="121" t="s">
        <v>28</v>
      </c>
      <c r="I29" s="121" t="s">
        <v>96</v>
      </c>
      <c r="J29" s="193">
        <v>3</v>
      </c>
      <c r="K29" s="193">
        <v>1</v>
      </c>
      <c r="L29" s="125">
        <v>0.75</v>
      </c>
      <c r="M29" s="125">
        <v>0.36</v>
      </c>
      <c r="N29" s="126">
        <v>0.45</v>
      </c>
      <c r="O29" s="126">
        <f>+N29</f>
        <v>0.45</v>
      </c>
      <c r="P29" s="126">
        <f>+O29</f>
        <v>0.45</v>
      </c>
      <c r="Q29" s="126">
        <f>+(0.75+0.45)/3</f>
        <v>0.39999999999999997</v>
      </c>
      <c r="R29" s="134"/>
      <c r="S29" s="114"/>
      <c r="T29" s="238"/>
      <c r="U29" s="114"/>
      <c r="V29" s="20" t="s">
        <v>179</v>
      </c>
      <c r="W29" s="18"/>
      <c r="X29" s="25">
        <v>44197</v>
      </c>
      <c r="Y29" s="25">
        <v>44561</v>
      </c>
      <c r="Z29" s="188"/>
      <c r="AA29" s="188"/>
      <c r="AB29" s="188"/>
      <c r="AC29" s="114"/>
      <c r="AD29" s="114"/>
      <c r="AE29" s="34"/>
      <c r="AF29" s="114"/>
      <c r="AG29" s="114"/>
      <c r="AH29" s="114"/>
      <c r="AI29" s="114"/>
      <c r="AJ29" s="94"/>
    </row>
    <row r="30" spans="1:36" ht="42.5" thickBot="1" x14ac:dyDescent="0.4">
      <c r="A30" s="296"/>
      <c r="B30" s="114"/>
      <c r="C30" s="119"/>
      <c r="D30" s="308"/>
      <c r="E30" s="119"/>
      <c r="F30" s="114"/>
      <c r="G30" s="119"/>
      <c r="H30" s="119"/>
      <c r="I30" s="119"/>
      <c r="J30" s="194"/>
      <c r="K30" s="194"/>
      <c r="L30" s="126"/>
      <c r="M30" s="126"/>
      <c r="N30" s="126"/>
      <c r="O30" s="126"/>
      <c r="P30" s="126"/>
      <c r="Q30" s="126"/>
      <c r="R30" s="134"/>
      <c r="S30" s="114"/>
      <c r="T30" s="238"/>
      <c r="U30" s="114"/>
      <c r="V30" s="21" t="s">
        <v>180</v>
      </c>
      <c r="W30" s="18"/>
      <c r="X30" s="25">
        <v>44197</v>
      </c>
      <c r="Y30" s="25">
        <v>44561</v>
      </c>
      <c r="Z30" s="188"/>
      <c r="AA30" s="188"/>
      <c r="AB30" s="188"/>
      <c r="AC30" s="114"/>
      <c r="AD30" s="114"/>
      <c r="AE30" s="34"/>
      <c r="AF30" s="114"/>
      <c r="AG30" s="114"/>
      <c r="AH30" s="114"/>
      <c r="AI30" s="114"/>
      <c r="AJ30" s="94"/>
    </row>
    <row r="31" spans="1:36" ht="28.5" thickBot="1" x14ac:dyDescent="0.4">
      <c r="A31" s="296"/>
      <c r="B31" s="114"/>
      <c r="C31" s="119"/>
      <c r="D31" s="308"/>
      <c r="E31" s="119"/>
      <c r="F31" s="114"/>
      <c r="G31" s="119"/>
      <c r="H31" s="119"/>
      <c r="I31" s="119"/>
      <c r="J31" s="194"/>
      <c r="K31" s="194"/>
      <c r="L31" s="126"/>
      <c r="M31" s="126"/>
      <c r="N31" s="126"/>
      <c r="O31" s="126"/>
      <c r="P31" s="126"/>
      <c r="Q31" s="126"/>
      <c r="R31" s="134"/>
      <c r="S31" s="114"/>
      <c r="T31" s="238"/>
      <c r="U31" s="114"/>
      <c r="V31" s="21" t="s">
        <v>181</v>
      </c>
      <c r="W31" s="18"/>
      <c r="X31" s="25">
        <v>44197</v>
      </c>
      <c r="Y31" s="25">
        <v>44561</v>
      </c>
      <c r="Z31" s="188"/>
      <c r="AA31" s="188"/>
      <c r="AB31" s="188"/>
      <c r="AC31" s="114"/>
      <c r="AD31" s="114"/>
      <c r="AE31" s="34"/>
      <c r="AF31" s="114"/>
      <c r="AG31" s="114"/>
      <c r="AH31" s="114"/>
      <c r="AI31" s="114"/>
      <c r="AJ31" s="94"/>
    </row>
    <row r="32" spans="1:36" ht="28.5" thickBot="1" x14ac:dyDescent="0.4">
      <c r="A32" s="296"/>
      <c r="B32" s="114"/>
      <c r="C32" s="119"/>
      <c r="D32" s="308"/>
      <c r="E32" s="119"/>
      <c r="F32" s="114"/>
      <c r="G32" s="119"/>
      <c r="H32" s="119"/>
      <c r="I32" s="119"/>
      <c r="J32" s="194"/>
      <c r="K32" s="194"/>
      <c r="L32" s="126"/>
      <c r="M32" s="126"/>
      <c r="N32" s="126"/>
      <c r="O32" s="126"/>
      <c r="P32" s="126"/>
      <c r="Q32" s="126"/>
      <c r="R32" s="134"/>
      <c r="S32" s="114"/>
      <c r="T32" s="238"/>
      <c r="U32" s="114"/>
      <c r="V32" s="22" t="s">
        <v>182</v>
      </c>
      <c r="W32" s="18"/>
      <c r="X32" s="25">
        <v>44197</v>
      </c>
      <c r="Y32" s="25">
        <v>44561</v>
      </c>
      <c r="Z32" s="188"/>
      <c r="AA32" s="188"/>
      <c r="AB32" s="188"/>
      <c r="AC32" s="114"/>
      <c r="AD32" s="114"/>
      <c r="AE32" s="34"/>
      <c r="AF32" s="114"/>
      <c r="AG32" s="114"/>
      <c r="AH32" s="114"/>
      <c r="AI32" s="114"/>
      <c r="AJ32" s="94"/>
    </row>
    <row r="33" spans="1:36" ht="42.5" thickBot="1" x14ac:dyDescent="0.4">
      <c r="A33" s="296"/>
      <c r="B33" s="114"/>
      <c r="C33" s="119"/>
      <c r="D33" s="308"/>
      <c r="E33" s="119"/>
      <c r="F33" s="114"/>
      <c r="G33" s="120"/>
      <c r="H33" s="120"/>
      <c r="I33" s="120"/>
      <c r="J33" s="195"/>
      <c r="K33" s="195"/>
      <c r="L33" s="127"/>
      <c r="M33" s="127"/>
      <c r="N33" s="127"/>
      <c r="O33" s="127"/>
      <c r="P33" s="127"/>
      <c r="Q33" s="127"/>
      <c r="R33" s="134"/>
      <c r="S33" s="114"/>
      <c r="T33" s="238"/>
      <c r="U33" s="114"/>
      <c r="V33" s="29" t="s">
        <v>183</v>
      </c>
      <c r="W33" s="18"/>
      <c r="X33" s="25">
        <v>44197</v>
      </c>
      <c r="Y33" s="25">
        <v>44561</v>
      </c>
      <c r="Z33" s="188"/>
      <c r="AA33" s="188"/>
      <c r="AB33" s="188"/>
      <c r="AC33" s="114"/>
      <c r="AD33" s="114"/>
      <c r="AE33" s="34"/>
      <c r="AF33" s="114"/>
      <c r="AG33" s="114"/>
      <c r="AH33" s="114"/>
      <c r="AI33" s="114"/>
      <c r="AJ33" s="94"/>
    </row>
    <row r="34" spans="1:36" ht="42.5" thickBot="1" x14ac:dyDescent="0.4">
      <c r="A34" s="296"/>
      <c r="B34" s="114"/>
      <c r="C34" s="119"/>
      <c r="D34" s="308"/>
      <c r="E34" s="119"/>
      <c r="F34" s="114"/>
      <c r="G34" s="121" t="s">
        <v>34</v>
      </c>
      <c r="H34" s="121" t="s">
        <v>28</v>
      </c>
      <c r="I34" s="121" t="s">
        <v>97</v>
      </c>
      <c r="J34" s="193">
        <v>2</v>
      </c>
      <c r="K34" s="193">
        <v>1</v>
      </c>
      <c r="L34" s="193">
        <v>0</v>
      </c>
      <c r="M34" s="125">
        <v>0.5</v>
      </c>
      <c r="N34" s="125">
        <v>0.25</v>
      </c>
      <c r="O34" s="125">
        <f>SUM(M34:N35)</f>
        <v>0.75</v>
      </c>
      <c r="P34" s="125">
        <f>+O34/K34</f>
        <v>0.75</v>
      </c>
      <c r="Q34" s="125">
        <f>+(L34+O34)/J34</f>
        <v>0.375</v>
      </c>
      <c r="R34" s="134"/>
      <c r="S34" s="114"/>
      <c r="T34" s="238"/>
      <c r="U34" s="114"/>
      <c r="V34" s="35" t="s">
        <v>184</v>
      </c>
      <c r="W34" s="18"/>
      <c r="X34" s="25">
        <v>44197</v>
      </c>
      <c r="Y34" s="25">
        <v>44561</v>
      </c>
      <c r="Z34" s="188"/>
      <c r="AA34" s="188"/>
      <c r="AB34" s="188"/>
      <c r="AC34" s="114"/>
      <c r="AD34" s="114"/>
      <c r="AE34" s="34"/>
      <c r="AF34" s="114"/>
      <c r="AG34" s="114"/>
      <c r="AH34" s="114"/>
      <c r="AI34" s="114"/>
      <c r="AJ34" s="94"/>
    </row>
    <row r="35" spans="1:36" ht="28.5" thickBot="1" x14ac:dyDescent="0.4">
      <c r="A35" s="296"/>
      <c r="B35" s="114"/>
      <c r="C35" s="119"/>
      <c r="D35" s="308"/>
      <c r="E35" s="119"/>
      <c r="F35" s="115"/>
      <c r="G35" s="120"/>
      <c r="H35" s="120"/>
      <c r="I35" s="120"/>
      <c r="J35" s="195"/>
      <c r="K35" s="195"/>
      <c r="L35" s="195"/>
      <c r="M35" s="127"/>
      <c r="N35" s="127"/>
      <c r="O35" s="127"/>
      <c r="P35" s="127"/>
      <c r="Q35" s="127"/>
      <c r="R35" s="135"/>
      <c r="S35" s="115"/>
      <c r="T35" s="242"/>
      <c r="U35" s="115"/>
      <c r="V35" s="36" t="s">
        <v>154</v>
      </c>
      <c r="W35" s="24"/>
      <c r="X35" s="25">
        <v>44197</v>
      </c>
      <c r="Y35" s="25">
        <v>44561</v>
      </c>
      <c r="Z35" s="208"/>
      <c r="AA35" s="208"/>
      <c r="AB35" s="208"/>
      <c r="AC35" s="115"/>
      <c r="AD35" s="115"/>
      <c r="AE35" s="37"/>
      <c r="AF35" s="115"/>
      <c r="AG35" s="115"/>
      <c r="AH35" s="115"/>
      <c r="AI35" s="115"/>
      <c r="AJ35" s="97"/>
    </row>
    <row r="36" spans="1:36" ht="15" customHeight="1" thickBot="1" x14ac:dyDescent="0.4">
      <c r="A36" s="296"/>
      <c r="B36" s="114"/>
      <c r="C36" s="119"/>
      <c r="D36" s="308"/>
      <c r="E36" s="119"/>
      <c r="F36" s="301" t="s">
        <v>35</v>
      </c>
      <c r="G36" s="281" t="s">
        <v>36</v>
      </c>
      <c r="H36" s="298" t="s">
        <v>28</v>
      </c>
      <c r="I36" s="278" t="s">
        <v>98</v>
      </c>
      <c r="J36" s="144">
        <v>1</v>
      </c>
      <c r="K36" s="141">
        <v>0.5</v>
      </c>
      <c r="L36" s="141">
        <v>0.17</v>
      </c>
      <c r="M36" s="141">
        <v>0.19</v>
      </c>
      <c r="N36" s="141">
        <v>0.27</v>
      </c>
      <c r="O36" s="141">
        <f>+N36</f>
        <v>0.27</v>
      </c>
      <c r="P36" s="141">
        <f>+O36/K36</f>
        <v>0.54</v>
      </c>
      <c r="Q36" s="266">
        <f>+(L36*O36)/J36</f>
        <v>4.5900000000000003E-2</v>
      </c>
      <c r="R36" s="136">
        <f>AVERAGE(Q36:Q75)</f>
        <v>0.1648222222222222</v>
      </c>
      <c r="S36" s="116" t="s">
        <v>140</v>
      </c>
      <c r="T36" s="258">
        <v>2020130010255</v>
      </c>
      <c r="U36" s="116" t="s">
        <v>369</v>
      </c>
      <c r="V36" s="38" t="s">
        <v>185</v>
      </c>
      <c r="W36" s="39"/>
      <c r="X36" s="25">
        <v>44197</v>
      </c>
      <c r="Y36" s="25">
        <v>44561</v>
      </c>
      <c r="Z36" s="187" t="s">
        <v>350</v>
      </c>
      <c r="AA36" s="187"/>
      <c r="AB36" s="116"/>
      <c r="AC36" s="116" t="s">
        <v>331</v>
      </c>
      <c r="AD36" s="116" t="s">
        <v>337</v>
      </c>
      <c r="AE36" s="227">
        <v>257620036</v>
      </c>
      <c r="AF36" s="116" t="s">
        <v>337</v>
      </c>
      <c r="AG36" s="116" t="s">
        <v>341</v>
      </c>
      <c r="AH36" s="116">
        <f>157620036+50000000</f>
        <v>207620036</v>
      </c>
      <c r="AI36" s="116">
        <v>157620036</v>
      </c>
      <c r="AJ36" s="93">
        <f>+AI36/AH36</f>
        <v>0.75917545838398759</v>
      </c>
    </row>
    <row r="37" spans="1:36" ht="42.5" thickBot="1" x14ac:dyDescent="0.4">
      <c r="A37" s="296"/>
      <c r="B37" s="114"/>
      <c r="C37" s="119"/>
      <c r="D37" s="308"/>
      <c r="E37" s="119"/>
      <c r="F37" s="302"/>
      <c r="G37" s="282"/>
      <c r="H37" s="299"/>
      <c r="I37" s="279"/>
      <c r="J37" s="145"/>
      <c r="K37" s="142"/>
      <c r="L37" s="145"/>
      <c r="M37" s="145"/>
      <c r="N37" s="145"/>
      <c r="O37" s="145"/>
      <c r="P37" s="145"/>
      <c r="Q37" s="267"/>
      <c r="R37" s="137"/>
      <c r="S37" s="114"/>
      <c r="T37" s="238"/>
      <c r="U37" s="114"/>
      <c r="V37" s="40" t="s">
        <v>186</v>
      </c>
      <c r="W37" s="18"/>
      <c r="X37" s="25">
        <v>44197</v>
      </c>
      <c r="Y37" s="25">
        <v>44561</v>
      </c>
      <c r="Z37" s="188"/>
      <c r="AA37" s="188"/>
      <c r="AB37" s="114"/>
      <c r="AC37" s="114"/>
      <c r="AD37" s="114"/>
      <c r="AE37" s="228"/>
      <c r="AF37" s="114"/>
      <c r="AG37" s="114"/>
      <c r="AH37" s="114"/>
      <c r="AI37" s="114"/>
      <c r="AJ37" s="94"/>
    </row>
    <row r="38" spans="1:36" ht="28.5" thickBot="1" x14ac:dyDescent="0.4">
      <c r="A38" s="296"/>
      <c r="B38" s="114"/>
      <c r="C38" s="119"/>
      <c r="D38" s="308"/>
      <c r="E38" s="119"/>
      <c r="F38" s="302"/>
      <c r="G38" s="282"/>
      <c r="H38" s="299"/>
      <c r="I38" s="279"/>
      <c r="J38" s="145"/>
      <c r="K38" s="142"/>
      <c r="L38" s="145"/>
      <c r="M38" s="145"/>
      <c r="N38" s="145"/>
      <c r="O38" s="145"/>
      <c r="P38" s="145"/>
      <c r="Q38" s="267"/>
      <c r="R38" s="137"/>
      <c r="S38" s="114"/>
      <c r="T38" s="238"/>
      <c r="U38" s="114"/>
      <c r="V38" s="40" t="s">
        <v>187</v>
      </c>
      <c r="W38" s="18"/>
      <c r="X38" s="25">
        <v>44197</v>
      </c>
      <c r="Y38" s="25">
        <v>44561</v>
      </c>
      <c r="Z38" s="188"/>
      <c r="AA38" s="188"/>
      <c r="AB38" s="114"/>
      <c r="AC38" s="114"/>
      <c r="AD38" s="114"/>
      <c r="AE38" s="228"/>
      <c r="AF38" s="114"/>
      <c r="AG38" s="114"/>
      <c r="AH38" s="114"/>
      <c r="AI38" s="114"/>
      <c r="AJ38" s="94"/>
    </row>
    <row r="39" spans="1:36" ht="42.5" thickBot="1" x14ac:dyDescent="0.4">
      <c r="A39" s="296"/>
      <c r="B39" s="114"/>
      <c r="C39" s="119"/>
      <c r="D39" s="308"/>
      <c r="E39" s="119"/>
      <c r="F39" s="302"/>
      <c r="G39" s="282"/>
      <c r="H39" s="299"/>
      <c r="I39" s="279"/>
      <c r="J39" s="145"/>
      <c r="K39" s="142"/>
      <c r="L39" s="145"/>
      <c r="M39" s="145"/>
      <c r="N39" s="145"/>
      <c r="O39" s="145"/>
      <c r="P39" s="145"/>
      <c r="Q39" s="267"/>
      <c r="R39" s="137"/>
      <c r="S39" s="114"/>
      <c r="T39" s="238"/>
      <c r="U39" s="114"/>
      <c r="V39" s="40" t="s">
        <v>188</v>
      </c>
      <c r="W39" s="18"/>
      <c r="X39" s="25">
        <v>44197</v>
      </c>
      <c r="Y39" s="25">
        <v>44561</v>
      </c>
      <c r="Z39" s="188"/>
      <c r="AA39" s="188"/>
      <c r="AB39" s="114"/>
      <c r="AC39" s="114"/>
      <c r="AD39" s="114"/>
      <c r="AE39" s="228"/>
      <c r="AF39" s="114"/>
      <c r="AG39" s="114"/>
      <c r="AH39" s="114"/>
      <c r="AI39" s="114"/>
      <c r="AJ39" s="94"/>
    </row>
    <row r="40" spans="1:36" ht="42.5" thickBot="1" x14ac:dyDescent="0.4">
      <c r="A40" s="296"/>
      <c r="B40" s="114"/>
      <c r="C40" s="119"/>
      <c r="D40" s="308"/>
      <c r="E40" s="119"/>
      <c r="F40" s="303"/>
      <c r="G40" s="300"/>
      <c r="H40" s="306"/>
      <c r="I40" s="280"/>
      <c r="J40" s="146"/>
      <c r="K40" s="143"/>
      <c r="L40" s="146"/>
      <c r="M40" s="146"/>
      <c r="N40" s="146"/>
      <c r="O40" s="146"/>
      <c r="P40" s="146"/>
      <c r="Q40" s="268"/>
      <c r="R40" s="137"/>
      <c r="S40" s="114"/>
      <c r="T40" s="238"/>
      <c r="U40" s="114"/>
      <c r="V40" s="41" t="s">
        <v>189</v>
      </c>
      <c r="W40" s="18"/>
      <c r="X40" s="25">
        <v>44197</v>
      </c>
      <c r="Y40" s="25">
        <v>44561</v>
      </c>
      <c r="Z40" s="188"/>
      <c r="AA40" s="188"/>
      <c r="AB40" s="114"/>
      <c r="AC40" s="114"/>
      <c r="AD40" s="114"/>
      <c r="AE40" s="228"/>
      <c r="AF40" s="114"/>
      <c r="AG40" s="114"/>
      <c r="AH40" s="114"/>
      <c r="AI40" s="114"/>
      <c r="AJ40" s="94"/>
    </row>
    <row r="41" spans="1:36" ht="28.5" thickBot="1" x14ac:dyDescent="0.4">
      <c r="A41" s="296"/>
      <c r="B41" s="114"/>
      <c r="C41" s="119"/>
      <c r="D41" s="308"/>
      <c r="E41" s="119"/>
      <c r="F41" s="303"/>
      <c r="G41" s="281" t="s">
        <v>37</v>
      </c>
      <c r="H41" s="278" t="s">
        <v>28</v>
      </c>
      <c r="I41" s="278" t="s">
        <v>99</v>
      </c>
      <c r="J41" s="144">
        <v>1</v>
      </c>
      <c r="K41" s="122">
        <v>0</v>
      </c>
      <c r="L41" s="141">
        <v>0.05</v>
      </c>
      <c r="M41" s="141">
        <v>0.05</v>
      </c>
      <c r="N41" s="141">
        <v>0.05</v>
      </c>
      <c r="O41" s="141">
        <f>+N41</f>
        <v>0.05</v>
      </c>
      <c r="P41" s="141">
        <f>+O41</f>
        <v>0.05</v>
      </c>
      <c r="Q41" s="125">
        <f>+P41</f>
        <v>0.05</v>
      </c>
      <c r="R41" s="137"/>
      <c r="S41" s="114"/>
      <c r="T41" s="238"/>
      <c r="U41" s="114"/>
      <c r="V41" s="42" t="s">
        <v>190</v>
      </c>
      <c r="W41" s="18"/>
      <c r="X41" s="25">
        <v>44197</v>
      </c>
      <c r="Y41" s="25">
        <v>44561</v>
      </c>
      <c r="Z41" s="188"/>
      <c r="AA41" s="188"/>
      <c r="AB41" s="114"/>
      <c r="AC41" s="114"/>
      <c r="AD41" s="114"/>
      <c r="AE41" s="228"/>
      <c r="AF41" s="114"/>
      <c r="AG41" s="114"/>
      <c r="AH41" s="114"/>
      <c r="AI41" s="114"/>
      <c r="AJ41" s="94"/>
    </row>
    <row r="42" spans="1:36" ht="42.5" thickBot="1" x14ac:dyDescent="0.4">
      <c r="A42" s="296"/>
      <c r="B42" s="114"/>
      <c r="C42" s="119"/>
      <c r="D42" s="308"/>
      <c r="E42" s="119"/>
      <c r="F42" s="303"/>
      <c r="G42" s="282"/>
      <c r="H42" s="279"/>
      <c r="I42" s="279"/>
      <c r="J42" s="145"/>
      <c r="K42" s="123"/>
      <c r="L42" s="142"/>
      <c r="M42" s="142"/>
      <c r="N42" s="142"/>
      <c r="O42" s="142"/>
      <c r="P42" s="145"/>
      <c r="Q42" s="126"/>
      <c r="R42" s="137"/>
      <c r="S42" s="114"/>
      <c r="T42" s="238"/>
      <c r="U42" s="114"/>
      <c r="V42" s="40" t="s">
        <v>191</v>
      </c>
      <c r="W42" s="18"/>
      <c r="X42" s="25">
        <v>44197</v>
      </c>
      <c r="Y42" s="25">
        <v>44561</v>
      </c>
      <c r="Z42" s="188"/>
      <c r="AA42" s="188"/>
      <c r="AB42" s="114"/>
      <c r="AC42" s="114"/>
      <c r="AD42" s="114"/>
      <c r="AE42" s="228"/>
      <c r="AF42" s="114"/>
      <c r="AG42" s="114"/>
      <c r="AH42" s="114"/>
      <c r="AI42" s="114"/>
      <c r="AJ42" s="94"/>
    </row>
    <row r="43" spans="1:36" ht="42.5" thickBot="1" x14ac:dyDescent="0.4">
      <c r="A43" s="296"/>
      <c r="B43" s="114"/>
      <c r="C43" s="119"/>
      <c r="D43" s="308"/>
      <c r="E43" s="119"/>
      <c r="F43" s="303"/>
      <c r="G43" s="282"/>
      <c r="H43" s="279"/>
      <c r="I43" s="279"/>
      <c r="J43" s="145"/>
      <c r="K43" s="123"/>
      <c r="L43" s="142"/>
      <c r="M43" s="142"/>
      <c r="N43" s="142"/>
      <c r="O43" s="142"/>
      <c r="P43" s="145"/>
      <c r="Q43" s="126"/>
      <c r="R43" s="137"/>
      <c r="S43" s="114"/>
      <c r="T43" s="238"/>
      <c r="U43" s="114"/>
      <c r="V43" s="40" t="s">
        <v>192</v>
      </c>
      <c r="W43" s="18"/>
      <c r="X43" s="25">
        <v>44197</v>
      </c>
      <c r="Y43" s="25">
        <v>44561</v>
      </c>
      <c r="Z43" s="188"/>
      <c r="AA43" s="188"/>
      <c r="AB43" s="114"/>
      <c r="AC43" s="114"/>
      <c r="AD43" s="114"/>
      <c r="AE43" s="228"/>
      <c r="AF43" s="114"/>
      <c r="AG43" s="114"/>
      <c r="AH43" s="114"/>
      <c r="AI43" s="114"/>
      <c r="AJ43" s="94"/>
    </row>
    <row r="44" spans="1:36" ht="28.5" thickBot="1" x14ac:dyDescent="0.4">
      <c r="A44" s="296"/>
      <c r="B44" s="114"/>
      <c r="C44" s="119"/>
      <c r="D44" s="308"/>
      <c r="E44" s="119"/>
      <c r="F44" s="303"/>
      <c r="G44" s="300"/>
      <c r="H44" s="280"/>
      <c r="I44" s="280"/>
      <c r="J44" s="146"/>
      <c r="K44" s="124"/>
      <c r="L44" s="143"/>
      <c r="M44" s="143"/>
      <c r="N44" s="143"/>
      <c r="O44" s="143"/>
      <c r="P44" s="146"/>
      <c r="Q44" s="127"/>
      <c r="R44" s="137"/>
      <c r="S44" s="114"/>
      <c r="T44" s="238"/>
      <c r="U44" s="114"/>
      <c r="V44" s="41" t="s">
        <v>193</v>
      </c>
      <c r="W44" s="18"/>
      <c r="X44" s="25">
        <v>44197</v>
      </c>
      <c r="Y44" s="25">
        <v>44561</v>
      </c>
      <c r="Z44" s="188"/>
      <c r="AA44" s="188"/>
      <c r="AB44" s="114"/>
      <c r="AC44" s="114"/>
      <c r="AD44" s="114"/>
      <c r="AE44" s="228"/>
      <c r="AF44" s="114"/>
      <c r="AG44" s="114"/>
      <c r="AH44" s="114"/>
      <c r="AI44" s="114"/>
      <c r="AJ44" s="94"/>
    </row>
    <row r="45" spans="1:36" ht="42.5" thickBot="1" x14ac:dyDescent="0.4">
      <c r="A45" s="296"/>
      <c r="B45" s="114"/>
      <c r="C45" s="119"/>
      <c r="D45" s="308"/>
      <c r="E45" s="119"/>
      <c r="F45" s="303"/>
      <c r="G45" s="281" t="s">
        <v>38</v>
      </c>
      <c r="H45" s="278" t="s">
        <v>28</v>
      </c>
      <c r="I45" s="278" t="s">
        <v>100</v>
      </c>
      <c r="J45" s="225">
        <v>1</v>
      </c>
      <c r="K45" s="141">
        <v>0.5</v>
      </c>
      <c r="L45" s="141">
        <v>0.17</v>
      </c>
      <c r="M45" s="141">
        <v>0.3</v>
      </c>
      <c r="N45" s="141">
        <v>0.45</v>
      </c>
      <c r="O45" s="141">
        <f>+N45</f>
        <v>0.45</v>
      </c>
      <c r="P45" s="141">
        <f>+O45/K45</f>
        <v>0.9</v>
      </c>
      <c r="Q45" s="141">
        <f>+(L45+O45)/J45</f>
        <v>0.62</v>
      </c>
      <c r="R45" s="137"/>
      <c r="S45" s="114"/>
      <c r="T45" s="238"/>
      <c r="U45" s="114"/>
      <c r="V45" s="20" t="s">
        <v>194</v>
      </c>
      <c r="W45" s="18"/>
      <c r="X45" s="25">
        <v>44197</v>
      </c>
      <c r="Y45" s="25">
        <v>44561</v>
      </c>
      <c r="Z45" s="188"/>
      <c r="AA45" s="188"/>
      <c r="AB45" s="114"/>
      <c r="AC45" s="114"/>
      <c r="AD45" s="114"/>
      <c r="AE45" s="228"/>
      <c r="AF45" s="114"/>
      <c r="AG45" s="114"/>
      <c r="AH45" s="114"/>
      <c r="AI45" s="114"/>
      <c r="AJ45" s="94"/>
    </row>
    <row r="46" spans="1:36" ht="42.5" thickBot="1" x14ac:dyDescent="0.4">
      <c r="A46" s="296"/>
      <c r="B46" s="114"/>
      <c r="C46" s="119"/>
      <c r="D46" s="308"/>
      <c r="E46" s="119"/>
      <c r="F46" s="303"/>
      <c r="G46" s="282"/>
      <c r="H46" s="279"/>
      <c r="I46" s="279"/>
      <c r="J46" s="225"/>
      <c r="K46" s="142"/>
      <c r="L46" s="145"/>
      <c r="M46" s="145"/>
      <c r="N46" s="145"/>
      <c r="O46" s="145"/>
      <c r="P46" s="145"/>
      <c r="Q46" s="145"/>
      <c r="R46" s="137"/>
      <c r="S46" s="114"/>
      <c r="T46" s="238"/>
      <c r="U46" s="114"/>
      <c r="V46" s="28" t="s">
        <v>195</v>
      </c>
      <c r="W46" s="18"/>
      <c r="X46" s="25">
        <v>44197</v>
      </c>
      <c r="Y46" s="25">
        <v>44561</v>
      </c>
      <c r="Z46" s="188"/>
      <c r="AA46" s="188"/>
      <c r="AB46" s="114"/>
      <c r="AC46" s="114"/>
      <c r="AD46" s="114"/>
      <c r="AE46" s="228"/>
      <c r="AF46" s="114"/>
      <c r="AG46" s="114"/>
      <c r="AH46" s="114"/>
      <c r="AI46" s="114"/>
      <c r="AJ46" s="94"/>
    </row>
    <row r="47" spans="1:36" ht="42.5" thickBot="1" x14ac:dyDescent="0.4">
      <c r="A47" s="296"/>
      <c r="B47" s="114"/>
      <c r="C47" s="119"/>
      <c r="D47" s="308"/>
      <c r="E47" s="119"/>
      <c r="F47" s="303"/>
      <c r="G47" s="282"/>
      <c r="H47" s="279"/>
      <c r="I47" s="279"/>
      <c r="J47" s="225"/>
      <c r="K47" s="142"/>
      <c r="L47" s="145"/>
      <c r="M47" s="145"/>
      <c r="N47" s="145"/>
      <c r="O47" s="145"/>
      <c r="P47" s="145"/>
      <c r="Q47" s="145"/>
      <c r="R47" s="137"/>
      <c r="S47" s="114"/>
      <c r="T47" s="238"/>
      <c r="U47" s="114"/>
      <c r="V47" s="28" t="s">
        <v>196</v>
      </c>
      <c r="W47" s="18"/>
      <c r="X47" s="25">
        <v>44197</v>
      </c>
      <c r="Y47" s="25">
        <v>44561</v>
      </c>
      <c r="Z47" s="188"/>
      <c r="AA47" s="188"/>
      <c r="AB47" s="114"/>
      <c r="AC47" s="114"/>
      <c r="AD47" s="114"/>
      <c r="AE47" s="228"/>
      <c r="AF47" s="114"/>
      <c r="AG47" s="114"/>
      <c r="AH47" s="114"/>
      <c r="AI47" s="114"/>
      <c r="AJ47" s="94"/>
    </row>
    <row r="48" spans="1:36" ht="42.5" thickBot="1" x14ac:dyDescent="0.4">
      <c r="A48" s="296"/>
      <c r="B48" s="114"/>
      <c r="C48" s="119"/>
      <c r="D48" s="308"/>
      <c r="E48" s="119"/>
      <c r="F48" s="303"/>
      <c r="G48" s="282"/>
      <c r="H48" s="279"/>
      <c r="I48" s="279"/>
      <c r="J48" s="225"/>
      <c r="K48" s="142"/>
      <c r="L48" s="145"/>
      <c r="M48" s="145"/>
      <c r="N48" s="145"/>
      <c r="O48" s="145"/>
      <c r="P48" s="145"/>
      <c r="Q48" s="145"/>
      <c r="R48" s="137"/>
      <c r="S48" s="114"/>
      <c r="T48" s="238"/>
      <c r="U48" s="114"/>
      <c r="V48" s="21" t="s">
        <v>197</v>
      </c>
      <c r="W48" s="18"/>
      <c r="X48" s="25">
        <v>44197</v>
      </c>
      <c r="Y48" s="25">
        <v>44561</v>
      </c>
      <c r="Z48" s="188"/>
      <c r="AA48" s="188"/>
      <c r="AB48" s="114"/>
      <c r="AC48" s="114"/>
      <c r="AD48" s="114"/>
      <c r="AE48" s="228"/>
      <c r="AF48" s="114"/>
      <c r="AG48" s="114"/>
      <c r="AH48" s="114"/>
      <c r="AI48" s="114"/>
      <c r="AJ48" s="94"/>
    </row>
    <row r="49" spans="1:36" ht="28.5" thickBot="1" x14ac:dyDescent="0.4">
      <c r="A49" s="296"/>
      <c r="B49" s="114"/>
      <c r="C49" s="119"/>
      <c r="D49" s="308"/>
      <c r="E49" s="119"/>
      <c r="F49" s="303"/>
      <c r="G49" s="300"/>
      <c r="H49" s="280"/>
      <c r="I49" s="280"/>
      <c r="J49" s="226"/>
      <c r="K49" s="143"/>
      <c r="L49" s="146"/>
      <c r="M49" s="146"/>
      <c r="N49" s="146"/>
      <c r="O49" s="146"/>
      <c r="P49" s="146"/>
      <c r="Q49" s="146"/>
      <c r="R49" s="137"/>
      <c r="S49" s="114"/>
      <c r="T49" s="238"/>
      <c r="U49" s="114"/>
      <c r="V49" s="29" t="s">
        <v>193</v>
      </c>
      <c r="W49" s="18"/>
      <c r="X49" s="25">
        <v>44197</v>
      </c>
      <c r="Y49" s="25">
        <v>44561</v>
      </c>
      <c r="Z49" s="188"/>
      <c r="AA49" s="188"/>
      <c r="AB49" s="114"/>
      <c r="AC49" s="114"/>
      <c r="AD49" s="114"/>
      <c r="AE49" s="228"/>
      <c r="AF49" s="114"/>
      <c r="AG49" s="114"/>
      <c r="AH49" s="114"/>
      <c r="AI49" s="114"/>
      <c r="AJ49" s="94"/>
    </row>
    <row r="50" spans="1:36" ht="28.5" thickBot="1" x14ac:dyDescent="0.4">
      <c r="A50" s="296"/>
      <c r="B50" s="114"/>
      <c r="C50" s="119"/>
      <c r="D50" s="308"/>
      <c r="E50" s="119"/>
      <c r="F50" s="303"/>
      <c r="G50" s="281" t="s">
        <v>39</v>
      </c>
      <c r="H50" s="278" t="s">
        <v>28</v>
      </c>
      <c r="I50" s="278" t="s">
        <v>101</v>
      </c>
      <c r="J50" s="144">
        <v>1</v>
      </c>
      <c r="K50" s="144">
        <v>0</v>
      </c>
      <c r="L50" s="144">
        <v>0</v>
      </c>
      <c r="M50" s="144">
        <v>0</v>
      </c>
      <c r="N50" s="144">
        <v>0</v>
      </c>
      <c r="O50" s="141">
        <v>0</v>
      </c>
      <c r="P50" s="141">
        <v>0</v>
      </c>
      <c r="Q50" s="141">
        <v>0</v>
      </c>
      <c r="R50" s="137"/>
      <c r="S50" s="114"/>
      <c r="T50" s="238"/>
      <c r="U50" s="114"/>
      <c r="V50" s="20" t="s">
        <v>198</v>
      </c>
      <c r="W50" s="18"/>
      <c r="X50" s="25">
        <v>44197</v>
      </c>
      <c r="Y50" s="25">
        <v>44561</v>
      </c>
      <c r="Z50" s="188"/>
      <c r="AA50" s="188"/>
      <c r="AB50" s="114"/>
      <c r="AC50" s="114"/>
      <c r="AD50" s="114"/>
      <c r="AE50" s="228"/>
      <c r="AF50" s="114"/>
      <c r="AG50" s="114"/>
      <c r="AH50" s="114"/>
      <c r="AI50" s="114"/>
      <c r="AJ50" s="94"/>
    </row>
    <row r="51" spans="1:36" ht="42.5" thickBot="1" x14ac:dyDescent="0.4">
      <c r="A51" s="296"/>
      <c r="B51" s="114"/>
      <c r="C51" s="119"/>
      <c r="D51" s="308"/>
      <c r="E51" s="119"/>
      <c r="F51" s="303"/>
      <c r="G51" s="282"/>
      <c r="H51" s="279"/>
      <c r="I51" s="279"/>
      <c r="J51" s="145"/>
      <c r="K51" s="145"/>
      <c r="L51" s="145"/>
      <c r="M51" s="145"/>
      <c r="N51" s="145"/>
      <c r="O51" s="145"/>
      <c r="P51" s="145"/>
      <c r="Q51" s="145"/>
      <c r="R51" s="137"/>
      <c r="S51" s="114"/>
      <c r="T51" s="238"/>
      <c r="U51" s="114"/>
      <c r="V51" s="21" t="s">
        <v>199</v>
      </c>
      <c r="W51" s="18"/>
      <c r="X51" s="25">
        <v>44197</v>
      </c>
      <c r="Y51" s="25">
        <v>44561</v>
      </c>
      <c r="Z51" s="188"/>
      <c r="AA51" s="188"/>
      <c r="AB51" s="114"/>
      <c r="AC51" s="114"/>
      <c r="AD51" s="114"/>
      <c r="AE51" s="228"/>
      <c r="AF51" s="114"/>
      <c r="AG51" s="114"/>
      <c r="AH51" s="114"/>
      <c r="AI51" s="114"/>
      <c r="AJ51" s="94"/>
    </row>
    <row r="52" spans="1:36" ht="42.5" thickBot="1" x14ac:dyDescent="0.4">
      <c r="A52" s="296"/>
      <c r="B52" s="114"/>
      <c r="C52" s="119"/>
      <c r="D52" s="308"/>
      <c r="E52" s="119"/>
      <c r="F52" s="303"/>
      <c r="G52" s="282"/>
      <c r="H52" s="279"/>
      <c r="I52" s="279"/>
      <c r="J52" s="145"/>
      <c r="K52" s="145"/>
      <c r="L52" s="145"/>
      <c r="M52" s="145"/>
      <c r="N52" s="145"/>
      <c r="O52" s="145"/>
      <c r="P52" s="145"/>
      <c r="Q52" s="145"/>
      <c r="R52" s="137"/>
      <c r="S52" s="114"/>
      <c r="T52" s="238"/>
      <c r="U52" s="114"/>
      <c r="V52" s="21" t="s">
        <v>200</v>
      </c>
      <c r="W52" s="18"/>
      <c r="X52" s="25">
        <v>44197</v>
      </c>
      <c r="Y52" s="25">
        <v>44561</v>
      </c>
      <c r="Z52" s="188"/>
      <c r="AA52" s="188"/>
      <c r="AB52" s="114"/>
      <c r="AC52" s="114"/>
      <c r="AD52" s="114"/>
      <c r="AE52" s="228"/>
      <c r="AF52" s="114"/>
      <c r="AG52" s="114"/>
      <c r="AH52" s="114"/>
      <c r="AI52" s="114"/>
      <c r="AJ52" s="94"/>
    </row>
    <row r="53" spans="1:36" ht="42.5" thickBot="1" x14ac:dyDescent="0.4">
      <c r="A53" s="296"/>
      <c r="B53" s="114"/>
      <c r="C53" s="119"/>
      <c r="D53" s="308"/>
      <c r="E53" s="119"/>
      <c r="F53" s="303"/>
      <c r="G53" s="300"/>
      <c r="H53" s="280"/>
      <c r="I53" s="280"/>
      <c r="J53" s="146"/>
      <c r="K53" s="146"/>
      <c r="L53" s="146"/>
      <c r="M53" s="146"/>
      <c r="N53" s="146"/>
      <c r="O53" s="146"/>
      <c r="P53" s="146"/>
      <c r="Q53" s="146"/>
      <c r="R53" s="137"/>
      <c r="S53" s="114"/>
      <c r="T53" s="238"/>
      <c r="U53" s="114"/>
      <c r="V53" s="22" t="s">
        <v>201</v>
      </c>
      <c r="W53" s="18"/>
      <c r="X53" s="25">
        <v>44197</v>
      </c>
      <c r="Y53" s="25">
        <v>44561</v>
      </c>
      <c r="Z53" s="188"/>
      <c r="AA53" s="188"/>
      <c r="AB53" s="114"/>
      <c r="AC53" s="114"/>
      <c r="AD53" s="114"/>
      <c r="AE53" s="228"/>
      <c r="AF53" s="114"/>
      <c r="AG53" s="114"/>
      <c r="AH53" s="114"/>
      <c r="AI53" s="114"/>
      <c r="AJ53" s="94"/>
    </row>
    <row r="54" spans="1:36" ht="56.5" thickBot="1" x14ac:dyDescent="0.4">
      <c r="A54" s="296"/>
      <c r="B54" s="114"/>
      <c r="C54" s="119"/>
      <c r="D54" s="308"/>
      <c r="E54" s="119"/>
      <c r="F54" s="304"/>
      <c r="G54" s="278" t="s">
        <v>40</v>
      </c>
      <c r="H54" s="278" t="s">
        <v>28</v>
      </c>
      <c r="I54" s="278" t="s">
        <v>102</v>
      </c>
      <c r="J54" s="144">
        <v>4</v>
      </c>
      <c r="K54" s="144">
        <v>1</v>
      </c>
      <c r="L54" s="122">
        <v>1</v>
      </c>
      <c r="M54" s="159">
        <v>0.2</v>
      </c>
      <c r="N54" s="159">
        <v>0.35</v>
      </c>
      <c r="O54" s="141">
        <f>+N54</f>
        <v>0.35</v>
      </c>
      <c r="P54" s="141">
        <f>+O54/K54</f>
        <v>0.35</v>
      </c>
      <c r="Q54" s="125">
        <f>1.35/4</f>
        <v>0.33750000000000002</v>
      </c>
      <c r="R54" s="137"/>
      <c r="S54" s="114"/>
      <c r="T54" s="238"/>
      <c r="U54" s="114"/>
      <c r="V54" s="20" t="s">
        <v>202</v>
      </c>
      <c r="W54" s="18"/>
      <c r="X54" s="25">
        <v>44197</v>
      </c>
      <c r="Y54" s="25">
        <v>44561</v>
      </c>
      <c r="Z54" s="188"/>
      <c r="AA54" s="188"/>
      <c r="AB54" s="114"/>
      <c r="AC54" s="114"/>
      <c r="AD54" s="114"/>
      <c r="AE54" s="228"/>
      <c r="AF54" s="114"/>
      <c r="AG54" s="114"/>
      <c r="AH54" s="114"/>
      <c r="AI54" s="114"/>
      <c r="AJ54" s="94"/>
    </row>
    <row r="55" spans="1:36" ht="15" thickBot="1" x14ac:dyDescent="0.4">
      <c r="A55" s="296"/>
      <c r="B55" s="114"/>
      <c r="C55" s="119"/>
      <c r="D55" s="308"/>
      <c r="E55" s="119"/>
      <c r="F55" s="304"/>
      <c r="G55" s="279"/>
      <c r="H55" s="279"/>
      <c r="I55" s="279"/>
      <c r="J55" s="145"/>
      <c r="K55" s="145"/>
      <c r="L55" s="123"/>
      <c r="M55" s="160"/>
      <c r="N55" s="160"/>
      <c r="O55" s="145"/>
      <c r="P55" s="145"/>
      <c r="Q55" s="126"/>
      <c r="R55" s="137"/>
      <c r="S55" s="114"/>
      <c r="T55" s="238"/>
      <c r="U55" s="114"/>
      <c r="V55" s="21" t="s">
        <v>203</v>
      </c>
      <c r="W55" s="18"/>
      <c r="X55" s="25">
        <v>44197</v>
      </c>
      <c r="Y55" s="25">
        <v>44561</v>
      </c>
      <c r="Z55" s="188"/>
      <c r="AA55" s="188"/>
      <c r="AB55" s="114"/>
      <c r="AC55" s="114"/>
      <c r="AD55" s="114"/>
      <c r="AE55" s="228"/>
      <c r="AF55" s="114"/>
      <c r="AG55" s="114"/>
      <c r="AH55" s="114"/>
      <c r="AI55" s="114"/>
      <c r="AJ55" s="94"/>
    </row>
    <row r="56" spans="1:36" ht="42.5" thickBot="1" x14ac:dyDescent="0.4">
      <c r="A56" s="296"/>
      <c r="B56" s="114"/>
      <c r="C56" s="119"/>
      <c r="D56" s="308"/>
      <c r="E56" s="119"/>
      <c r="F56" s="304"/>
      <c r="G56" s="280"/>
      <c r="H56" s="280"/>
      <c r="I56" s="280"/>
      <c r="J56" s="146"/>
      <c r="K56" s="146"/>
      <c r="L56" s="124"/>
      <c r="M56" s="161"/>
      <c r="N56" s="160"/>
      <c r="O56" s="145"/>
      <c r="P56" s="145"/>
      <c r="Q56" s="126"/>
      <c r="R56" s="137"/>
      <c r="S56" s="114"/>
      <c r="T56" s="238"/>
      <c r="U56" s="114"/>
      <c r="V56" s="29" t="s">
        <v>204</v>
      </c>
      <c r="W56" s="18"/>
      <c r="X56" s="25">
        <v>44197</v>
      </c>
      <c r="Y56" s="25">
        <v>44561</v>
      </c>
      <c r="Z56" s="188"/>
      <c r="AA56" s="188"/>
      <c r="AB56" s="114"/>
      <c r="AC56" s="114"/>
      <c r="AD56" s="114"/>
      <c r="AE56" s="228"/>
      <c r="AF56" s="114"/>
      <c r="AG56" s="114"/>
      <c r="AH56" s="114"/>
      <c r="AI56" s="114"/>
      <c r="AJ56" s="94"/>
    </row>
    <row r="57" spans="1:36" ht="56.5" thickBot="1" x14ac:dyDescent="0.4">
      <c r="A57" s="296"/>
      <c r="B57" s="114"/>
      <c r="C57" s="119"/>
      <c r="D57" s="308"/>
      <c r="E57" s="119"/>
      <c r="F57" s="304"/>
      <c r="G57" s="278" t="s">
        <v>41</v>
      </c>
      <c r="H57" s="278" t="s">
        <v>28</v>
      </c>
      <c r="I57" s="278" t="s">
        <v>103</v>
      </c>
      <c r="J57" s="144">
        <v>1</v>
      </c>
      <c r="K57" s="144">
        <v>0</v>
      </c>
      <c r="L57" s="144">
        <v>0</v>
      </c>
      <c r="M57" s="230">
        <v>0</v>
      </c>
      <c r="N57" s="162">
        <v>0</v>
      </c>
      <c r="O57" s="163">
        <v>0</v>
      </c>
      <c r="P57" s="163">
        <v>0</v>
      </c>
      <c r="Q57" s="163">
        <v>0</v>
      </c>
      <c r="R57" s="137"/>
      <c r="S57" s="114"/>
      <c r="T57" s="238"/>
      <c r="U57" s="114"/>
      <c r="V57" s="20" t="s">
        <v>205</v>
      </c>
      <c r="W57" s="18"/>
      <c r="X57" s="25">
        <v>44197</v>
      </c>
      <c r="Y57" s="25">
        <v>44561</v>
      </c>
      <c r="Z57" s="188"/>
      <c r="AA57" s="188"/>
      <c r="AB57" s="114"/>
      <c r="AC57" s="114"/>
      <c r="AD57" s="114"/>
      <c r="AE57" s="228"/>
      <c r="AF57" s="114"/>
      <c r="AG57" s="114"/>
      <c r="AH57" s="114"/>
      <c r="AI57" s="114"/>
      <c r="AJ57" s="94"/>
    </row>
    <row r="58" spans="1:36" ht="42.5" thickBot="1" x14ac:dyDescent="0.4">
      <c r="A58" s="296"/>
      <c r="B58" s="114"/>
      <c r="C58" s="119"/>
      <c r="D58" s="308"/>
      <c r="E58" s="119"/>
      <c r="F58" s="304"/>
      <c r="G58" s="279"/>
      <c r="H58" s="279"/>
      <c r="I58" s="279"/>
      <c r="J58" s="145"/>
      <c r="K58" s="145"/>
      <c r="L58" s="145"/>
      <c r="M58" s="225"/>
      <c r="N58" s="162"/>
      <c r="O58" s="162"/>
      <c r="P58" s="162"/>
      <c r="Q58" s="162"/>
      <c r="R58" s="137"/>
      <c r="S58" s="114"/>
      <c r="T58" s="238"/>
      <c r="U58" s="114"/>
      <c r="V58" s="21" t="s">
        <v>206</v>
      </c>
      <c r="W58" s="18"/>
      <c r="X58" s="25">
        <v>44197</v>
      </c>
      <c r="Y58" s="25">
        <v>44561</v>
      </c>
      <c r="Z58" s="188"/>
      <c r="AA58" s="188"/>
      <c r="AB58" s="114"/>
      <c r="AC58" s="114"/>
      <c r="AD58" s="114"/>
      <c r="AE58" s="228"/>
      <c r="AF58" s="114"/>
      <c r="AG58" s="114"/>
      <c r="AH58" s="114"/>
      <c r="AI58" s="114"/>
      <c r="AJ58" s="94"/>
    </row>
    <row r="59" spans="1:36" ht="42.5" thickBot="1" x14ac:dyDescent="0.4">
      <c r="A59" s="296"/>
      <c r="B59" s="114"/>
      <c r="C59" s="119"/>
      <c r="D59" s="308"/>
      <c r="E59" s="119"/>
      <c r="F59" s="304"/>
      <c r="G59" s="279"/>
      <c r="H59" s="279"/>
      <c r="I59" s="279"/>
      <c r="J59" s="145"/>
      <c r="K59" s="145"/>
      <c r="L59" s="145"/>
      <c r="M59" s="225"/>
      <c r="N59" s="162"/>
      <c r="O59" s="162"/>
      <c r="P59" s="162"/>
      <c r="Q59" s="162"/>
      <c r="R59" s="137"/>
      <c r="S59" s="114"/>
      <c r="T59" s="238"/>
      <c r="U59" s="114"/>
      <c r="V59" s="21" t="s">
        <v>207</v>
      </c>
      <c r="W59" s="18"/>
      <c r="X59" s="25">
        <v>44197</v>
      </c>
      <c r="Y59" s="25">
        <v>44561</v>
      </c>
      <c r="Z59" s="188"/>
      <c r="AA59" s="188"/>
      <c r="AB59" s="114"/>
      <c r="AC59" s="114"/>
      <c r="AD59" s="114"/>
      <c r="AE59" s="228"/>
      <c r="AF59" s="114"/>
      <c r="AG59" s="114"/>
      <c r="AH59" s="114"/>
      <c r="AI59" s="114"/>
      <c r="AJ59" s="94"/>
    </row>
    <row r="60" spans="1:36" ht="42.5" thickBot="1" x14ac:dyDescent="0.4">
      <c r="A60" s="296"/>
      <c r="B60" s="114"/>
      <c r="C60" s="119"/>
      <c r="D60" s="308"/>
      <c r="E60" s="119"/>
      <c r="F60" s="304"/>
      <c r="G60" s="280"/>
      <c r="H60" s="280"/>
      <c r="I60" s="280"/>
      <c r="J60" s="146"/>
      <c r="K60" s="146"/>
      <c r="L60" s="146"/>
      <c r="M60" s="226"/>
      <c r="N60" s="162"/>
      <c r="O60" s="162"/>
      <c r="P60" s="162"/>
      <c r="Q60" s="162"/>
      <c r="R60" s="137"/>
      <c r="S60" s="114"/>
      <c r="T60" s="238"/>
      <c r="U60" s="115"/>
      <c r="V60" s="22" t="s">
        <v>208</v>
      </c>
      <c r="W60" s="18"/>
      <c r="X60" s="25">
        <v>44197</v>
      </c>
      <c r="Y60" s="25">
        <v>44561</v>
      </c>
      <c r="Z60" s="188"/>
      <c r="AA60" s="188"/>
      <c r="AB60" s="115"/>
      <c r="AC60" s="114"/>
      <c r="AD60" s="114"/>
      <c r="AE60" s="229"/>
      <c r="AF60" s="115"/>
      <c r="AG60" s="117"/>
      <c r="AH60" s="117"/>
      <c r="AI60" s="117"/>
      <c r="AJ60" s="95"/>
    </row>
    <row r="61" spans="1:36" ht="40.5" customHeight="1" thickBot="1" x14ac:dyDescent="0.4">
      <c r="A61" s="296"/>
      <c r="B61" s="114"/>
      <c r="C61" s="119"/>
      <c r="D61" s="308"/>
      <c r="E61" s="119"/>
      <c r="F61" s="304"/>
      <c r="G61" s="278" t="s">
        <v>42</v>
      </c>
      <c r="H61" s="278" t="s">
        <v>28</v>
      </c>
      <c r="I61" s="278" t="s">
        <v>104</v>
      </c>
      <c r="J61" s="144">
        <v>3</v>
      </c>
      <c r="K61" s="43"/>
      <c r="L61" s="141">
        <v>0.2</v>
      </c>
      <c r="M61" s="224">
        <v>0.22</v>
      </c>
      <c r="N61" s="163">
        <v>0.28000000000000003</v>
      </c>
      <c r="O61" s="163">
        <f>+N61</f>
        <v>0.28000000000000003</v>
      </c>
      <c r="P61" s="163">
        <f>+O61/K62</f>
        <v>0.28000000000000003</v>
      </c>
      <c r="Q61" s="163">
        <f>+(L61+O61)/J61</f>
        <v>0.16</v>
      </c>
      <c r="R61" s="137"/>
      <c r="S61" s="250" t="s">
        <v>141</v>
      </c>
      <c r="T61" s="259">
        <v>2020130010188</v>
      </c>
      <c r="U61" s="187" t="s">
        <v>370</v>
      </c>
      <c r="V61" s="20" t="s">
        <v>209</v>
      </c>
      <c r="W61" s="44"/>
      <c r="X61" s="25">
        <v>44197</v>
      </c>
      <c r="Y61" s="25">
        <v>44561</v>
      </c>
      <c r="Z61" s="98" t="s">
        <v>350</v>
      </c>
      <c r="AA61" s="98"/>
      <c r="AB61" s="98"/>
      <c r="AC61" s="98" t="s">
        <v>331</v>
      </c>
      <c r="AD61" s="98" t="s">
        <v>337</v>
      </c>
      <c r="AE61" s="221">
        <v>579645083</v>
      </c>
      <c r="AF61" s="235" t="s">
        <v>337</v>
      </c>
      <c r="AG61" s="98" t="s">
        <v>341</v>
      </c>
      <c r="AH61" s="98">
        <f>429645083+50000000</f>
        <v>479645083</v>
      </c>
      <c r="AI61" s="98">
        <v>394645083</v>
      </c>
      <c r="AJ61" s="102">
        <f>+AI61/AH61</f>
        <v>0.82278563251736703</v>
      </c>
    </row>
    <row r="62" spans="1:36" ht="42" customHeight="1" thickBot="1" x14ac:dyDescent="0.4">
      <c r="A62" s="296"/>
      <c r="B62" s="114"/>
      <c r="C62" s="119"/>
      <c r="D62" s="308"/>
      <c r="E62" s="119"/>
      <c r="F62" s="304"/>
      <c r="G62" s="279"/>
      <c r="H62" s="279"/>
      <c r="I62" s="279"/>
      <c r="J62" s="145"/>
      <c r="K62" s="45">
        <v>1</v>
      </c>
      <c r="L62" s="145"/>
      <c r="M62" s="225"/>
      <c r="N62" s="162"/>
      <c r="O62" s="162"/>
      <c r="P62" s="162"/>
      <c r="Q62" s="162"/>
      <c r="R62" s="137"/>
      <c r="S62" s="250"/>
      <c r="T62" s="260"/>
      <c r="U62" s="188"/>
      <c r="V62" s="21" t="s">
        <v>210</v>
      </c>
      <c r="W62" s="44"/>
      <c r="X62" s="25">
        <v>44197</v>
      </c>
      <c r="Y62" s="25">
        <v>44561</v>
      </c>
      <c r="Z62" s="98"/>
      <c r="AA62" s="98"/>
      <c r="AB62" s="98"/>
      <c r="AC62" s="98"/>
      <c r="AD62" s="98"/>
      <c r="AE62" s="222"/>
      <c r="AF62" s="236"/>
      <c r="AG62" s="98"/>
      <c r="AH62" s="98"/>
      <c r="AI62" s="98"/>
      <c r="AJ62" s="102"/>
    </row>
    <row r="63" spans="1:36" ht="38.25" customHeight="1" thickBot="1" x14ac:dyDescent="0.4">
      <c r="A63" s="296"/>
      <c r="B63" s="114"/>
      <c r="C63" s="119"/>
      <c r="D63" s="308"/>
      <c r="E63" s="119"/>
      <c r="F63" s="304"/>
      <c r="G63" s="280"/>
      <c r="H63" s="280"/>
      <c r="I63" s="280"/>
      <c r="J63" s="146"/>
      <c r="K63" s="46"/>
      <c r="L63" s="146"/>
      <c r="M63" s="226"/>
      <c r="N63" s="162"/>
      <c r="O63" s="162"/>
      <c r="P63" s="162"/>
      <c r="Q63" s="162"/>
      <c r="R63" s="137"/>
      <c r="S63" s="250"/>
      <c r="T63" s="260"/>
      <c r="U63" s="188"/>
      <c r="V63" s="22" t="s">
        <v>211</v>
      </c>
      <c r="W63" s="44"/>
      <c r="X63" s="25">
        <v>44197</v>
      </c>
      <c r="Y63" s="25">
        <v>44561</v>
      </c>
      <c r="Z63" s="98"/>
      <c r="AA63" s="98"/>
      <c r="AB63" s="98"/>
      <c r="AC63" s="98"/>
      <c r="AD63" s="98"/>
      <c r="AE63" s="222"/>
      <c r="AF63" s="236"/>
      <c r="AG63" s="98"/>
      <c r="AH63" s="98"/>
      <c r="AI63" s="98"/>
      <c r="AJ63" s="102"/>
    </row>
    <row r="64" spans="1:36" ht="28.5" thickBot="1" x14ac:dyDescent="0.4">
      <c r="A64" s="296"/>
      <c r="B64" s="114"/>
      <c r="C64" s="119"/>
      <c r="D64" s="308"/>
      <c r="E64" s="119"/>
      <c r="F64" s="304"/>
      <c r="G64" s="278" t="s">
        <v>43</v>
      </c>
      <c r="H64" s="278" t="s">
        <v>28</v>
      </c>
      <c r="I64" s="278" t="s">
        <v>105</v>
      </c>
      <c r="J64" s="144">
        <v>3</v>
      </c>
      <c r="K64" s="43"/>
      <c r="L64" s="231">
        <v>0.3</v>
      </c>
      <c r="M64" s="224">
        <v>0.1</v>
      </c>
      <c r="N64" s="163">
        <v>0.46</v>
      </c>
      <c r="O64" s="163">
        <f>+N64</f>
        <v>0.46</v>
      </c>
      <c r="P64" s="163">
        <f>+O64/K67</f>
        <v>0.46</v>
      </c>
      <c r="Q64" s="163">
        <f>+(L64+O64)/J64</f>
        <v>0.25333333333333335</v>
      </c>
      <c r="R64" s="137"/>
      <c r="S64" s="250"/>
      <c r="T64" s="260"/>
      <c r="U64" s="188"/>
      <c r="V64" s="20" t="s">
        <v>212</v>
      </c>
      <c r="W64" s="44"/>
      <c r="X64" s="25">
        <v>44197</v>
      </c>
      <c r="Y64" s="25">
        <v>44561</v>
      </c>
      <c r="Z64" s="98"/>
      <c r="AA64" s="98"/>
      <c r="AB64" s="98"/>
      <c r="AC64" s="98"/>
      <c r="AD64" s="98"/>
      <c r="AE64" s="222"/>
      <c r="AF64" s="236"/>
      <c r="AG64" s="98"/>
      <c r="AH64" s="98"/>
      <c r="AI64" s="98"/>
      <c r="AJ64" s="102"/>
    </row>
    <row r="65" spans="1:36" ht="70.5" thickBot="1" x14ac:dyDescent="0.4">
      <c r="A65" s="296"/>
      <c r="B65" s="114"/>
      <c r="C65" s="119"/>
      <c r="D65" s="308"/>
      <c r="E65" s="119"/>
      <c r="F65" s="304"/>
      <c r="G65" s="279"/>
      <c r="H65" s="279"/>
      <c r="I65" s="279"/>
      <c r="J65" s="145"/>
      <c r="K65" s="45"/>
      <c r="L65" s="232"/>
      <c r="M65" s="225"/>
      <c r="N65" s="162"/>
      <c r="O65" s="162"/>
      <c r="P65" s="162"/>
      <c r="Q65" s="162"/>
      <c r="R65" s="137"/>
      <c r="S65" s="250"/>
      <c r="T65" s="260"/>
      <c r="U65" s="188"/>
      <c r="V65" s="28" t="s">
        <v>213</v>
      </c>
      <c r="W65" s="44"/>
      <c r="X65" s="25">
        <v>44197</v>
      </c>
      <c r="Y65" s="25">
        <v>44561</v>
      </c>
      <c r="Z65" s="98"/>
      <c r="AA65" s="98"/>
      <c r="AB65" s="98"/>
      <c r="AC65" s="98"/>
      <c r="AD65" s="98"/>
      <c r="AE65" s="222"/>
      <c r="AF65" s="236"/>
      <c r="AG65" s="98"/>
      <c r="AH65" s="98"/>
      <c r="AI65" s="98"/>
      <c r="AJ65" s="102"/>
    </row>
    <row r="66" spans="1:36" ht="28.5" thickBot="1" x14ac:dyDescent="0.4">
      <c r="A66" s="296"/>
      <c r="B66" s="114"/>
      <c r="C66" s="119"/>
      <c r="D66" s="308"/>
      <c r="E66" s="119"/>
      <c r="F66" s="304"/>
      <c r="G66" s="279"/>
      <c r="H66" s="279"/>
      <c r="I66" s="279"/>
      <c r="J66" s="145"/>
      <c r="K66" s="45"/>
      <c r="L66" s="232"/>
      <c r="M66" s="225"/>
      <c r="N66" s="162"/>
      <c r="O66" s="162"/>
      <c r="P66" s="162"/>
      <c r="Q66" s="162"/>
      <c r="R66" s="137"/>
      <c r="S66" s="250"/>
      <c r="T66" s="260"/>
      <c r="U66" s="188"/>
      <c r="V66" s="28" t="s">
        <v>214</v>
      </c>
      <c r="W66" s="44"/>
      <c r="X66" s="25">
        <v>44197</v>
      </c>
      <c r="Y66" s="25">
        <v>44561</v>
      </c>
      <c r="Z66" s="98"/>
      <c r="AA66" s="98"/>
      <c r="AB66" s="98"/>
      <c r="AC66" s="98"/>
      <c r="AD66" s="98"/>
      <c r="AE66" s="222"/>
      <c r="AF66" s="236"/>
      <c r="AG66" s="98"/>
      <c r="AH66" s="98"/>
      <c r="AI66" s="98"/>
      <c r="AJ66" s="102"/>
    </row>
    <row r="67" spans="1:36" ht="28.5" thickBot="1" x14ac:dyDescent="0.4">
      <c r="A67" s="296"/>
      <c r="B67" s="114"/>
      <c r="C67" s="119"/>
      <c r="D67" s="308"/>
      <c r="E67" s="119"/>
      <c r="F67" s="304"/>
      <c r="G67" s="279"/>
      <c r="H67" s="279"/>
      <c r="I67" s="279"/>
      <c r="J67" s="145"/>
      <c r="K67" s="45">
        <v>1</v>
      </c>
      <c r="L67" s="232"/>
      <c r="M67" s="225"/>
      <c r="N67" s="162"/>
      <c r="O67" s="162"/>
      <c r="P67" s="162"/>
      <c r="Q67" s="162"/>
      <c r="R67" s="137"/>
      <c r="S67" s="250"/>
      <c r="T67" s="260"/>
      <c r="U67" s="188"/>
      <c r="V67" s="21" t="s">
        <v>215</v>
      </c>
      <c r="W67" s="44"/>
      <c r="X67" s="25">
        <v>44197</v>
      </c>
      <c r="Y67" s="25">
        <v>44561</v>
      </c>
      <c r="Z67" s="98"/>
      <c r="AA67" s="98"/>
      <c r="AB67" s="98"/>
      <c r="AC67" s="98"/>
      <c r="AD67" s="98"/>
      <c r="AE67" s="222"/>
      <c r="AF67" s="236"/>
      <c r="AG67" s="98"/>
      <c r="AH67" s="98"/>
      <c r="AI67" s="98"/>
      <c r="AJ67" s="102"/>
    </row>
    <row r="68" spans="1:36" ht="42.5" thickBot="1" x14ac:dyDescent="0.4">
      <c r="A68" s="296"/>
      <c r="B68" s="114"/>
      <c r="C68" s="119"/>
      <c r="D68" s="308"/>
      <c r="E68" s="119"/>
      <c r="F68" s="304"/>
      <c r="G68" s="279"/>
      <c r="H68" s="279"/>
      <c r="I68" s="279"/>
      <c r="J68" s="145"/>
      <c r="K68" s="45"/>
      <c r="L68" s="232"/>
      <c r="M68" s="225"/>
      <c r="N68" s="162"/>
      <c r="O68" s="162"/>
      <c r="P68" s="162"/>
      <c r="Q68" s="162"/>
      <c r="R68" s="137"/>
      <c r="S68" s="250"/>
      <c r="T68" s="260"/>
      <c r="U68" s="188"/>
      <c r="V68" s="21" t="s">
        <v>216</v>
      </c>
      <c r="W68" s="44"/>
      <c r="X68" s="25">
        <v>44197</v>
      </c>
      <c r="Y68" s="25">
        <v>44561</v>
      </c>
      <c r="Z68" s="98"/>
      <c r="AA68" s="98"/>
      <c r="AB68" s="98"/>
      <c r="AC68" s="98"/>
      <c r="AD68" s="98"/>
      <c r="AE68" s="222"/>
      <c r="AF68" s="236"/>
      <c r="AG68" s="98"/>
      <c r="AH68" s="98"/>
      <c r="AI68" s="98"/>
      <c r="AJ68" s="102"/>
    </row>
    <row r="69" spans="1:36" ht="28.5" thickBot="1" x14ac:dyDescent="0.4">
      <c r="A69" s="296"/>
      <c r="B69" s="114"/>
      <c r="C69" s="119"/>
      <c r="D69" s="308"/>
      <c r="E69" s="119"/>
      <c r="F69" s="304"/>
      <c r="G69" s="279"/>
      <c r="H69" s="279"/>
      <c r="I69" s="279"/>
      <c r="J69" s="145"/>
      <c r="K69" s="45"/>
      <c r="L69" s="232"/>
      <c r="M69" s="225"/>
      <c r="N69" s="162"/>
      <c r="O69" s="162"/>
      <c r="P69" s="162"/>
      <c r="Q69" s="162"/>
      <c r="R69" s="137"/>
      <c r="S69" s="250"/>
      <c r="T69" s="260"/>
      <c r="U69" s="188"/>
      <c r="V69" s="21" t="s">
        <v>217</v>
      </c>
      <c r="W69" s="44"/>
      <c r="X69" s="25">
        <v>44197</v>
      </c>
      <c r="Y69" s="25">
        <v>44561</v>
      </c>
      <c r="Z69" s="98"/>
      <c r="AA69" s="98"/>
      <c r="AB69" s="98"/>
      <c r="AC69" s="98"/>
      <c r="AD69" s="98"/>
      <c r="AE69" s="222"/>
      <c r="AF69" s="236"/>
      <c r="AG69" s="98"/>
      <c r="AH69" s="98"/>
      <c r="AI69" s="98"/>
      <c r="AJ69" s="102"/>
    </row>
    <row r="70" spans="1:36" ht="42.5" thickBot="1" x14ac:dyDescent="0.4">
      <c r="A70" s="296"/>
      <c r="B70" s="114"/>
      <c r="C70" s="119"/>
      <c r="D70" s="308"/>
      <c r="E70" s="119"/>
      <c r="F70" s="304"/>
      <c r="G70" s="279"/>
      <c r="H70" s="279"/>
      <c r="I70" s="279"/>
      <c r="J70" s="145"/>
      <c r="K70" s="45"/>
      <c r="L70" s="232"/>
      <c r="M70" s="225"/>
      <c r="N70" s="162"/>
      <c r="O70" s="162"/>
      <c r="P70" s="162"/>
      <c r="Q70" s="162"/>
      <c r="R70" s="137"/>
      <c r="S70" s="250"/>
      <c r="T70" s="260"/>
      <c r="U70" s="188"/>
      <c r="V70" s="21" t="s">
        <v>218</v>
      </c>
      <c r="W70" s="44"/>
      <c r="X70" s="25">
        <v>44197</v>
      </c>
      <c r="Y70" s="25">
        <v>44561</v>
      </c>
      <c r="Z70" s="98"/>
      <c r="AA70" s="98"/>
      <c r="AB70" s="98"/>
      <c r="AC70" s="98"/>
      <c r="AD70" s="98"/>
      <c r="AE70" s="222"/>
      <c r="AF70" s="236"/>
      <c r="AG70" s="98"/>
      <c r="AH70" s="98"/>
      <c r="AI70" s="98"/>
      <c r="AJ70" s="102"/>
    </row>
    <row r="71" spans="1:36" ht="28.5" thickBot="1" x14ac:dyDescent="0.4">
      <c r="A71" s="296"/>
      <c r="B71" s="114"/>
      <c r="C71" s="119"/>
      <c r="D71" s="308"/>
      <c r="E71" s="119"/>
      <c r="F71" s="304"/>
      <c r="G71" s="280"/>
      <c r="H71" s="280"/>
      <c r="I71" s="280"/>
      <c r="J71" s="146"/>
      <c r="K71" s="46"/>
      <c r="L71" s="233"/>
      <c r="M71" s="226"/>
      <c r="N71" s="162"/>
      <c r="O71" s="162"/>
      <c r="P71" s="162"/>
      <c r="Q71" s="162"/>
      <c r="R71" s="137"/>
      <c r="S71" s="250"/>
      <c r="T71" s="260"/>
      <c r="U71" s="188"/>
      <c r="V71" s="29" t="s">
        <v>154</v>
      </c>
      <c r="W71" s="44"/>
      <c r="X71" s="25">
        <v>44197</v>
      </c>
      <c r="Y71" s="25">
        <v>44561</v>
      </c>
      <c r="Z71" s="98"/>
      <c r="AA71" s="98"/>
      <c r="AB71" s="98"/>
      <c r="AC71" s="98"/>
      <c r="AD71" s="98"/>
      <c r="AE71" s="222"/>
      <c r="AF71" s="236"/>
      <c r="AG71" s="98"/>
      <c r="AH71" s="98"/>
      <c r="AI71" s="98"/>
      <c r="AJ71" s="102"/>
    </row>
    <row r="72" spans="1:36" ht="47" thickBot="1" x14ac:dyDescent="0.4">
      <c r="A72" s="296"/>
      <c r="B72" s="114"/>
      <c r="C72" s="119"/>
      <c r="D72" s="308"/>
      <c r="E72" s="119"/>
      <c r="F72" s="304"/>
      <c r="G72" s="278" t="s">
        <v>44</v>
      </c>
      <c r="H72" s="278" t="s">
        <v>28</v>
      </c>
      <c r="I72" s="278" t="s">
        <v>106</v>
      </c>
      <c r="J72" s="144">
        <v>3</v>
      </c>
      <c r="K72" s="144">
        <v>1</v>
      </c>
      <c r="L72" s="122">
        <v>0</v>
      </c>
      <c r="M72" s="122">
        <v>0</v>
      </c>
      <c r="N72" s="160">
        <v>0.05</v>
      </c>
      <c r="O72" s="142">
        <f>SUM(M72:N75)</f>
        <v>0.05</v>
      </c>
      <c r="P72" s="142">
        <f>+O72/K72</f>
        <v>0.05</v>
      </c>
      <c r="Q72" s="142">
        <f>+P72/J72</f>
        <v>1.6666666666666666E-2</v>
      </c>
      <c r="R72" s="137"/>
      <c r="S72" s="250"/>
      <c r="T72" s="260"/>
      <c r="U72" s="188"/>
      <c r="V72" s="47" t="s">
        <v>219</v>
      </c>
      <c r="W72" s="44"/>
      <c r="X72" s="25">
        <v>44197</v>
      </c>
      <c r="Y72" s="25">
        <v>44561</v>
      </c>
      <c r="Z72" s="98"/>
      <c r="AA72" s="98"/>
      <c r="AB72" s="98"/>
      <c r="AC72" s="98"/>
      <c r="AD72" s="98"/>
      <c r="AE72" s="222"/>
      <c r="AF72" s="236"/>
      <c r="AG72" s="98"/>
      <c r="AH72" s="98"/>
      <c r="AI72" s="98"/>
      <c r="AJ72" s="102"/>
    </row>
    <row r="73" spans="1:36" ht="47" thickBot="1" x14ac:dyDescent="0.4">
      <c r="A73" s="296"/>
      <c r="B73" s="114"/>
      <c r="C73" s="119"/>
      <c r="D73" s="308"/>
      <c r="E73" s="119"/>
      <c r="F73" s="304"/>
      <c r="G73" s="279"/>
      <c r="H73" s="279"/>
      <c r="I73" s="279"/>
      <c r="J73" s="145"/>
      <c r="K73" s="145"/>
      <c r="L73" s="123"/>
      <c r="M73" s="123"/>
      <c r="N73" s="160"/>
      <c r="O73" s="145"/>
      <c r="P73" s="145"/>
      <c r="Q73" s="145"/>
      <c r="R73" s="137"/>
      <c r="S73" s="250"/>
      <c r="T73" s="260"/>
      <c r="U73" s="188"/>
      <c r="V73" s="48" t="s">
        <v>220</v>
      </c>
      <c r="W73" s="44"/>
      <c r="X73" s="25">
        <v>44197</v>
      </c>
      <c r="Y73" s="25">
        <v>44561</v>
      </c>
      <c r="Z73" s="98"/>
      <c r="AA73" s="98"/>
      <c r="AB73" s="98"/>
      <c r="AC73" s="98"/>
      <c r="AD73" s="98"/>
      <c r="AE73" s="222"/>
      <c r="AF73" s="236"/>
      <c r="AG73" s="98"/>
      <c r="AH73" s="98"/>
      <c r="AI73" s="98"/>
      <c r="AJ73" s="102"/>
    </row>
    <row r="74" spans="1:36" ht="47" thickBot="1" x14ac:dyDescent="0.4">
      <c r="A74" s="296"/>
      <c r="B74" s="114"/>
      <c r="C74" s="119"/>
      <c r="D74" s="308"/>
      <c r="E74" s="119"/>
      <c r="F74" s="304"/>
      <c r="G74" s="279"/>
      <c r="H74" s="279"/>
      <c r="I74" s="279"/>
      <c r="J74" s="145"/>
      <c r="K74" s="145"/>
      <c r="L74" s="123"/>
      <c r="M74" s="123"/>
      <c r="N74" s="160"/>
      <c r="O74" s="145"/>
      <c r="P74" s="145"/>
      <c r="Q74" s="145"/>
      <c r="R74" s="137"/>
      <c r="S74" s="250"/>
      <c r="T74" s="260"/>
      <c r="U74" s="188"/>
      <c r="V74" s="48" t="s">
        <v>221</v>
      </c>
      <c r="W74" s="44"/>
      <c r="X74" s="25">
        <v>44197</v>
      </c>
      <c r="Y74" s="25">
        <v>44561</v>
      </c>
      <c r="Z74" s="98"/>
      <c r="AA74" s="98"/>
      <c r="AB74" s="98"/>
      <c r="AC74" s="98"/>
      <c r="AD74" s="98"/>
      <c r="AE74" s="222"/>
      <c r="AF74" s="236"/>
      <c r="AG74" s="98"/>
      <c r="AH74" s="98"/>
      <c r="AI74" s="98"/>
      <c r="AJ74" s="102"/>
    </row>
    <row r="75" spans="1:36" ht="31.5" thickBot="1" x14ac:dyDescent="0.4">
      <c r="A75" s="296"/>
      <c r="B75" s="114"/>
      <c r="C75" s="119"/>
      <c r="D75" s="308"/>
      <c r="E75" s="119"/>
      <c r="F75" s="305"/>
      <c r="G75" s="280"/>
      <c r="H75" s="280"/>
      <c r="I75" s="280"/>
      <c r="J75" s="146"/>
      <c r="K75" s="146"/>
      <c r="L75" s="124"/>
      <c r="M75" s="124"/>
      <c r="N75" s="161"/>
      <c r="O75" s="146"/>
      <c r="P75" s="146"/>
      <c r="Q75" s="146"/>
      <c r="R75" s="137"/>
      <c r="S75" s="250"/>
      <c r="T75" s="261"/>
      <c r="U75" s="188"/>
      <c r="V75" s="49" t="s">
        <v>154</v>
      </c>
      <c r="W75" s="44"/>
      <c r="X75" s="25">
        <v>44197</v>
      </c>
      <c r="Y75" s="25">
        <v>44561</v>
      </c>
      <c r="Z75" s="98"/>
      <c r="AA75" s="98"/>
      <c r="AB75" s="98"/>
      <c r="AC75" s="98"/>
      <c r="AD75" s="98"/>
      <c r="AE75" s="223"/>
      <c r="AF75" s="237"/>
      <c r="AG75" s="98"/>
      <c r="AH75" s="98"/>
      <c r="AI75" s="98"/>
      <c r="AJ75" s="102"/>
    </row>
    <row r="76" spans="1:36" ht="35.25" customHeight="1" thickBot="1" x14ac:dyDescent="0.4">
      <c r="A76" s="296"/>
      <c r="B76" s="114"/>
      <c r="C76" s="119"/>
      <c r="D76" s="308"/>
      <c r="E76" s="119"/>
      <c r="F76" s="116" t="s">
        <v>45</v>
      </c>
      <c r="G76" s="121" t="s">
        <v>46</v>
      </c>
      <c r="H76" s="291" t="s">
        <v>47</v>
      </c>
      <c r="I76" s="121" t="s">
        <v>107</v>
      </c>
      <c r="J76" s="193">
        <v>10</v>
      </c>
      <c r="K76" s="193">
        <v>2</v>
      </c>
      <c r="L76" s="193">
        <v>1</v>
      </c>
      <c r="M76" s="159">
        <v>0</v>
      </c>
      <c r="N76" s="192">
        <v>0.1</v>
      </c>
      <c r="O76" s="125">
        <f>SUM(M76:N80)</f>
        <v>0.1</v>
      </c>
      <c r="P76" s="125">
        <f>+O76/K76</f>
        <v>0.05</v>
      </c>
      <c r="Q76" s="125">
        <f>+L76/J76</f>
        <v>0.1</v>
      </c>
      <c r="R76" s="138">
        <f>AVERAGE(Q76:Q96)</f>
        <v>0.23249999999999998</v>
      </c>
      <c r="S76" s="197" t="s">
        <v>142</v>
      </c>
      <c r="T76" s="262">
        <v>2020130010183</v>
      </c>
      <c r="U76" s="110" t="s">
        <v>371</v>
      </c>
      <c r="V76" s="50" t="s">
        <v>222</v>
      </c>
      <c r="W76" s="18"/>
      <c r="X76" s="25">
        <v>44197</v>
      </c>
      <c r="Y76" s="25">
        <v>44561</v>
      </c>
      <c r="Z76" s="214" t="s">
        <v>350</v>
      </c>
      <c r="AA76" s="214"/>
      <c r="AB76" s="214"/>
      <c r="AC76" s="114" t="s">
        <v>331</v>
      </c>
      <c r="AD76" s="113" t="s">
        <v>351</v>
      </c>
      <c r="AE76" s="215">
        <v>2010442011.1099999</v>
      </c>
      <c r="AF76" s="116" t="s">
        <v>351</v>
      </c>
      <c r="AG76" s="114" t="s">
        <v>342</v>
      </c>
      <c r="AH76" s="114">
        <f>1321920590+450000000+100342001+109498000</f>
        <v>1981760591</v>
      </c>
      <c r="AI76" s="114">
        <v>1321920590</v>
      </c>
      <c r="AJ76" s="94">
        <f>+AI76/AH76</f>
        <v>0.66704353492717128</v>
      </c>
    </row>
    <row r="77" spans="1:36" ht="56.5" thickBot="1" x14ac:dyDescent="0.4">
      <c r="A77" s="296"/>
      <c r="B77" s="114"/>
      <c r="C77" s="119"/>
      <c r="D77" s="308"/>
      <c r="E77" s="119"/>
      <c r="F77" s="114"/>
      <c r="G77" s="119"/>
      <c r="H77" s="292"/>
      <c r="I77" s="119"/>
      <c r="J77" s="194"/>
      <c r="K77" s="194"/>
      <c r="L77" s="194"/>
      <c r="M77" s="160"/>
      <c r="N77" s="149"/>
      <c r="O77" s="126"/>
      <c r="P77" s="126"/>
      <c r="Q77" s="126"/>
      <c r="R77" s="138"/>
      <c r="S77" s="197"/>
      <c r="T77" s="262"/>
      <c r="U77" s="111"/>
      <c r="V77" s="51" t="s">
        <v>223</v>
      </c>
      <c r="W77" s="18"/>
      <c r="X77" s="25">
        <v>44197</v>
      </c>
      <c r="Y77" s="25">
        <v>44561</v>
      </c>
      <c r="Z77" s="188"/>
      <c r="AA77" s="188"/>
      <c r="AB77" s="188"/>
      <c r="AC77" s="114"/>
      <c r="AD77" s="114"/>
      <c r="AE77" s="185"/>
      <c r="AF77" s="114"/>
      <c r="AG77" s="114"/>
      <c r="AH77" s="114"/>
      <c r="AI77" s="114"/>
      <c r="AJ77" s="94"/>
    </row>
    <row r="78" spans="1:36" ht="28.5" thickBot="1" x14ac:dyDescent="0.4">
      <c r="A78" s="296"/>
      <c r="B78" s="114"/>
      <c r="C78" s="119"/>
      <c r="D78" s="308"/>
      <c r="E78" s="119"/>
      <c r="F78" s="114"/>
      <c r="G78" s="119"/>
      <c r="H78" s="292"/>
      <c r="I78" s="119"/>
      <c r="J78" s="194"/>
      <c r="K78" s="194"/>
      <c r="L78" s="194"/>
      <c r="M78" s="160"/>
      <c r="N78" s="149"/>
      <c r="O78" s="126"/>
      <c r="P78" s="126"/>
      <c r="Q78" s="126"/>
      <c r="R78" s="138"/>
      <c r="S78" s="197"/>
      <c r="T78" s="262"/>
      <c r="U78" s="111"/>
      <c r="V78" s="51" t="s">
        <v>224</v>
      </c>
      <c r="W78" s="18"/>
      <c r="X78" s="25">
        <v>44197</v>
      </c>
      <c r="Y78" s="25">
        <v>44561</v>
      </c>
      <c r="Z78" s="188"/>
      <c r="AA78" s="188"/>
      <c r="AB78" s="188"/>
      <c r="AC78" s="114"/>
      <c r="AD78" s="114"/>
      <c r="AE78" s="185"/>
      <c r="AF78" s="114"/>
      <c r="AG78" s="114"/>
      <c r="AH78" s="114"/>
      <c r="AI78" s="114"/>
      <c r="AJ78" s="94"/>
    </row>
    <row r="79" spans="1:36" ht="42.5" thickBot="1" x14ac:dyDescent="0.4">
      <c r="A79" s="296"/>
      <c r="B79" s="114"/>
      <c r="C79" s="119"/>
      <c r="D79" s="308"/>
      <c r="E79" s="119"/>
      <c r="F79" s="114"/>
      <c r="G79" s="119"/>
      <c r="H79" s="292"/>
      <c r="I79" s="119"/>
      <c r="J79" s="194"/>
      <c r="K79" s="194"/>
      <c r="L79" s="194"/>
      <c r="M79" s="160"/>
      <c r="N79" s="149"/>
      <c r="O79" s="126"/>
      <c r="P79" s="126"/>
      <c r="Q79" s="126"/>
      <c r="R79" s="138"/>
      <c r="S79" s="197"/>
      <c r="T79" s="262"/>
      <c r="U79" s="111"/>
      <c r="V79" s="52" t="s">
        <v>225</v>
      </c>
      <c r="W79" s="18"/>
      <c r="X79" s="25">
        <v>44197</v>
      </c>
      <c r="Y79" s="25">
        <v>44561</v>
      </c>
      <c r="Z79" s="188"/>
      <c r="AA79" s="188"/>
      <c r="AB79" s="188"/>
      <c r="AC79" s="114"/>
      <c r="AD79" s="114"/>
      <c r="AE79" s="185"/>
      <c r="AF79" s="114"/>
      <c r="AG79" s="114"/>
      <c r="AH79" s="114"/>
      <c r="AI79" s="114"/>
      <c r="AJ79" s="94"/>
    </row>
    <row r="80" spans="1:36" ht="28.5" thickBot="1" x14ac:dyDescent="0.4">
      <c r="A80" s="296"/>
      <c r="B80" s="114"/>
      <c r="C80" s="119"/>
      <c r="D80" s="308"/>
      <c r="E80" s="119"/>
      <c r="F80" s="114"/>
      <c r="G80" s="119"/>
      <c r="H80" s="292"/>
      <c r="I80" s="119"/>
      <c r="J80" s="194"/>
      <c r="K80" s="195"/>
      <c r="L80" s="195"/>
      <c r="M80" s="161"/>
      <c r="N80" s="150"/>
      <c r="O80" s="127"/>
      <c r="P80" s="127"/>
      <c r="Q80" s="127"/>
      <c r="R80" s="138"/>
      <c r="S80" s="197"/>
      <c r="T80" s="262"/>
      <c r="U80" s="111"/>
      <c r="V80" s="53" t="s">
        <v>154</v>
      </c>
      <c r="W80" s="18"/>
      <c r="X80" s="25">
        <v>44197</v>
      </c>
      <c r="Y80" s="25">
        <v>44561</v>
      </c>
      <c r="Z80" s="188"/>
      <c r="AA80" s="188"/>
      <c r="AB80" s="188"/>
      <c r="AC80" s="114"/>
      <c r="AD80" s="114"/>
      <c r="AE80" s="185"/>
      <c r="AF80" s="114"/>
      <c r="AG80" s="114"/>
      <c r="AH80" s="114"/>
      <c r="AI80" s="114"/>
      <c r="AJ80" s="94"/>
    </row>
    <row r="81" spans="1:36" ht="15" thickBot="1" x14ac:dyDescent="0.4">
      <c r="A81" s="296"/>
      <c r="B81" s="114"/>
      <c r="C81" s="119"/>
      <c r="D81" s="308"/>
      <c r="E81" s="119"/>
      <c r="F81" s="114"/>
      <c r="G81" s="121" t="s">
        <v>48</v>
      </c>
      <c r="H81" s="121" t="s">
        <v>49</v>
      </c>
      <c r="I81" s="121" t="s">
        <v>108</v>
      </c>
      <c r="J81" s="54">
        <v>1</v>
      </c>
      <c r="K81" s="193">
        <v>1</v>
      </c>
      <c r="L81" s="193">
        <v>0.5</v>
      </c>
      <c r="M81" s="192">
        <v>0.1</v>
      </c>
      <c r="N81" s="192">
        <v>0.35</v>
      </c>
      <c r="O81" s="125">
        <f>+N81</f>
        <v>0.35</v>
      </c>
      <c r="P81" s="125">
        <f>+O81/K81</f>
        <v>0.35</v>
      </c>
      <c r="Q81" s="125">
        <f>+P81/J81</f>
        <v>0.35</v>
      </c>
      <c r="R81" s="138"/>
      <c r="S81" s="197"/>
      <c r="T81" s="262"/>
      <c r="U81" s="111"/>
      <c r="V81" s="50" t="s">
        <v>226</v>
      </c>
      <c r="W81" s="18"/>
      <c r="X81" s="25">
        <v>44197</v>
      </c>
      <c r="Y81" s="25">
        <v>44561</v>
      </c>
      <c r="Z81" s="188"/>
      <c r="AA81" s="188"/>
      <c r="AB81" s="188"/>
      <c r="AC81" s="114"/>
      <c r="AD81" s="114"/>
      <c r="AE81" s="185"/>
      <c r="AF81" s="114"/>
      <c r="AG81" s="114"/>
      <c r="AH81" s="114"/>
      <c r="AI81" s="114"/>
      <c r="AJ81" s="94"/>
    </row>
    <row r="82" spans="1:36" ht="74.25" customHeight="1" thickBot="1" x14ac:dyDescent="0.4">
      <c r="A82" s="296"/>
      <c r="B82" s="114"/>
      <c r="C82" s="119"/>
      <c r="D82" s="308"/>
      <c r="E82" s="119"/>
      <c r="F82" s="114"/>
      <c r="G82" s="120"/>
      <c r="H82" s="120"/>
      <c r="I82" s="120"/>
      <c r="J82" s="55"/>
      <c r="K82" s="195"/>
      <c r="L82" s="195"/>
      <c r="M82" s="150"/>
      <c r="N82" s="150"/>
      <c r="O82" s="127"/>
      <c r="P82" s="127"/>
      <c r="Q82" s="127"/>
      <c r="R82" s="138"/>
      <c r="S82" s="197"/>
      <c r="T82" s="262"/>
      <c r="U82" s="111"/>
      <c r="V82" s="56" t="s">
        <v>154</v>
      </c>
      <c r="W82" s="18"/>
      <c r="X82" s="25">
        <v>44197</v>
      </c>
      <c r="Y82" s="25">
        <v>44561</v>
      </c>
      <c r="Z82" s="188"/>
      <c r="AA82" s="188"/>
      <c r="AB82" s="188"/>
      <c r="AC82" s="114"/>
      <c r="AD82" s="114"/>
      <c r="AE82" s="185"/>
      <c r="AF82" s="114"/>
      <c r="AG82" s="114"/>
      <c r="AH82" s="114"/>
      <c r="AI82" s="114"/>
      <c r="AJ82" s="94"/>
    </row>
    <row r="83" spans="1:36" ht="56.5" thickBot="1" x14ac:dyDescent="0.4">
      <c r="A83" s="296"/>
      <c r="B83" s="114"/>
      <c r="C83" s="119"/>
      <c r="D83" s="308"/>
      <c r="E83" s="119"/>
      <c r="F83" s="114"/>
      <c r="G83" s="121" t="s">
        <v>50</v>
      </c>
      <c r="H83" s="121" t="s">
        <v>28</v>
      </c>
      <c r="I83" s="121" t="s">
        <v>109</v>
      </c>
      <c r="J83" s="193">
        <v>4</v>
      </c>
      <c r="K83" s="193">
        <v>1</v>
      </c>
      <c r="L83" s="193">
        <v>1</v>
      </c>
      <c r="M83" s="192">
        <v>0.25</v>
      </c>
      <c r="N83" s="192">
        <v>0.5</v>
      </c>
      <c r="O83" s="125">
        <f>+N83</f>
        <v>0.5</v>
      </c>
      <c r="P83" s="125">
        <f>+O83/L83</f>
        <v>0.5</v>
      </c>
      <c r="Q83" s="125">
        <f>1.5/4</f>
        <v>0.375</v>
      </c>
      <c r="R83" s="138"/>
      <c r="S83" s="197"/>
      <c r="T83" s="262"/>
      <c r="U83" s="111"/>
      <c r="V83" s="57" t="s">
        <v>227</v>
      </c>
      <c r="W83" s="18"/>
      <c r="X83" s="25">
        <v>44197</v>
      </c>
      <c r="Y83" s="25">
        <v>44561</v>
      </c>
      <c r="Z83" s="188"/>
      <c r="AA83" s="188"/>
      <c r="AB83" s="188"/>
      <c r="AC83" s="114"/>
      <c r="AD83" s="114"/>
      <c r="AE83" s="185"/>
      <c r="AF83" s="114"/>
      <c r="AG83" s="114"/>
      <c r="AH83" s="114"/>
      <c r="AI83" s="114"/>
      <c r="AJ83" s="94"/>
    </row>
    <row r="84" spans="1:36" ht="56.5" thickBot="1" x14ac:dyDescent="0.4">
      <c r="A84" s="296"/>
      <c r="B84" s="114"/>
      <c r="C84" s="119"/>
      <c r="D84" s="308"/>
      <c r="E84" s="119"/>
      <c r="F84" s="114"/>
      <c r="G84" s="119"/>
      <c r="H84" s="119"/>
      <c r="I84" s="119"/>
      <c r="J84" s="194"/>
      <c r="K84" s="194"/>
      <c r="L84" s="194"/>
      <c r="M84" s="149"/>
      <c r="N84" s="149"/>
      <c r="O84" s="126"/>
      <c r="P84" s="126"/>
      <c r="Q84" s="126"/>
      <c r="R84" s="138"/>
      <c r="S84" s="197"/>
      <c r="T84" s="262"/>
      <c r="U84" s="111"/>
      <c r="V84" s="40" t="s">
        <v>228</v>
      </c>
      <c r="W84" s="18"/>
      <c r="X84" s="25">
        <v>44197</v>
      </c>
      <c r="Y84" s="25">
        <v>44561</v>
      </c>
      <c r="Z84" s="188"/>
      <c r="AA84" s="188"/>
      <c r="AB84" s="188"/>
      <c r="AC84" s="114"/>
      <c r="AD84" s="114"/>
      <c r="AE84" s="185"/>
      <c r="AF84" s="114"/>
      <c r="AG84" s="114"/>
      <c r="AH84" s="114"/>
      <c r="AI84" s="114"/>
      <c r="AJ84" s="94"/>
    </row>
    <row r="85" spans="1:36" ht="56.5" thickBot="1" x14ac:dyDescent="0.4">
      <c r="A85" s="296"/>
      <c r="B85" s="114"/>
      <c r="C85" s="119"/>
      <c r="D85" s="308"/>
      <c r="E85" s="119"/>
      <c r="F85" s="114"/>
      <c r="G85" s="119"/>
      <c r="H85" s="119"/>
      <c r="I85" s="119"/>
      <c r="J85" s="194"/>
      <c r="K85" s="194"/>
      <c r="L85" s="194"/>
      <c r="M85" s="149"/>
      <c r="N85" s="149"/>
      <c r="O85" s="126"/>
      <c r="P85" s="126"/>
      <c r="Q85" s="126"/>
      <c r="R85" s="138"/>
      <c r="S85" s="197"/>
      <c r="T85" s="262"/>
      <c r="U85" s="111"/>
      <c r="V85" s="40" t="s">
        <v>229</v>
      </c>
      <c r="W85" s="18"/>
      <c r="X85" s="25">
        <v>44197</v>
      </c>
      <c r="Y85" s="25">
        <v>44561</v>
      </c>
      <c r="Z85" s="188"/>
      <c r="AA85" s="188"/>
      <c r="AB85" s="188"/>
      <c r="AC85" s="114"/>
      <c r="AD85" s="114"/>
      <c r="AE85" s="185"/>
      <c r="AF85" s="114"/>
      <c r="AG85" s="114"/>
      <c r="AH85" s="114"/>
      <c r="AI85" s="114"/>
      <c r="AJ85" s="94"/>
    </row>
    <row r="86" spans="1:36" ht="42.5" thickBot="1" x14ac:dyDescent="0.4">
      <c r="A86" s="296"/>
      <c r="B86" s="114"/>
      <c r="C86" s="119"/>
      <c r="D86" s="308"/>
      <c r="E86" s="119"/>
      <c r="F86" s="114"/>
      <c r="G86" s="119"/>
      <c r="H86" s="119"/>
      <c r="I86" s="119"/>
      <c r="J86" s="194"/>
      <c r="K86" s="194"/>
      <c r="L86" s="194"/>
      <c r="M86" s="149"/>
      <c r="N86" s="149"/>
      <c r="O86" s="126"/>
      <c r="P86" s="126"/>
      <c r="Q86" s="126"/>
      <c r="R86" s="138"/>
      <c r="S86" s="197"/>
      <c r="T86" s="262"/>
      <c r="U86" s="111"/>
      <c r="V86" s="40" t="s">
        <v>230</v>
      </c>
      <c r="W86" s="18"/>
      <c r="X86" s="25">
        <v>44197</v>
      </c>
      <c r="Y86" s="25">
        <v>44561</v>
      </c>
      <c r="Z86" s="188"/>
      <c r="AA86" s="188"/>
      <c r="AB86" s="188"/>
      <c r="AC86" s="114"/>
      <c r="AD86" s="114"/>
      <c r="AE86" s="185"/>
      <c r="AF86" s="114"/>
      <c r="AG86" s="114"/>
      <c r="AH86" s="114"/>
      <c r="AI86" s="114"/>
      <c r="AJ86" s="94"/>
    </row>
    <row r="87" spans="1:36" ht="42.5" thickBot="1" x14ac:dyDescent="0.4">
      <c r="A87" s="296"/>
      <c r="B87" s="114"/>
      <c r="C87" s="119"/>
      <c r="D87" s="308"/>
      <c r="E87" s="119"/>
      <c r="F87" s="114"/>
      <c r="G87" s="119"/>
      <c r="H87" s="119"/>
      <c r="I87" s="119"/>
      <c r="J87" s="194"/>
      <c r="K87" s="194"/>
      <c r="L87" s="194"/>
      <c r="M87" s="149"/>
      <c r="N87" s="149"/>
      <c r="O87" s="126"/>
      <c r="P87" s="126"/>
      <c r="Q87" s="126"/>
      <c r="R87" s="138"/>
      <c r="S87" s="197"/>
      <c r="T87" s="262"/>
      <c r="U87" s="111"/>
      <c r="V87" s="40" t="s">
        <v>231</v>
      </c>
      <c r="W87" s="18"/>
      <c r="X87" s="25">
        <v>44197</v>
      </c>
      <c r="Y87" s="25">
        <v>44561</v>
      </c>
      <c r="Z87" s="188"/>
      <c r="AA87" s="188"/>
      <c r="AB87" s="188"/>
      <c r="AC87" s="114"/>
      <c r="AD87" s="114"/>
      <c r="AE87" s="185"/>
      <c r="AF87" s="114"/>
      <c r="AG87" s="114"/>
      <c r="AH87" s="114"/>
      <c r="AI87" s="114"/>
      <c r="AJ87" s="94"/>
    </row>
    <row r="88" spans="1:36" ht="42.5" thickBot="1" x14ac:dyDescent="0.4">
      <c r="A88" s="296"/>
      <c r="B88" s="114"/>
      <c r="C88" s="119"/>
      <c r="D88" s="308"/>
      <c r="E88" s="119"/>
      <c r="F88" s="114"/>
      <c r="G88" s="119"/>
      <c r="H88" s="119"/>
      <c r="I88" s="119"/>
      <c r="J88" s="194"/>
      <c r="K88" s="194"/>
      <c r="L88" s="194"/>
      <c r="M88" s="149"/>
      <c r="N88" s="149"/>
      <c r="O88" s="126"/>
      <c r="P88" s="126"/>
      <c r="Q88" s="126"/>
      <c r="R88" s="138"/>
      <c r="S88" s="197"/>
      <c r="T88" s="262"/>
      <c r="U88" s="111"/>
      <c r="V88" s="40" t="s">
        <v>232</v>
      </c>
      <c r="W88" s="18"/>
      <c r="X88" s="25">
        <v>44197</v>
      </c>
      <c r="Y88" s="25">
        <v>44561</v>
      </c>
      <c r="Z88" s="188"/>
      <c r="AA88" s="188"/>
      <c r="AB88" s="188"/>
      <c r="AC88" s="114"/>
      <c r="AD88" s="114"/>
      <c r="AE88" s="185"/>
      <c r="AF88" s="114"/>
      <c r="AG88" s="114"/>
      <c r="AH88" s="114"/>
      <c r="AI88" s="114"/>
      <c r="AJ88" s="94"/>
    </row>
    <row r="89" spans="1:36" ht="28.5" thickBot="1" x14ac:dyDescent="0.4">
      <c r="A89" s="296"/>
      <c r="B89" s="114"/>
      <c r="C89" s="119"/>
      <c r="D89" s="308"/>
      <c r="E89" s="119"/>
      <c r="F89" s="114"/>
      <c r="G89" s="119"/>
      <c r="H89" s="119"/>
      <c r="I89" s="119"/>
      <c r="J89" s="194"/>
      <c r="K89" s="195"/>
      <c r="L89" s="195"/>
      <c r="M89" s="150"/>
      <c r="N89" s="150"/>
      <c r="O89" s="127"/>
      <c r="P89" s="127"/>
      <c r="Q89" s="127"/>
      <c r="R89" s="138"/>
      <c r="S89" s="197"/>
      <c r="T89" s="262"/>
      <c r="U89" s="111"/>
      <c r="V89" s="41" t="s">
        <v>233</v>
      </c>
      <c r="W89" s="18"/>
      <c r="X89" s="25">
        <v>44197</v>
      </c>
      <c r="Y89" s="25">
        <v>44561</v>
      </c>
      <c r="Z89" s="188"/>
      <c r="AA89" s="188"/>
      <c r="AB89" s="188"/>
      <c r="AC89" s="114"/>
      <c r="AD89" s="114"/>
      <c r="AE89" s="185"/>
      <c r="AF89" s="114"/>
      <c r="AG89" s="114"/>
      <c r="AH89" s="114"/>
      <c r="AI89" s="114"/>
      <c r="AJ89" s="94"/>
    </row>
    <row r="90" spans="1:36" ht="15" thickBot="1" x14ac:dyDescent="0.4">
      <c r="A90" s="296"/>
      <c r="B90" s="114"/>
      <c r="C90" s="119"/>
      <c r="D90" s="308"/>
      <c r="E90" s="119"/>
      <c r="F90" s="114"/>
      <c r="G90" s="121" t="s">
        <v>51</v>
      </c>
      <c r="H90" s="121" t="s">
        <v>28</v>
      </c>
      <c r="I90" s="121" t="s">
        <v>110</v>
      </c>
      <c r="J90" s="193">
        <v>3</v>
      </c>
      <c r="K90" s="193">
        <v>0</v>
      </c>
      <c r="L90" s="193">
        <v>0</v>
      </c>
      <c r="M90" s="193">
        <v>0</v>
      </c>
      <c r="N90" s="193">
        <v>0</v>
      </c>
      <c r="O90" s="193" t="s">
        <v>376</v>
      </c>
      <c r="P90" s="193" t="s">
        <v>376</v>
      </c>
      <c r="Q90" s="193" t="s">
        <v>376</v>
      </c>
      <c r="R90" s="138"/>
      <c r="S90" s="197"/>
      <c r="T90" s="262"/>
      <c r="U90" s="111"/>
      <c r="V90" s="50" t="s">
        <v>234</v>
      </c>
      <c r="W90" s="18"/>
      <c r="X90" s="25">
        <v>44197</v>
      </c>
      <c r="Y90" s="25">
        <v>44561</v>
      </c>
      <c r="Z90" s="188"/>
      <c r="AA90" s="188"/>
      <c r="AB90" s="188"/>
      <c r="AC90" s="114"/>
      <c r="AD90" s="114"/>
      <c r="AE90" s="185"/>
      <c r="AF90" s="114"/>
      <c r="AG90" s="114"/>
      <c r="AH90" s="114"/>
      <c r="AI90" s="114"/>
      <c r="AJ90" s="94"/>
    </row>
    <row r="91" spans="1:36" ht="15" thickBot="1" x14ac:dyDescent="0.4">
      <c r="A91" s="296"/>
      <c r="B91" s="114"/>
      <c r="C91" s="119"/>
      <c r="D91" s="308"/>
      <c r="E91" s="119"/>
      <c r="F91" s="114"/>
      <c r="G91" s="119"/>
      <c r="H91" s="119"/>
      <c r="I91" s="119"/>
      <c r="J91" s="194"/>
      <c r="K91" s="194"/>
      <c r="L91" s="194"/>
      <c r="M91" s="194"/>
      <c r="N91" s="194"/>
      <c r="O91" s="194"/>
      <c r="P91" s="194"/>
      <c r="Q91" s="194"/>
      <c r="R91" s="138"/>
      <c r="S91" s="197"/>
      <c r="T91" s="262"/>
      <c r="U91" s="111"/>
      <c r="V91" s="51" t="s">
        <v>235</v>
      </c>
      <c r="W91" s="18"/>
      <c r="X91" s="25">
        <v>44197</v>
      </c>
      <c r="Y91" s="25">
        <v>44561</v>
      </c>
      <c r="Z91" s="188"/>
      <c r="AA91" s="188"/>
      <c r="AB91" s="188"/>
      <c r="AC91" s="114"/>
      <c r="AD91" s="114"/>
      <c r="AE91" s="185"/>
      <c r="AF91" s="114"/>
      <c r="AG91" s="114"/>
      <c r="AH91" s="114"/>
      <c r="AI91" s="114"/>
      <c r="AJ91" s="94"/>
    </row>
    <row r="92" spans="1:36" ht="15" thickBot="1" x14ac:dyDescent="0.4">
      <c r="A92" s="296"/>
      <c r="B92" s="114"/>
      <c r="C92" s="119"/>
      <c r="D92" s="308"/>
      <c r="E92" s="119"/>
      <c r="F92" s="114"/>
      <c r="G92" s="119"/>
      <c r="H92" s="119"/>
      <c r="I92" s="119"/>
      <c r="J92" s="194"/>
      <c r="K92" s="195"/>
      <c r="L92" s="195"/>
      <c r="M92" s="195"/>
      <c r="N92" s="195"/>
      <c r="O92" s="195"/>
      <c r="P92" s="195"/>
      <c r="Q92" s="195"/>
      <c r="R92" s="138"/>
      <c r="S92" s="197"/>
      <c r="T92" s="262"/>
      <c r="U92" s="111"/>
      <c r="V92" s="53" t="s">
        <v>236</v>
      </c>
      <c r="W92" s="18"/>
      <c r="X92" s="25">
        <v>44197</v>
      </c>
      <c r="Y92" s="25">
        <v>44561</v>
      </c>
      <c r="Z92" s="188"/>
      <c r="AA92" s="188"/>
      <c r="AB92" s="188"/>
      <c r="AC92" s="114"/>
      <c r="AD92" s="114"/>
      <c r="AE92" s="185"/>
      <c r="AF92" s="114"/>
      <c r="AG92" s="114"/>
      <c r="AH92" s="114"/>
      <c r="AI92" s="114"/>
      <c r="AJ92" s="94"/>
    </row>
    <row r="93" spans="1:36" ht="42.5" thickBot="1" x14ac:dyDescent="0.4">
      <c r="A93" s="296"/>
      <c r="B93" s="114"/>
      <c r="C93" s="119"/>
      <c r="D93" s="308"/>
      <c r="E93" s="119"/>
      <c r="F93" s="114"/>
      <c r="G93" s="121" t="s">
        <v>52</v>
      </c>
      <c r="H93" s="121" t="s">
        <v>28</v>
      </c>
      <c r="I93" s="121" t="s">
        <v>111</v>
      </c>
      <c r="J93" s="193">
        <v>1</v>
      </c>
      <c r="K93" s="125">
        <v>0.3</v>
      </c>
      <c r="L93" s="193">
        <v>0</v>
      </c>
      <c r="M93" s="217">
        <v>0.105</v>
      </c>
      <c r="N93" s="217">
        <v>0.105</v>
      </c>
      <c r="O93" s="217">
        <f>+N93</f>
        <v>0.105</v>
      </c>
      <c r="P93" s="217">
        <f>+O93/K93</f>
        <v>0.35</v>
      </c>
      <c r="Q93" s="217">
        <f>+O93/J93</f>
        <v>0.105</v>
      </c>
      <c r="R93" s="138"/>
      <c r="S93" s="197"/>
      <c r="T93" s="262"/>
      <c r="U93" s="111"/>
      <c r="V93" s="50" t="s">
        <v>237</v>
      </c>
      <c r="W93" s="18"/>
      <c r="X93" s="25">
        <v>44197</v>
      </c>
      <c r="Y93" s="25">
        <v>44561</v>
      </c>
      <c r="Z93" s="188"/>
      <c r="AA93" s="188"/>
      <c r="AB93" s="188"/>
      <c r="AC93" s="114"/>
      <c r="AD93" s="114"/>
      <c r="AE93" s="185"/>
      <c r="AF93" s="114"/>
      <c r="AG93" s="114"/>
      <c r="AH93" s="114"/>
      <c r="AI93" s="114"/>
      <c r="AJ93" s="94"/>
    </row>
    <row r="94" spans="1:36" ht="28.5" thickBot="1" x14ac:dyDescent="0.4">
      <c r="A94" s="296"/>
      <c r="B94" s="114"/>
      <c r="C94" s="119"/>
      <c r="D94" s="308"/>
      <c r="E94" s="119"/>
      <c r="F94" s="114"/>
      <c r="G94" s="119"/>
      <c r="H94" s="119"/>
      <c r="I94" s="119"/>
      <c r="J94" s="194"/>
      <c r="K94" s="126"/>
      <c r="L94" s="194"/>
      <c r="M94" s="218"/>
      <c r="N94" s="218"/>
      <c r="O94" s="218"/>
      <c r="P94" s="218"/>
      <c r="Q94" s="218"/>
      <c r="R94" s="138"/>
      <c r="S94" s="197"/>
      <c r="T94" s="262"/>
      <c r="U94" s="111"/>
      <c r="V94" s="51" t="s">
        <v>238</v>
      </c>
      <c r="W94" s="18"/>
      <c r="X94" s="25">
        <v>44197</v>
      </c>
      <c r="Y94" s="25">
        <v>44561</v>
      </c>
      <c r="Z94" s="188"/>
      <c r="AA94" s="188"/>
      <c r="AB94" s="188"/>
      <c r="AC94" s="114"/>
      <c r="AD94" s="114"/>
      <c r="AE94" s="185"/>
      <c r="AF94" s="114"/>
      <c r="AG94" s="114"/>
      <c r="AH94" s="114"/>
      <c r="AI94" s="114"/>
      <c r="AJ94" s="94"/>
    </row>
    <row r="95" spans="1:36" ht="42.5" thickBot="1" x14ac:dyDescent="0.4">
      <c r="A95" s="296"/>
      <c r="B95" s="114"/>
      <c r="C95" s="119"/>
      <c r="D95" s="308"/>
      <c r="E95" s="119"/>
      <c r="F95" s="114"/>
      <c r="G95" s="119"/>
      <c r="H95" s="119"/>
      <c r="I95" s="119"/>
      <c r="J95" s="194"/>
      <c r="K95" s="126"/>
      <c r="L95" s="194"/>
      <c r="M95" s="218"/>
      <c r="N95" s="218"/>
      <c r="O95" s="218"/>
      <c r="P95" s="218"/>
      <c r="Q95" s="218"/>
      <c r="R95" s="138"/>
      <c r="S95" s="197"/>
      <c r="T95" s="262"/>
      <c r="U95" s="111"/>
      <c r="V95" s="51" t="s">
        <v>239</v>
      </c>
      <c r="W95" s="18"/>
      <c r="X95" s="25">
        <v>44197</v>
      </c>
      <c r="Y95" s="25">
        <v>44561</v>
      </c>
      <c r="Z95" s="188"/>
      <c r="AA95" s="188"/>
      <c r="AB95" s="188"/>
      <c r="AC95" s="114"/>
      <c r="AD95" s="114"/>
      <c r="AE95" s="185"/>
      <c r="AF95" s="114"/>
      <c r="AG95" s="114"/>
      <c r="AH95" s="114"/>
      <c r="AI95" s="114"/>
      <c r="AJ95" s="94"/>
    </row>
    <row r="96" spans="1:36" ht="28.5" thickBot="1" x14ac:dyDescent="0.4">
      <c r="A96" s="296"/>
      <c r="B96" s="114"/>
      <c r="C96" s="119"/>
      <c r="D96" s="308"/>
      <c r="E96" s="119"/>
      <c r="F96" s="115"/>
      <c r="G96" s="119"/>
      <c r="H96" s="119"/>
      <c r="I96" s="119"/>
      <c r="J96" s="194"/>
      <c r="K96" s="127"/>
      <c r="L96" s="195"/>
      <c r="M96" s="219"/>
      <c r="N96" s="218"/>
      <c r="O96" s="218"/>
      <c r="P96" s="218"/>
      <c r="Q96" s="218"/>
      <c r="R96" s="138"/>
      <c r="S96" s="197"/>
      <c r="T96" s="262"/>
      <c r="U96" s="112"/>
      <c r="V96" s="53" t="s">
        <v>240</v>
      </c>
      <c r="W96" s="18"/>
      <c r="X96" s="25">
        <v>44197</v>
      </c>
      <c r="Y96" s="25">
        <v>44561</v>
      </c>
      <c r="Z96" s="188"/>
      <c r="AA96" s="188"/>
      <c r="AB96" s="188"/>
      <c r="AC96" s="117"/>
      <c r="AD96" s="115"/>
      <c r="AE96" s="220"/>
      <c r="AF96" s="114"/>
      <c r="AG96" s="114"/>
      <c r="AH96" s="114"/>
      <c r="AI96" s="114"/>
      <c r="AJ96" s="94"/>
    </row>
    <row r="97" spans="1:36" ht="56.5" thickBot="1" x14ac:dyDescent="0.4">
      <c r="A97" s="296"/>
      <c r="B97" s="114"/>
      <c r="C97" s="119"/>
      <c r="D97" s="308"/>
      <c r="E97" s="119"/>
      <c r="F97" s="295" t="s">
        <v>53</v>
      </c>
      <c r="G97" s="281" t="s">
        <v>54</v>
      </c>
      <c r="H97" s="298" t="s">
        <v>28</v>
      </c>
      <c r="I97" s="278" t="s">
        <v>112</v>
      </c>
      <c r="J97" s="283">
        <v>25</v>
      </c>
      <c r="K97" s="144">
        <v>7</v>
      </c>
      <c r="L97" s="144">
        <v>1</v>
      </c>
      <c r="M97" s="269">
        <v>0.7</v>
      </c>
      <c r="N97" s="264">
        <v>3</v>
      </c>
      <c r="O97" s="177">
        <f>+N97</f>
        <v>3</v>
      </c>
      <c r="P97" s="163">
        <f>+O97/K97</f>
        <v>0.42857142857142855</v>
      </c>
      <c r="Q97" s="163">
        <f>+(O97+L97)/J97</f>
        <v>0.16</v>
      </c>
      <c r="R97" s="139">
        <f>AVERAGE(Q97:Q130)</f>
        <v>0.36861111111111111</v>
      </c>
      <c r="S97" s="114" t="s">
        <v>143</v>
      </c>
      <c r="T97" s="238">
        <v>2020130010201</v>
      </c>
      <c r="U97" s="34"/>
      <c r="V97" s="58" t="s">
        <v>241</v>
      </c>
      <c r="W97" s="18"/>
      <c r="X97" s="25">
        <v>44197</v>
      </c>
      <c r="Y97" s="25">
        <v>44561</v>
      </c>
      <c r="Z97" s="197" t="s">
        <v>352</v>
      </c>
      <c r="AA97" s="197"/>
      <c r="AB97" s="197"/>
      <c r="AC97" s="214" t="s">
        <v>353</v>
      </c>
      <c r="AD97" s="209" t="s">
        <v>354</v>
      </c>
      <c r="AE97" s="212">
        <v>421402360.97000003</v>
      </c>
      <c r="AF97" s="197" t="s">
        <v>355</v>
      </c>
      <c r="AG97" s="110" t="s">
        <v>343</v>
      </c>
      <c r="AH97" s="110">
        <f>144050092+100000000+50000000</f>
        <v>294050092</v>
      </c>
      <c r="AI97" s="110">
        <v>113114905</v>
      </c>
      <c r="AJ97" s="99">
        <f>+AI97/AH97</f>
        <v>0.38467903284995403</v>
      </c>
    </row>
    <row r="98" spans="1:36" ht="28.5" thickBot="1" x14ac:dyDescent="0.4">
      <c r="A98" s="296"/>
      <c r="B98" s="114"/>
      <c r="C98" s="119"/>
      <c r="D98" s="308"/>
      <c r="E98" s="119"/>
      <c r="F98" s="296"/>
      <c r="G98" s="282"/>
      <c r="H98" s="299"/>
      <c r="I98" s="279"/>
      <c r="J98" s="284"/>
      <c r="K98" s="146"/>
      <c r="L98" s="146"/>
      <c r="M98" s="270"/>
      <c r="N98" s="264"/>
      <c r="O98" s="178"/>
      <c r="P98" s="162"/>
      <c r="Q98" s="162"/>
      <c r="R98" s="139"/>
      <c r="S98" s="114"/>
      <c r="T98" s="238"/>
      <c r="U98" s="34"/>
      <c r="V98" s="59" t="s">
        <v>154</v>
      </c>
      <c r="W98" s="18"/>
      <c r="X98" s="25">
        <v>44197</v>
      </c>
      <c r="Y98" s="25">
        <v>44561</v>
      </c>
      <c r="Z98" s="197"/>
      <c r="AA98" s="197"/>
      <c r="AB98" s="197"/>
      <c r="AC98" s="188"/>
      <c r="AD98" s="210"/>
      <c r="AE98" s="175"/>
      <c r="AF98" s="197"/>
      <c r="AG98" s="111"/>
      <c r="AH98" s="111"/>
      <c r="AI98" s="111"/>
      <c r="AJ98" s="100"/>
    </row>
    <row r="99" spans="1:36" ht="28.5" customHeight="1" thickBot="1" x14ac:dyDescent="0.4">
      <c r="A99" s="296"/>
      <c r="B99" s="114"/>
      <c r="C99" s="119"/>
      <c r="D99" s="308"/>
      <c r="E99" s="119"/>
      <c r="F99" s="296"/>
      <c r="G99" s="281" t="s">
        <v>55</v>
      </c>
      <c r="H99" s="298" t="s">
        <v>28</v>
      </c>
      <c r="I99" s="278" t="s">
        <v>113</v>
      </c>
      <c r="J99" s="283">
        <v>20</v>
      </c>
      <c r="K99" s="230">
        <v>4</v>
      </c>
      <c r="L99" s="158">
        <v>4</v>
      </c>
      <c r="M99" s="271">
        <v>0.4</v>
      </c>
      <c r="N99" s="154">
        <v>2</v>
      </c>
      <c r="O99" s="154">
        <f>+N99</f>
        <v>2</v>
      </c>
      <c r="P99" s="156">
        <f>+O99/K99</f>
        <v>0.5</v>
      </c>
      <c r="Q99" s="156">
        <f>+(L99+O99)/J99</f>
        <v>0.3</v>
      </c>
      <c r="R99" s="139"/>
      <c r="S99" s="114"/>
      <c r="T99" s="238"/>
      <c r="U99" s="33"/>
      <c r="V99" s="21" t="s">
        <v>242</v>
      </c>
      <c r="W99" s="18"/>
      <c r="X99" s="25">
        <v>44197</v>
      </c>
      <c r="Y99" s="25">
        <v>44561</v>
      </c>
      <c r="Z99" s="197"/>
      <c r="AA99" s="197"/>
      <c r="AB99" s="197"/>
      <c r="AC99" s="188"/>
      <c r="AD99" s="210"/>
      <c r="AE99" s="175"/>
      <c r="AF99" s="197"/>
      <c r="AG99" s="111"/>
      <c r="AH99" s="111"/>
      <c r="AI99" s="111"/>
      <c r="AJ99" s="100"/>
    </row>
    <row r="100" spans="1:36" ht="93" customHeight="1" thickBot="1" x14ac:dyDescent="0.4">
      <c r="A100" s="296"/>
      <c r="B100" s="114"/>
      <c r="C100" s="119"/>
      <c r="D100" s="308"/>
      <c r="E100" s="119"/>
      <c r="F100" s="296"/>
      <c r="G100" s="282"/>
      <c r="H100" s="299"/>
      <c r="I100" s="279"/>
      <c r="J100" s="284"/>
      <c r="K100" s="226"/>
      <c r="L100" s="155"/>
      <c r="M100" s="272"/>
      <c r="N100" s="155"/>
      <c r="O100" s="155"/>
      <c r="P100" s="157"/>
      <c r="Q100" s="157"/>
      <c r="R100" s="139"/>
      <c r="S100" s="114"/>
      <c r="T100" s="238"/>
      <c r="U100" s="33"/>
      <c r="V100" s="29" t="s">
        <v>154</v>
      </c>
      <c r="W100" s="18"/>
      <c r="X100" s="25">
        <v>44197</v>
      </c>
      <c r="Y100" s="25">
        <v>44561</v>
      </c>
      <c r="Z100" s="197"/>
      <c r="AA100" s="197"/>
      <c r="AB100" s="197"/>
      <c r="AC100" s="188"/>
      <c r="AD100" s="210"/>
      <c r="AE100" s="175"/>
      <c r="AF100" s="197"/>
      <c r="AG100" s="111"/>
      <c r="AH100" s="111"/>
      <c r="AI100" s="111"/>
      <c r="AJ100" s="100"/>
    </row>
    <row r="101" spans="1:36" ht="56.5" thickBot="1" x14ac:dyDescent="0.4">
      <c r="A101" s="296"/>
      <c r="B101" s="114"/>
      <c r="C101" s="119"/>
      <c r="D101" s="308"/>
      <c r="E101" s="119"/>
      <c r="F101" s="296"/>
      <c r="G101" s="281" t="s">
        <v>56</v>
      </c>
      <c r="H101" s="298" t="s">
        <v>57</v>
      </c>
      <c r="I101" s="278" t="s">
        <v>114</v>
      </c>
      <c r="J101" s="230">
        <v>120</v>
      </c>
      <c r="K101" s="144">
        <v>35</v>
      </c>
      <c r="L101" s="144">
        <v>17</v>
      </c>
      <c r="M101" s="122">
        <v>2</v>
      </c>
      <c r="N101" s="158">
        <v>7</v>
      </c>
      <c r="O101" s="158">
        <f>+N101</f>
        <v>7</v>
      </c>
      <c r="P101" s="125">
        <f>+O101/K101</f>
        <v>0.2</v>
      </c>
      <c r="Q101" s="125">
        <f>+(L101+O101)/J101</f>
        <v>0.2</v>
      </c>
      <c r="R101" s="139"/>
      <c r="S101" s="114"/>
      <c r="T101" s="238"/>
      <c r="U101" s="34"/>
      <c r="V101" s="60" t="s">
        <v>243</v>
      </c>
      <c r="W101" s="18"/>
      <c r="X101" s="25">
        <v>44197</v>
      </c>
      <c r="Y101" s="25">
        <v>44561</v>
      </c>
      <c r="Z101" s="197"/>
      <c r="AA101" s="197"/>
      <c r="AB101" s="197"/>
      <c r="AC101" s="188"/>
      <c r="AD101" s="210"/>
      <c r="AE101" s="175"/>
      <c r="AF101" s="197"/>
      <c r="AG101" s="111"/>
      <c r="AH101" s="111"/>
      <c r="AI101" s="111"/>
      <c r="AJ101" s="100"/>
    </row>
    <row r="102" spans="1:36" ht="84.5" thickBot="1" x14ac:dyDescent="0.4">
      <c r="A102" s="296"/>
      <c r="B102" s="114"/>
      <c r="C102" s="119"/>
      <c r="D102" s="308"/>
      <c r="E102" s="119"/>
      <c r="F102" s="296"/>
      <c r="G102" s="282"/>
      <c r="H102" s="299"/>
      <c r="I102" s="279"/>
      <c r="J102" s="225"/>
      <c r="K102" s="145"/>
      <c r="L102" s="145"/>
      <c r="M102" s="123"/>
      <c r="N102" s="154"/>
      <c r="O102" s="154"/>
      <c r="P102" s="126"/>
      <c r="Q102" s="126"/>
      <c r="R102" s="139"/>
      <c r="S102" s="114"/>
      <c r="T102" s="238"/>
      <c r="U102" s="34"/>
      <c r="V102" s="58" t="s">
        <v>244</v>
      </c>
      <c r="W102" s="18"/>
      <c r="X102" s="25">
        <v>44197</v>
      </c>
      <c r="Y102" s="25">
        <v>44561</v>
      </c>
      <c r="Z102" s="197"/>
      <c r="AA102" s="197"/>
      <c r="AB102" s="197"/>
      <c r="AC102" s="188"/>
      <c r="AD102" s="210"/>
      <c r="AE102" s="175"/>
      <c r="AF102" s="197"/>
      <c r="AG102" s="111"/>
      <c r="AH102" s="111"/>
      <c r="AI102" s="111"/>
      <c r="AJ102" s="100"/>
    </row>
    <row r="103" spans="1:36" ht="42.5" thickBot="1" x14ac:dyDescent="0.4">
      <c r="A103" s="296"/>
      <c r="B103" s="114"/>
      <c r="C103" s="119"/>
      <c r="D103" s="308"/>
      <c r="E103" s="119"/>
      <c r="F103" s="296"/>
      <c r="G103" s="282"/>
      <c r="H103" s="299"/>
      <c r="I103" s="279"/>
      <c r="J103" s="225"/>
      <c r="K103" s="146"/>
      <c r="L103" s="146"/>
      <c r="M103" s="124"/>
      <c r="N103" s="155"/>
      <c r="O103" s="155"/>
      <c r="P103" s="126"/>
      <c r="Q103" s="126"/>
      <c r="R103" s="139"/>
      <c r="S103" s="114"/>
      <c r="T103" s="238"/>
      <c r="U103" s="34"/>
      <c r="V103" s="61" t="s">
        <v>245</v>
      </c>
      <c r="W103" s="18"/>
      <c r="X103" s="25">
        <v>44197</v>
      </c>
      <c r="Y103" s="25">
        <v>44561</v>
      </c>
      <c r="Z103" s="197"/>
      <c r="AA103" s="197"/>
      <c r="AB103" s="197"/>
      <c r="AC103" s="188"/>
      <c r="AD103" s="210"/>
      <c r="AE103" s="175"/>
      <c r="AF103" s="197"/>
      <c r="AG103" s="111"/>
      <c r="AH103" s="111"/>
      <c r="AI103" s="111"/>
      <c r="AJ103" s="100"/>
    </row>
    <row r="104" spans="1:36" ht="56.5" thickBot="1" x14ac:dyDescent="0.4">
      <c r="A104" s="296"/>
      <c r="B104" s="114"/>
      <c r="C104" s="119"/>
      <c r="D104" s="308"/>
      <c r="E104" s="119"/>
      <c r="F104" s="296"/>
      <c r="G104" s="281" t="s">
        <v>58</v>
      </c>
      <c r="H104" s="278" t="s">
        <v>59</v>
      </c>
      <c r="I104" s="281" t="s">
        <v>115</v>
      </c>
      <c r="J104" s="144">
        <v>9</v>
      </c>
      <c r="K104" s="144">
        <v>2</v>
      </c>
      <c r="L104" s="144">
        <v>5</v>
      </c>
      <c r="M104" s="122">
        <v>2</v>
      </c>
      <c r="N104" s="122">
        <v>2</v>
      </c>
      <c r="O104" s="122">
        <f>+N104</f>
        <v>2</v>
      </c>
      <c r="P104" s="125">
        <f>+O104/K105</f>
        <v>1</v>
      </c>
      <c r="Q104" s="125">
        <f>+(L104+O104)/J104</f>
        <v>0.77777777777777779</v>
      </c>
      <c r="R104" s="139"/>
      <c r="S104" s="114"/>
      <c r="T104" s="238"/>
      <c r="U104" s="34"/>
      <c r="V104" s="60" t="s">
        <v>246</v>
      </c>
      <c r="W104" s="18"/>
      <c r="X104" s="25">
        <v>44197</v>
      </c>
      <c r="Y104" s="25">
        <v>44561</v>
      </c>
      <c r="Z104" s="197"/>
      <c r="AA104" s="197"/>
      <c r="AB104" s="197"/>
      <c r="AC104" s="188"/>
      <c r="AD104" s="210"/>
      <c r="AE104" s="175"/>
      <c r="AF104" s="197"/>
      <c r="AG104" s="111"/>
      <c r="AH104" s="111"/>
      <c r="AI104" s="111"/>
      <c r="AJ104" s="100"/>
    </row>
    <row r="105" spans="1:36" ht="84.5" thickBot="1" x14ac:dyDescent="0.4">
      <c r="A105" s="296"/>
      <c r="B105" s="114"/>
      <c r="C105" s="119"/>
      <c r="D105" s="308"/>
      <c r="E105" s="119"/>
      <c r="F105" s="296"/>
      <c r="G105" s="282"/>
      <c r="H105" s="279"/>
      <c r="I105" s="282"/>
      <c r="J105" s="145"/>
      <c r="K105" s="145">
        <v>2</v>
      </c>
      <c r="L105" s="145"/>
      <c r="M105" s="123"/>
      <c r="N105" s="123"/>
      <c r="O105" s="123"/>
      <c r="P105" s="126"/>
      <c r="Q105" s="126"/>
      <c r="R105" s="139"/>
      <c r="S105" s="114"/>
      <c r="T105" s="238"/>
      <c r="U105" s="34"/>
      <c r="V105" s="58" t="s">
        <v>244</v>
      </c>
      <c r="W105" s="18"/>
      <c r="X105" s="25">
        <v>44197</v>
      </c>
      <c r="Y105" s="25">
        <v>44561</v>
      </c>
      <c r="Z105" s="197"/>
      <c r="AA105" s="197"/>
      <c r="AB105" s="197"/>
      <c r="AC105" s="188"/>
      <c r="AD105" s="210"/>
      <c r="AE105" s="175"/>
      <c r="AF105" s="197"/>
      <c r="AG105" s="111"/>
      <c r="AH105" s="111"/>
      <c r="AI105" s="111"/>
      <c r="AJ105" s="100"/>
    </row>
    <row r="106" spans="1:36" ht="42.5" thickBot="1" x14ac:dyDescent="0.4">
      <c r="A106" s="296"/>
      <c r="B106" s="114"/>
      <c r="C106" s="119"/>
      <c r="D106" s="308"/>
      <c r="E106" s="119"/>
      <c r="F106" s="296"/>
      <c r="G106" s="282"/>
      <c r="H106" s="280"/>
      <c r="I106" s="282"/>
      <c r="J106" s="146"/>
      <c r="K106" s="146"/>
      <c r="L106" s="146"/>
      <c r="M106" s="124"/>
      <c r="N106" s="123"/>
      <c r="O106" s="123"/>
      <c r="P106" s="126"/>
      <c r="Q106" s="126"/>
      <c r="R106" s="139"/>
      <c r="S106" s="114"/>
      <c r="T106" s="238"/>
      <c r="U106" s="34"/>
      <c r="V106" s="61" t="s">
        <v>247</v>
      </c>
      <c r="W106" s="18"/>
      <c r="X106" s="25">
        <v>44197</v>
      </c>
      <c r="Y106" s="25">
        <v>44561</v>
      </c>
      <c r="Z106" s="197"/>
      <c r="AA106" s="197"/>
      <c r="AB106" s="197"/>
      <c r="AC106" s="188"/>
      <c r="AD106" s="210"/>
      <c r="AE106" s="175"/>
      <c r="AF106" s="197"/>
      <c r="AG106" s="111"/>
      <c r="AH106" s="111"/>
      <c r="AI106" s="111"/>
      <c r="AJ106" s="100"/>
    </row>
    <row r="107" spans="1:36" ht="71.25" customHeight="1" thickBot="1" x14ac:dyDescent="0.4">
      <c r="A107" s="296"/>
      <c r="B107" s="114"/>
      <c r="C107" s="119"/>
      <c r="D107" s="308"/>
      <c r="E107" s="119"/>
      <c r="F107" s="296"/>
      <c r="G107" s="278" t="s">
        <v>60</v>
      </c>
      <c r="H107" s="278" t="s">
        <v>61</v>
      </c>
      <c r="I107" s="278" t="s">
        <v>116</v>
      </c>
      <c r="J107" s="145">
        <v>6</v>
      </c>
      <c r="K107" s="144">
        <v>1</v>
      </c>
      <c r="L107" s="144">
        <v>2</v>
      </c>
      <c r="M107" s="162">
        <v>0</v>
      </c>
      <c r="N107" s="162">
        <v>0</v>
      </c>
      <c r="O107" s="162">
        <v>0</v>
      </c>
      <c r="P107" s="163">
        <v>0</v>
      </c>
      <c r="Q107" s="148">
        <f>+L107/J107</f>
        <v>0.33333333333333331</v>
      </c>
      <c r="R107" s="139"/>
      <c r="S107" s="114"/>
      <c r="T107" s="238"/>
      <c r="U107" s="33"/>
      <c r="V107" s="31" t="s">
        <v>248</v>
      </c>
      <c r="W107" s="18"/>
      <c r="X107" s="25">
        <v>44197</v>
      </c>
      <c r="Y107" s="25">
        <v>44561</v>
      </c>
      <c r="Z107" s="197"/>
      <c r="AA107" s="197"/>
      <c r="AB107" s="197"/>
      <c r="AC107" s="188"/>
      <c r="AD107" s="210"/>
      <c r="AE107" s="175"/>
      <c r="AF107" s="197"/>
      <c r="AG107" s="111"/>
      <c r="AH107" s="111"/>
      <c r="AI107" s="111"/>
      <c r="AJ107" s="100"/>
    </row>
    <row r="108" spans="1:36" ht="28.5" thickBot="1" x14ac:dyDescent="0.4">
      <c r="A108" s="296"/>
      <c r="B108" s="114"/>
      <c r="C108" s="119"/>
      <c r="D108" s="308"/>
      <c r="E108" s="119"/>
      <c r="F108" s="296"/>
      <c r="G108" s="279"/>
      <c r="H108" s="279"/>
      <c r="I108" s="279"/>
      <c r="J108" s="145"/>
      <c r="K108" s="145"/>
      <c r="L108" s="145"/>
      <c r="M108" s="162"/>
      <c r="N108" s="162"/>
      <c r="O108" s="162"/>
      <c r="P108" s="162"/>
      <c r="Q108" s="148"/>
      <c r="R108" s="139"/>
      <c r="S108" s="114"/>
      <c r="T108" s="238"/>
      <c r="U108" s="33"/>
      <c r="V108" s="22" t="s">
        <v>249</v>
      </c>
      <c r="W108" s="18"/>
      <c r="X108" s="25">
        <v>44197</v>
      </c>
      <c r="Y108" s="25">
        <v>44561</v>
      </c>
      <c r="Z108" s="197"/>
      <c r="AA108" s="197"/>
      <c r="AB108" s="197"/>
      <c r="AC108" s="188"/>
      <c r="AD108" s="210"/>
      <c r="AE108" s="175"/>
      <c r="AF108" s="197"/>
      <c r="AG108" s="111"/>
      <c r="AH108" s="111"/>
      <c r="AI108" s="111"/>
      <c r="AJ108" s="100"/>
    </row>
    <row r="109" spans="1:36" ht="42.5" thickBot="1" x14ac:dyDescent="0.4">
      <c r="A109" s="296"/>
      <c r="B109" s="114"/>
      <c r="C109" s="119"/>
      <c r="D109" s="308"/>
      <c r="E109" s="119"/>
      <c r="F109" s="296"/>
      <c r="G109" s="280"/>
      <c r="H109" s="280"/>
      <c r="I109" s="280"/>
      <c r="J109" s="146"/>
      <c r="K109" s="146"/>
      <c r="L109" s="146"/>
      <c r="M109" s="162"/>
      <c r="N109" s="162"/>
      <c r="O109" s="162"/>
      <c r="P109" s="162"/>
      <c r="Q109" s="148"/>
      <c r="R109" s="139"/>
      <c r="S109" s="114"/>
      <c r="T109" s="238"/>
      <c r="U109" s="33"/>
      <c r="V109" s="29" t="s">
        <v>250</v>
      </c>
      <c r="W109" s="18"/>
      <c r="X109" s="25">
        <v>44197</v>
      </c>
      <c r="Y109" s="25">
        <v>44561</v>
      </c>
      <c r="Z109" s="197"/>
      <c r="AA109" s="197"/>
      <c r="AB109" s="197"/>
      <c r="AC109" s="188"/>
      <c r="AD109" s="210"/>
      <c r="AE109" s="175"/>
      <c r="AF109" s="197"/>
      <c r="AG109" s="111"/>
      <c r="AH109" s="111"/>
      <c r="AI109" s="111"/>
      <c r="AJ109" s="100"/>
    </row>
    <row r="110" spans="1:36" ht="84.5" thickBot="1" x14ac:dyDescent="0.4">
      <c r="A110" s="296"/>
      <c r="B110" s="114"/>
      <c r="C110" s="119"/>
      <c r="D110" s="308"/>
      <c r="E110" s="119"/>
      <c r="F110" s="296"/>
      <c r="G110" s="35" t="s">
        <v>62</v>
      </c>
      <c r="H110" s="35" t="s">
        <v>63</v>
      </c>
      <c r="I110" s="35" t="s">
        <v>117</v>
      </c>
      <c r="J110" s="62">
        <v>20</v>
      </c>
      <c r="K110" s="63">
        <v>5</v>
      </c>
      <c r="L110" s="63">
        <v>5</v>
      </c>
      <c r="M110" s="64">
        <v>0.5</v>
      </c>
      <c r="N110" s="65">
        <v>3</v>
      </c>
      <c r="O110" s="66">
        <f>+N110</f>
        <v>3</v>
      </c>
      <c r="P110" s="67">
        <f>+O110/5</f>
        <v>0.6</v>
      </c>
      <c r="Q110" s="68">
        <f>+(L110+O110)/J110</f>
        <v>0.4</v>
      </c>
      <c r="R110" s="139"/>
      <c r="S110" s="114"/>
      <c r="T110" s="238"/>
      <c r="U110" s="34"/>
      <c r="V110" s="69" t="s">
        <v>251</v>
      </c>
      <c r="W110" s="18"/>
      <c r="X110" s="25">
        <v>44197</v>
      </c>
      <c r="Y110" s="25">
        <v>44561</v>
      </c>
      <c r="Z110" s="197"/>
      <c r="AA110" s="197"/>
      <c r="AB110" s="197"/>
      <c r="AC110" s="188"/>
      <c r="AD110" s="210"/>
      <c r="AE110" s="175"/>
      <c r="AF110" s="197"/>
      <c r="AG110" s="111"/>
      <c r="AH110" s="111"/>
      <c r="AI110" s="111"/>
      <c r="AJ110" s="100"/>
    </row>
    <row r="111" spans="1:36" ht="70.5" thickBot="1" x14ac:dyDescent="0.4">
      <c r="A111" s="296"/>
      <c r="B111" s="114"/>
      <c r="C111" s="119"/>
      <c r="D111" s="308"/>
      <c r="E111" s="119"/>
      <c r="F111" s="296"/>
      <c r="G111" s="278" t="s">
        <v>64</v>
      </c>
      <c r="H111" s="278" t="s">
        <v>65</v>
      </c>
      <c r="I111" s="278" t="s">
        <v>118</v>
      </c>
      <c r="J111" s="144">
        <v>5</v>
      </c>
      <c r="K111" s="45">
        <v>1</v>
      </c>
      <c r="L111" s="144">
        <v>1</v>
      </c>
      <c r="M111" s="144">
        <v>0</v>
      </c>
      <c r="N111" s="159">
        <v>0.7</v>
      </c>
      <c r="O111" s="170">
        <f>+N111</f>
        <v>0.7</v>
      </c>
      <c r="P111" s="142">
        <f>+O111/1</f>
        <v>0.7</v>
      </c>
      <c r="Q111" s="126">
        <f>1.7/5</f>
        <v>0.33999999999999997</v>
      </c>
      <c r="R111" s="139"/>
      <c r="S111" s="199"/>
      <c r="T111" s="238"/>
      <c r="U111" s="34"/>
      <c r="V111" s="20" t="s">
        <v>252</v>
      </c>
      <c r="W111" s="18"/>
      <c r="X111" s="25">
        <v>44197</v>
      </c>
      <c r="Y111" s="25">
        <v>44561</v>
      </c>
      <c r="Z111" s="197"/>
      <c r="AA111" s="197"/>
      <c r="AB111" s="197"/>
      <c r="AC111" s="188"/>
      <c r="AD111" s="210"/>
      <c r="AE111" s="175"/>
      <c r="AF111" s="197"/>
      <c r="AG111" s="111"/>
      <c r="AH111" s="111"/>
      <c r="AI111" s="111"/>
      <c r="AJ111" s="100"/>
    </row>
    <row r="112" spans="1:36" ht="15" thickBot="1" x14ac:dyDescent="0.4">
      <c r="A112" s="296"/>
      <c r="B112" s="114"/>
      <c r="C112" s="119"/>
      <c r="D112" s="308"/>
      <c r="E112" s="119"/>
      <c r="F112" s="296"/>
      <c r="G112" s="280"/>
      <c r="H112" s="280"/>
      <c r="I112" s="280"/>
      <c r="J112" s="146"/>
      <c r="K112" s="46"/>
      <c r="L112" s="146"/>
      <c r="M112" s="146"/>
      <c r="N112" s="160"/>
      <c r="O112" s="170"/>
      <c r="P112" s="145"/>
      <c r="Q112" s="126"/>
      <c r="R112" s="139"/>
      <c r="S112" s="199"/>
      <c r="T112" s="238"/>
      <c r="U112" s="34"/>
      <c r="V112" s="29" t="s">
        <v>253</v>
      </c>
      <c r="W112" s="18"/>
      <c r="X112" s="25">
        <v>44197</v>
      </c>
      <c r="Y112" s="25">
        <v>44561</v>
      </c>
      <c r="Z112" s="197"/>
      <c r="AA112" s="197"/>
      <c r="AB112" s="197"/>
      <c r="AC112" s="188"/>
      <c r="AD112" s="211"/>
      <c r="AE112" s="213"/>
      <c r="AF112" s="197"/>
      <c r="AG112" s="112"/>
      <c r="AH112" s="112"/>
      <c r="AI112" s="112"/>
      <c r="AJ112" s="101"/>
    </row>
    <row r="113" spans="1:36" ht="24.75" customHeight="1" thickBot="1" x14ac:dyDescent="0.4">
      <c r="A113" s="296"/>
      <c r="B113" s="114"/>
      <c r="C113" s="119"/>
      <c r="D113" s="308"/>
      <c r="E113" s="119"/>
      <c r="F113" s="296"/>
      <c r="G113" s="278" t="s">
        <v>66</v>
      </c>
      <c r="H113" s="278" t="s">
        <v>65</v>
      </c>
      <c r="I113" s="278" t="s">
        <v>119</v>
      </c>
      <c r="J113" s="144">
        <v>4</v>
      </c>
      <c r="K113" s="144">
        <v>1</v>
      </c>
      <c r="L113" s="144">
        <v>1</v>
      </c>
      <c r="M113" s="158">
        <v>0</v>
      </c>
      <c r="N113" s="216">
        <v>0.1</v>
      </c>
      <c r="O113" s="164">
        <f>+N113</f>
        <v>0.1</v>
      </c>
      <c r="P113" s="166">
        <f>+O113</f>
        <v>0.1</v>
      </c>
      <c r="Q113" s="168">
        <f>1.1/4</f>
        <v>0.27500000000000002</v>
      </c>
      <c r="R113" s="139"/>
      <c r="S113" s="198" t="s">
        <v>144</v>
      </c>
      <c r="T113" s="239">
        <v>2020130010199</v>
      </c>
      <c r="U113" s="70"/>
      <c r="V113" s="40" t="s">
        <v>254</v>
      </c>
      <c r="W113" s="18"/>
      <c r="X113" s="25">
        <v>44197</v>
      </c>
      <c r="Y113" s="25">
        <v>44561</v>
      </c>
      <c r="Z113" s="214" t="s">
        <v>352</v>
      </c>
      <c r="AA113" s="214"/>
      <c r="AB113" s="214"/>
      <c r="AC113" s="214" t="s">
        <v>353</v>
      </c>
      <c r="AD113" s="116" t="s">
        <v>356</v>
      </c>
      <c r="AE113" s="215">
        <v>229427184.18000001</v>
      </c>
      <c r="AF113" s="119" t="s">
        <v>357</v>
      </c>
      <c r="AG113" s="119" t="s">
        <v>344</v>
      </c>
      <c r="AH113" s="118">
        <f>113922442+50341999</f>
        <v>164264441</v>
      </c>
      <c r="AI113" s="119">
        <v>113922442</v>
      </c>
      <c r="AJ113" s="103">
        <f>+AI113/AH113</f>
        <v>0.69353075630044603</v>
      </c>
    </row>
    <row r="114" spans="1:36" ht="34.5" customHeight="1" thickBot="1" x14ac:dyDescent="0.4">
      <c r="A114" s="296"/>
      <c r="B114" s="114"/>
      <c r="C114" s="119"/>
      <c r="D114" s="308"/>
      <c r="E114" s="119"/>
      <c r="F114" s="296"/>
      <c r="G114" s="279"/>
      <c r="H114" s="279"/>
      <c r="I114" s="279"/>
      <c r="J114" s="145"/>
      <c r="K114" s="146"/>
      <c r="L114" s="146"/>
      <c r="M114" s="155"/>
      <c r="N114" s="216"/>
      <c r="O114" s="165"/>
      <c r="P114" s="167"/>
      <c r="Q114" s="169"/>
      <c r="R114" s="139"/>
      <c r="S114" s="199"/>
      <c r="T114" s="240"/>
      <c r="U114" s="71"/>
      <c r="V114" s="72" t="s">
        <v>253</v>
      </c>
      <c r="W114" s="18"/>
      <c r="X114" s="25">
        <v>44197</v>
      </c>
      <c r="Y114" s="25">
        <v>44561</v>
      </c>
      <c r="Z114" s="188"/>
      <c r="AA114" s="188"/>
      <c r="AB114" s="188"/>
      <c r="AC114" s="188"/>
      <c r="AD114" s="114"/>
      <c r="AE114" s="185"/>
      <c r="AF114" s="119"/>
      <c r="AG114" s="119"/>
      <c r="AH114" s="119"/>
      <c r="AI114" s="119"/>
      <c r="AJ114" s="103"/>
    </row>
    <row r="115" spans="1:36" ht="28.5" thickBot="1" x14ac:dyDescent="0.4">
      <c r="A115" s="296"/>
      <c r="B115" s="114"/>
      <c r="C115" s="119"/>
      <c r="D115" s="308"/>
      <c r="E115" s="119"/>
      <c r="F115" s="296"/>
      <c r="G115" s="278" t="s">
        <v>67</v>
      </c>
      <c r="H115" s="278" t="s">
        <v>68</v>
      </c>
      <c r="I115" s="278" t="s">
        <v>120</v>
      </c>
      <c r="J115" s="144">
        <v>4</v>
      </c>
      <c r="K115" s="62"/>
      <c r="L115" s="144">
        <v>1</v>
      </c>
      <c r="M115" s="159">
        <v>0.13</v>
      </c>
      <c r="N115" s="160">
        <v>0.8</v>
      </c>
      <c r="O115" s="160">
        <f>+N115</f>
        <v>0.8</v>
      </c>
      <c r="P115" s="142">
        <f>+O115</f>
        <v>0.8</v>
      </c>
      <c r="Q115" s="126">
        <f>1.8/4</f>
        <v>0.45</v>
      </c>
      <c r="R115" s="139"/>
      <c r="S115" s="199"/>
      <c r="T115" s="240"/>
      <c r="U115" s="71"/>
      <c r="V115" s="42" t="s">
        <v>255</v>
      </c>
      <c r="W115" s="18"/>
      <c r="X115" s="25">
        <v>44197</v>
      </c>
      <c r="Y115" s="25">
        <v>44561</v>
      </c>
      <c r="Z115" s="188"/>
      <c r="AA115" s="188"/>
      <c r="AB115" s="188"/>
      <c r="AC115" s="188"/>
      <c r="AD115" s="114"/>
      <c r="AE115" s="185"/>
      <c r="AF115" s="119"/>
      <c r="AG115" s="119"/>
      <c r="AH115" s="119"/>
      <c r="AI115" s="119"/>
      <c r="AJ115" s="103"/>
    </row>
    <row r="116" spans="1:36" ht="28.5" thickBot="1" x14ac:dyDescent="0.4">
      <c r="A116" s="296"/>
      <c r="B116" s="114"/>
      <c r="C116" s="119"/>
      <c r="D116" s="308"/>
      <c r="E116" s="119"/>
      <c r="F116" s="296"/>
      <c r="G116" s="279"/>
      <c r="H116" s="279"/>
      <c r="I116" s="279"/>
      <c r="J116" s="145"/>
      <c r="K116" s="73">
        <v>1</v>
      </c>
      <c r="L116" s="145"/>
      <c r="M116" s="160"/>
      <c r="N116" s="160"/>
      <c r="O116" s="160"/>
      <c r="P116" s="145"/>
      <c r="Q116" s="126"/>
      <c r="R116" s="139"/>
      <c r="S116" s="199"/>
      <c r="T116" s="240"/>
      <c r="U116" s="71"/>
      <c r="V116" s="40" t="s">
        <v>256</v>
      </c>
      <c r="W116" s="18"/>
      <c r="X116" s="25">
        <v>44197</v>
      </c>
      <c r="Y116" s="25">
        <v>44561</v>
      </c>
      <c r="Z116" s="188"/>
      <c r="AA116" s="188"/>
      <c r="AB116" s="188"/>
      <c r="AC116" s="188"/>
      <c r="AD116" s="114"/>
      <c r="AE116" s="185"/>
      <c r="AF116" s="119"/>
      <c r="AG116" s="119"/>
      <c r="AH116" s="119"/>
      <c r="AI116" s="119"/>
      <c r="AJ116" s="103"/>
    </row>
    <row r="117" spans="1:36" ht="15" thickBot="1" x14ac:dyDescent="0.4">
      <c r="A117" s="296"/>
      <c r="B117" s="114"/>
      <c r="C117" s="119"/>
      <c r="D117" s="308"/>
      <c r="E117" s="119"/>
      <c r="F117" s="296"/>
      <c r="G117" s="279"/>
      <c r="H117" s="279"/>
      <c r="I117" s="279"/>
      <c r="J117" s="145"/>
      <c r="K117" s="73"/>
      <c r="L117" s="145"/>
      <c r="M117" s="160"/>
      <c r="N117" s="160"/>
      <c r="O117" s="160"/>
      <c r="P117" s="145"/>
      <c r="Q117" s="126"/>
      <c r="R117" s="139"/>
      <c r="S117" s="199"/>
      <c r="T117" s="240"/>
      <c r="U117" s="71"/>
      <c r="V117" s="40" t="s">
        <v>257</v>
      </c>
      <c r="W117" s="18"/>
      <c r="X117" s="25">
        <v>44197</v>
      </c>
      <c r="Y117" s="25">
        <v>44561</v>
      </c>
      <c r="Z117" s="188"/>
      <c r="AA117" s="188"/>
      <c r="AB117" s="188"/>
      <c r="AC117" s="188"/>
      <c r="AD117" s="114"/>
      <c r="AE117" s="185"/>
      <c r="AF117" s="119"/>
      <c r="AG117" s="119"/>
      <c r="AH117" s="119"/>
      <c r="AI117" s="119"/>
      <c r="AJ117" s="103"/>
    </row>
    <row r="118" spans="1:36" ht="15" thickBot="1" x14ac:dyDescent="0.4">
      <c r="A118" s="296"/>
      <c r="B118" s="114"/>
      <c r="C118" s="119"/>
      <c r="D118" s="308"/>
      <c r="E118" s="119"/>
      <c r="F118" s="296"/>
      <c r="G118" s="279"/>
      <c r="H118" s="279"/>
      <c r="I118" s="279"/>
      <c r="J118" s="145"/>
      <c r="K118" s="73"/>
      <c r="L118" s="145"/>
      <c r="M118" s="160"/>
      <c r="N118" s="160"/>
      <c r="O118" s="160"/>
      <c r="P118" s="145"/>
      <c r="Q118" s="126"/>
      <c r="R118" s="139"/>
      <c r="S118" s="199"/>
      <c r="T118" s="240"/>
      <c r="U118" s="71"/>
      <c r="V118" s="40" t="s">
        <v>258</v>
      </c>
      <c r="W118" s="18"/>
      <c r="X118" s="25">
        <v>44197</v>
      </c>
      <c r="Y118" s="25">
        <v>44561</v>
      </c>
      <c r="Z118" s="188"/>
      <c r="AA118" s="188"/>
      <c r="AB118" s="188"/>
      <c r="AC118" s="188"/>
      <c r="AD118" s="114"/>
      <c r="AE118" s="185"/>
      <c r="AF118" s="119"/>
      <c r="AG118" s="119"/>
      <c r="AH118" s="119"/>
      <c r="AI118" s="119"/>
      <c r="AJ118" s="103"/>
    </row>
    <row r="119" spans="1:36" ht="15" thickBot="1" x14ac:dyDescent="0.4">
      <c r="A119" s="296"/>
      <c r="B119" s="114"/>
      <c r="C119" s="119"/>
      <c r="D119" s="308"/>
      <c r="E119" s="119"/>
      <c r="F119" s="296"/>
      <c r="G119" s="280"/>
      <c r="H119" s="280"/>
      <c r="I119" s="280"/>
      <c r="J119" s="146"/>
      <c r="K119" s="74"/>
      <c r="L119" s="146"/>
      <c r="M119" s="161"/>
      <c r="N119" s="161"/>
      <c r="O119" s="161"/>
      <c r="P119" s="146"/>
      <c r="Q119" s="127"/>
      <c r="R119" s="139"/>
      <c r="S119" s="199"/>
      <c r="T119" s="240"/>
      <c r="U119" s="71"/>
      <c r="V119" s="41" t="s">
        <v>259</v>
      </c>
      <c r="W119" s="18"/>
      <c r="X119" s="25">
        <v>44197</v>
      </c>
      <c r="Y119" s="25">
        <v>44561</v>
      </c>
      <c r="Z119" s="188"/>
      <c r="AA119" s="188"/>
      <c r="AB119" s="188"/>
      <c r="AC119" s="188"/>
      <c r="AD119" s="114"/>
      <c r="AE119" s="185"/>
      <c r="AF119" s="119"/>
      <c r="AG119" s="119"/>
      <c r="AH119" s="119"/>
      <c r="AI119" s="119"/>
      <c r="AJ119" s="103"/>
    </row>
    <row r="120" spans="1:36" ht="28.5" thickBot="1" x14ac:dyDescent="0.4">
      <c r="A120" s="296"/>
      <c r="B120" s="114"/>
      <c r="C120" s="119"/>
      <c r="D120" s="308"/>
      <c r="E120" s="119"/>
      <c r="F120" s="296"/>
      <c r="G120" s="278" t="s">
        <v>69</v>
      </c>
      <c r="H120" s="278" t="s">
        <v>61</v>
      </c>
      <c r="I120" s="278" t="s">
        <v>121</v>
      </c>
      <c r="J120" s="144">
        <v>4</v>
      </c>
      <c r="K120" s="144">
        <v>1</v>
      </c>
      <c r="L120" s="144">
        <v>1</v>
      </c>
      <c r="M120" s="159">
        <v>0.25</v>
      </c>
      <c r="N120" s="159">
        <v>0.8</v>
      </c>
      <c r="O120" s="159">
        <f>+N120</f>
        <v>0.8</v>
      </c>
      <c r="P120" s="141">
        <f>+O120</f>
        <v>0.8</v>
      </c>
      <c r="Q120" s="125">
        <f>1.8/4</f>
        <v>0.45</v>
      </c>
      <c r="R120" s="139"/>
      <c r="S120" s="199"/>
      <c r="T120" s="240"/>
      <c r="U120" s="71"/>
      <c r="V120" s="42" t="s">
        <v>260</v>
      </c>
      <c r="W120" s="18"/>
      <c r="X120" s="25">
        <v>44197</v>
      </c>
      <c r="Y120" s="25">
        <v>44561</v>
      </c>
      <c r="Z120" s="188"/>
      <c r="AA120" s="188"/>
      <c r="AB120" s="188"/>
      <c r="AC120" s="188"/>
      <c r="AD120" s="114"/>
      <c r="AE120" s="185"/>
      <c r="AF120" s="119"/>
      <c r="AG120" s="119"/>
      <c r="AH120" s="119"/>
      <c r="AI120" s="119"/>
      <c r="AJ120" s="103"/>
    </row>
    <row r="121" spans="1:36" ht="28.5" thickBot="1" x14ac:dyDescent="0.4">
      <c r="A121" s="296"/>
      <c r="B121" s="114"/>
      <c r="C121" s="119"/>
      <c r="D121" s="308"/>
      <c r="E121" s="119"/>
      <c r="F121" s="296"/>
      <c r="G121" s="279"/>
      <c r="H121" s="279"/>
      <c r="I121" s="279"/>
      <c r="J121" s="145"/>
      <c r="K121" s="145"/>
      <c r="L121" s="145"/>
      <c r="M121" s="160"/>
      <c r="N121" s="160"/>
      <c r="O121" s="160"/>
      <c r="P121" s="145"/>
      <c r="Q121" s="126"/>
      <c r="R121" s="139"/>
      <c r="S121" s="199"/>
      <c r="T121" s="240"/>
      <c r="U121" s="71"/>
      <c r="V121" s="38" t="s">
        <v>256</v>
      </c>
      <c r="W121" s="18"/>
      <c r="X121" s="25">
        <v>44197</v>
      </c>
      <c r="Y121" s="25">
        <v>44561</v>
      </c>
      <c r="Z121" s="188"/>
      <c r="AA121" s="188"/>
      <c r="AB121" s="188"/>
      <c r="AC121" s="188"/>
      <c r="AD121" s="114"/>
      <c r="AE121" s="185"/>
      <c r="AF121" s="119"/>
      <c r="AG121" s="119"/>
      <c r="AH121" s="119"/>
      <c r="AI121" s="119"/>
      <c r="AJ121" s="103"/>
    </row>
    <row r="122" spans="1:36" ht="15" thickBot="1" x14ac:dyDescent="0.4">
      <c r="A122" s="296"/>
      <c r="B122" s="114"/>
      <c r="C122" s="119"/>
      <c r="D122" s="308"/>
      <c r="E122" s="119"/>
      <c r="F122" s="296"/>
      <c r="G122" s="279"/>
      <c r="H122" s="279"/>
      <c r="I122" s="279"/>
      <c r="J122" s="145"/>
      <c r="K122" s="145"/>
      <c r="L122" s="145"/>
      <c r="M122" s="160"/>
      <c r="N122" s="160"/>
      <c r="O122" s="160"/>
      <c r="P122" s="145"/>
      <c r="Q122" s="126"/>
      <c r="R122" s="139"/>
      <c r="S122" s="199"/>
      <c r="T122" s="240"/>
      <c r="U122" s="71"/>
      <c r="V122" s="38" t="s">
        <v>257</v>
      </c>
      <c r="W122" s="18"/>
      <c r="X122" s="25">
        <v>44197</v>
      </c>
      <c r="Y122" s="25">
        <v>44561</v>
      </c>
      <c r="Z122" s="188"/>
      <c r="AA122" s="188"/>
      <c r="AB122" s="188"/>
      <c r="AC122" s="188"/>
      <c r="AD122" s="114"/>
      <c r="AE122" s="185"/>
      <c r="AF122" s="119"/>
      <c r="AG122" s="119"/>
      <c r="AH122" s="119"/>
      <c r="AI122" s="119"/>
      <c r="AJ122" s="103"/>
    </row>
    <row r="123" spans="1:36" ht="15" thickBot="1" x14ac:dyDescent="0.4">
      <c r="A123" s="296"/>
      <c r="B123" s="114"/>
      <c r="C123" s="119"/>
      <c r="D123" s="308"/>
      <c r="E123" s="119"/>
      <c r="F123" s="296"/>
      <c r="G123" s="279"/>
      <c r="H123" s="279"/>
      <c r="I123" s="279"/>
      <c r="J123" s="145"/>
      <c r="K123" s="145"/>
      <c r="L123" s="145"/>
      <c r="M123" s="160"/>
      <c r="N123" s="160"/>
      <c r="O123" s="160"/>
      <c r="P123" s="145"/>
      <c r="Q123" s="126"/>
      <c r="R123" s="139"/>
      <c r="S123" s="199"/>
      <c r="T123" s="240"/>
      <c r="U123" s="71"/>
      <c r="V123" s="75" t="s">
        <v>258</v>
      </c>
      <c r="W123" s="18"/>
      <c r="X123" s="25">
        <v>44197</v>
      </c>
      <c r="Y123" s="25">
        <v>44561</v>
      </c>
      <c r="Z123" s="188"/>
      <c r="AA123" s="188"/>
      <c r="AB123" s="188"/>
      <c r="AC123" s="188"/>
      <c r="AD123" s="114"/>
      <c r="AE123" s="185"/>
      <c r="AF123" s="119"/>
      <c r="AG123" s="119"/>
      <c r="AH123" s="119"/>
      <c r="AI123" s="119"/>
      <c r="AJ123" s="103"/>
    </row>
    <row r="124" spans="1:36" ht="15" thickBot="1" x14ac:dyDescent="0.4">
      <c r="A124" s="296"/>
      <c r="B124" s="114"/>
      <c r="C124" s="119"/>
      <c r="D124" s="308"/>
      <c r="E124" s="119"/>
      <c r="F124" s="296"/>
      <c r="G124" s="279"/>
      <c r="H124" s="279"/>
      <c r="I124" s="279"/>
      <c r="J124" s="145"/>
      <c r="K124" s="145"/>
      <c r="L124" s="145"/>
      <c r="M124" s="160"/>
      <c r="N124" s="160"/>
      <c r="O124" s="160"/>
      <c r="P124" s="145"/>
      <c r="Q124" s="126"/>
      <c r="R124" s="139"/>
      <c r="S124" s="199"/>
      <c r="T124" s="240"/>
      <c r="U124" s="71"/>
      <c r="V124" s="72" t="s">
        <v>261</v>
      </c>
      <c r="W124" s="18"/>
      <c r="X124" s="25">
        <v>44197</v>
      </c>
      <c r="Y124" s="25">
        <v>44561</v>
      </c>
      <c r="Z124" s="188"/>
      <c r="AA124" s="188"/>
      <c r="AB124" s="188"/>
      <c r="AC124" s="188"/>
      <c r="AD124" s="114"/>
      <c r="AE124" s="185"/>
      <c r="AF124" s="119"/>
      <c r="AG124" s="119"/>
      <c r="AH124" s="119"/>
      <c r="AI124" s="119"/>
      <c r="AJ124" s="103"/>
    </row>
    <row r="125" spans="1:36" ht="28.5" thickBot="1" x14ac:dyDescent="0.4">
      <c r="A125" s="296"/>
      <c r="B125" s="114"/>
      <c r="C125" s="119"/>
      <c r="D125" s="308"/>
      <c r="E125" s="119"/>
      <c r="F125" s="296"/>
      <c r="G125" s="280"/>
      <c r="H125" s="280"/>
      <c r="I125" s="280"/>
      <c r="J125" s="146"/>
      <c r="K125" s="146"/>
      <c r="L125" s="146"/>
      <c r="M125" s="161"/>
      <c r="N125" s="161"/>
      <c r="O125" s="161"/>
      <c r="P125" s="146"/>
      <c r="Q125" s="127"/>
      <c r="R125" s="139"/>
      <c r="S125" s="199"/>
      <c r="T125" s="240"/>
      <c r="U125" s="71"/>
      <c r="V125" s="41" t="s">
        <v>154</v>
      </c>
      <c r="W125" s="18"/>
      <c r="X125" s="25">
        <v>44197</v>
      </c>
      <c r="Y125" s="25">
        <v>44561</v>
      </c>
      <c r="Z125" s="188"/>
      <c r="AA125" s="188"/>
      <c r="AB125" s="188"/>
      <c r="AC125" s="188"/>
      <c r="AD125" s="114"/>
      <c r="AE125" s="185"/>
      <c r="AF125" s="119"/>
      <c r="AG125" s="119"/>
      <c r="AH125" s="119"/>
      <c r="AI125" s="119"/>
      <c r="AJ125" s="103"/>
    </row>
    <row r="126" spans="1:36" ht="43" thickBot="1" x14ac:dyDescent="0.4">
      <c r="A126" s="296"/>
      <c r="B126" s="114"/>
      <c r="C126" s="119"/>
      <c r="D126" s="308"/>
      <c r="E126" s="119"/>
      <c r="F126" s="296"/>
      <c r="G126" s="278" t="s">
        <v>70</v>
      </c>
      <c r="H126" s="278" t="s">
        <v>65</v>
      </c>
      <c r="I126" s="278" t="s">
        <v>122</v>
      </c>
      <c r="J126" s="144">
        <v>1</v>
      </c>
      <c r="K126" s="144">
        <v>0</v>
      </c>
      <c r="L126" s="144">
        <v>0</v>
      </c>
      <c r="M126" s="144">
        <v>0</v>
      </c>
      <c r="N126" s="144">
        <v>0</v>
      </c>
      <c r="O126" s="144" t="s">
        <v>376</v>
      </c>
      <c r="P126" s="141" t="s">
        <v>376</v>
      </c>
      <c r="Q126" s="144" t="s">
        <v>376</v>
      </c>
      <c r="R126" s="139"/>
      <c r="S126" s="199"/>
      <c r="T126" s="240"/>
      <c r="U126" s="71"/>
      <c r="V126" s="76" t="s">
        <v>262</v>
      </c>
      <c r="W126" s="18"/>
      <c r="X126" s="25">
        <v>44197</v>
      </c>
      <c r="Y126" s="25">
        <v>44561</v>
      </c>
      <c r="Z126" s="188"/>
      <c r="AA126" s="188"/>
      <c r="AB126" s="188"/>
      <c r="AC126" s="188"/>
      <c r="AD126" s="114"/>
      <c r="AE126" s="185"/>
      <c r="AF126" s="119"/>
      <c r="AG126" s="119"/>
      <c r="AH126" s="119"/>
      <c r="AI126" s="119"/>
      <c r="AJ126" s="103"/>
    </row>
    <row r="127" spans="1:36" ht="43.5" customHeight="1" thickBot="1" x14ac:dyDescent="0.4">
      <c r="A127" s="296"/>
      <c r="B127" s="114"/>
      <c r="C127" s="119"/>
      <c r="D127" s="308"/>
      <c r="E127" s="119"/>
      <c r="F127" s="296"/>
      <c r="G127" s="279"/>
      <c r="H127" s="279"/>
      <c r="I127" s="279"/>
      <c r="J127" s="145"/>
      <c r="K127" s="145"/>
      <c r="L127" s="145"/>
      <c r="M127" s="145"/>
      <c r="N127" s="145"/>
      <c r="O127" s="145"/>
      <c r="P127" s="145"/>
      <c r="Q127" s="145"/>
      <c r="R127" s="139"/>
      <c r="S127" s="199"/>
      <c r="T127" s="240"/>
      <c r="U127" s="71"/>
      <c r="V127" s="50" t="s">
        <v>263</v>
      </c>
      <c r="W127" s="18"/>
      <c r="X127" s="25">
        <v>44197</v>
      </c>
      <c r="Y127" s="25">
        <v>44561</v>
      </c>
      <c r="Z127" s="188"/>
      <c r="AA127" s="188"/>
      <c r="AB127" s="188"/>
      <c r="AC127" s="188"/>
      <c r="AD127" s="114"/>
      <c r="AE127" s="185"/>
      <c r="AF127" s="119"/>
      <c r="AG127" s="119"/>
      <c r="AH127" s="119"/>
      <c r="AI127" s="119"/>
      <c r="AJ127" s="103"/>
    </row>
    <row r="128" spans="1:36" ht="28.5" thickBot="1" x14ac:dyDescent="0.4">
      <c r="A128" s="296"/>
      <c r="B128" s="114"/>
      <c r="C128" s="119"/>
      <c r="D128" s="308"/>
      <c r="E128" s="119"/>
      <c r="F128" s="296"/>
      <c r="G128" s="279"/>
      <c r="H128" s="279"/>
      <c r="I128" s="279"/>
      <c r="J128" s="145"/>
      <c r="K128" s="145"/>
      <c r="L128" s="145"/>
      <c r="M128" s="145"/>
      <c r="N128" s="145"/>
      <c r="O128" s="145"/>
      <c r="P128" s="145"/>
      <c r="Q128" s="145"/>
      <c r="R128" s="139"/>
      <c r="S128" s="199"/>
      <c r="T128" s="240"/>
      <c r="U128" s="71"/>
      <c r="V128" s="50" t="s">
        <v>264</v>
      </c>
      <c r="W128" s="18"/>
      <c r="X128" s="25">
        <v>44197</v>
      </c>
      <c r="Y128" s="25">
        <v>44561</v>
      </c>
      <c r="Z128" s="188"/>
      <c r="AA128" s="188"/>
      <c r="AB128" s="188"/>
      <c r="AC128" s="188"/>
      <c r="AD128" s="114"/>
      <c r="AE128" s="185"/>
      <c r="AF128" s="119"/>
      <c r="AG128" s="119"/>
      <c r="AH128" s="119"/>
      <c r="AI128" s="119"/>
      <c r="AJ128" s="103"/>
    </row>
    <row r="129" spans="1:36" ht="28.5" thickBot="1" x14ac:dyDescent="0.4">
      <c r="A129" s="296"/>
      <c r="B129" s="114"/>
      <c r="C129" s="119"/>
      <c r="D129" s="308"/>
      <c r="E129" s="119"/>
      <c r="F129" s="296"/>
      <c r="G129" s="279"/>
      <c r="H129" s="279"/>
      <c r="I129" s="279"/>
      <c r="J129" s="145"/>
      <c r="K129" s="145"/>
      <c r="L129" s="145"/>
      <c r="M129" s="145"/>
      <c r="N129" s="145"/>
      <c r="O129" s="145"/>
      <c r="P129" s="145"/>
      <c r="Q129" s="145"/>
      <c r="R129" s="139"/>
      <c r="S129" s="199"/>
      <c r="T129" s="240"/>
      <c r="U129" s="71"/>
      <c r="V129" s="77" t="s">
        <v>265</v>
      </c>
      <c r="W129" s="18"/>
      <c r="X129" s="25">
        <v>44197</v>
      </c>
      <c r="Y129" s="25">
        <v>44561</v>
      </c>
      <c r="Z129" s="188"/>
      <c r="AA129" s="188"/>
      <c r="AB129" s="188"/>
      <c r="AC129" s="188"/>
      <c r="AD129" s="114"/>
      <c r="AE129" s="185"/>
      <c r="AF129" s="119"/>
      <c r="AG129" s="119"/>
      <c r="AH129" s="119"/>
      <c r="AI129" s="119"/>
      <c r="AJ129" s="103"/>
    </row>
    <row r="130" spans="1:36" ht="28.5" thickBot="1" x14ac:dyDescent="0.4">
      <c r="A130" s="296"/>
      <c r="B130" s="114"/>
      <c r="C130" s="119"/>
      <c r="D130" s="308"/>
      <c r="E130" s="119"/>
      <c r="F130" s="297"/>
      <c r="G130" s="280"/>
      <c r="H130" s="280"/>
      <c r="I130" s="280"/>
      <c r="J130" s="146"/>
      <c r="K130" s="146"/>
      <c r="L130" s="146"/>
      <c r="M130" s="146"/>
      <c r="N130" s="145"/>
      <c r="O130" s="145"/>
      <c r="P130" s="145"/>
      <c r="Q130" s="145"/>
      <c r="R130" s="140"/>
      <c r="S130" s="243"/>
      <c r="T130" s="241"/>
      <c r="U130" s="78"/>
      <c r="V130" s="77" t="s">
        <v>154</v>
      </c>
      <c r="W130" s="18"/>
      <c r="X130" s="25">
        <v>44197</v>
      </c>
      <c r="Y130" s="25">
        <v>44561</v>
      </c>
      <c r="Z130" s="208"/>
      <c r="AA130" s="208"/>
      <c r="AB130" s="208"/>
      <c r="AC130" s="208"/>
      <c r="AD130" s="115"/>
      <c r="AE130" s="186"/>
      <c r="AF130" s="120"/>
      <c r="AG130" s="120"/>
      <c r="AH130" s="120"/>
      <c r="AI130" s="120"/>
      <c r="AJ130" s="104"/>
    </row>
    <row r="131" spans="1:36" ht="15" customHeight="1" thickBot="1" x14ac:dyDescent="0.4">
      <c r="A131" s="296"/>
      <c r="B131" s="114"/>
      <c r="C131" s="119"/>
      <c r="D131" s="308"/>
      <c r="E131" s="119"/>
      <c r="F131" s="116" t="s">
        <v>71</v>
      </c>
      <c r="G131" s="121" t="s">
        <v>72</v>
      </c>
      <c r="H131" s="291" t="s">
        <v>61</v>
      </c>
      <c r="I131" s="121" t="s">
        <v>123</v>
      </c>
      <c r="J131" s="193">
        <v>4</v>
      </c>
      <c r="K131" s="193">
        <v>1</v>
      </c>
      <c r="L131" s="131">
        <v>0.6</v>
      </c>
      <c r="M131" s="205">
        <v>0.4</v>
      </c>
      <c r="N131" s="147">
        <v>0.48</v>
      </c>
      <c r="O131" s="147">
        <f>+N131</f>
        <v>0.48</v>
      </c>
      <c r="P131" s="148">
        <f>+O131/K131</f>
        <v>0.48</v>
      </c>
      <c r="Q131" s="148">
        <f>+(L131+O131)/J131</f>
        <v>0.27</v>
      </c>
      <c r="R131" s="133">
        <f>AVERAGE(Q131:Q146)</f>
        <v>0.17500000000000002</v>
      </c>
      <c r="S131" s="114" t="s">
        <v>145</v>
      </c>
      <c r="T131" s="238">
        <v>2020130010180</v>
      </c>
      <c r="U131" s="33"/>
      <c r="V131" s="20" t="s">
        <v>266</v>
      </c>
      <c r="W131" s="18"/>
      <c r="X131" s="25">
        <v>44197</v>
      </c>
      <c r="Y131" s="25">
        <v>44561</v>
      </c>
      <c r="Z131" s="187" t="s">
        <v>350</v>
      </c>
      <c r="AA131" s="187"/>
      <c r="AB131" s="187"/>
      <c r="AC131" s="116" t="s">
        <v>331</v>
      </c>
      <c r="AD131" s="116" t="s">
        <v>358</v>
      </c>
      <c r="AE131" s="184">
        <v>4044333025.4000001</v>
      </c>
      <c r="AF131" s="121" t="s">
        <v>359</v>
      </c>
      <c r="AG131" s="121" t="s">
        <v>345</v>
      </c>
      <c r="AH131" s="121">
        <f>1500000+600000000+100000000+562774930</f>
        <v>1264274930</v>
      </c>
      <c r="AI131" s="121"/>
      <c r="AJ131" s="105">
        <f>+AI131/AH131</f>
        <v>0</v>
      </c>
    </row>
    <row r="132" spans="1:36" ht="15" thickBot="1" x14ac:dyDescent="0.4">
      <c r="A132" s="296"/>
      <c r="B132" s="114"/>
      <c r="C132" s="119"/>
      <c r="D132" s="308"/>
      <c r="E132" s="119"/>
      <c r="F132" s="114"/>
      <c r="G132" s="119"/>
      <c r="H132" s="292"/>
      <c r="I132" s="119"/>
      <c r="J132" s="194"/>
      <c r="K132" s="194"/>
      <c r="L132" s="132"/>
      <c r="M132" s="206"/>
      <c r="N132" s="147"/>
      <c r="O132" s="147"/>
      <c r="P132" s="148"/>
      <c r="Q132" s="148"/>
      <c r="R132" s="134"/>
      <c r="S132" s="114"/>
      <c r="T132" s="238"/>
      <c r="U132" s="33"/>
      <c r="V132" s="21" t="s">
        <v>267</v>
      </c>
      <c r="W132" s="18"/>
      <c r="X132" s="25">
        <v>44197</v>
      </c>
      <c r="Y132" s="25">
        <v>44561</v>
      </c>
      <c r="Z132" s="188"/>
      <c r="AA132" s="188"/>
      <c r="AB132" s="188"/>
      <c r="AC132" s="114"/>
      <c r="AD132" s="114"/>
      <c r="AE132" s="185"/>
      <c r="AF132" s="119"/>
      <c r="AG132" s="119"/>
      <c r="AH132" s="119"/>
      <c r="AI132" s="119"/>
      <c r="AJ132" s="103"/>
    </row>
    <row r="133" spans="1:36" ht="15" thickBot="1" x14ac:dyDescent="0.4">
      <c r="A133" s="296"/>
      <c r="B133" s="114"/>
      <c r="C133" s="119"/>
      <c r="D133" s="308"/>
      <c r="E133" s="119"/>
      <c r="F133" s="114"/>
      <c r="G133" s="119"/>
      <c r="H133" s="292"/>
      <c r="I133" s="119"/>
      <c r="J133" s="194"/>
      <c r="K133" s="194"/>
      <c r="L133" s="132"/>
      <c r="M133" s="206"/>
      <c r="N133" s="147"/>
      <c r="O133" s="147"/>
      <c r="P133" s="148"/>
      <c r="Q133" s="148"/>
      <c r="R133" s="134"/>
      <c r="S133" s="114"/>
      <c r="T133" s="238"/>
      <c r="U133" s="33"/>
      <c r="V133" s="21" t="s">
        <v>268</v>
      </c>
      <c r="W133" s="18"/>
      <c r="X133" s="25">
        <v>44197</v>
      </c>
      <c r="Y133" s="25">
        <v>44561</v>
      </c>
      <c r="Z133" s="188"/>
      <c r="AA133" s="188"/>
      <c r="AB133" s="188"/>
      <c r="AC133" s="114"/>
      <c r="AD133" s="114"/>
      <c r="AE133" s="185"/>
      <c r="AF133" s="119"/>
      <c r="AG133" s="119"/>
      <c r="AH133" s="119"/>
      <c r="AI133" s="119"/>
      <c r="AJ133" s="103"/>
    </row>
    <row r="134" spans="1:36" ht="15" thickBot="1" x14ac:dyDescent="0.4">
      <c r="A134" s="296"/>
      <c r="B134" s="114"/>
      <c r="C134" s="119"/>
      <c r="D134" s="308"/>
      <c r="E134" s="119"/>
      <c r="F134" s="114"/>
      <c r="G134" s="119"/>
      <c r="H134" s="292"/>
      <c r="I134" s="119"/>
      <c r="J134" s="194"/>
      <c r="K134" s="194"/>
      <c r="L134" s="132"/>
      <c r="M134" s="206"/>
      <c r="N134" s="147"/>
      <c r="O134" s="147"/>
      <c r="P134" s="148"/>
      <c r="Q134" s="148"/>
      <c r="R134" s="134"/>
      <c r="S134" s="114"/>
      <c r="T134" s="238"/>
      <c r="U134" s="33"/>
      <c r="V134" s="21" t="s">
        <v>269</v>
      </c>
      <c r="W134" s="18"/>
      <c r="X134" s="25">
        <v>44197</v>
      </c>
      <c r="Y134" s="25">
        <v>44561</v>
      </c>
      <c r="Z134" s="188"/>
      <c r="AA134" s="188"/>
      <c r="AB134" s="188"/>
      <c r="AC134" s="114"/>
      <c r="AD134" s="114"/>
      <c r="AE134" s="185"/>
      <c r="AF134" s="119"/>
      <c r="AG134" s="119"/>
      <c r="AH134" s="119"/>
      <c r="AI134" s="119"/>
      <c r="AJ134" s="103"/>
    </row>
    <row r="135" spans="1:36" ht="28.5" thickBot="1" x14ac:dyDescent="0.4">
      <c r="A135" s="296"/>
      <c r="B135" s="114"/>
      <c r="C135" s="119"/>
      <c r="D135" s="308"/>
      <c r="E135" s="119"/>
      <c r="F135" s="114"/>
      <c r="G135" s="120"/>
      <c r="H135" s="293"/>
      <c r="I135" s="120"/>
      <c r="J135" s="195"/>
      <c r="K135" s="195"/>
      <c r="L135" s="204"/>
      <c r="M135" s="207"/>
      <c r="N135" s="147"/>
      <c r="O135" s="147"/>
      <c r="P135" s="148"/>
      <c r="Q135" s="148"/>
      <c r="R135" s="134"/>
      <c r="S135" s="114"/>
      <c r="T135" s="238"/>
      <c r="U135" s="33"/>
      <c r="V135" s="22" t="s">
        <v>154</v>
      </c>
      <c r="W135" s="18"/>
      <c r="X135" s="25">
        <v>44197</v>
      </c>
      <c r="Y135" s="25">
        <v>44561</v>
      </c>
      <c r="Z135" s="188"/>
      <c r="AA135" s="188"/>
      <c r="AB135" s="188"/>
      <c r="AC135" s="114"/>
      <c r="AD135" s="114"/>
      <c r="AE135" s="185"/>
      <c r="AF135" s="119"/>
      <c r="AG135" s="119"/>
      <c r="AH135" s="119"/>
      <c r="AI135" s="119"/>
      <c r="AJ135" s="103"/>
    </row>
    <row r="136" spans="1:36" ht="28.5" thickBot="1" x14ac:dyDescent="0.4">
      <c r="A136" s="296"/>
      <c r="B136" s="114"/>
      <c r="C136" s="119"/>
      <c r="D136" s="308"/>
      <c r="E136" s="119"/>
      <c r="F136" s="114"/>
      <c r="G136" s="121" t="s">
        <v>73</v>
      </c>
      <c r="H136" s="121" t="s">
        <v>68</v>
      </c>
      <c r="I136" s="121" t="s">
        <v>124</v>
      </c>
      <c r="J136" s="193">
        <v>4</v>
      </c>
      <c r="K136" s="193">
        <v>1</v>
      </c>
      <c r="L136" s="193">
        <v>0</v>
      </c>
      <c r="M136" s="192">
        <v>0.14000000000000001</v>
      </c>
      <c r="N136" s="149">
        <v>0.22</v>
      </c>
      <c r="O136" s="149">
        <f>+N136</f>
        <v>0.22</v>
      </c>
      <c r="P136" s="126">
        <f>+O136/K136</f>
        <v>0.22</v>
      </c>
      <c r="Q136" s="126">
        <f>+(L136+O136)/J136</f>
        <v>5.5E-2</v>
      </c>
      <c r="R136" s="134"/>
      <c r="S136" s="199"/>
      <c r="T136" s="238"/>
      <c r="U136" s="34"/>
      <c r="V136" s="20" t="s">
        <v>270</v>
      </c>
      <c r="W136" s="18"/>
      <c r="X136" s="25">
        <v>44197</v>
      </c>
      <c r="Y136" s="25">
        <v>44561</v>
      </c>
      <c r="Z136" s="188"/>
      <c r="AA136" s="188"/>
      <c r="AB136" s="188"/>
      <c r="AC136" s="114"/>
      <c r="AD136" s="114"/>
      <c r="AE136" s="185"/>
      <c r="AF136" s="119"/>
      <c r="AG136" s="119"/>
      <c r="AH136" s="119"/>
      <c r="AI136" s="119"/>
      <c r="AJ136" s="103"/>
    </row>
    <row r="137" spans="1:36" ht="28.5" thickBot="1" x14ac:dyDescent="0.4">
      <c r="A137" s="296"/>
      <c r="B137" s="114"/>
      <c r="C137" s="119"/>
      <c r="D137" s="308"/>
      <c r="E137" s="119"/>
      <c r="F137" s="114"/>
      <c r="G137" s="119"/>
      <c r="H137" s="119"/>
      <c r="I137" s="119"/>
      <c r="J137" s="194"/>
      <c r="K137" s="194"/>
      <c r="L137" s="194"/>
      <c r="M137" s="149"/>
      <c r="N137" s="149"/>
      <c r="O137" s="149"/>
      <c r="P137" s="126"/>
      <c r="Q137" s="126"/>
      <c r="R137" s="134"/>
      <c r="S137" s="199"/>
      <c r="T137" s="238"/>
      <c r="U137" s="34"/>
      <c r="V137" s="21" t="s">
        <v>266</v>
      </c>
      <c r="W137" s="18"/>
      <c r="X137" s="25">
        <v>44197</v>
      </c>
      <c r="Y137" s="25">
        <v>44561</v>
      </c>
      <c r="Z137" s="188"/>
      <c r="AA137" s="188"/>
      <c r="AB137" s="188"/>
      <c r="AC137" s="114"/>
      <c r="AD137" s="114"/>
      <c r="AE137" s="185"/>
      <c r="AF137" s="119"/>
      <c r="AG137" s="119"/>
      <c r="AH137" s="119"/>
      <c r="AI137" s="119"/>
      <c r="AJ137" s="103"/>
    </row>
    <row r="138" spans="1:36" ht="15" thickBot="1" x14ac:dyDescent="0.4">
      <c r="A138" s="296"/>
      <c r="B138" s="114"/>
      <c r="C138" s="119"/>
      <c r="D138" s="308"/>
      <c r="E138" s="119"/>
      <c r="F138" s="114"/>
      <c r="G138" s="119"/>
      <c r="H138" s="119"/>
      <c r="I138" s="119"/>
      <c r="J138" s="194"/>
      <c r="K138" s="194"/>
      <c r="L138" s="194"/>
      <c r="M138" s="149"/>
      <c r="N138" s="149"/>
      <c r="O138" s="149"/>
      <c r="P138" s="126"/>
      <c r="Q138" s="126"/>
      <c r="R138" s="134"/>
      <c r="S138" s="199"/>
      <c r="T138" s="238"/>
      <c r="U138" s="34"/>
      <c r="V138" s="21" t="s">
        <v>267</v>
      </c>
      <c r="W138" s="18"/>
      <c r="X138" s="25">
        <v>44197</v>
      </c>
      <c r="Y138" s="25">
        <v>44561</v>
      </c>
      <c r="Z138" s="188"/>
      <c r="AA138" s="188"/>
      <c r="AB138" s="188"/>
      <c r="AC138" s="114"/>
      <c r="AD138" s="114"/>
      <c r="AE138" s="185"/>
      <c r="AF138" s="119"/>
      <c r="AG138" s="119"/>
      <c r="AH138" s="119"/>
      <c r="AI138" s="119"/>
      <c r="AJ138" s="103"/>
    </row>
    <row r="139" spans="1:36" ht="28.5" thickBot="1" x14ac:dyDescent="0.4">
      <c r="A139" s="296"/>
      <c r="B139" s="114"/>
      <c r="C139" s="119"/>
      <c r="D139" s="308"/>
      <c r="E139" s="119"/>
      <c r="F139" s="114"/>
      <c r="G139" s="119"/>
      <c r="H139" s="119"/>
      <c r="I139" s="119"/>
      <c r="J139" s="194"/>
      <c r="K139" s="194"/>
      <c r="L139" s="194"/>
      <c r="M139" s="149"/>
      <c r="N139" s="149"/>
      <c r="O139" s="149"/>
      <c r="P139" s="126"/>
      <c r="Q139" s="126"/>
      <c r="R139" s="134"/>
      <c r="S139" s="199"/>
      <c r="T139" s="238"/>
      <c r="U139" s="34"/>
      <c r="V139" s="21" t="s">
        <v>271</v>
      </c>
      <c r="W139" s="18"/>
      <c r="X139" s="25">
        <v>44197</v>
      </c>
      <c r="Y139" s="25">
        <v>44561</v>
      </c>
      <c r="Z139" s="188"/>
      <c r="AA139" s="188"/>
      <c r="AB139" s="188"/>
      <c r="AC139" s="114"/>
      <c r="AD139" s="114"/>
      <c r="AE139" s="185"/>
      <c r="AF139" s="119"/>
      <c r="AG139" s="119"/>
      <c r="AH139" s="119"/>
      <c r="AI139" s="119"/>
      <c r="AJ139" s="103"/>
    </row>
    <row r="140" spans="1:36" ht="28.5" thickBot="1" x14ac:dyDescent="0.4">
      <c r="A140" s="296"/>
      <c r="B140" s="114"/>
      <c r="C140" s="119"/>
      <c r="D140" s="308"/>
      <c r="E140" s="119"/>
      <c r="F140" s="114"/>
      <c r="G140" s="119"/>
      <c r="H140" s="119"/>
      <c r="I140" s="119"/>
      <c r="J140" s="194"/>
      <c r="K140" s="194"/>
      <c r="L140" s="194"/>
      <c r="M140" s="149"/>
      <c r="N140" s="149"/>
      <c r="O140" s="149"/>
      <c r="P140" s="126"/>
      <c r="Q140" s="126"/>
      <c r="R140" s="134"/>
      <c r="S140" s="199"/>
      <c r="T140" s="238"/>
      <c r="U140" s="34"/>
      <c r="V140" s="21" t="s">
        <v>272</v>
      </c>
      <c r="W140" s="18"/>
      <c r="X140" s="25">
        <v>44197</v>
      </c>
      <c r="Y140" s="25">
        <v>44561</v>
      </c>
      <c r="Z140" s="188"/>
      <c r="AA140" s="188"/>
      <c r="AB140" s="188"/>
      <c r="AC140" s="114"/>
      <c r="AD140" s="114"/>
      <c r="AE140" s="185"/>
      <c r="AF140" s="119"/>
      <c r="AG140" s="119"/>
      <c r="AH140" s="119"/>
      <c r="AI140" s="119"/>
      <c r="AJ140" s="103"/>
    </row>
    <row r="141" spans="1:36" ht="56.5" thickBot="1" x14ac:dyDescent="0.4">
      <c r="A141" s="296"/>
      <c r="B141" s="114"/>
      <c r="C141" s="119"/>
      <c r="D141" s="308"/>
      <c r="E141" s="119"/>
      <c r="F141" s="114"/>
      <c r="G141" s="119"/>
      <c r="H141" s="119"/>
      <c r="I141" s="119"/>
      <c r="J141" s="194"/>
      <c r="K141" s="194"/>
      <c r="L141" s="194"/>
      <c r="M141" s="149"/>
      <c r="N141" s="149"/>
      <c r="O141" s="149"/>
      <c r="P141" s="126"/>
      <c r="Q141" s="126"/>
      <c r="R141" s="134"/>
      <c r="S141" s="199"/>
      <c r="T141" s="238"/>
      <c r="U141" s="34"/>
      <c r="V141" s="21" t="s">
        <v>273</v>
      </c>
      <c r="W141" s="18"/>
      <c r="X141" s="25">
        <v>44197</v>
      </c>
      <c r="Y141" s="25">
        <v>44561</v>
      </c>
      <c r="Z141" s="188"/>
      <c r="AA141" s="188"/>
      <c r="AB141" s="188"/>
      <c r="AC141" s="114"/>
      <c r="AD141" s="114"/>
      <c r="AE141" s="185"/>
      <c r="AF141" s="119"/>
      <c r="AG141" s="119"/>
      <c r="AH141" s="119"/>
      <c r="AI141" s="119"/>
      <c r="AJ141" s="103"/>
    </row>
    <row r="142" spans="1:36" ht="15" thickBot="1" x14ac:dyDescent="0.4">
      <c r="A142" s="296"/>
      <c r="B142" s="114"/>
      <c r="C142" s="119"/>
      <c r="D142" s="308"/>
      <c r="E142" s="119"/>
      <c r="F142" s="114"/>
      <c r="G142" s="120"/>
      <c r="H142" s="120"/>
      <c r="I142" s="120"/>
      <c r="J142" s="195"/>
      <c r="K142" s="195"/>
      <c r="L142" s="195"/>
      <c r="M142" s="150"/>
      <c r="N142" s="150"/>
      <c r="O142" s="150"/>
      <c r="P142" s="127"/>
      <c r="Q142" s="127"/>
      <c r="R142" s="134"/>
      <c r="S142" s="199"/>
      <c r="T142" s="238"/>
      <c r="U142" s="34"/>
      <c r="V142" s="29" t="s">
        <v>274</v>
      </c>
      <c r="W142" s="18"/>
      <c r="X142" s="25">
        <v>44197</v>
      </c>
      <c r="Y142" s="25">
        <v>44561</v>
      </c>
      <c r="Z142" s="188"/>
      <c r="AA142" s="188"/>
      <c r="AB142" s="188"/>
      <c r="AC142" s="114"/>
      <c r="AD142" s="114"/>
      <c r="AE142" s="185"/>
      <c r="AF142" s="119"/>
      <c r="AG142" s="119"/>
      <c r="AH142" s="119"/>
      <c r="AI142" s="119"/>
      <c r="AJ142" s="103"/>
    </row>
    <row r="143" spans="1:36" ht="70.5" thickBot="1" x14ac:dyDescent="0.4">
      <c r="A143" s="296"/>
      <c r="B143" s="114"/>
      <c r="C143" s="119"/>
      <c r="D143" s="308"/>
      <c r="E143" s="119"/>
      <c r="F143" s="114"/>
      <c r="G143" s="121" t="s">
        <v>74</v>
      </c>
      <c r="H143" s="121" t="s">
        <v>68</v>
      </c>
      <c r="I143" s="121" t="s">
        <v>125</v>
      </c>
      <c r="J143" s="193">
        <v>2</v>
      </c>
      <c r="K143" s="193">
        <v>1</v>
      </c>
      <c r="L143" s="189">
        <v>0.3</v>
      </c>
      <c r="M143" s="151" t="s">
        <v>377</v>
      </c>
      <c r="N143" s="201">
        <v>0.1</v>
      </c>
      <c r="O143" s="151">
        <f>+N143</f>
        <v>0.1</v>
      </c>
      <c r="P143" s="125">
        <f>+O143/K143</f>
        <v>0.1</v>
      </c>
      <c r="Q143" s="125">
        <f>+(L143+O143)/J143</f>
        <v>0.2</v>
      </c>
      <c r="R143" s="134"/>
      <c r="S143" s="114"/>
      <c r="T143" s="238"/>
      <c r="U143" s="33"/>
      <c r="V143" s="28" t="s">
        <v>275</v>
      </c>
      <c r="W143" s="18"/>
      <c r="X143" s="25">
        <v>44197</v>
      </c>
      <c r="Y143" s="25">
        <v>44561</v>
      </c>
      <c r="Z143" s="188"/>
      <c r="AA143" s="188"/>
      <c r="AB143" s="188"/>
      <c r="AC143" s="114"/>
      <c r="AD143" s="114"/>
      <c r="AE143" s="185"/>
      <c r="AF143" s="119"/>
      <c r="AG143" s="119"/>
      <c r="AH143" s="119"/>
      <c r="AI143" s="119"/>
      <c r="AJ143" s="103"/>
    </row>
    <row r="144" spans="1:36" ht="15" thickBot="1" x14ac:dyDescent="0.4">
      <c r="A144" s="296"/>
      <c r="B144" s="114"/>
      <c r="C144" s="119"/>
      <c r="D144" s="308"/>
      <c r="E144" s="119"/>
      <c r="F144" s="114"/>
      <c r="G144" s="119"/>
      <c r="H144" s="119"/>
      <c r="I144" s="119"/>
      <c r="J144" s="194"/>
      <c r="K144" s="194"/>
      <c r="L144" s="190"/>
      <c r="M144" s="152"/>
      <c r="N144" s="202"/>
      <c r="O144" s="152"/>
      <c r="P144" s="126"/>
      <c r="Q144" s="126"/>
      <c r="R144" s="134"/>
      <c r="S144" s="114"/>
      <c r="T144" s="238"/>
      <c r="U144" s="33"/>
      <c r="V144" s="21" t="s">
        <v>235</v>
      </c>
      <c r="W144" s="18"/>
      <c r="X144" s="25">
        <v>44197</v>
      </c>
      <c r="Y144" s="25">
        <v>44561</v>
      </c>
      <c r="Z144" s="188"/>
      <c r="AA144" s="188"/>
      <c r="AB144" s="188"/>
      <c r="AC144" s="114"/>
      <c r="AD144" s="114"/>
      <c r="AE144" s="185"/>
      <c r="AF144" s="119"/>
      <c r="AG144" s="119"/>
      <c r="AH144" s="119"/>
      <c r="AI144" s="119"/>
      <c r="AJ144" s="103"/>
    </row>
    <row r="145" spans="1:36" ht="15" thickBot="1" x14ac:dyDescent="0.4">
      <c r="A145" s="296"/>
      <c r="B145" s="114"/>
      <c r="C145" s="119"/>
      <c r="D145" s="308"/>
      <c r="E145" s="119"/>
      <c r="F145" s="114"/>
      <c r="G145" s="119"/>
      <c r="H145" s="119"/>
      <c r="I145" s="119"/>
      <c r="J145" s="194"/>
      <c r="K145" s="194"/>
      <c r="L145" s="190"/>
      <c r="M145" s="152"/>
      <c r="N145" s="202"/>
      <c r="O145" s="152"/>
      <c r="P145" s="126"/>
      <c r="Q145" s="126"/>
      <c r="R145" s="134"/>
      <c r="S145" s="114"/>
      <c r="T145" s="238"/>
      <c r="U145" s="33"/>
      <c r="V145" s="21" t="s">
        <v>269</v>
      </c>
      <c r="W145" s="18"/>
      <c r="X145" s="25">
        <v>44197</v>
      </c>
      <c r="Y145" s="25">
        <v>44561</v>
      </c>
      <c r="Z145" s="188"/>
      <c r="AA145" s="188"/>
      <c r="AB145" s="188"/>
      <c r="AC145" s="114"/>
      <c r="AD145" s="114"/>
      <c r="AE145" s="185"/>
      <c r="AF145" s="119"/>
      <c r="AG145" s="119"/>
      <c r="AH145" s="119"/>
      <c r="AI145" s="119"/>
      <c r="AJ145" s="103"/>
    </row>
    <row r="146" spans="1:36" ht="74.25" customHeight="1" thickBot="1" x14ac:dyDescent="0.4">
      <c r="A146" s="296"/>
      <c r="B146" s="114"/>
      <c r="C146" s="119"/>
      <c r="D146" s="308"/>
      <c r="E146" s="119"/>
      <c r="F146" s="115"/>
      <c r="G146" s="120"/>
      <c r="H146" s="120"/>
      <c r="I146" s="120"/>
      <c r="J146" s="195"/>
      <c r="K146" s="195"/>
      <c r="L146" s="191"/>
      <c r="M146" s="153"/>
      <c r="N146" s="203"/>
      <c r="O146" s="153"/>
      <c r="P146" s="127"/>
      <c r="Q146" s="127"/>
      <c r="R146" s="135"/>
      <c r="S146" s="115"/>
      <c r="T146" s="238"/>
      <c r="U146" s="79"/>
      <c r="V146" s="29" t="s">
        <v>274</v>
      </c>
      <c r="W146" s="18"/>
      <c r="X146" s="25">
        <v>44197</v>
      </c>
      <c r="Y146" s="25">
        <v>44561</v>
      </c>
      <c r="Z146" s="208"/>
      <c r="AA146" s="208"/>
      <c r="AB146" s="208"/>
      <c r="AC146" s="115"/>
      <c r="AD146" s="115"/>
      <c r="AE146" s="186"/>
      <c r="AF146" s="120"/>
      <c r="AG146" s="120"/>
      <c r="AH146" s="120"/>
      <c r="AI146" s="120"/>
      <c r="AJ146" s="104"/>
    </row>
    <row r="147" spans="1:36" ht="15" customHeight="1" thickBot="1" x14ac:dyDescent="0.4">
      <c r="A147" s="296"/>
      <c r="B147" s="114"/>
      <c r="C147" s="119"/>
      <c r="D147" s="308"/>
      <c r="E147" s="119"/>
      <c r="F147" s="295" t="s">
        <v>75</v>
      </c>
      <c r="G147" s="278" t="s">
        <v>76</v>
      </c>
      <c r="H147" s="278" t="s">
        <v>77</v>
      </c>
      <c r="I147" s="278" t="s">
        <v>126</v>
      </c>
      <c r="J147" s="144">
        <v>90</v>
      </c>
      <c r="K147" s="144">
        <v>25</v>
      </c>
      <c r="L147" s="144">
        <v>17</v>
      </c>
      <c r="M147" s="144">
        <v>0</v>
      </c>
      <c r="N147" s="122">
        <v>12</v>
      </c>
      <c r="O147" s="122">
        <f>+N147</f>
        <v>12</v>
      </c>
      <c r="P147" s="125">
        <f>+O147/K147</f>
        <v>0.48</v>
      </c>
      <c r="Q147" s="125">
        <f>+(L147+O147)/J147</f>
        <v>0.32222222222222224</v>
      </c>
      <c r="R147" s="141">
        <f>AVERAGE(Q147:Q167)</f>
        <v>0.14993224932249322</v>
      </c>
      <c r="S147" s="198" t="s">
        <v>146</v>
      </c>
      <c r="T147" s="239">
        <v>2020130010179</v>
      </c>
      <c r="U147" s="200" t="s">
        <v>360</v>
      </c>
      <c r="V147" s="80" t="s">
        <v>276</v>
      </c>
      <c r="W147" s="18"/>
      <c r="X147" s="25">
        <v>44197</v>
      </c>
      <c r="Y147" s="25">
        <v>44561</v>
      </c>
      <c r="Z147" s="187" t="s">
        <v>361</v>
      </c>
      <c r="AA147" s="187"/>
      <c r="AB147" s="187"/>
      <c r="AC147" s="116" t="s">
        <v>362</v>
      </c>
      <c r="AD147" s="116" t="s">
        <v>363</v>
      </c>
      <c r="AE147" s="184">
        <v>128810018</v>
      </c>
      <c r="AF147" s="116" t="s">
        <v>363</v>
      </c>
      <c r="AG147" s="116" t="s">
        <v>346</v>
      </c>
      <c r="AH147" s="116">
        <f>28810018+50000000+50000000</f>
        <v>128810018</v>
      </c>
      <c r="AI147" s="116"/>
      <c r="AJ147" s="93">
        <f>+AI147/AH147</f>
        <v>0</v>
      </c>
    </row>
    <row r="148" spans="1:36" ht="25.5" thickBot="1" x14ac:dyDescent="0.4">
      <c r="A148" s="296"/>
      <c r="B148" s="114"/>
      <c r="C148" s="119"/>
      <c r="D148" s="308"/>
      <c r="E148" s="119"/>
      <c r="F148" s="296"/>
      <c r="G148" s="279"/>
      <c r="H148" s="279"/>
      <c r="I148" s="279"/>
      <c r="J148" s="145"/>
      <c r="K148" s="145"/>
      <c r="L148" s="145"/>
      <c r="M148" s="145"/>
      <c r="N148" s="123"/>
      <c r="O148" s="123"/>
      <c r="P148" s="126"/>
      <c r="Q148" s="126"/>
      <c r="R148" s="142"/>
      <c r="S148" s="199"/>
      <c r="T148" s="240"/>
      <c r="U148" s="200"/>
      <c r="V148" s="81" t="s">
        <v>277</v>
      </c>
      <c r="W148" s="18"/>
      <c r="X148" s="25">
        <v>44197</v>
      </c>
      <c r="Y148" s="25">
        <v>44561</v>
      </c>
      <c r="Z148" s="188"/>
      <c r="AA148" s="188"/>
      <c r="AB148" s="188"/>
      <c r="AC148" s="114"/>
      <c r="AD148" s="114"/>
      <c r="AE148" s="185"/>
      <c r="AF148" s="114"/>
      <c r="AG148" s="114"/>
      <c r="AH148" s="114"/>
      <c r="AI148" s="114"/>
      <c r="AJ148" s="94"/>
    </row>
    <row r="149" spans="1:36" ht="38" thickBot="1" x14ac:dyDescent="0.4">
      <c r="A149" s="296"/>
      <c r="B149" s="114"/>
      <c r="C149" s="119"/>
      <c r="D149" s="308"/>
      <c r="E149" s="119"/>
      <c r="F149" s="296"/>
      <c r="G149" s="279"/>
      <c r="H149" s="279"/>
      <c r="I149" s="279"/>
      <c r="J149" s="145"/>
      <c r="K149" s="145"/>
      <c r="L149" s="145"/>
      <c r="M149" s="145"/>
      <c r="N149" s="123"/>
      <c r="O149" s="123"/>
      <c r="P149" s="126"/>
      <c r="Q149" s="126"/>
      <c r="R149" s="142"/>
      <c r="S149" s="199"/>
      <c r="T149" s="240"/>
      <c r="U149" s="200"/>
      <c r="V149" s="81" t="s">
        <v>278</v>
      </c>
      <c r="W149" s="18"/>
      <c r="X149" s="25">
        <v>44197</v>
      </c>
      <c r="Y149" s="25">
        <v>44561</v>
      </c>
      <c r="Z149" s="188"/>
      <c r="AA149" s="188"/>
      <c r="AB149" s="188"/>
      <c r="AC149" s="114"/>
      <c r="AD149" s="114"/>
      <c r="AE149" s="185"/>
      <c r="AF149" s="114"/>
      <c r="AG149" s="114"/>
      <c r="AH149" s="114"/>
      <c r="AI149" s="114"/>
      <c r="AJ149" s="94"/>
    </row>
    <row r="150" spans="1:36" ht="50.5" thickBot="1" x14ac:dyDescent="0.4">
      <c r="A150" s="296"/>
      <c r="B150" s="114"/>
      <c r="C150" s="119"/>
      <c r="D150" s="308"/>
      <c r="E150" s="119"/>
      <c r="F150" s="296"/>
      <c r="G150" s="279"/>
      <c r="H150" s="279"/>
      <c r="I150" s="279"/>
      <c r="J150" s="145"/>
      <c r="K150" s="145"/>
      <c r="L150" s="145"/>
      <c r="M150" s="145"/>
      <c r="N150" s="123"/>
      <c r="O150" s="123"/>
      <c r="P150" s="126"/>
      <c r="Q150" s="126"/>
      <c r="R150" s="142"/>
      <c r="S150" s="199"/>
      <c r="T150" s="240"/>
      <c r="U150" s="200"/>
      <c r="V150" s="81" t="s">
        <v>279</v>
      </c>
      <c r="W150" s="18"/>
      <c r="X150" s="25">
        <v>44197</v>
      </c>
      <c r="Y150" s="25">
        <v>44561</v>
      </c>
      <c r="Z150" s="188"/>
      <c r="AA150" s="188"/>
      <c r="AB150" s="188"/>
      <c r="AC150" s="114"/>
      <c r="AD150" s="114"/>
      <c r="AE150" s="185"/>
      <c r="AF150" s="114"/>
      <c r="AG150" s="114"/>
      <c r="AH150" s="114"/>
      <c r="AI150" s="114"/>
      <c r="AJ150" s="94"/>
    </row>
    <row r="151" spans="1:36" ht="88" thickBot="1" x14ac:dyDescent="0.4">
      <c r="A151" s="296"/>
      <c r="B151" s="114"/>
      <c r="C151" s="119"/>
      <c r="D151" s="308"/>
      <c r="E151" s="119"/>
      <c r="F151" s="296"/>
      <c r="G151" s="279"/>
      <c r="H151" s="279"/>
      <c r="I151" s="279"/>
      <c r="J151" s="145"/>
      <c r="K151" s="145"/>
      <c r="L151" s="145"/>
      <c r="M151" s="145"/>
      <c r="N151" s="123"/>
      <c r="O151" s="123"/>
      <c r="P151" s="126"/>
      <c r="Q151" s="126"/>
      <c r="R151" s="142"/>
      <c r="S151" s="199"/>
      <c r="T151" s="240"/>
      <c r="U151" s="200"/>
      <c r="V151" s="81" t="s">
        <v>280</v>
      </c>
      <c r="W151" s="18"/>
      <c r="X151" s="25">
        <v>44197</v>
      </c>
      <c r="Y151" s="25">
        <v>44561</v>
      </c>
      <c r="Z151" s="188"/>
      <c r="AA151" s="188"/>
      <c r="AB151" s="188"/>
      <c r="AC151" s="114"/>
      <c r="AD151" s="114"/>
      <c r="AE151" s="185"/>
      <c r="AF151" s="114"/>
      <c r="AG151" s="114"/>
      <c r="AH151" s="114"/>
      <c r="AI151" s="114"/>
      <c r="AJ151" s="94"/>
    </row>
    <row r="152" spans="1:36" ht="50.5" thickBot="1" x14ac:dyDescent="0.4">
      <c r="A152" s="296"/>
      <c r="B152" s="114"/>
      <c r="C152" s="119"/>
      <c r="D152" s="308"/>
      <c r="E152" s="119"/>
      <c r="F152" s="296"/>
      <c r="G152" s="279"/>
      <c r="H152" s="279"/>
      <c r="I152" s="279"/>
      <c r="J152" s="145"/>
      <c r="K152" s="145"/>
      <c r="L152" s="145"/>
      <c r="M152" s="145"/>
      <c r="N152" s="123"/>
      <c r="O152" s="123"/>
      <c r="P152" s="126"/>
      <c r="Q152" s="126"/>
      <c r="R152" s="142"/>
      <c r="S152" s="199"/>
      <c r="T152" s="240"/>
      <c r="U152" s="200"/>
      <c r="V152" s="81" t="s">
        <v>281</v>
      </c>
      <c r="W152" s="18"/>
      <c r="X152" s="25">
        <v>44197</v>
      </c>
      <c r="Y152" s="25">
        <v>44561</v>
      </c>
      <c r="Z152" s="188"/>
      <c r="AA152" s="188"/>
      <c r="AB152" s="188"/>
      <c r="AC152" s="114"/>
      <c r="AD152" s="114"/>
      <c r="AE152" s="185"/>
      <c r="AF152" s="114"/>
      <c r="AG152" s="114"/>
      <c r="AH152" s="114"/>
      <c r="AI152" s="114"/>
      <c r="AJ152" s="94"/>
    </row>
    <row r="153" spans="1:36" ht="38" thickBot="1" x14ac:dyDescent="0.4">
      <c r="A153" s="296"/>
      <c r="B153" s="114"/>
      <c r="C153" s="119"/>
      <c r="D153" s="308"/>
      <c r="E153" s="119"/>
      <c r="F153" s="296"/>
      <c r="G153" s="279"/>
      <c r="H153" s="279"/>
      <c r="I153" s="279"/>
      <c r="J153" s="145"/>
      <c r="K153" s="145"/>
      <c r="L153" s="145"/>
      <c r="M153" s="145"/>
      <c r="N153" s="123"/>
      <c r="O153" s="123"/>
      <c r="P153" s="126"/>
      <c r="Q153" s="126"/>
      <c r="R153" s="142"/>
      <c r="S153" s="199"/>
      <c r="T153" s="240"/>
      <c r="U153" s="200"/>
      <c r="V153" s="81" t="s">
        <v>282</v>
      </c>
      <c r="W153" s="18"/>
      <c r="X153" s="25">
        <v>44197</v>
      </c>
      <c r="Y153" s="25">
        <v>44561</v>
      </c>
      <c r="Z153" s="188"/>
      <c r="AA153" s="188"/>
      <c r="AB153" s="188"/>
      <c r="AC153" s="114"/>
      <c r="AD153" s="114"/>
      <c r="AE153" s="185"/>
      <c r="AF153" s="114"/>
      <c r="AG153" s="114"/>
      <c r="AH153" s="114"/>
      <c r="AI153" s="114"/>
      <c r="AJ153" s="94"/>
    </row>
    <row r="154" spans="1:36" ht="38" thickBot="1" x14ac:dyDescent="0.4">
      <c r="A154" s="296"/>
      <c r="B154" s="114"/>
      <c r="C154" s="119"/>
      <c r="D154" s="308"/>
      <c r="E154" s="119"/>
      <c r="F154" s="296"/>
      <c r="G154" s="279"/>
      <c r="H154" s="279"/>
      <c r="I154" s="279"/>
      <c r="J154" s="145"/>
      <c r="K154" s="145"/>
      <c r="L154" s="145"/>
      <c r="M154" s="145"/>
      <c r="N154" s="123"/>
      <c r="O154" s="123"/>
      <c r="P154" s="126"/>
      <c r="Q154" s="126"/>
      <c r="R154" s="142"/>
      <c r="S154" s="199"/>
      <c r="T154" s="240"/>
      <c r="U154" s="200"/>
      <c r="V154" s="81" t="s">
        <v>283</v>
      </c>
      <c r="W154" s="18"/>
      <c r="X154" s="25">
        <v>44197</v>
      </c>
      <c r="Y154" s="25">
        <v>44561</v>
      </c>
      <c r="Z154" s="188"/>
      <c r="AA154" s="188"/>
      <c r="AB154" s="188"/>
      <c r="AC154" s="114"/>
      <c r="AD154" s="114"/>
      <c r="AE154" s="185"/>
      <c r="AF154" s="114"/>
      <c r="AG154" s="114"/>
      <c r="AH154" s="114"/>
      <c r="AI154" s="114"/>
      <c r="AJ154" s="94"/>
    </row>
    <row r="155" spans="1:36" ht="38" thickBot="1" x14ac:dyDescent="0.4">
      <c r="A155" s="296"/>
      <c r="B155" s="114"/>
      <c r="C155" s="119"/>
      <c r="D155" s="308"/>
      <c r="E155" s="119"/>
      <c r="F155" s="296"/>
      <c r="G155" s="279"/>
      <c r="H155" s="279"/>
      <c r="I155" s="279"/>
      <c r="J155" s="145"/>
      <c r="K155" s="145"/>
      <c r="L155" s="145"/>
      <c r="M155" s="145"/>
      <c r="N155" s="123"/>
      <c r="O155" s="123"/>
      <c r="P155" s="126"/>
      <c r="Q155" s="126"/>
      <c r="R155" s="142"/>
      <c r="S155" s="199"/>
      <c r="T155" s="240"/>
      <c r="U155" s="200"/>
      <c r="V155" s="81" t="s">
        <v>284</v>
      </c>
      <c r="W155" s="18"/>
      <c r="X155" s="25">
        <v>44197</v>
      </c>
      <c r="Y155" s="25">
        <v>44561</v>
      </c>
      <c r="Z155" s="188"/>
      <c r="AA155" s="188"/>
      <c r="AB155" s="188"/>
      <c r="AC155" s="114"/>
      <c r="AD155" s="114"/>
      <c r="AE155" s="185"/>
      <c r="AF155" s="114"/>
      <c r="AG155" s="114"/>
      <c r="AH155" s="114"/>
      <c r="AI155" s="114"/>
      <c r="AJ155" s="94"/>
    </row>
    <row r="156" spans="1:36" ht="38" thickBot="1" x14ac:dyDescent="0.4">
      <c r="A156" s="296"/>
      <c r="B156" s="114"/>
      <c r="C156" s="119"/>
      <c r="D156" s="308"/>
      <c r="E156" s="119"/>
      <c r="F156" s="296"/>
      <c r="G156" s="279"/>
      <c r="H156" s="279"/>
      <c r="I156" s="279"/>
      <c r="J156" s="145"/>
      <c r="K156" s="145"/>
      <c r="L156" s="145"/>
      <c r="M156" s="145"/>
      <c r="N156" s="123"/>
      <c r="O156" s="123"/>
      <c r="P156" s="126"/>
      <c r="Q156" s="126"/>
      <c r="R156" s="142"/>
      <c r="S156" s="199"/>
      <c r="T156" s="240"/>
      <c r="U156" s="200"/>
      <c r="V156" s="81" t="s">
        <v>285</v>
      </c>
      <c r="W156" s="18"/>
      <c r="X156" s="25">
        <v>44197</v>
      </c>
      <c r="Y156" s="25">
        <v>44561</v>
      </c>
      <c r="Z156" s="188"/>
      <c r="AA156" s="188"/>
      <c r="AB156" s="188"/>
      <c r="AC156" s="114"/>
      <c r="AD156" s="114"/>
      <c r="AE156" s="185"/>
      <c r="AF156" s="114"/>
      <c r="AG156" s="114"/>
      <c r="AH156" s="114"/>
      <c r="AI156" s="114"/>
      <c r="AJ156" s="94"/>
    </row>
    <row r="157" spans="1:36" ht="38" thickBot="1" x14ac:dyDescent="0.4">
      <c r="A157" s="296"/>
      <c r="B157" s="114"/>
      <c r="C157" s="119"/>
      <c r="D157" s="308"/>
      <c r="E157" s="119"/>
      <c r="F157" s="296"/>
      <c r="G157" s="279"/>
      <c r="H157" s="279"/>
      <c r="I157" s="279"/>
      <c r="J157" s="145"/>
      <c r="K157" s="145"/>
      <c r="L157" s="145"/>
      <c r="M157" s="145"/>
      <c r="N157" s="123"/>
      <c r="O157" s="123"/>
      <c r="P157" s="126"/>
      <c r="Q157" s="126"/>
      <c r="R157" s="142"/>
      <c r="S157" s="199"/>
      <c r="T157" s="240"/>
      <c r="U157" s="200"/>
      <c r="V157" s="81" t="s">
        <v>286</v>
      </c>
      <c r="W157" s="18"/>
      <c r="X157" s="25">
        <v>44197</v>
      </c>
      <c r="Y157" s="25">
        <v>44561</v>
      </c>
      <c r="Z157" s="188"/>
      <c r="AA157" s="188"/>
      <c r="AB157" s="188"/>
      <c r="AC157" s="114"/>
      <c r="AD157" s="114"/>
      <c r="AE157" s="185"/>
      <c r="AF157" s="114"/>
      <c r="AG157" s="114"/>
      <c r="AH157" s="114"/>
      <c r="AI157" s="114"/>
      <c r="AJ157" s="94"/>
    </row>
    <row r="158" spans="1:36" ht="38" thickBot="1" x14ac:dyDescent="0.4">
      <c r="A158" s="296"/>
      <c r="B158" s="114"/>
      <c r="C158" s="119"/>
      <c r="D158" s="308"/>
      <c r="E158" s="119"/>
      <c r="F158" s="296"/>
      <c r="G158" s="279"/>
      <c r="H158" s="279"/>
      <c r="I158" s="279"/>
      <c r="J158" s="145"/>
      <c r="K158" s="145"/>
      <c r="L158" s="145"/>
      <c r="M158" s="145"/>
      <c r="N158" s="123"/>
      <c r="O158" s="123"/>
      <c r="P158" s="126"/>
      <c r="Q158" s="126"/>
      <c r="R158" s="142"/>
      <c r="S158" s="199"/>
      <c r="T158" s="240"/>
      <c r="U158" s="200"/>
      <c r="V158" s="81" t="s">
        <v>287</v>
      </c>
      <c r="W158" s="18"/>
      <c r="X158" s="25">
        <v>44197</v>
      </c>
      <c r="Y158" s="25">
        <v>44561</v>
      </c>
      <c r="Z158" s="188"/>
      <c r="AA158" s="188"/>
      <c r="AB158" s="188"/>
      <c r="AC158" s="114"/>
      <c r="AD158" s="114"/>
      <c r="AE158" s="185"/>
      <c r="AF158" s="114"/>
      <c r="AG158" s="114"/>
      <c r="AH158" s="114"/>
      <c r="AI158" s="114"/>
      <c r="AJ158" s="94"/>
    </row>
    <row r="159" spans="1:36" ht="25.5" thickBot="1" x14ac:dyDescent="0.4">
      <c r="A159" s="296"/>
      <c r="B159" s="114"/>
      <c r="C159" s="119"/>
      <c r="D159" s="308"/>
      <c r="E159" s="119"/>
      <c r="F159" s="296"/>
      <c r="G159" s="279"/>
      <c r="H159" s="279"/>
      <c r="I159" s="279"/>
      <c r="J159" s="145"/>
      <c r="K159" s="146"/>
      <c r="L159" s="146"/>
      <c r="M159" s="146"/>
      <c r="N159" s="124"/>
      <c r="O159" s="124"/>
      <c r="P159" s="127"/>
      <c r="Q159" s="127"/>
      <c r="R159" s="142"/>
      <c r="S159" s="199"/>
      <c r="T159" s="240"/>
      <c r="U159" s="200"/>
      <c r="V159" s="82" t="s">
        <v>288</v>
      </c>
      <c r="W159" s="18"/>
      <c r="X159" s="25">
        <v>44197</v>
      </c>
      <c r="Y159" s="25">
        <v>44561</v>
      </c>
      <c r="Z159" s="188"/>
      <c r="AA159" s="188"/>
      <c r="AB159" s="188"/>
      <c r="AC159" s="114"/>
      <c r="AD159" s="114"/>
      <c r="AE159" s="185"/>
      <c r="AF159" s="114"/>
      <c r="AG159" s="114"/>
      <c r="AH159" s="114"/>
      <c r="AI159" s="114"/>
      <c r="AJ159" s="94"/>
    </row>
    <row r="160" spans="1:36" ht="56.5" thickBot="1" x14ac:dyDescent="0.4">
      <c r="A160" s="296"/>
      <c r="B160" s="114"/>
      <c r="C160" s="119"/>
      <c r="D160" s="308"/>
      <c r="E160" s="119"/>
      <c r="F160" s="296"/>
      <c r="G160" s="83" t="s">
        <v>78</v>
      </c>
      <c r="H160" s="84" t="s">
        <v>79</v>
      </c>
      <c r="I160" s="83" t="s">
        <v>127</v>
      </c>
      <c r="J160" s="85">
        <v>90</v>
      </c>
      <c r="K160" s="63">
        <v>25</v>
      </c>
      <c r="L160" s="63">
        <v>8</v>
      </c>
      <c r="M160" s="63">
        <v>0</v>
      </c>
      <c r="N160" s="86">
        <v>6</v>
      </c>
      <c r="O160" s="87">
        <f>+N160</f>
        <v>6</v>
      </c>
      <c r="P160" s="88">
        <f>+O160/K160</f>
        <v>0.24</v>
      </c>
      <c r="Q160" s="88">
        <f>+(L160+O160)/J160</f>
        <v>0.15555555555555556</v>
      </c>
      <c r="R160" s="142"/>
      <c r="S160" s="199"/>
      <c r="T160" s="240"/>
      <c r="U160" s="200"/>
      <c r="V160" s="22" t="s">
        <v>289</v>
      </c>
      <c r="W160" s="18"/>
      <c r="X160" s="25">
        <v>44197</v>
      </c>
      <c r="Y160" s="25">
        <v>44561</v>
      </c>
      <c r="Z160" s="188"/>
      <c r="AA160" s="188"/>
      <c r="AB160" s="188"/>
      <c r="AC160" s="114"/>
      <c r="AD160" s="114"/>
      <c r="AE160" s="185"/>
      <c r="AF160" s="114"/>
      <c r="AG160" s="114"/>
      <c r="AH160" s="114"/>
      <c r="AI160" s="114"/>
      <c r="AJ160" s="94"/>
    </row>
    <row r="161" spans="1:36" ht="42.5" thickBot="1" x14ac:dyDescent="0.4">
      <c r="A161" s="296"/>
      <c r="B161" s="114"/>
      <c r="C161" s="119"/>
      <c r="D161" s="308"/>
      <c r="E161" s="119"/>
      <c r="F161" s="296"/>
      <c r="G161" s="278" t="s">
        <v>80</v>
      </c>
      <c r="H161" s="278" t="s">
        <v>61</v>
      </c>
      <c r="I161" s="278" t="s">
        <v>128</v>
      </c>
      <c r="J161" s="144">
        <v>3</v>
      </c>
      <c r="K161" s="62"/>
      <c r="L161" s="144">
        <v>0</v>
      </c>
      <c r="M161" s="144">
        <v>0</v>
      </c>
      <c r="N161" s="144">
        <v>0</v>
      </c>
      <c r="O161" s="144">
        <v>0</v>
      </c>
      <c r="P161" s="141">
        <v>0</v>
      </c>
      <c r="Q161" s="141">
        <v>0</v>
      </c>
      <c r="R161" s="142"/>
      <c r="S161" s="199"/>
      <c r="T161" s="240"/>
      <c r="U161" s="200"/>
      <c r="V161" s="20" t="s">
        <v>290</v>
      </c>
      <c r="W161" s="18"/>
      <c r="X161" s="25">
        <v>44197</v>
      </c>
      <c r="Y161" s="25">
        <v>44561</v>
      </c>
      <c r="Z161" s="188"/>
      <c r="AA161" s="188"/>
      <c r="AB161" s="188"/>
      <c r="AC161" s="114"/>
      <c r="AD161" s="114"/>
      <c r="AE161" s="185"/>
      <c r="AF161" s="114"/>
      <c r="AG161" s="114"/>
      <c r="AH161" s="114"/>
      <c r="AI161" s="114"/>
      <c r="AJ161" s="94"/>
    </row>
    <row r="162" spans="1:36" ht="42.5" thickBot="1" x14ac:dyDescent="0.4">
      <c r="A162" s="296"/>
      <c r="B162" s="114"/>
      <c r="C162" s="119"/>
      <c r="D162" s="308"/>
      <c r="E162" s="119"/>
      <c r="F162" s="296"/>
      <c r="G162" s="279"/>
      <c r="H162" s="279"/>
      <c r="I162" s="279"/>
      <c r="J162" s="145"/>
      <c r="K162" s="73">
        <v>1</v>
      </c>
      <c r="L162" s="145"/>
      <c r="M162" s="145"/>
      <c r="N162" s="145"/>
      <c r="O162" s="145"/>
      <c r="P162" s="145"/>
      <c r="Q162" s="145"/>
      <c r="R162" s="142"/>
      <c r="S162" s="199"/>
      <c r="T162" s="240"/>
      <c r="U162" s="200"/>
      <c r="V162" s="21" t="s">
        <v>291</v>
      </c>
      <c r="W162" s="18"/>
      <c r="X162" s="25">
        <v>44197</v>
      </c>
      <c r="Y162" s="25">
        <v>44561</v>
      </c>
      <c r="Z162" s="188"/>
      <c r="AA162" s="188"/>
      <c r="AB162" s="188"/>
      <c r="AC162" s="114"/>
      <c r="AD162" s="114"/>
      <c r="AE162" s="185"/>
      <c r="AF162" s="114"/>
      <c r="AG162" s="114"/>
      <c r="AH162" s="114"/>
      <c r="AI162" s="114"/>
      <c r="AJ162" s="94"/>
    </row>
    <row r="163" spans="1:36" ht="28.5" thickBot="1" x14ac:dyDescent="0.4">
      <c r="A163" s="296"/>
      <c r="B163" s="114"/>
      <c r="C163" s="119"/>
      <c r="D163" s="308"/>
      <c r="E163" s="119"/>
      <c r="F163" s="296"/>
      <c r="G163" s="280"/>
      <c r="H163" s="280"/>
      <c r="I163" s="280"/>
      <c r="J163" s="146"/>
      <c r="K163" s="74"/>
      <c r="L163" s="146"/>
      <c r="M163" s="146"/>
      <c r="N163" s="146"/>
      <c r="O163" s="146"/>
      <c r="P163" s="146"/>
      <c r="Q163" s="146"/>
      <c r="R163" s="142"/>
      <c r="S163" s="199"/>
      <c r="T163" s="240"/>
      <c r="U163" s="200"/>
      <c r="V163" s="29" t="s">
        <v>154</v>
      </c>
      <c r="W163" s="18"/>
      <c r="X163" s="25">
        <v>44197</v>
      </c>
      <c r="Y163" s="25">
        <v>44561</v>
      </c>
      <c r="Z163" s="188"/>
      <c r="AA163" s="188"/>
      <c r="AB163" s="188"/>
      <c r="AC163" s="114"/>
      <c r="AD163" s="114"/>
      <c r="AE163" s="185"/>
      <c r="AF163" s="114"/>
      <c r="AG163" s="114"/>
      <c r="AH163" s="114"/>
      <c r="AI163" s="114"/>
      <c r="AJ163" s="94"/>
    </row>
    <row r="164" spans="1:36" ht="28.5" thickBot="1" x14ac:dyDescent="0.4">
      <c r="A164" s="296"/>
      <c r="B164" s="114"/>
      <c r="C164" s="119"/>
      <c r="D164" s="308"/>
      <c r="E164" s="119"/>
      <c r="F164" s="296"/>
      <c r="G164" s="278" t="s">
        <v>81</v>
      </c>
      <c r="H164" s="278" t="s">
        <v>82</v>
      </c>
      <c r="I164" s="278" t="s">
        <v>129</v>
      </c>
      <c r="J164" s="144">
        <v>41</v>
      </c>
      <c r="K164" s="73"/>
      <c r="L164" s="144">
        <v>0</v>
      </c>
      <c r="M164" s="144">
        <v>2</v>
      </c>
      <c r="N164" s="144">
        <v>5</v>
      </c>
      <c r="O164" s="144">
        <f>+N164</f>
        <v>5</v>
      </c>
      <c r="P164" s="125">
        <f>+O164/K165</f>
        <v>0.7142857142857143</v>
      </c>
      <c r="Q164" s="125">
        <f>+O164/J164</f>
        <v>0.12195121951219512</v>
      </c>
      <c r="R164" s="142"/>
      <c r="S164" s="199"/>
      <c r="T164" s="240"/>
      <c r="U164" s="200"/>
      <c r="V164" s="50" t="s">
        <v>292</v>
      </c>
      <c r="W164" s="18"/>
      <c r="X164" s="25">
        <v>44197</v>
      </c>
      <c r="Y164" s="25">
        <v>44561</v>
      </c>
      <c r="Z164" s="188"/>
      <c r="AA164" s="188"/>
      <c r="AB164" s="188"/>
      <c r="AC164" s="114"/>
      <c r="AD164" s="114"/>
      <c r="AE164" s="185"/>
      <c r="AF164" s="114"/>
      <c r="AG164" s="114"/>
      <c r="AH164" s="114"/>
      <c r="AI164" s="114"/>
      <c r="AJ164" s="94"/>
    </row>
    <row r="165" spans="1:36" ht="28.5" thickBot="1" x14ac:dyDescent="0.4">
      <c r="A165" s="296"/>
      <c r="B165" s="114"/>
      <c r="C165" s="119"/>
      <c r="D165" s="308"/>
      <c r="E165" s="119"/>
      <c r="F165" s="296"/>
      <c r="G165" s="279"/>
      <c r="H165" s="279"/>
      <c r="I165" s="279"/>
      <c r="J165" s="145"/>
      <c r="K165" s="73">
        <v>7</v>
      </c>
      <c r="L165" s="145"/>
      <c r="M165" s="145"/>
      <c r="N165" s="145"/>
      <c r="O165" s="145"/>
      <c r="P165" s="126"/>
      <c r="Q165" s="126"/>
      <c r="R165" s="142"/>
      <c r="S165" s="199"/>
      <c r="T165" s="240"/>
      <c r="U165" s="200"/>
      <c r="V165" s="89" t="s">
        <v>293</v>
      </c>
      <c r="W165" s="18"/>
      <c r="X165" s="25">
        <v>44197</v>
      </c>
      <c r="Y165" s="25">
        <v>44561</v>
      </c>
      <c r="Z165" s="188"/>
      <c r="AA165" s="188"/>
      <c r="AB165" s="188"/>
      <c r="AC165" s="114"/>
      <c r="AD165" s="114"/>
      <c r="AE165" s="185"/>
      <c r="AF165" s="114"/>
      <c r="AG165" s="114"/>
      <c r="AH165" s="114"/>
      <c r="AI165" s="114"/>
      <c r="AJ165" s="94"/>
    </row>
    <row r="166" spans="1:36" ht="28.5" thickBot="1" x14ac:dyDescent="0.4">
      <c r="A166" s="296"/>
      <c r="B166" s="114"/>
      <c r="C166" s="119"/>
      <c r="D166" s="308"/>
      <c r="E166" s="119"/>
      <c r="F166" s="296"/>
      <c r="G166" s="279"/>
      <c r="H166" s="279"/>
      <c r="I166" s="279"/>
      <c r="J166" s="145"/>
      <c r="K166" s="73"/>
      <c r="L166" s="145"/>
      <c r="M166" s="145"/>
      <c r="N166" s="145"/>
      <c r="O166" s="145"/>
      <c r="P166" s="126"/>
      <c r="Q166" s="126"/>
      <c r="R166" s="142"/>
      <c r="S166" s="199"/>
      <c r="T166" s="240"/>
      <c r="U166" s="200"/>
      <c r="V166" s="89" t="s">
        <v>294</v>
      </c>
      <c r="W166" s="18"/>
      <c r="X166" s="25">
        <v>44197</v>
      </c>
      <c r="Y166" s="25">
        <v>44561</v>
      </c>
      <c r="Z166" s="188"/>
      <c r="AA166" s="188"/>
      <c r="AB166" s="188"/>
      <c r="AC166" s="114"/>
      <c r="AD166" s="114"/>
      <c r="AE166" s="185"/>
      <c r="AF166" s="114"/>
      <c r="AG166" s="114"/>
      <c r="AH166" s="114"/>
      <c r="AI166" s="114"/>
      <c r="AJ166" s="94"/>
    </row>
    <row r="167" spans="1:36" ht="15" thickBot="1" x14ac:dyDescent="0.4">
      <c r="A167" s="296"/>
      <c r="B167" s="114"/>
      <c r="C167" s="119"/>
      <c r="D167" s="308"/>
      <c r="E167" s="119"/>
      <c r="F167" s="296"/>
      <c r="G167" s="280"/>
      <c r="H167" s="280"/>
      <c r="I167" s="280"/>
      <c r="J167" s="146"/>
      <c r="K167" s="73"/>
      <c r="L167" s="146"/>
      <c r="M167" s="146"/>
      <c r="N167" s="146"/>
      <c r="O167" s="146"/>
      <c r="P167" s="127"/>
      <c r="Q167" s="127"/>
      <c r="R167" s="143"/>
      <c r="S167" s="199"/>
      <c r="T167" s="241"/>
      <c r="U167" s="200"/>
      <c r="V167" s="77" t="s">
        <v>253</v>
      </c>
      <c r="W167" s="18"/>
      <c r="X167" s="25">
        <v>44197</v>
      </c>
      <c r="Y167" s="25">
        <v>44561</v>
      </c>
      <c r="Z167" s="188"/>
      <c r="AA167" s="188"/>
      <c r="AB167" s="188"/>
      <c r="AC167" s="114"/>
      <c r="AD167" s="114"/>
      <c r="AE167" s="186"/>
      <c r="AF167" s="114"/>
      <c r="AG167" s="114"/>
      <c r="AH167" s="114"/>
      <c r="AI167" s="114"/>
      <c r="AJ167" s="94"/>
    </row>
    <row r="168" spans="1:36" ht="15" customHeight="1" thickBot="1" x14ac:dyDescent="0.4">
      <c r="A168" s="296"/>
      <c r="B168" s="114"/>
      <c r="C168" s="119"/>
      <c r="D168" s="308"/>
      <c r="E168" s="119"/>
      <c r="F168" s="116" t="s">
        <v>83</v>
      </c>
      <c r="G168" s="121" t="s">
        <v>84</v>
      </c>
      <c r="H168" s="291" t="s">
        <v>65</v>
      </c>
      <c r="I168" s="121" t="s">
        <v>130</v>
      </c>
      <c r="J168" s="193">
        <v>1</v>
      </c>
      <c r="K168" s="131">
        <v>0.5</v>
      </c>
      <c r="L168" s="125">
        <v>0.1</v>
      </c>
      <c r="M168" s="125">
        <v>0.3</v>
      </c>
      <c r="N168" s="125">
        <v>0.3</v>
      </c>
      <c r="O168" s="128">
        <v>0.3</v>
      </c>
      <c r="P168" s="125">
        <f>+O168/K171</f>
        <v>0.6</v>
      </c>
      <c r="Q168" s="125">
        <f>+(0.1+O168)/J168</f>
        <v>0.4</v>
      </c>
      <c r="R168" s="125">
        <f>AVERAGE(Q168:Q190)</f>
        <v>0.42500000000000004</v>
      </c>
      <c r="S168" s="198" t="s">
        <v>147</v>
      </c>
      <c r="T168" s="238">
        <v>2020130010202</v>
      </c>
      <c r="U168" s="90"/>
      <c r="V168" s="20" t="s">
        <v>295</v>
      </c>
      <c r="W168" s="18"/>
      <c r="X168" s="25">
        <v>44197</v>
      </c>
      <c r="Y168" s="25">
        <v>44561</v>
      </c>
      <c r="Z168" s="197" t="s">
        <v>364</v>
      </c>
      <c r="AA168" s="197"/>
      <c r="AB168" s="197"/>
      <c r="AC168" s="197" t="s">
        <v>365</v>
      </c>
      <c r="AD168" s="197" t="s">
        <v>363</v>
      </c>
      <c r="AE168" s="174">
        <v>528810018</v>
      </c>
      <c r="AF168" s="92" t="s">
        <v>363</v>
      </c>
      <c r="AG168" s="92" t="s">
        <v>347</v>
      </c>
      <c r="AH168" s="92">
        <f>228810018+50000000+50000000</f>
        <v>328810018</v>
      </c>
      <c r="AI168" s="92">
        <v>164779324.18000001</v>
      </c>
      <c r="AJ168" s="106">
        <f>+AI168/AH168</f>
        <v>0.50113839347802358</v>
      </c>
    </row>
    <row r="169" spans="1:36" ht="28.5" thickBot="1" x14ac:dyDescent="0.4">
      <c r="A169" s="296"/>
      <c r="B169" s="114"/>
      <c r="C169" s="119"/>
      <c r="D169" s="308"/>
      <c r="E169" s="119"/>
      <c r="F169" s="114"/>
      <c r="G169" s="119"/>
      <c r="H169" s="292"/>
      <c r="I169" s="119"/>
      <c r="J169" s="194"/>
      <c r="K169" s="132"/>
      <c r="L169" s="126"/>
      <c r="M169" s="126"/>
      <c r="N169" s="126"/>
      <c r="O169" s="129"/>
      <c r="P169" s="126"/>
      <c r="Q169" s="126"/>
      <c r="R169" s="126"/>
      <c r="S169" s="199"/>
      <c r="T169" s="238"/>
      <c r="U169" s="34"/>
      <c r="V169" s="21" t="s">
        <v>296</v>
      </c>
      <c r="W169" s="18"/>
      <c r="X169" s="25">
        <v>44197</v>
      </c>
      <c r="Y169" s="25">
        <v>44561</v>
      </c>
      <c r="Z169" s="197"/>
      <c r="AA169" s="197"/>
      <c r="AB169" s="197"/>
      <c r="AC169" s="197"/>
      <c r="AD169" s="197"/>
      <c r="AE169" s="175"/>
      <c r="AF169" s="92"/>
      <c r="AG169" s="92"/>
      <c r="AH169" s="92"/>
      <c r="AI169" s="92"/>
      <c r="AJ169" s="106"/>
    </row>
    <row r="170" spans="1:36" ht="15" thickBot="1" x14ac:dyDescent="0.4">
      <c r="A170" s="296"/>
      <c r="B170" s="114"/>
      <c r="C170" s="119"/>
      <c r="D170" s="308"/>
      <c r="E170" s="119"/>
      <c r="F170" s="114"/>
      <c r="G170" s="119"/>
      <c r="H170" s="292"/>
      <c r="I170" s="119"/>
      <c r="J170" s="194"/>
      <c r="K170" s="132"/>
      <c r="L170" s="126"/>
      <c r="M170" s="126"/>
      <c r="N170" s="126"/>
      <c r="O170" s="129"/>
      <c r="P170" s="126"/>
      <c r="Q170" s="126"/>
      <c r="R170" s="126"/>
      <c r="S170" s="199"/>
      <c r="T170" s="238"/>
      <c r="U170" s="34"/>
      <c r="V170" s="21" t="s">
        <v>297</v>
      </c>
      <c r="W170" s="18"/>
      <c r="X170" s="25">
        <v>44197</v>
      </c>
      <c r="Y170" s="25">
        <v>44561</v>
      </c>
      <c r="Z170" s="197"/>
      <c r="AA170" s="197"/>
      <c r="AB170" s="197"/>
      <c r="AC170" s="197"/>
      <c r="AD170" s="197"/>
      <c r="AE170" s="175"/>
      <c r="AF170" s="92"/>
      <c r="AG170" s="92"/>
      <c r="AH170" s="92"/>
      <c r="AI170" s="92"/>
      <c r="AJ170" s="106"/>
    </row>
    <row r="171" spans="1:36" ht="15" thickBot="1" x14ac:dyDescent="0.4">
      <c r="A171" s="296"/>
      <c r="B171" s="114"/>
      <c r="C171" s="119"/>
      <c r="D171" s="308"/>
      <c r="E171" s="119"/>
      <c r="F171" s="114"/>
      <c r="G171" s="119"/>
      <c r="H171" s="292"/>
      <c r="I171" s="119"/>
      <c r="J171" s="194"/>
      <c r="K171" s="132">
        <v>0.5</v>
      </c>
      <c r="L171" s="126"/>
      <c r="M171" s="126"/>
      <c r="N171" s="126"/>
      <c r="O171" s="129"/>
      <c r="P171" s="126"/>
      <c r="Q171" s="126"/>
      <c r="R171" s="126"/>
      <c r="S171" s="199"/>
      <c r="T171" s="238"/>
      <c r="U171" s="34"/>
      <c r="V171" s="21" t="s">
        <v>298</v>
      </c>
      <c r="W171" s="18"/>
      <c r="X171" s="25">
        <v>44197</v>
      </c>
      <c r="Y171" s="25">
        <v>44561</v>
      </c>
      <c r="Z171" s="197"/>
      <c r="AA171" s="197"/>
      <c r="AB171" s="197"/>
      <c r="AC171" s="197"/>
      <c r="AD171" s="197"/>
      <c r="AE171" s="175"/>
      <c r="AF171" s="92"/>
      <c r="AG171" s="92"/>
      <c r="AH171" s="92"/>
      <c r="AI171" s="92"/>
      <c r="AJ171" s="106"/>
    </row>
    <row r="172" spans="1:36" ht="15" thickBot="1" x14ac:dyDescent="0.4">
      <c r="A172" s="296"/>
      <c r="B172" s="114"/>
      <c r="C172" s="119"/>
      <c r="D172" s="308"/>
      <c r="E172" s="119"/>
      <c r="F172" s="114"/>
      <c r="G172" s="119"/>
      <c r="H172" s="292"/>
      <c r="I172" s="119"/>
      <c r="J172" s="194"/>
      <c r="K172" s="132"/>
      <c r="L172" s="126"/>
      <c r="M172" s="126"/>
      <c r="N172" s="126"/>
      <c r="O172" s="129"/>
      <c r="P172" s="126"/>
      <c r="Q172" s="126"/>
      <c r="R172" s="126"/>
      <c r="S172" s="199"/>
      <c r="T172" s="238"/>
      <c r="U172" s="34"/>
      <c r="V172" s="21" t="s">
        <v>299</v>
      </c>
      <c r="W172" s="18"/>
      <c r="X172" s="25">
        <v>44197</v>
      </c>
      <c r="Y172" s="25">
        <v>44561</v>
      </c>
      <c r="Z172" s="197"/>
      <c r="AA172" s="197"/>
      <c r="AB172" s="197"/>
      <c r="AC172" s="197"/>
      <c r="AD172" s="197"/>
      <c r="AE172" s="175"/>
      <c r="AF172" s="92"/>
      <c r="AG172" s="92"/>
      <c r="AH172" s="92"/>
      <c r="AI172" s="92"/>
      <c r="AJ172" s="106"/>
    </row>
    <row r="173" spans="1:36" ht="28.5" thickBot="1" x14ac:dyDescent="0.4">
      <c r="A173" s="296"/>
      <c r="B173" s="114"/>
      <c r="C173" s="119"/>
      <c r="D173" s="308"/>
      <c r="E173" s="119"/>
      <c r="F173" s="114"/>
      <c r="G173" s="119"/>
      <c r="H173" s="292"/>
      <c r="I173" s="119"/>
      <c r="J173" s="194"/>
      <c r="K173" s="132"/>
      <c r="L173" s="126"/>
      <c r="M173" s="126"/>
      <c r="N173" s="126"/>
      <c r="O173" s="129"/>
      <c r="P173" s="126"/>
      <c r="Q173" s="126"/>
      <c r="R173" s="126"/>
      <c r="S173" s="199"/>
      <c r="T173" s="238"/>
      <c r="U173" s="34"/>
      <c r="V173" s="21" t="s">
        <v>300</v>
      </c>
      <c r="W173" s="18"/>
      <c r="X173" s="25">
        <v>44197</v>
      </c>
      <c r="Y173" s="25">
        <v>44561</v>
      </c>
      <c r="Z173" s="197"/>
      <c r="AA173" s="197"/>
      <c r="AB173" s="197"/>
      <c r="AC173" s="197"/>
      <c r="AD173" s="197"/>
      <c r="AE173" s="175"/>
      <c r="AF173" s="92"/>
      <c r="AG173" s="92"/>
      <c r="AH173" s="92"/>
      <c r="AI173" s="92"/>
      <c r="AJ173" s="106"/>
    </row>
    <row r="174" spans="1:36" ht="28.5" thickBot="1" x14ac:dyDescent="0.4">
      <c r="A174" s="296"/>
      <c r="B174" s="114"/>
      <c r="C174" s="119"/>
      <c r="D174" s="308"/>
      <c r="E174" s="119"/>
      <c r="F174" s="114"/>
      <c r="G174" s="119"/>
      <c r="H174" s="292"/>
      <c r="I174" s="119"/>
      <c r="J174" s="194"/>
      <c r="K174" s="132"/>
      <c r="L174" s="127"/>
      <c r="M174" s="127"/>
      <c r="N174" s="127"/>
      <c r="O174" s="130"/>
      <c r="P174" s="127"/>
      <c r="Q174" s="127"/>
      <c r="R174" s="126"/>
      <c r="S174" s="199"/>
      <c r="T174" s="238"/>
      <c r="U174" s="34"/>
      <c r="V174" s="29" t="s">
        <v>301</v>
      </c>
      <c r="W174" s="18"/>
      <c r="X174" s="25">
        <v>44197</v>
      </c>
      <c r="Y174" s="25">
        <v>44561</v>
      </c>
      <c r="Z174" s="197"/>
      <c r="AA174" s="197"/>
      <c r="AB174" s="197"/>
      <c r="AC174" s="197"/>
      <c r="AD174" s="197"/>
      <c r="AE174" s="175"/>
      <c r="AF174" s="92"/>
      <c r="AG174" s="92"/>
      <c r="AH174" s="92"/>
      <c r="AI174" s="92"/>
      <c r="AJ174" s="106"/>
    </row>
    <row r="175" spans="1:36" ht="42.5" thickBot="1" x14ac:dyDescent="0.4">
      <c r="A175" s="296"/>
      <c r="B175" s="114"/>
      <c r="C175" s="119"/>
      <c r="D175" s="308"/>
      <c r="E175" s="119"/>
      <c r="F175" s="114"/>
      <c r="G175" s="121" t="s">
        <v>85</v>
      </c>
      <c r="H175" s="121" t="s">
        <v>65</v>
      </c>
      <c r="I175" s="121" t="s">
        <v>131</v>
      </c>
      <c r="J175" s="193">
        <v>7</v>
      </c>
      <c r="K175" s="193">
        <v>2</v>
      </c>
      <c r="L175" s="193">
        <v>1</v>
      </c>
      <c r="M175" s="192">
        <v>0.3</v>
      </c>
      <c r="N175" s="192">
        <v>0.75</v>
      </c>
      <c r="O175" s="192">
        <f>+N175</f>
        <v>0.75</v>
      </c>
      <c r="P175" s="125">
        <f>+O175/K175</f>
        <v>0.375</v>
      </c>
      <c r="Q175" s="125">
        <f>+(L175+O175)/J175</f>
        <v>0.25</v>
      </c>
      <c r="R175" s="126"/>
      <c r="S175" s="199"/>
      <c r="T175" s="238"/>
      <c r="U175" s="34"/>
      <c r="V175" s="20" t="s">
        <v>302</v>
      </c>
      <c r="W175" s="18"/>
      <c r="X175" s="25">
        <v>44197</v>
      </c>
      <c r="Y175" s="25">
        <v>44561</v>
      </c>
      <c r="Z175" s="197"/>
      <c r="AA175" s="197"/>
      <c r="AB175" s="197"/>
      <c r="AC175" s="197"/>
      <c r="AD175" s="197"/>
      <c r="AE175" s="175"/>
      <c r="AF175" s="92"/>
      <c r="AG175" s="92"/>
      <c r="AH175" s="92"/>
      <c r="AI175" s="92"/>
      <c r="AJ175" s="106"/>
    </row>
    <row r="176" spans="1:36" ht="42.5" thickBot="1" x14ac:dyDescent="0.4">
      <c r="A176" s="296"/>
      <c r="B176" s="114"/>
      <c r="C176" s="119"/>
      <c r="D176" s="308"/>
      <c r="E176" s="119"/>
      <c r="F176" s="114"/>
      <c r="G176" s="119"/>
      <c r="H176" s="119"/>
      <c r="I176" s="119"/>
      <c r="J176" s="194"/>
      <c r="K176" s="194"/>
      <c r="L176" s="194"/>
      <c r="M176" s="149"/>
      <c r="N176" s="149"/>
      <c r="O176" s="129"/>
      <c r="P176" s="126"/>
      <c r="Q176" s="126"/>
      <c r="R176" s="126"/>
      <c r="S176" s="199"/>
      <c r="T176" s="238"/>
      <c r="U176" s="34"/>
      <c r="V176" s="21" t="s">
        <v>303</v>
      </c>
      <c r="W176" s="18"/>
      <c r="X176" s="25">
        <v>44197</v>
      </c>
      <c r="Y176" s="25">
        <v>44561</v>
      </c>
      <c r="Z176" s="197"/>
      <c r="AA176" s="197"/>
      <c r="AB176" s="197"/>
      <c r="AC176" s="197"/>
      <c r="AD176" s="197"/>
      <c r="AE176" s="175"/>
      <c r="AF176" s="92"/>
      <c r="AG176" s="92"/>
      <c r="AH176" s="92"/>
      <c r="AI176" s="92"/>
      <c r="AJ176" s="106"/>
    </row>
    <row r="177" spans="1:36" ht="28.5" thickBot="1" x14ac:dyDescent="0.4">
      <c r="A177" s="296"/>
      <c r="B177" s="114"/>
      <c r="C177" s="119"/>
      <c r="D177" s="308"/>
      <c r="E177" s="119"/>
      <c r="F177" s="114"/>
      <c r="G177" s="119"/>
      <c r="H177" s="119"/>
      <c r="I177" s="119"/>
      <c r="J177" s="194"/>
      <c r="K177" s="194"/>
      <c r="L177" s="194"/>
      <c r="M177" s="149"/>
      <c r="N177" s="149"/>
      <c r="O177" s="129"/>
      <c r="P177" s="126"/>
      <c r="Q177" s="126"/>
      <c r="R177" s="126"/>
      <c r="S177" s="199"/>
      <c r="T177" s="238"/>
      <c r="U177" s="34"/>
      <c r="V177" s="21" t="s">
        <v>304</v>
      </c>
      <c r="W177" s="18"/>
      <c r="X177" s="25">
        <v>44197</v>
      </c>
      <c r="Y177" s="25">
        <v>44561</v>
      </c>
      <c r="Z177" s="197"/>
      <c r="AA177" s="197"/>
      <c r="AB177" s="197"/>
      <c r="AC177" s="197"/>
      <c r="AD177" s="197"/>
      <c r="AE177" s="175"/>
      <c r="AF177" s="92"/>
      <c r="AG177" s="92"/>
      <c r="AH177" s="92"/>
      <c r="AI177" s="92"/>
      <c r="AJ177" s="106"/>
    </row>
    <row r="178" spans="1:36" ht="42.5" thickBot="1" x14ac:dyDescent="0.4">
      <c r="A178" s="296"/>
      <c r="B178" s="114"/>
      <c r="C178" s="119"/>
      <c r="D178" s="308"/>
      <c r="E178" s="119"/>
      <c r="F178" s="114"/>
      <c r="G178" s="119"/>
      <c r="H178" s="119"/>
      <c r="I178" s="119"/>
      <c r="J178" s="194"/>
      <c r="K178" s="194"/>
      <c r="L178" s="194"/>
      <c r="M178" s="149"/>
      <c r="N178" s="149"/>
      <c r="O178" s="129"/>
      <c r="P178" s="126"/>
      <c r="Q178" s="126"/>
      <c r="R178" s="126"/>
      <c r="S178" s="199"/>
      <c r="T178" s="238"/>
      <c r="U178" s="34"/>
      <c r="V178" s="21" t="s">
        <v>305</v>
      </c>
      <c r="W178" s="18"/>
      <c r="X178" s="25">
        <v>44197</v>
      </c>
      <c r="Y178" s="25">
        <v>44561</v>
      </c>
      <c r="Z178" s="197"/>
      <c r="AA178" s="197"/>
      <c r="AB178" s="197"/>
      <c r="AC178" s="197"/>
      <c r="AD178" s="197"/>
      <c r="AE178" s="175"/>
      <c r="AF178" s="92"/>
      <c r="AG178" s="92"/>
      <c r="AH178" s="92"/>
      <c r="AI178" s="92"/>
      <c r="AJ178" s="106"/>
    </row>
    <row r="179" spans="1:36" ht="42.5" thickBot="1" x14ac:dyDescent="0.4">
      <c r="A179" s="296"/>
      <c r="B179" s="114"/>
      <c r="C179" s="119"/>
      <c r="D179" s="308"/>
      <c r="E179" s="119"/>
      <c r="F179" s="114"/>
      <c r="G179" s="120"/>
      <c r="H179" s="120"/>
      <c r="I179" s="120"/>
      <c r="J179" s="195"/>
      <c r="K179" s="195"/>
      <c r="L179" s="195"/>
      <c r="M179" s="150"/>
      <c r="N179" s="150"/>
      <c r="O179" s="130"/>
      <c r="P179" s="127"/>
      <c r="Q179" s="127"/>
      <c r="R179" s="126"/>
      <c r="S179" s="199"/>
      <c r="T179" s="238"/>
      <c r="U179" s="34"/>
      <c r="V179" s="29" t="s">
        <v>306</v>
      </c>
      <c r="W179" s="18"/>
      <c r="X179" s="25">
        <v>44197</v>
      </c>
      <c r="Y179" s="25">
        <v>44561</v>
      </c>
      <c r="Z179" s="197"/>
      <c r="AA179" s="197"/>
      <c r="AB179" s="197"/>
      <c r="AC179" s="197"/>
      <c r="AD179" s="197"/>
      <c r="AE179" s="175"/>
      <c r="AF179" s="92"/>
      <c r="AG179" s="92"/>
      <c r="AH179" s="92"/>
      <c r="AI179" s="92"/>
      <c r="AJ179" s="106"/>
    </row>
    <row r="180" spans="1:36" ht="28.5" thickBot="1" x14ac:dyDescent="0.4">
      <c r="A180" s="296"/>
      <c r="B180" s="114"/>
      <c r="C180" s="119"/>
      <c r="D180" s="308"/>
      <c r="E180" s="119"/>
      <c r="F180" s="114"/>
      <c r="G180" s="121" t="s">
        <v>86</v>
      </c>
      <c r="H180" s="121" t="s">
        <v>65</v>
      </c>
      <c r="I180" s="121" t="s">
        <v>132</v>
      </c>
      <c r="J180" s="193">
        <v>1</v>
      </c>
      <c r="K180" s="189">
        <v>0.3</v>
      </c>
      <c r="L180" s="125">
        <v>0.15</v>
      </c>
      <c r="M180" s="125">
        <v>0.1</v>
      </c>
      <c r="N180" s="125">
        <v>0.4</v>
      </c>
      <c r="O180" s="128">
        <f>+N180</f>
        <v>0.4</v>
      </c>
      <c r="P180" s="125">
        <v>1</v>
      </c>
      <c r="Q180" s="125">
        <f>+(L180+O180)/J180</f>
        <v>0.55000000000000004</v>
      </c>
      <c r="R180" s="126"/>
      <c r="S180" s="199"/>
      <c r="T180" s="238"/>
      <c r="U180" s="34"/>
      <c r="V180" s="20" t="s">
        <v>307</v>
      </c>
      <c r="W180" s="18"/>
      <c r="X180" s="25">
        <v>44197</v>
      </c>
      <c r="Y180" s="25">
        <v>44561</v>
      </c>
      <c r="Z180" s="197"/>
      <c r="AA180" s="197"/>
      <c r="AB180" s="197"/>
      <c r="AC180" s="197"/>
      <c r="AD180" s="197"/>
      <c r="AE180" s="175"/>
      <c r="AF180" s="92"/>
      <c r="AG180" s="92"/>
      <c r="AH180" s="92"/>
      <c r="AI180" s="92"/>
      <c r="AJ180" s="106"/>
    </row>
    <row r="181" spans="1:36" ht="28.5" thickBot="1" x14ac:dyDescent="0.4">
      <c r="A181" s="296"/>
      <c r="B181" s="114"/>
      <c r="C181" s="119"/>
      <c r="D181" s="308"/>
      <c r="E181" s="119"/>
      <c r="F181" s="114"/>
      <c r="G181" s="119"/>
      <c r="H181" s="119"/>
      <c r="I181" s="119"/>
      <c r="J181" s="194"/>
      <c r="K181" s="190"/>
      <c r="L181" s="126"/>
      <c r="M181" s="126"/>
      <c r="N181" s="126"/>
      <c r="O181" s="129"/>
      <c r="P181" s="126"/>
      <c r="Q181" s="126"/>
      <c r="R181" s="126"/>
      <c r="S181" s="199"/>
      <c r="T181" s="238"/>
      <c r="U181" s="34"/>
      <c r="V181" s="20" t="s">
        <v>308</v>
      </c>
      <c r="W181" s="18"/>
      <c r="X181" s="25">
        <v>44197</v>
      </c>
      <c r="Y181" s="25">
        <v>44561</v>
      </c>
      <c r="Z181" s="197"/>
      <c r="AA181" s="197"/>
      <c r="AB181" s="197"/>
      <c r="AC181" s="197"/>
      <c r="AD181" s="197"/>
      <c r="AE181" s="175"/>
      <c r="AF181" s="92"/>
      <c r="AG181" s="92"/>
      <c r="AH181" s="92"/>
      <c r="AI181" s="92"/>
      <c r="AJ181" s="106"/>
    </row>
    <row r="182" spans="1:36" ht="42.5" thickBot="1" x14ac:dyDescent="0.4">
      <c r="A182" s="296"/>
      <c r="B182" s="114"/>
      <c r="C182" s="119"/>
      <c r="D182" s="308"/>
      <c r="E182" s="119"/>
      <c r="F182" s="114"/>
      <c r="G182" s="119"/>
      <c r="H182" s="119"/>
      <c r="I182" s="119"/>
      <c r="J182" s="194"/>
      <c r="K182" s="190"/>
      <c r="L182" s="126"/>
      <c r="M182" s="126"/>
      <c r="N182" s="126"/>
      <c r="O182" s="129"/>
      <c r="P182" s="126"/>
      <c r="Q182" s="126"/>
      <c r="R182" s="126"/>
      <c r="S182" s="199"/>
      <c r="T182" s="238"/>
      <c r="U182" s="34"/>
      <c r="V182" s="21" t="s">
        <v>309</v>
      </c>
      <c r="W182" s="18"/>
      <c r="X182" s="25">
        <v>44197</v>
      </c>
      <c r="Y182" s="25">
        <v>44561</v>
      </c>
      <c r="Z182" s="197"/>
      <c r="AA182" s="197"/>
      <c r="AB182" s="197"/>
      <c r="AC182" s="197"/>
      <c r="AD182" s="197"/>
      <c r="AE182" s="175"/>
      <c r="AF182" s="92"/>
      <c r="AG182" s="92"/>
      <c r="AH182" s="92"/>
      <c r="AI182" s="92"/>
      <c r="AJ182" s="106"/>
    </row>
    <row r="183" spans="1:36" ht="42.5" thickBot="1" x14ac:dyDescent="0.4">
      <c r="A183" s="296"/>
      <c r="B183" s="114"/>
      <c r="C183" s="119"/>
      <c r="D183" s="308"/>
      <c r="E183" s="119"/>
      <c r="F183" s="114"/>
      <c r="G183" s="119"/>
      <c r="H183" s="119"/>
      <c r="I183" s="119"/>
      <c r="J183" s="194"/>
      <c r="K183" s="190"/>
      <c r="L183" s="126"/>
      <c r="M183" s="126"/>
      <c r="N183" s="126"/>
      <c r="O183" s="129"/>
      <c r="P183" s="126"/>
      <c r="Q183" s="126"/>
      <c r="R183" s="126"/>
      <c r="S183" s="199"/>
      <c r="T183" s="238"/>
      <c r="U183" s="34"/>
      <c r="V183" s="21" t="s">
        <v>310</v>
      </c>
      <c r="W183" s="18"/>
      <c r="X183" s="25">
        <v>44197</v>
      </c>
      <c r="Y183" s="25">
        <v>44561</v>
      </c>
      <c r="Z183" s="197"/>
      <c r="AA183" s="197"/>
      <c r="AB183" s="197"/>
      <c r="AC183" s="197"/>
      <c r="AD183" s="197"/>
      <c r="AE183" s="175"/>
      <c r="AF183" s="92"/>
      <c r="AG183" s="92"/>
      <c r="AH183" s="92"/>
      <c r="AI183" s="92"/>
      <c r="AJ183" s="106"/>
    </row>
    <row r="184" spans="1:36" ht="70.5" thickBot="1" x14ac:dyDescent="0.4">
      <c r="A184" s="296"/>
      <c r="B184" s="114"/>
      <c r="C184" s="119"/>
      <c r="D184" s="308"/>
      <c r="E184" s="119"/>
      <c r="F184" s="114"/>
      <c r="G184" s="119"/>
      <c r="H184" s="119"/>
      <c r="I184" s="119"/>
      <c r="J184" s="194"/>
      <c r="K184" s="190"/>
      <c r="L184" s="126"/>
      <c r="M184" s="126"/>
      <c r="N184" s="126"/>
      <c r="O184" s="129"/>
      <c r="P184" s="126"/>
      <c r="Q184" s="126"/>
      <c r="R184" s="126"/>
      <c r="S184" s="199"/>
      <c r="T184" s="238"/>
      <c r="U184" s="34"/>
      <c r="V184" s="22" t="s">
        <v>311</v>
      </c>
      <c r="W184" s="18"/>
      <c r="X184" s="25">
        <v>44197</v>
      </c>
      <c r="Y184" s="25">
        <v>44561</v>
      </c>
      <c r="Z184" s="197"/>
      <c r="AA184" s="197"/>
      <c r="AB184" s="197"/>
      <c r="AC184" s="197"/>
      <c r="AD184" s="197"/>
      <c r="AE184" s="175"/>
      <c r="AF184" s="92"/>
      <c r="AG184" s="92"/>
      <c r="AH184" s="92"/>
      <c r="AI184" s="92"/>
      <c r="AJ184" s="106"/>
    </row>
    <row r="185" spans="1:36" ht="56.5" thickBot="1" x14ac:dyDescent="0.4">
      <c r="A185" s="296"/>
      <c r="B185" s="114"/>
      <c r="C185" s="119"/>
      <c r="D185" s="308"/>
      <c r="E185" s="119"/>
      <c r="F185" s="114"/>
      <c r="G185" s="120"/>
      <c r="H185" s="120"/>
      <c r="I185" s="120"/>
      <c r="J185" s="195"/>
      <c r="K185" s="191"/>
      <c r="L185" s="127"/>
      <c r="M185" s="127"/>
      <c r="N185" s="127"/>
      <c r="O185" s="130"/>
      <c r="P185" s="127"/>
      <c r="Q185" s="127"/>
      <c r="R185" s="126"/>
      <c r="S185" s="199"/>
      <c r="T185" s="238"/>
      <c r="U185" s="34"/>
      <c r="V185" s="29" t="s">
        <v>312</v>
      </c>
      <c r="W185" s="18"/>
      <c r="X185" s="25">
        <v>44197</v>
      </c>
      <c r="Y185" s="25">
        <v>44561</v>
      </c>
      <c r="Z185" s="197"/>
      <c r="AA185" s="197"/>
      <c r="AB185" s="197"/>
      <c r="AC185" s="197"/>
      <c r="AD185" s="197"/>
      <c r="AE185" s="175"/>
      <c r="AF185" s="92"/>
      <c r="AG185" s="92"/>
      <c r="AH185" s="92"/>
      <c r="AI185" s="92"/>
      <c r="AJ185" s="106"/>
    </row>
    <row r="186" spans="1:36" ht="15" thickBot="1" x14ac:dyDescent="0.4">
      <c r="A186" s="296"/>
      <c r="B186" s="114"/>
      <c r="C186" s="119"/>
      <c r="D186" s="308"/>
      <c r="E186" s="119"/>
      <c r="F186" s="114"/>
      <c r="G186" s="121" t="s">
        <v>87</v>
      </c>
      <c r="H186" s="121" t="s">
        <v>88</v>
      </c>
      <c r="I186" s="121" t="s">
        <v>133</v>
      </c>
      <c r="J186" s="125">
        <v>1</v>
      </c>
      <c r="K186" s="91"/>
      <c r="L186" s="125">
        <v>0.1</v>
      </c>
      <c r="M186" s="125">
        <v>0.2</v>
      </c>
      <c r="N186" s="125">
        <v>0.4</v>
      </c>
      <c r="O186" s="128">
        <f>+N186</f>
        <v>0.4</v>
      </c>
      <c r="P186" s="125">
        <v>1</v>
      </c>
      <c r="Q186" s="125">
        <f>+(L186+O186)/J186</f>
        <v>0.5</v>
      </c>
      <c r="R186" s="126"/>
      <c r="S186" s="114"/>
      <c r="T186" s="238"/>
      <c r="U186" s="33"/>
      <c r="V186" s="20" t="s">
        <v>313</v>
      </c>
      <c r="W186" s="18"/>
      <c r="X186" s="25">
        <v>44197</v>
      </c>
      <c r="Y186" s="25">
        <v>44561</v>
      </c>
      <c r="Z186" s="197"/>
      <c r="AA186" s="197"/>
      <c r="AB186" s="197"/>
      <c r="AC186" s="197"/>
      <c r="AD186" s="197"/>
      <c r="AE186" s="175"/>
      <c r="AF186" s="92"/>
      <c r="AG186" s="92"/>
      <c r="AH186" s="92"/>
      <c r="AI186" s="92"/>
      <c r="AJ186" s="106"/>
    </row>
    <row r="187" spans="1:36" ht="15" thickBot="1" x14ac:dyDescent="0.4">
      <c r="A187" s="296"/>
      <c r="B187" s="114"/>
      <c r="C187" s="119"/>
      <c r="D187" s="308"/>
      <c r="E187" s="119"/>
      <c r="F187" s="114"/>
      <c r="G187" s="119"/>
      <c r="H187" s="119"/>
      <c r="I187" s="119"/>
      <c r="J187" s="126"/>
      <c r="K187" s="91"/>
      <c r="L187" s="126"/>
      <c r="M187" s="126"/>
      <c r="N187" s="126"/>
      <c r="O187" s="129"/>
      <c r="P187" s="126"/>
      <c r="Q187" s="126"/>
      <c r="R187" s="126"/>
      <c r="S187" s="114"/>
      <c r="T187" s="238"/>
      <c r="U187" s="33"/>
      <c r="V187" s="21" t="s">
        <v>314</v>
      </c>
      <c r="W187" s="18"/>
      <c r="X187" s="25">
        <v>44197</v>
      </c>
      <c r="Y187" s="25">
        <v>44561</v>
      </c>
      <c r="Z187" s="197"/>
      <c r="AA187" s="197"/>
      <c r="AB187" s="197"/>
      <c r="AC187" s="197"/>
      <c r="AD187" s="197"/>
      <c r="AE187" s="175"/>
      <c r="AF187" s="92"/>
      <c r="AG187" s="92"/>
      <c r="AH187" s="92"/>
      <c r="AI187" s="92"/>
      <c r="AJ187" s="106"/>
    </row>
    <row r="188" spans="1:36" ht="15" thickBot="1" x14ac:dyDescent="0.4">
      <c r="A188" s="296"/>
      <c r="B188" s="114"/>
      <c r="C188" s="119"/>
      <c r="D188" s="308"/>
      <c r="E188" s="119"/>
      <c r="F188" s="114"/>
      <c r="G188" s="119"/>
      <c r="H188" s="119"/>
      <c r="I188" s="119"/>
      <c r="J188" s="126"/>
      <c r="K188" s="91">
        <v>0.3</v>
      </c>
      <c r="L188" s="126"/>
      <c r="M188" s="126"/>
      <c r="N188" s="126"/>
      <c r="O188" s="129"/>
      <c r="P188" s="126"/>
      <c r="Q188" s="126"/>
      <c r="R188" s="126"/>
      <c r="S188" s="114"/>
      <c r="T188" s="238"/>
      <c r="U188" s="33"/>
      <c r="V188" s="21" t="s">
        <v>315</v>
      </c>
      <c r="W188" s="18"/>
      <c r="X188" s="25">
        <v>44197</v>
      </c>
      <c r="Y188" s="25">
        <v>44561</v>
      </c>
      <c r="Z188" s="197"/>
      <c r="AA188" s="197"/>
      <c r="AB188" s="197"/>
      <c r="AC188" s="197"/>
      <c r="AD188" s="197"/>
      <c r="AE188" s="175"/>
      <c r="AF188" s="92"/>
      <c r="AG188" s="92"/>
      <c r="AH188" s="92"/>
      <c r="AI188" s="92"/>
      <c r="AJ188" s="106"/>
    </row>
    <row r="189" spans="1:36" ht="15" thickBot="1" x14ac:dyDescent="0.4">
      <c r="A189" s="296"/>
      <c r="B189" s="114"/>
      <c r="C189" s="119"/>
      <c r="D189" s="308"/>
      <c r="E189" s="119"/>
      <c r="F189" s="114"/>
      <c r="G189" s="119"/>
      <c r="H189" s="119"/>
      <c r="I189" s="119"/>
      <c r="J189" s="126"/>
      <c r="K189" s="91"/>
      <c r="L189" s="126"/>
      <c r="M189" s="126"/>
      <c r="N189" s="126"/>
      <c r="O189" s="129"/>
      <c r="P189" s="126"/>
      <c r="Q189" s="126"/>
      <c r="R189" s="126"/>
      <c r="S189" s="114"/>
      <c r="T189" s="238"/>
      <c r="U189" s="33"/>
      <c r="V189" s="21" t="s">
        <v>316</v>
      </c>
      <c r="W189" s="18"/>
      <c r="X189" s="25">
        <v>44197</v>
      </c>
      <c r="Y189" s="25">
        <v>44561</v>
      </c>
      <c r="Z189" s="197"/>
      <c r="AA189" s="197"/>
      <c r="AB189" s="197"/>
      <c r="AC189" s="197"/>
      <c r="AD189" s="197"/>
      <c r="AE189" s="175"/>
      <c r="AF189" s="92"/>
      <c r="AG189" s="92"/>
      <c r="AH189" s="92"/>
      <c r="AI189" s="92"/>
      <c r="AJ189" s="106"/>
    </row>
    <row r="190" spans="1:36" ht="15" thickBot="1" x14ac:dyDescent="0.4">
      <c r="A190" s="296"/>
      <c r="B190" s="115"/>
      <c r="C190" s="120"/>
      <c r="D190" s="309"/>
      <c r="E190" s="120"/>
      <c r="F190" s="114"/>
      <c r="G190" s="119"/>
      <c r="H190" s="119"/>
      <c r="I190" s="119"/>
      <c r="J190" s="126"/>
      <c r="K190" s="91"/>
      <c r="L190" s="127"/>
      <c r="M190" s="127"/>
      <c r="N190" s="127"/>
      <c r="O190" s="130"/>
      <c r="P190" s="127"/>
      <c r="Q190" s="127"/>
      <c r="R190" s="127"/>
      <c r="S190" s="114"/>
      <c r="T190" s="242"/>
      <c r="U190" s="33"/>
      <c r="V190" s="22" t="s">
        <v>317</v>
      </c>
      <c r="W190" s="18"/>
      <c r="X190" s="25">
        <v>44197</v>
      </c>
      <c r="Y190" s="25">
        <v>44561</v>
      </c>
      <c r="Z190" s="197"/>
      <c r="AA190" s="197"/>
      <c r="AB190" s="197"/>
      <c r="AC190" s="197"/>
      <c r="AD190" s="197"/>
      <c r="AE190" s="176"/>
      <c r="AF190" s="92"/>
      <c r="AG190" s="92"/>
      <c r="AH190" s="92"/>
      <c r="AI190" s="92"/>
      <c r="AJ190" s="106"/>
    </row>
    <row r="191" spans="1:36" ht="15" customHeight="1" thickBot="1" x14ac:dyDescent="0.4">
      <c r="A191" s="296"/>
      <c r="B191" s="116" t="s">
        <v>20</v>
      </c>
      <c r="C191" s="121" t="s">
        <v>21</v>
      </c>
      <c r="D191" s="285" t="s">
        <v>22</v>
      </c>
      <c r="E191" s="285" t="s">
        <v>89</v>
      </c>
      <c r="F191" s="116" t="s">
        <v>90</v>
      </c>
      <c r="G191" s="121" t="s">
        <v>91</v>
      </c>
      <c r="H191" s="288">
        <v>0</v>
      </c>
      <c r="I191" s="121" t="s">
        <v>134</v>
      </c>
      <c r="J191" s="196">
        <v>1</v>
      </c>
      <c r="K191" s="196">
        <v>0.5</v>
      </c>
      <c r="L191" s="107">
        <v>0.1</v>
      </c>
      <c r="M191" s="107">
        <v>0.32</v>
      </c>
      <c r="N191" s="107">
        <v>0.33</v>
      </c>
      <c r="O191" s="179">
        <f>+N191</f>
        <v>0.33</v>
      </c>
      <c r="P191" s="107">
        <f>+O191/K191</f>
        <v>0.66</v>
      </c>
      <c r="Q191" s="107">
        <f>+(L191+O191)/J191</f>
        <v>0.43000000000000005</v>
      </c>
      <c r="R191" s="107">
        <f>AVERAGE(Q191)</f>
        <v>0.43000000000000005</v>
      </c>
      <c r="S191" s="198" t="s">
        <v>148</v>
      </c>
      <c r="T191" s="258">
        <v>2020130010203</v>
      </c>
      <c r="U191" s="90"/>
      <c r="V191" s="20" t="s">
        <v>318</v>
      </c>
      <c r="W191" s="18"/>
      <c r="X191" s="25">
        <v>44197</v>
      </c>
      <c r="Y191" s="25">
        <v>44561</v>
      </c>
      <c r="Z191" s="171" t="s">
        <v>350</v>
      </c>
      <c r="AA191" s="171"/>
      <c r="AB191" s="171"/>
      <c r="AC191" s="92" t="s">
        <v>331</v>
      </c>
      <c r="AD191" s="92" t="s">
        <v>366</v>
      </c>
      <c r="AE191" s="174">
        <v>1150000000</v>
      </c>
      <c r="AF191" s="92" t="s">
        <v>366</v>
      </c>
      <c r="AG191" s="92" t="s">
        <v>348</v>
      </c>
      <c r="AH191" s="92">
        <f>250000000+500000000</f>
        <v>750000000</v>
      </c>
      <c r="AI191" s="92"/>
      <c r="AJ191" s="106">
        <f>+AI191/AH191</f>
        <v>0</v>
      </c>
    </row>
    <row r="192" spans="1:36" ht="56.5" thickBot="1" x14ac:dyDescent="0.4">
      <c r="A192" s="296"/>
      <c r="B192" s="114"/>
      <c r="C192" s="119"/>
      <c r="D192" s="286"/>
      <c r="E192" s="286"/>
      <c r="F192" s="114"/>
      <c r="G192" s="119"/>
      <c r="H192" s="289"/>
      <c r="I192" s="119"/>
      <c r="J192" s="182"/>
      <c r="K192" s="182"/>
      <c r="L192" s="182"/>
      <c r="M192" s="182"/>
      <c r="N192" s="182"/>
      <c r="O192" s="180"/>
      <c r="P192" s="182"/>
      <c r="Q192" s="182"/>
      <c r="R192" s="108"/>
      <c r="S192" s="199"/>
      <c r="T192" s="238"/>
      <c r="U192" s="34"/>
      <c r="V192" s="28" t="s">
        <v>319</v>
      </c>
      <c r="W192" s="18"/>
      <c r="X192" s="25">
        <v>44197</v>
      </c>
      <c r="Y192" s="25">
        <v>44561</v>
      </c>
      <c r="Z192" s="172"/>
      <c r="AA192" s="172"/>
      <c r="AB192" s="172"/>
      <c r="AC192" s="92"/>
      <c r="AD192" s="92"/>
      <c r="AE192" s="175"/>
      <c r="AF192" s="92"/>
      <c r="AG192" s="92"/>
      <c r="AH192" s="92"/>
      <c r="AI192" s="92"/>
      <c r="AJ192" s="106"/>
    </row>
    <row r="193" spans="1:36" ht="42.5" thickBot="1" x14ac:dyDescent="0.4">
      <c r="A193" s="296"/>
      <c r="B193" s="114"/>
      <c r="C193" s="119"/>
      <c r="D193" s="286"/>
      <c r="E193" s="286"/>
      <c r="F193" s="114"/>
      <c r="G193" s="119"/>
      <c r="H193" s="289"/>
      <c r="I193" s="119"/>
      <c r="J193" s="182"/>
      <c r="K193" s="182"/>
      <c r="L193" s="182"/>
      <c r="M193" s="182"/>
      <c r="N193" s="182"/>
      <c r="O193" s="180"/>
      <c r="P193" s="182"/>
      <c r="Q193" s="182"/>
      <c r="R193" s="108"/>
      <c r="S193" s="199"/>
      <c r="T193" s="238"/>
      <c r="U193" s="34"/>
      <c r="V193" s="21" t="s">
        <v>320</v>
      </c>
      <c r="W193" s="18"/>
      <c r="X193" s="25">
        <v>44197</v>
      </c>
      <c r="Y193" s="25">
        <v>44561</v>
      </c>
      <c r="Z193" s="172"/>
      <c r="AA193" s="172"/>
      <c r="AB193" s="172"/>
      <c r="AC193" s="92"/>
      <c r="AD193" s="92"/>
      <c r="AE193" s="175"/>
      <c r="AF193" s="92"/>
      <c r="AG193" s="92"/>
      <c r="AH193" s="92"/>
      <c r="AI193" s="92"/>
      <c r="AJ193" s="106"/>
    </row>
    <row r="194" spans="1:36" ht="42.5" thickBot="1" x14ac:dyDescent="0.4">
      <c r="A194" s="296"/>
      <c r="B194" s="114"/>
      <c r="C194" s="119"/>
      <c r="D194" s="286"/>
      <c r="E194" s="286"/>
      <c r="F194" s="114"/>
      <c r="G194" s="119"/>
      <c r="H194" s="289"/>
      <c r="I194" s="119"/>
      <c r="J194" s="182"/>
      <c r="K194" s="182"/>
      <c r="L194" s="182"/>
      <c r="M194" s="182"/>
      <c r="N194" s="182"/>
      <c r="O194" s="180"/>
      <c r="P194" s="182"/>
      <c r="Q194" s="182"/>
      <c r="R194" s="108"/>
      <c r="S194" s="199"/>
      <c r="T194" s="238"/>
      <c r="U194" s="34"/>
      <c r="V194" s="28" t="s">
        <v>321</v>
      </c>
      <c r="W194" s="18"/>
      <c r="X194" s="25">
        <v>44197</v>
      </c>
      <c r="Y194" s="25">
        <v>44561</v>
      </c>
      <c r="Z194" s="172"/>
      <c r="AA194" s="172"/>
      <c r="AB194" s="172"/>
      <c r="AC194" s="92"/>
      <c r="AD194" s="92"/>
      <c r="AE194" s="175"/>
      <c r="AF194" s="92"/>
      <c r="AG194" s="92"/>
      <c r="AH194" s="92"/>
      <c r="AI194" s="92"/>
      <c r="AJ194" s="106"/>
    </row>
    <row r="195" spans="1:36" ht="42.5" thickBot="1" x14ac:dyDescent="0.4">
      <c r="A195" s="296"/>
      <c r="B195" s="114"/>
      <c r="C195" s="119"/>
      <c r="D195" s="286"/>
      <c r="E195" s="286"/>
      <c r="F195" s="114"/>
      <c r="G195" s="119"/>
      <c r="H195" s="289"/>
      <c r="I195" s="119"/>
      <c r="J195" s="182"/>
      <c r="K195" s="182"/>
      <c r="L195" s="182"/>
      <c r="M195" s="182"/>
      <c r="N195" s="182"/>
      <c r="O195" s="180"/>
      <c r="P195" s="182"/>
      <c r="Q195" s="182"/>
      <c r="R195" s="108"/>
      <c r="S195" s="199"/>
      <c r="T195" s="238"/>
      <c r="U195" s="34"/>
      <c r="V195" s="21" t="s">
        <v>322</v>
      </c>
      <c r="W195" s="18"/>
      <c r="X195" s="25">
        <v>44197</v>
      </c>
      <c r="Y195" s="25">
        <v>44561</v>
      </c>
      <c r="Z195" s="172"/>
      <c r="AA195" s="172"/>
      <c r="AB195" s="172"/>
      <c r="AC195" s="92"/>
      <c r="AD195" s="92"/>
      <c r="AE195" s="175"/>
      <c r="AF195" s="92"/>
      <c r="AG195" s="92"/>
      <c r="AH195" s="92"/>
      <c r="AI195" s="92"/>
      <c r="AJ195" s="106"/>
    </row>
    <row r="196" spans="1:36" ht="70.5" thickBot="1" x14ac:dyDescent="0.4">
      <c r="A196" s="296"/>
      <c r="B196" s="114"/>
      <c r="C196" s="119"/>
      <c r="D196" s="286"/>
      <c r="E196" s="286"/>
      <c r="F196" s="114"/>
      <c r="G196" s="119"/>
      <c r="H196" s="289"/>
      <c r="I196" s="119"/>
      <c r="J196" s="182"/>
      <c r="K196" s="182"/>
      <c r="L196" s="182"/>
      <c r="M196" s="182"/>
      <c r="N196" s="182"/>
      <c r="O196" s="180"/>
      <c r="P196" s="182"/>
      <c r="Q196" s="182"/>
      <c r="R196" s="108"/>
      <c r="S196" s="199"/>
      <c r="T196" s="238"/>
      <c r="U196" s="34"/>
      <c r="V196" s="21" t="s">
        <v>323</v>
      </c>
      <c r="W196" s="18"/>
      <c r="X196" s="25">
        <v>44197</v>
      </c>
      <c r="Y196" s="25">
        <v>44561</v>
      </c>
      <c r="Z196" s="172"/>
      <c r="AA196" s="172"/>
      <c r="AB196" s="172"/>
      <c r="AC196" s="92"/>
      <c r="AD196" s="92"/>
      <c r="AE196" s="175"/>
      <c r="AF196" s="92"/>
      <c r="AG196" s="92"/>
      <c r="AH196" s="92"/>
      <c r="AI196" s="92"/>
      <c r="AJ196" s="106"/>
    </row>
    <row r="197" spans="1:36" ht="42.5" thickBot="1" x14ac:dyDescent="0.4">
      <c r="A197" s="296"/>
      <c r="B197" s="114"/>
      <c r="C197" s="119"/>
      <c r="D197" s="286"/>
      <c r="E197" s="286"/>
      <c r="F197" s="114"/>
      <c r="G197" s="119"/>
      <c r="H197" s="289"/>
      <c r="I197" s="119"/>
      <c r="J197" s="182"/>
      <c r="K197" s="182"/>
      <c r="L197" s="182"/>
      <c r="M197" s="182"/>
      <c r="N197" s="182"/>
      <c r="O197" s="180"/>
      <c r="P197" s="182"/>
      <c r="Q197" s="182"/>
      <c r="R197" s="108"/>
      <c r="S197" s="199"/>
      <c r="T197" s="238"/>
      <c r="U197" s="34"/>
      <c r="V197" s="21" t="s">
        <v>324</v>
      </c>
      <c r="W197" s="18"/>
      <c r="X197" s="25">
        <v>44197</v>
      </c>
      <c r="Y197" s="25">
        <v>44561</v>
      </c>
      <c r="Z197" s="172"/>
      <c r="AA197" s="172"/>
      <c r="AB197" s="172"/>
      <c r="AC197" s="92"/>
      <c r="AD197" s="92"/>
      <c r="AE197" s="175"/>
      <c r="AF197" s="92"/>
      <c r="AG197" s="92"/>
      <c r="AH197" s="92"/>
      <c r="AI197" s="92"/>
      <c r="AJ197" s="106"/>
    </row>
    <row r="198" spans="1:36" ht="56.5" thickBot="1" x14ac:dyDescent="0.4">
      <c r="A198" s="296"/>
      <c r="B198" s="114"/>
      <c r="C198" s="119"/>
      <c r="D198" s="286"/>
      <c r="E198" s="286"/>
      <c r="F198" s="114"/>
      <c r="G198" s="119"/>
      <c r="H198" s="289"/>
      <c r="I198" s="119"/>
      <c r="J198" s="182"/>
      <c r="K198" s="182"/>
      <c r="L198" s="182"/>
      <c r="M198" s="182"/>
      <c r="N198" s="182"/>
      <c r="O198" s="180"/>
      <c r="P198" s="182"/>
      <c r="Q198" s="182"/>
      <c r="R198" s="108"/>
      <c r="S198" s="199"/>
      <c r="T198" s="238"/>
      <c r="U198" s="34"/>
      <c r="V198" s="21" t="s">
        <v>325</v>
      </c>
      <c r="W198" s="18"/>
      <c r="X198" s="25">
        <v>44197</v>
      </c>
      <c r="Y198" s="25">
        <v>44561</v>
      </c>
      <c r="Z198" s="172"/>
      <c r="AA198" s="172"/>
      <c r="AB198" s="172"/>
      <c r="AC198" s="92"/>
      <c r="AD198" s="92"/>
      <c r="AE198" s="175"/>
      <c r="AF198" s="92"/>
      <c r="AG198" s="92"/>
      <c r="AH198" s="92"/>
      <c r="AI198" s="92"/>
      <c r="AJ198" s="106"/>
    </row>
    <row r="199" spans="1:36" ht="56.5" thickBot="1" x14ac:dyDescent="0.4">
      <c r="A199" s="296"/>
      <c r="B199" s="114"/>
      <c r="C199" s="119"/>
      <c r="D199" s="286"/>
      <c r="E199" s="286"/>
      <c r="F199" s="114"/>
      <c r="G199" s="119"/>
      <c r="H199" s="289"/>
      <c r="I199" s="119"/>
      <c r="J199" s="182"/>
      <c r="K199" s="182"/>
      <c r="L199" s="182"/>
      <c r="M199" s="182"/>
      <c r="N199" s="182"/>
      <c r="O199" s="180"/>
      <c r="P199" s="182"/>
      <c r="Q199" s="182"/>
      <c r="R199" s="108"/>
      <c r="S199" s="199"/>
      <c r="T199" s="238"/>
      <c r="U199" s="34"/>
      <c r="V199" s="21" t="s">
        <v>326</v>
      </c>
      <c r="W199" s="18"/>
      <c r="X199" s="25">
        <v>44197</v>
      </c>
      <c r="Y199" s="25">
        <v>44561</v>
      </c>
      <c r="Z199" s="172"/>
      <c r="AA199" s="172"/>
      <c r="AB199" s="172"/>
      <c r="AC199" s="92"/>
      <c r="AD199" s="92"/>
      <c r="AE199" s="175"/>
      <c r="AF199" s="92"/>
      <c r="AG199" s="92"/>
      <c r="AH199" s="92"/>
      <c r="AI199" s="92"/>
      <c r="AJ199" s="106"/>
    </row>
    <row r="200" spans="1:36" ht="28.5" thickBot="1" x14ac:dyDescent="0.4">
      <c r="A200" s="296"/>
      <c r="B200" s="114"/>
      <c r="C200" s="119"/>
      <c r="D200" s="286"/>
      <c r="E200" s="286"/>
      <c r="F200" s="114"/>
      <c r="G200" s="119"/>
      <c r="H200" s="289"/>
      <c r="I200" s="119"/>
      <c r="J200" s="182"/>
      <c r="K200" s="182"/>
      <c r="L200" s="182"/>
      <c r="M200" s="182"/>
      <c r="N200" s="182"/>
      <c r="O200" s="180"/>
      <c r="P200" s="182"/>
      <c r="Q200" s="182"/>
      <c r="R200" s="108"/>
      <c r="S200" s="199"/>
      <c r="T200" s="238"/>
      <c r="U200" s="34"/>
      <c r="V200" s="21" t="s">
        <v>327</v>
      </c>
      <c r="W200" s="18"/>
      <c r="X200" s="25">
        <v>44197</v>
      </c>
      <c r="Y200" s="25">
        <v>44561</v>
      </c>
      <c r="Z200" s="172"/>
      <c r="AA200" s="172"/>
      <c r="AB200" s="172"/>
      <c r="AC200" s="92"/>
      <c r="AD200" s="92"/>
      <c r="AE200" s="175"/>
      <c r="AF200" s="92"/>
      <c r="AG200" s="92"/>
      <c r="AH200" s="92"/>
      <c r="AI200" s="92"/>
      <c r="AJ200" s="106"/>
    </row>
    <row r="201" spans="1:36" ht="60.75" customHeight="1" thickBot="1" x14ac:dyDescent="0.4">
      <c r="A201" s="297"/>
      <c r="B201" s="115"/>
      <c r="C201" s="120"/>
      <c r="D201" s="287"/>
      <c r="E201" s="287"/>
      <c r="F201" s="115"/>
      <c r="G201" s="120"/>
      <c r="H201" s="290"/>
      <c r="I201" s="120"/>
      <c r="J201" s="183"/>
      <c r="K201" s="183"/>
      <c r="L201" s="183"/>
      <c r="M201" s="183"/>
      <c r="N201" s="183"/>
      <c r="O201" s="181"/>
      <c r="P201" s="183"/>
      <c r="Q201" s="183"/>
      <c r="R201" s="109"/>
      <c r="S201" s="243"/>
      <c r="T201" s="242"/>
      <c r="U201" s="37"/>
      <c r="V201" s="29" t="s">
        <v>154</v>
      </c>
      <c r="W201" s="18"/>
      <c r="X201" s="25">
        <v>44197</v>
      </c>
      <c r="Y201" s="25">
        <v>44561</v>
      </c>
      <c r="Z201" s="173"/>
      <c r="AA201" s="173"/>
      <c r="AB201" s="173"/>
      <c r="AC201" s="92"/>
      <c r="AD201" s="92"/>
      <c r="AE201" s="176"/>
      <c r="AF201" s="92"/>
      <c r="AG201" s="92"/>
      <c r="AH201" s="92"/>
      <c r="AI201" s="92"/>
      <c r="AJ201" s="106"/>
    </row>
    <row r="202" spans="1:36" x14ac:dyDescent="0.35">
      <c r="J202" s="7"/>
      <c r="K202" s="7"/>
      <c r="P202" s="11">
        <f>AVERAGE(P2,P14,P20,P25,P29,P34,P36,P41,P45,P50,P54,P57,P61,P64,P72,P76,P81,P83,P93,P97,P99,P101,P104,P107,P110,P111,P113,P115,P120,P131,P136,P143,P147,P160,P161,P164,P168,P175,P180,P186,P191)</f>
        <v>0.4392592651251187</v>
      </c>
      <c r="Q202" s="11">
        <f>AVERAGE(Q2,Q14,Q20,Q25,Q29,Q34,Q36,Q41,Q45,Q50,Q54,Q57,Q61,Q64,Q72,Q76,Q81,Q83,Q93,Q97,Q99,Q101,Q104,Q107,Q110,Q111,Q113,Q115,Q120,Q131,Q136,Q143,Q147,Q160,Q161,Q164,Q168,Q175,Q180,Q186,Q191)</f>
        <v>0.26971691321303459</v>
      </c>
      <c r="R202" s="11">
        <f>AVERAGE(R2:R201)</f>
        <v>0.27873639227642277</v>
      </c>
      <c r="AH202">
        <f>SUM(AH2:AH201)</f>
        <v>7223660996</v>
      </c>
      <c r="AI202">
        <f>SUM(AI2:AI201)</f>
        <v>3430428167.1799998</v>
      </c>
      <c r="AJ202" s="14">
        <f>+AI202/AH202</f>
        <v>0.47488775692540819</v>
      </c>
    </row>
    <row r="203" spans="1:36" x14ac:dyDescent="0.35">
      <c r="J203" s="7"/>
      <c r="K203" s="7"/>
    </row>
    <row r="204" spans="1:36" x14ac:dyDescent="0.35">
      <c r="J204" s="7"/>
      <c r="K204" s="7"/>
      <c r="AJ204" s="12"/>
    </row>
    <row r="205" spans="1:36" ht="69" customHeight="1" x14ac:dyDescent="0.35">
      <c r="A205" s="15" t="s">
        <v>373</v>
      </c>
      <c r="B205" s="16">
        <f>+P202</f>
        <v>0.4392592651251187</v>
      </c>
      <c r="J205" s="7"/>
      <c r="K205" s="7"/>
    </row>
    <row r="206" spans="1:36" ht="50.25" customHeight="1" x14ac:dyDescent="0.35">
      <c r="A206" s="15" t="s">
        <v>378</v>
      </c>
      <c r="B206" s="16">
        <f>+Q202</f>
        <v>0.26971691321303459</v>
      </c>
      <c r="J206" s="7"/>
      <c r="K206" s="7"/>
    </row>
    <row r="207" spans="1:36" ht="29" x14ac:dyDescent="0.35">
      <c r="A207" s="15" t="s">
        <v>375</v>
      </c>
      <c r="B207" s="16">
        <f>+R202</f>
        <v>0.27873639227642277</v>
      </c>
      <c r="J207" s="7"/>
      <c r="K207" s="7"/>
    </row>
    <row r="208" spans="1:36" ht="43.5" x14ac:dyDescent="0.35">
      <c r="A208" s="15" t="s">
        <v>382</v>
      </c>
      <c r="B208" s="16">
        <f>+AJ202</f>
        <v>0.47488775692540819</v>
      </c>
      <c r="J208" s="7"/>
      <c r="K208" s="7"/>
    </row>
  </sheetData>
  <mergeCells count="629">
    <mergeCell ref="Q57:Q60"/>
    <mergeCell ref="O61:O63"/>
    <mergeCell ref="P61:P63"/>
    <mergeCell ref="Q61:Q63"/>
    <mergeCell ref="O64:O71"/>
    <mergeCell ref="P64:P71"/>
    <mergeCell ref="Q64:Q71"/>
    <mergeCell ref="O72:O75"/>
    <mergeCell ref="P72:P75"/>
    <mergeCell ref="Q72:Q75"/>
    <mergeCell ref="O45:O49"/>
    <mergeCell ref="P45:P49"/>
    <mergeCell ref="Q45:Q49"/>
    <mergeCell ref="O50:O53"/>
    <mergeCell ref="P50:P53"/>
    <mergeCell ref="Q50:Q53"/>
    <mergeCell ref="O54:O56"/>
    <mergeCell ref="P54:P56"/>
    <mergeCell ref="Q54:Q56"/>
    <mergeCell ref="A2:A201"/>
    <mergeCell ref="B2:B190"/>
    <mergeCell ref="C2:C190"/>
    <mergeCell ref="D2:D190"/>
    <mergeCell ref="B191:B201"/>
    <mergeCell ref="C191:C201"/>
    <mergeCell ref="D191:D201"/>
    <mergeCell ref="O2:O13"/>
    <mergeCell ref="P2:P13"/>
    <mergeCell ref="O14:O19"/>
    <mergeCell ref="P14:P19"/>
    <mergeCell ref="O20:O24"/>
    <mergeCell ref="P20:P24"/>
    <mergeCell ref="O25:O28"/>
    <mergeCell ref="P25:P28"/>
    <mergeCell ref="K25:K28"/>
    <mergeCell ref="O29:O33"/>
    <mergeCell ref="P29:P33"/>
    <mergeCell ref="O36:O40"/>
    <mergeCell ref="P36:P40"/>
    <mergeCell ref="O41:O44"/>
    <mergeCell ref="P41:P44"/>
    <mergeCell ref="O57:O60"/>
    <mergeCell ref="P57:P60"/>
    <mergeCell ref="E2:E190"/>
    <mergeCell ref="F2:F35"/>
    <mergeCell ref="G2:G13"/>
    <mergeCell ref="H2:H13"/>
    <mergeCell ref="G14:G19"/>
    <mergeCell ref="H14:H19"/>
    <mergeCell ref="G20:G24"/>
    <mergeCell ref="H20:H24"/>
    <mergeCell ref="G25:G28"/>
    <mergeCell ref="H25:H28"/>
    <mergeCell ref="G29:G33"/>
    <mergeCell ref="H29:H33"/>
    <mergeCell ref="G34:G35"/>
    <mergeCell ref="H34:H35"/>
    <mergeCell ref="F36:F75"/>
    <mergeCell ref="G36:G40"/>
    <mergeCell ref="H36:H40"/>
    <mergeCell ref="G41:G44"/>
    <mergeCell ref="H41:H44"/>
    <mergeCell ref="G45:G49"/>
    <mergeCell ref="G61:G63"/>
    <mergeCell ref="H61:H63"/>
    <mergeCell ref="G64:G71"/>
    <mergeCell ref="H64:H71"/>
    <mergeCell ref="G72:G75"/>
    <mergeCell ref="H72:H75"/>
    <mergeCell ref="H45:H49"/>
    <mergeCell ref="G50:G53"/>
    <mergeCell ref="H50:H53"/>
    <mergeCell ref="G54:G56"/>
    <mergeCell ref="H54:H56"/>
    <mergeCell ref="G57:G60"/>
    <mergeCell ref="H57:H60"/>
    <mergeCell ref="H111:H112"/>
    <mergeCell ref="G113:G114"/>
    <mergeCell ref="H113:H114"/>
    <mergeCell ref="H93:H96"/>
    <mergeCell ref="F97:F130"/>
    <mergeCell ref="G97:G98"/>
    <mergeCell ref="H97:H98"/>
    <mergeCell ref="G99:G100"/>
    <mergeCell ref="H99:H100"/>
    <mergeCell ref="G101:G103"/>
    <mergeCell ref="H101:H103"/>
    <mergeCell ref="G104:G106"/>
    <mergeCell ref="H104:H106"/>
    <mergeCell ref="F76:F96"/>
    <mergeCell ref="G76:G80"/>
    <mergeCell ref="H76:H80"/>
    <mergeCell ref="G81:G82"/>
    <mergeCell ref="H81:H82"/>
    <mergeCell ref="G83:G89"/>
    <mergeCell ref="H83:H89"/>
    <mergeCell ref="G90:G92"/>
    <mergeCell ref="H90:H92"/>
    <mergeCell ref="G93:G96"/>
    <mergeCell ref="I2:I13"/>
    <mergeCell ref="J2:J13"/>
    <mergeCell ref="I14:I19"/>
    <mergeCell ref="J14:J19"/>
    <mergeCell ref="I20:I24"/>
    <mergeCell ref="J20:J24"/>
    <mergeCell ref="F168:F190"/>
    <mergeCell ref="G168:G174"/>
    <mergeCell ref="H168:H174"/>
    <mergeCell ref="G175:G179"/>
    <mergeCell ref="H175:H179"/>
    <mergeCell ref="G180:G185"/>
    <mergeCell ref="H180:H185"/>
    <mergeCell ref="G186:G190"/>
    <mergeCell ref="H186:H190"/>
    <mergeCell ref="F147:F167"/>
    <mergeCell ref="G147:G159"/>
    <mergeCell ref="H147:H159"/>
    <mergeCell ref="G161:G163"/>
    <mergeCell ref="H161:H163"/>
    <mergeCell ref="G164:G167"/>
    <mergeCell ref="H164:H167"/>
    <mergeCell ref="F131:F146"/>
    <mergeCell ref="G131:G135"/>
    <mergeCell ref="I25:I28"/>
    <mergeCell ref="J25:J28"/>
    <mergeCell ref="I29:I33"/>
    <mergeCell ref="J29:J33"/>
    <mergeCell ref="I34:I35"/>
    <mergeCell ref="J34:J35"/>
    <mergeCell ref="E191:E201"/>
    <mergeCell ref="F191:F201"/>
    <mergeCell ref="G191:G201"/>
    <mergeCell ref="H191:H201"/>
    <mergeCell ref="H131:H135"/>
    <mergeCell ref="G136:G142"/>
    <mergeCell ref="H136:H142"/>
    <mergeCell ref="G143:G146"/>
    <mergeCell ref="H143:H146"/>
    <mergeCell ref="G115:G119"/>
    <mergeCell ref="H115:H119"/>
    <mergeCell ref="G120:G125"/>
    <mergeCell ref="H120:H125"/>
    <mergeCell ref="G126:G130"/>
    <mergeCell ref="H126:H130"/>
    <mergeCell ref="G107:G109"/>
    <mergeCell ref="H107:H109"/>
    <mergeCell ref="G111:G112"/>
    <mergeCell ref="I50:I53"/>
    <mergeCell ref="J50:J53"/>
    <mergeCell ref="I54:I56"/>
    <mergeCell ref="J54:J56"/>
    <mergeCell ref="I57:I60"/>
    <mergeCell ref="J57:J60"/>
    <mergeCell ref="I36:I40"/>
    <mergeCell ref="J36:J40"/>
    <mergeCell ref="I41:I44"/>
    <mergeCell ref="J41:J44"/>
    <mergeCell ref="I45:I49"/>
    <mergeCell ref="J45:J49"/>
    <mergeCell ref="I76:I80"/>
    <mergeCell ref="J76:J80"/>
    <mergeCell ref="I81:I82"/>
    <mergeCell ref="I83:I89"/>
    <mergeCell ref="J83:J89"/>
    <mergeCell ref="I90:I92"/>
    <mergeCell ref="J90:J92"/>
    <mergeCell ref="I61:I63"/>
    <mergeCell ref="J61:J63"/>
    <mergeCell ref="I64:I71"/>
    <mergeCell ref="J64:J71"/>
    <mergeCell ref="I72:I75"/>
    <mergeCell ref="J72:J75"/>
    <mergeCell ref="I101:I103"/>
    <mergeCell ref="J101:J103"/>
    <mergeCell ref="I104:I106"/>
    <mergeCell ref="J104:J106"/>
    <mergeCell ref="I107:I109"/>
    <mergeCell ref="J107:J109"/>
    <mergeCell ref="I93:I96"/>
    <mergeCell ref="J93:J96"/>
    <mergeCell ref="I97:I98"/>
    <mergeCell ref="J97:J98"/>
    <mergeCell ref="I99:I100"/>
    <mergeCell ref="J99:J100"/>
    <mergeCell ref="J147:J159"/>
    <mergeCell ref="I120:I125"/>
    <mergeCell ref="J120:J125"/>
    <mergeCell ref="I126:I130"/>
    <mergeCell ref="J126:J130"/>
    <mergeCell ref="I131:I135"/>
    <mergeCell ref="J131:J135"/>
    <mergeCell ref="I111:I112"/>
    <mergeCell ref="J111:J112"/>
    <mergeCell ref="I113:I114"/>
    <mergeCell ref="J113:J114"/>
    <mergeCell ref="I115:I119"/>
    <mergeCell ref="J115:J119"/>
    <mergeCell ref="I191:I201"/>
    <mergeCell ref="J191:J201"/>
    <mergeCell ref="K2:K13"/>
    <mergeCell ref="K14:K19"/>
    <mergeCell ref="K81:K82"/>
    <mergeCell ref="K97:K98"/>
    <mergeCell ref="K99:K100"/>
    <mergeCell ref="I175:I179"/>
    <mergeCell ref="J175:J179"/>
    <mergeCell ref="I180:I185"/>
    <mergeCell ref="J180:J185"/>
    <mergeCell ref="I186:I190"/>
    <mergeCell ref="J186:J190"/>
    <mergeCell ref="I161:I163"/>
    <mergeCell ref="J161:J163"/>
    <mergeCell ref="I164:I167"/>
    <mergeCell ref="J164:J167"/>
    <mergeCell ref="I168:I174"/>
    <mergeCell ref="J168:J174"/>
    <mergeCell ref="I136:I142"/>
    <mergeCell ref="J136:J142"/>
    <mergeCell ref="I143:I146"/>
    <mergeCell ref="J143:J146"/>
    <mergeCell ref="I147:I159"/>
    <mergeCell ref="M2:M13"/>
    <mergeCell ref="M14:M19"/>
    <mergeCell ref="M81:M82"/>
    <mergeCell ref="M97:M98"/>
    <mergeCell ref="M99:M100"/>
    <mergeCell ref="L2:L13"/>
    <mergeCell ref="L14:L19"/>
    <mergeCell ref="L81:L82"/>
    <mergeCell ref="L76:L80"/>
    <mergeCell ref="L61:L63"/>
    <mergeCell ref="M25:M28"/>
    <mergeCell ref="L50:L53"/>
    <mergeCell ref="M50:M53"/>
    <mergeCell ref="S191:S201"/>
    <mergeCell ref="T2:T13"/>
    <mergeCell ref="T76:T96"/>
    <mergeCell ref="T191:T201"/>
    <mergeCell ref="N97:N98"/>
    <mergeCell ref="N99:N100"/>
    <mergeCell ref="S2:S13"/>
    <mergeCell ref="S14:S19"/>
    <mergeCell ref="S20:S35"/>
    <mergeCell ref="S36:S60"/>
    <mergeCell ref="S61:S75"/>
    <mergeCell ref="S76:S96"/>
    <mergeCell ref="S97:S112"/>
    <mergeCell ref="N41:N44"/>
    <mergeCell ref="N2:N13"/>
    <mergeCell ref="N14:N19"/>
    <mergeCell ref="N81:N82"/>
    <mergeCell ref="Q2:Q13"/>
    <mergeCell ref="Q14:Q19"/>
    <mergeCell ref="Q20:Q24"/>
    <mergeCell ref="Q25:Q28"/>
    <mergeCell ref="Q29:Q33"/>
    <mergeCell ref="Q36:Q40"/>
    <mergeCell ref="Q41:Q44"/>
    <mergeCell ref="U2:U13"/>
    <mergeCell ref="T14:T19"/>
    <mergeCell ref="T20:T35"/>
    <mergeCell ref="T36:T60"/>
    <mergeCell ref="T61:T75"/>
    <mergeCell ref="U61:U75"/>
    <mergeCell ref="U14:U19"/>
    <mergeCell ref="U20:U35"/>
    <mergeCell ref="U36:U60"/>
    <mergeCell ref="AB2:AB13"/>
    <mergeCell ref="AB14:AB19"/>
    <mergeCell ref="AB20:AB35"/>
    <mergeCell ref="AC2:AC13"/>
    <mergeCell ref="AC14:AC19"/>
    <mergeCell ref="AC20:AC35"/>
    <mergeCell ref="Z2:Z13"/>
    <mergeCell ref="Z14:Z19"/>
    <mergeCell ref="Z20:Z35"/>
    <mergeCell ref="AA2:AA13"/>
    <mergeCell ref="AA14:AA19"/>
    <mergeCell ref="AA20:AA35"/>
    <mergeCell ref="AD2:AD13"/>
    <mergeCell ref="AD14:AD19"/>
    <mergeCell ref="AD20:AD35"/>
    <mergeCell ref="AE2:AE13"/>
    <mergeCell ref="AF2:AF13"/>
    <mergeCell ref="AG2:AG13"/>
    <mergeCell ref="AF14:AF19"/>
    <mergeCell ref="AG14:AG19"/>
    <mergeCell ref="AF20:AF35"/>
    <mergeCell ref="AG20:AG35"/>
    <mergeCell ref="AG113:AG130"/>
    <mergeCell ref="AG131:AG146"/>
    <mergeCell ref="AG147:AG167"/>
    <mergeCell ref="AG168:AG190"/>
    <mergeCell ref="AG191:AG201"/>
    <mergeCell ref="K20:K24"/>
    <mergeCell ref="L20:L24"/>
    <mergeCell ref="M20:M24"/>
    <mergeCell ref="N20:N24"/>
    <mergeCell ref="L25:L28"/>
    <mergeCell ref="AF36:AF60"/>
    <mergeCell ref="AG36:AG60"/>
    <mergeCell ref="AF61:AF75"/>
    <mergeCell ref="AG61:AG75"/>
    <mergeCell ref="AG76:AG96"/>
    <mergeCell ref="AG97:AG112"/>
    <mergeCell ref="AF76:AF96"/>
    <mergeCell ref="U76:U96"/>
    <mergeCell ref="T97:T112"/>
    <mergeCell ref="T113:T130"/>
    <mergeCell ref="T131:T146"/>
    <mergeCell ref="T147:T167"/>
    <mergeCell ref="T168:T190"/>
    <mergeCell ref="S113:S130"/>
    <mergeCell ref="K41:K44"/>
    <mergeCell ref="L41:L44"/>
    <mergeCell ref="M41:M44"/>
    <mergeCell ref="L64:L71"/>
    <mergeCell ref="K72:K75"/>
    <mergeCell ref="L72:L75"/>
    <mergeCell ref="M72:M75"/>
    <mergeCell ref="N72:N75"/>
    <mergeCell ref="N25:N28"/>
    <mergeCell ref="K29:K33"/>
    <mergeCell ref="K34:K35"/>
    <mergeCell ref="L29:L33"/>
    <mergeCell ref="M29:M33"/>
    <mergeCell ref="N29:N33"/>
    <mergeCell ref="L34:L35"/>
    <mergeCell ref="M34:M35"/>
    <mergeCell ref="N34:N35"/>
    <mergeCell ref="AC36:AC60"/>
    <mergeCell ref="AD36:AD60"/>
    <mergeCell ref="AE36:AE60"/>
    <mergeCell ref="Z36:Z60"/>
    <mergeCell ref="AA36:AA60"/>
    <mergeCell ref="AB36:AB60"/>
    <mergeCell ref="K54:K56"/>
    <mergeCell ref="L54:L56"/>
    <mergeCell ref="M54:M56"/>
    <mergeCell ref="N54:N56"/>
    <mergeCell ref="K57:K60"/>
    <mergeCell ref="L57:L60"/>
    <mergeCell ref="M57:M60"/>
    <mergeCell ref="N57:N60"/>
    <mergeCell ref="K45:K49"/>
    <mergeCell ref="L45:L49"/>
    <mergeCell ref="M45:M49"/>
    <mergeCell ref="N45:N49"/>
    <mergeCell ref="K50:K53"/>
    <mergeCell ref="N50:N53"/>
    <mergeCell ref="L36:L40"/>
    <mergeCell ref="M36:M40"/>
    <mergeCell ref="N36:N40"/>
    <mergeCell ref="K36:K40"/>
    <mergeCell ref="Z61:Z75"/>
    <mergeCell ref="AA61:AA75"/>
    <mergeCell ref="AB61:AB75"/>
    <mergeCell ref="AC61:AC75"/>
    <mergeCell ref="AD61:AD75"/>
    <mergeCell ref="AE61:AE75"/>
    <mergeCell ref="M61:M63"/>
    <mergeCell ref="N61:N63"/>
    <mergeCell ref="N64:N71"/>
    <mergeCell ref="M64:M71"/>
    <mergeCell ref="AA76:AA96"/>
    <mergeCell ref="AB76:AB96"/>
    <mergeCell ref="AC76:AC96"/>
    <mergeCell ref="AD76:AD96"/>
    <mergeCell ref="AE76:AE96"/>
    <mergeCell ref="K83:K89"/>
    <mergeCell ref="L83:L89"/>
    <mergeCell ref="M83:M89"/>
    <mergeCell ref="N83:N89"/>
    <mergeCell ref="L90:L92"/>
    <mergeCell ref="M90:M92"/>
    <mergeCell ref="N90:N92"/>
    <mergeCell ref="K90:K92"/>
    <mergeCell ref="O81:O82"/>
    <mergeCell ref="P81:P82"/>
    <mergeCell ref="Q81:Q82"/>
    <mergeCell ref="O83:O89"/>
    <mergeCell ref="P83:P89"/>
    <mergeCell ref="Q83:Q89"/>
    <mergeCell ref="O90:O92"/>
    <mergeCell ref="P90:P92"/>
    <mergeCell ref="Q90:Q92"/>
    <mergeCell ref="O93:O96"/>
    <mergeCell ref="P93:P96"/>
    <mergeCell ref="K93:K96"/>
    <mergeCell ref="L93:L96"/>
    <mergeCell ref="M93:M96"/>
    <mergeCell ref="N93:N96"/>
    <mergeCell ref="K101:K103"/>
    <mergeCell ref="L101:L103"/>
    <mergeCell ref="M101:M103"/>
    <mergeCell ref="N101:N103"/>
    <mergeCell ref="Z76:Z96"/>
    <mergeCell ref="L97:L98"/>
    <mergeCell ref="L99:L100"/>
    <mergeCell ref="Q93:Q96"/>
    <mergeCell ref="M76:M80"/>
    <mergeCell ref="N76:N80"/>
    <mergeCell ref="K76:K80"/>
    <mergeCell ref="O76:O80"/>
    <mergeCell ref="P76:P80"/>
    <mergeCell ref="Q76:Q80"/>
    <mergeCell ref="K126:K130"/>
    <mergeCell ref="Z97:Z112"/>
    <mergeCell ref="AA97:AA112"/>
    <mergeCell ref="L115:L119"/>
    <mergeCell ref="M115:M119"/>
    <mergeCell ref="N115:N119"/>
    <mergeCell ref="K120:K125"/>
    <mergeCell ref="L120:L125"/>
    <mergeCell ref="M120:M125"/>
    <mergeCell ref="N120:N125"/>
    <mergeCell ref="K107:K109"/>
    <mergeCell ref="L111:L112"/>
    <mergeCell ref="M111:M112"/>
    <mergeCell ref="N111:N112"/>
    <mergeCell ref="L113:L114"/>
    <mergeCell ref="M113:M114"/>
    <mergeCell ref="N113:N114"/>
    <mergeCell ref="K113:K114"/>
    <mergeCell ref="L104:L106"/>
    <mergeCell ref="M104:M106"/>
    <mergeCell ref="N104:N106"/>
    <mergeCell ref="L107:L109"/>
    <mergeCell ref="M107:M109"/>
    <mergeCell ref="N107:N109"/>
    <mergeCell ref="AB97:AB112"/>
    <mergeCell ref="AD97:AD112"/>
    <mergeCell ref="AE97:AE112"/>
    <mergeCell ref="AF97:AF112"/>
    <mergeCell ref="Z113:Z130"/>
    <mergeCell ref="AA113:AA130"/>
    <mergeCell ref="AB113:AB130"/>
    <mergeCell ref="AC97:AC112"/>
    <mergeCell ref="AC113:AC130"/>
    <mergeCell ref="AD113:AD130"/>
    <mergeCell ref="AE113:AE130"/>
    <mergeCell ref="AF113:AF130"/>
    <mergeCell ref="M131:M135"/>
    <mergeCell ref="N131:N135"/>
    <mergeCell ref="Z131:Z146"/>
    <mergeCell ref="AA131:AA146"/>
    <mergeCell ref="AB131:AB146"/>
    <mergeCell ref="AC131:AC146"/>
    <mergeCell ref="L126:L130"/>
    <mergeCell ref="M126:M130"/>
    <mergeCell ref="N126:N130"/>
    <mergeCell ref="S131:S146"/>
    <mergeCell ref="O126:O130"/>
    <mergeCell ref="P126:P130"/>
    <mergeCell ref="Q126:Q130"/>
    <mergeCell ref="K147:K159"/>
    <mergeCell ref="L147:L159"/>
    <mergeCell ref="M147:M159"/>
    <mergeCell ref="N147:N159"/>
    <mergeCell ref="U147:U167"/>
    <mergeCell ref="Z147:Z167"/>
    <mergeCell ref="AA147:AA167"/>
    <mergeCell ref="K131:K135"/>
    <mergeCell ref="L136:L142"/>
    <mergeCell ref="M136:M142"/>
    <mergeCell ref="N136:N142"/>
    <mergeCell ref="K136:K142"/>
    <mergeCell ref="M143:M146"/>
    <mergeCell ref="L143:L146"/>
    <mergeCell ref="N143:N146"/>
    <mergeCell ref="K143:K146"/>
    <mergeCell ref="S147:S167"/>
    <mergeCell ref="M161:M163"/>
    <mergeCell ref="L161:L163"/>
    <mergeCell ref="N161:N163"/>
    <mergeCell ref="L164:L167"/>
    <mergeCell ref="M164:M167"/>
    <mergeCell ref="N164:N167"/>
    <mergeCell ref="L131:L135"/>
    <mergeCell ref="AE147:AE167"/>
    <mergeCell ref="AF147:AF167"/>
    <mergeCell ref="N168:N174"/>
    <mergeCell ref="Z168:Z190"/>
    <mergeCell ref="AA168:AA190"/>
    <mergeCell ref="AB168:AB190"/>
    <mergeCell ref="AC168:AC190"/>
    <mergeCell ref="S168:S190"/>
    <mergeCell ref="AD168:AD190"/>
    <mergeCell ref="AE168:AE190"/>
    <mergeCell ref="AF168:AF190"/>
    <mergeCell ref="P180:P185"/>
    <mergeCell ref="Q180:Q185"/>
    <mergeCell ref="O175:O179"/>
    <mergeCell ref="P175:P179"/>
    <mergeCell ref="Q175:Q179"/>
    <mergeCell ref="O164:O167"/>
    <mergeCell ref="P164:P167"/>
    <mergeCell ref="Q164:Q167"/>
    <mergeCell ref="O161:O163"/>
    <mergeCell ref="P161:P163"/>
    <mergeCell ref="Q161:Q163"/>
    <mergeCell ref="K180:K185"/>
    <mergeCell ref="L186:L190"/>
    <mergeCell ref="M186:M190"/>
    <mergeCell ref="N186:N190"/>
    <mergeCell ref="N191:N201"/>
    <mergeCell ref="M191:M201"/>
    <mergeCell ref="L191:L201"/>
    <mergeCell ref="M168:M174"/>
    <mergeCell ref="L168:L174"/>
    <mergeCell ref="N175:N179"/>
    <mergeCell ref="M175:M179"/>
    <mergeCell ref="L175:L179"/>
    <mergeCell ref="L180:L185"/>
    <mergeCell ref="M180:M185"/>
    <mergeCell ref="N180:N185"/>
    <mergeCell ref="K191:K201"/>
    <mergeCell ref="K175:K179"/>
    <mergeCell ref="AB191:AB201"/>
    <mergeCell ref="AC191:AC201"/>
    <mergeCell ref="AD191:AD201"/>
    <mergeCell ref="AE191:AE201"/>
    <mergeCell ref="AF191:AF201"/>
    <mergeCell ref="O34:O35"/>
    <mergeCell ref="P34:P35"/>
    <mergeCell ref="Q34:Q35"/>
    <mergeCell ref="O97:O98"/>
    <mergeCell ref="P97:P98"/>
    <mergeCell ref="Q97:Q98"/>
    <mergeCell ref="O191:O201"/>
    <mergeCell ref="P191:P201"/>
    <mergeCell ref="Q191:Q201"/>
    <mergeCell ref="O186:O190"/>
    <mergeCell ref="P186:P190"/>
    <mergeCell ref="Q186:Q190"/>
    <mergeCell ref="O180:O185"/>
    <mergeCell ref="AD131:AD146"/>
    <mergeCell ref="AE131:AE146"/>
    <mergeCell ref="AF131:AF146"/>
    <mergeCell ref="AB147:AB167"/>
    <mergeCell ref="AC147:AC167"/>
    <mergeCell ref="AD147:AD167"/>
    <mergeCell ref="O120:O125"/>
    <mergeCell ref="P120:P125"/>
    <mergeCell ref="Q120:Q125"/>
    <mergeCell ref="O107:O109"/>
    <mergeCell ref="P107:P109"/>
    <mergeCell ref="Q107:Q109"/>
    <mergeCell ref="O113:O114"/>
    <mergeCell ref="P113:P114"/>
    <mergeCell ref="Q113:Q114"/>
    <mergeCell ref="O115:O119"/>
    <mergeCell ref="P115:P119"/>
    <mergeCell ref="Q115:Q119"/>
    <mergeCell ref="O111:O112"/>
    <mergeCell ref="P111:P112"/>
    <mergeCell ref="Q111:Q112"/>
    <mergeCell ref="O99:O100"/>
    <mergeCell ref="P99:P100"/>
    <mergeCell ref="Q99:Q100"/>
    <mergeCell ref="O101:O103"/>
    <mergeCell ref="P101:P103"/>
    <mergeCell ref="Q101:Q103"/>
    <mergeCell ref="O104:O106"/>
    <mergeCell ref="P104:P106"/>
    <mergeCell ref="Q104:Q106"/>
    <mergeCell ref="O147:O159"/>
    <mergeCell ref="P147:P159"/>
    <mergeCell ref="Q147:Q159"/>
    <mergeCell ref="O168:O174"/>
    <mergeCell ref="P168:P174"/>
    <mergeCell ref="K168:K174"/>
    <mergeCell ref="Q168:Q174"/>
    <mergeCell ref="R2:R35"/>
    <mergeCell ref="R36:R75"/>
    <mergeCell ref="R76:R96"/>
    <mergeCell ref="R97:R130"/>
    <mergeCell ref="R131:R146"/>
    <mergeCell ref="R147:R167"/>
    <mergeCell ref="R168:R190"/>
    <mergeCell ref="K104:K106"/>
    <mergeCell ref="O131:O135"/>
    <mergeCell ref="P131:P135"/>
    <mergeCell ref="Q131:Q135"/>
    <mergeCell ref="O136:O142"/>
    <mergeCell ref="P136:P142"/>
    <mergeCell ref="Q136:Q142"/>
    <mergeCell ref="O143:O146"/>
    <mergeCell ref="P143:P146"/>
    <mergeCell ref="Q143:Q146"/>
    <mergeCell ref="R191:R201"/>
    <mergeCell ref="AH2:AH13"/>
    <mergeCell ref="AI2:AI13"/>
    <mergeCell ref="AH14:AH19"/>
    <mergeCell ref="AI14:AI19"/>
    <mergeCell ref="AH20:AH35"/>
    <mergeCell ref="AI20:AI35"/>
    <mergeCell ref="AH36:AH60"/>
    <mergeCell ref="AI36:AI60"/>
    <mergeCell ref="AH76:AH96"/>
    <mergeCell ref="AI76:AI96"/>
    <mergeCell ref="AH97:AH112"/>
    <mergeCell ref="AI97:AI112"/>
    <mergeCell ref="AH113:AH130"/>
    <mergeCell ref="AI113:AI130"/>
    <mergeCell ref="AH131:AH146"/>
    <mergeCell ref="AI131:AI146"/>
    <mergeCell ref="AH147:AH167"/>
    <mergeCell ref="AI147:AI167"/>
    <mergeCell ref="AH168:AH190"/>
    <mergeCell ref="AI168:AI190"/>
    <mergeCell ref="AH191:AH201"/>
    <mergeCell ref="Z191:Z201"/>
    <mergeCell ref="AA191:AA201"/>
    <mergeCell ref="AI191:AI201"/>
    <mergeCell ref="AJ36:AJ60"/>
    <mergeCell ref="AJ14:AJ19"/>
    <mergeCell ref="AH61:AH75"/>
    <mergeCell ref="AI61:AI75"/>
    <mergeCell ref="AJ2:AJ13"/>
    <mergeCell ref="AJ20:AJ35"/>
    <mergeCell ref="AJ61:AJ75"/>
    <mergeCell ref="AJ76:AJ96"/>
    <mergeCell ref="AJ97:AJ112"/>
    <mergeCell ref="AJ113:AJ130"/>
    <mergeCell ref="AJ131:AJ146"/>
    <mergeCell ref="AJ147:AJ167"/>
    <mergeCell ref="AJ168:AJ190"/>
    <mergeCell ref="AJ191:AJ20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 MARINA SEVERICHE MONROY</dc:creator>
  <cp:lastModifiedBy>LUZ  MARINA SEVERICHE MONROY</cp:lastModifiedBy>
  <dcterms:created xsi:type="dcterms:W3CDTF">2021-06-24T15:42:32Z</dcterms:created>
  <dcterms:modified xsi:type="dcterms:W3CDTF">2021-07-26T16:01:46Z</dcterms:modified>
</cp:coreProperties>
</file>