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luzma\OneDrive\Documentos\SEGUIMIENTOS  PLAN DE ACCION A JUNIO 30 DE 2021\"/>
    </mc:Choice>
  </mc:AlternateContent>
  <xr:revisionPtr revIDLastSave="0" documentId="8_{23857747-B92F-48B5-9FEE-A32A99A6307B}" xr6:coauthVersionLast="47" xr6:coauthVersionMax="47" xr10:uidLastSave="{00000000-0000-0000-0000-000000000000}"/>
  <bookViews>
    <workbookView xWindow="-110" yWindow="-110" windowWidth="19420" windowHeight="10420" xr2:uid="{00000000-000D-0000-FFFF-FFFF00000000}"/>
  </bookViews>
  <sheets>
    <sheet name=" PLAN DE ACCIÓN 2021" sheetId="1" r:id="rId1"/>
    <sheet name="Hoja1" sheetId="2" r:id="rId2"/>
  </sheets>
  <definedNames>
    <definedName name="_Hlk49970378" localSheetId="0">' PLAN DE ACCIÓN 2021'!$W$17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5" i="1" l="1"/>
  <c r="R25" i="1"/>
  <c r="Q25" i="1"/>
  <c r="F17" i="1" l="1"/>
  <c r="F13" i="1"/>
  <c r="F5" i="1"/>
  <c r="R27" i="1"/>
  <c r="B28" i="1" s="1"/>
  <c r="Q5" i="1"/>
  <c r="R11" i="1"/>
  <c r="AL25" i="1"/>
  <c r="AN25" i="1"/>
  <c r="AM25" i="1"/>
  <c r="S21" i="1"/>
  <c r="S19" i="1"/>
  <c r="R17" i="1"/>
  <c r="S17" i="1" s="1"/>
  <c r="P16" i="1"/>
  <c r="R16" i="1" s="1"/>
  <c r="R14" i="1"/>
  <c r="S13" i="1" s="1"/>
  <c r="Q14" i="1"/>
  <c r="R5" i="1"/>
  <c r="AK25" i="1"/>
  <c r="AO25" i="1" l="1"/>
  <c r="B30" i="1" s="1"/>
  <c r="AL26" i="1"/>
  <c r="B31" i="1" s="1"/>
  <c r="S5" i="1"/>
  <c r="S27" i="1" s="1"/>
  <c r="B29" i="1" s="1"/>
  <c r="Q16" i="1"/>
  <c r="Q27" i="1" s="1"/>
  <c r="B27" i="1" s="1"/>
  <c r="AH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B4" authorId="0" shapeId="0" xr:uid="{00000000-0006-0000-0000-000001000000}">
      <text>
        <r>
          <rPr>
            <b/>
            <sz val="9"/>
            <color rgb="FF000000"/>
            <rFont val="Tahoma"/>
            <family val="2"/>
          </rPr>
          <t>Usuario:</t>
        </r>
        <r>
          <rPr>
            <sz val="9"/>
            <color rgb="FF000000"/>
            <rFont val="Tahoma"/>
            <family val="2"/>
          </rPr>
          <t xml:space="preserve">
</t>
        </r>
        <r>
          <rPr>
            <sz val="9"/>
            <color rgb="FF000000"/>
            <rFont val="Tahoma"/>
            <family val="2"/>
          </rPr>
          <t xml:space="preserve">Cada entidad de acuerdo a
</t>
        </r>
        <r>
          <rPr>
            <sz val="9"/>
            <color rgb="FF000000"/>
            <rFont val="Tahoma"/>
            <family val="2"/>
          </rPr>
          <t xml:space="preserve">su planeación definirá el periodo y grado de avance de la
</t>
        </r>
        <r>
          <rPr>
            <sz val="9"/>
            <color rgb="FF000000"/>
            <rFont val="Tahoma"/>
            <family val="2"/>
          </rPr>
          <t xml:space="preserve">actividad de acuerdo con la programación de reportes y
</t>
        </r>
        <r>
          <rPr>
            <sz val="9"/>
            <color rgb="FF000000"/>
            <rFont val="Tahoma"/>
            <family val="2"/>
          </rPr>
          <t>seguimiento para verificar este cumplimiento</t>
        </r>
      </text>
    </comment>
  </commentList>
</comments>
</file>

<file path=xl/sharedStrings.xml><?xml version="1.0" encoding="utf-8"?>
<sst xmlns="http://schemas.openxmlformats.org/spreadsheetml/2006/main" count="511" uniqueCount="250">
  <si>
    <t>PILAR</t>
  </si>
  <si>
    <t xml:space="preserve">PROGRAMA </t>
  </si>
  <si>
    <t xml:space="preserve">DEPENDENCIA RESPONSABLE </t>
  </si>
  <si>
    <t>NOMBRE DEL RESPONSABLE</t>
  </si>
  <si>
    <t xml:space="preserve">RESILIENTE </t>
  </si>
  <si>
    <t xml:space="preserve">VIVIENDA PARA TODOS </t>
  </si>
  <si>
    <t>JUNTOS POR UNA VIVIENDA DIGNA</t>
  </si>
  <si>
    <t xml:space="preserve">MEJORO MI CASA  COMPROMISO DE TODOS </t>
  </si>
  <si>
    <t xml:space="preserve">¡MI CASA A LO LEGAL! -  LEGALIZACIÓN Y TITULACIÓN DE PREDIOS </t>
  </si>
  <si>
    <t xml:space="preserve">DEFICIT CUANTITATIVO DE VIVIENDA DISMINUIDO  EN EL DISTRITO DE CARTAGENA </t>
  </si>
  <si>
    <t xml:space="preserve">DEFICIT CUALITATIVO VIVIENDA DISMINUIDO EN EL DISTRITO DE CARTAGENA </t>
  </si>
  <si>
    <t xml:space="preserve">DEFICIT  DE LEGALIZACION Y TITULACION DE PREDIOS  DISMINUIDO EN EL DISTRITO DE CARTAGENA </t>
  </si>
  <si>
    <t>NÚMERO DE SUBSIDIOS DE VIVIENDA NUEVA ADJUDICADOS</t>
  </si>
  <si>
    <t>36.794 HOGARES SIN VIVIENDA</t>
  </si>
  <si>
    <t>ND</t>
  </si>
  <si>
    <t xml:space="preserve"> 3.500 VIVIENDAS MEJORADAS  EN ZONA   URBANA DEL DISTRITO DE CARTAGENA</t>
  </si>
  <si>
    <t>1.000  VIVIENDAS MEJORADAS ZONA   RURAL  E INSULAR DEL DISTRITO DE CARTAGENA</t>
  </si>
  <si>
    <t>NUMERO DE PREDIOS LEGALZADOS Y/O TITULADOS</t>
  </si>
  <si>
    <t>UN LUGAR APTO PARA MI HOGAR</t>
  </si>
  <si>
    <t>NUMERO DE INSTRUMENTOS Y /O DIAGNOSTICOS QUE IDENTIFIQUEN AREAS DISPONIBLES PARA LA CONSTRUCCION DE VIVIENDAS VIS Y/O VIP</t>
  </si>
  <si>
    <t>(2) DOCUMENTOS TECNICOS, INSTRUMENTOS Y/O DIAGNOSTICOS  DESTINADOS A IDENTIFCAR SUELOS DISPONIBLES PARA LA CONSTRUCCIÓN DE VIVIENDAS VIS Y/O VIP EN ELDISTRITO DE CARTAGENA DE INDIAS</t>
  </si>
  <si>
    <t>(1) DOCUMENTO GENERAL Y (3) INFORMES DE SEGUIMIENTO PARA LA MEDICION DE LAS NECESIDADES HABITACIONLES (MINH)</t>
  </si>
  <si>
    <t xml:space="preserve">DIRECCION  TECNICA </t>
  </si>
  <si>
    <t xml:space="preserve">OFICINA ASESORA JURIDICA </t>
  </si>
  <si>
    <t>OFICINA ASESORA DE PLANEACION</t>
  </si>
  <si>
    <t>ELVIA CABALLERO</t>
  </si>
  <si>
    <t>ISABEL DIAZ</t>
  </si>
  <si>
    <t>ICLD</t>
  </si>
  <si>
    <t>IPU</t>
  </si>
  <si>
    <t>RENDIMIENTO FINANCIEROS IPU CORVIVIENDA</t>
  </si>
  <si>
    <t>02-001-06-20-01-05-01-01</t>
  </si>
  <si>
    <t>02-039-06-20-01-05-01-02</t>
  </si>
  <si>
    <t>02-039-06-20-01-05-01-01</t>
  </si>
  <si>
    <t>02-039-06-20-01-05-01-03</t>
  </si>
  <si>
    <t xml:space="preserve">ADJUDICACION DE 5.000 SUBSIDIOS DE  VIVIENDA NUEVA PARA LA POBLACION DE LOS ESTRATOS 1, 2 Y 3 </t>
  </si>
  <si>
    <t>JUNTOS POR UNA VIVIENDA DIGNA VIVIENDAS INICIADAS VICTIMAS DEL CONFLICTO ARMADO (IPU-15%)</t>
  </si>
  <si>
    <t xml:space="preserve">MEJORO MI CASA, COMPROMISO DE TODOS SECTOR URBANO IPU - 15% </t>
  </si>
  <si>
    <t xml:space="preserve">MEJORO MI CASA, COMPROMISO DE TODOS SECTOR RURAL IPU - 15% </t>
  </si>
  <si>
    <t>¡MI CAS A LO LEGAL! - LEGALIZACIÓN Y TITULACIÓN DE PREDIOS IPU-15%</t>
  </si>
  <si>
    <t>¡MI CAS A LO LEGAL! - LEGALIZACIÓN Y TITULACIÓN DE PREDIOS  RENDIMIENTOS FINANCIEROS IPU CORVIVIENDA</t>
  </si>
  <si>
    <t>MI CASA, MI ENTORNO MI HABITAT</t>
  </si>
  <si>
    <t xml:space="preserve">NUMERO DE DOCUMENTOS, ESTUDIOS O INFORMES REALZADOS PARA MEDICION  INTEGRAL DE LAS NECESIDADES HABITACIONALES  (MINH) </t>
  </si>
  <si>
    <t>PROGRAMACIÓN META A 2021</t>
  </si>
  <si>
    <t>JUNTOS POR UNA VIVIENDA DIGNA - VIVIENDAS INICIADAS POBREZA EXTREMA IPU -15%-EG +</t>
  </si>
  <si>
    <t>JUNTOS POR UNA VIVIENDA DIGNA - VIVIENDAS INICIADAS VICTIMAS DEL CONFLICTO ARMADO ICLD</t>
  </si>
  <si>
    <t xml:space="preserve">VIGENCIA  ANTERIOR: RECURSOS PROPIOS Y 
CRÉDITO </t>
  </si>
  <si>
    <t>DEFICIT CUANTITATIVO DE VIVIENDA DISMINUIDO  EN EL DISTRITO DE CARTAGENA DE INDIAS</t>
  </si>
  <si>
    <t>RECURSOS PROPIOS   Y CRÉDITO</t>
  </si>
  <si>
    <t xml:space="preserve">DIRECCIÓN  TÉCNICA </t>
  </si>
  <si>
    <t>02-039-06-20-01-05-02-01</t>
  </si>
  <si>
    <t>MEJORO MI CASA, COMPROMISO DE TODOS SECTOR URBANO CASA DIGNA VIDA DIGNA</t>
  </si>
  <si>
    <t>VIGENCIA ANTERIOR</t>
  </si>
  <si>
    <t>NÚMERO DE VIVIENDAS MEJORADAS SECTOR RURAL  E INSULAR</t>
  </si>
  <si>
    <t xml:space="preserve">NÚMERO DE VIVIENDAS MEJORDAS SECTOR URBANO </t>
  </si>
  <si>
    <t>NUMERO DE VIVIENDAS MEJORADAS SECTOR URBANO CASA DIGNA VIDA DIGNA</t>
  </si>
  <si>
    <t>NÚMERO DE VIVIENDAS MEJORADAS SECTOR URBANO MUJER CABEZA DE HOGAR</t>
  </si>
  <si>
    <t>02-039-06-20-01-05-02-03</t>
  </si>
  <si>
    <t>02-039-06-20-01-05-02-02</t>
  </si>
  <si>
    <t xml:space="preserve">MEJORO MI CASA, COMPROMISO DE TODOS SECTORURBANO MUJER CABEZA DEHOGAR IPU - 15% </t>
  </si>
  <si>
    <t>JUNTOS POR UNA VIVIENDA DIGNA - VIVIENDAS INICIADAS MUJER CABEZA DE HOGAR IPU -15%-EG +</t>
  </si>
  <si>
    <t>02-039-06-20-01-05-03-01</t>
  </si>
  <si>
    <t>02-149-06-20-01-05-03-01</t>
  </si>
  <si>
    <t>UN LUGAR APTO PARA MI HOGAR DIAGNÓSTICO PARA VERIFICAR TERRENOS APTOS IPU-15%</t>
  </si>
  <si>
    <t>02-039-06-20-01-05-04-01</t>
  </si>
  <si>
    <t>NÚMERO DE HECTAREAS ADQUIRIDAS  PARA LA CONSTRUCCIÓN DE VIVIENDA VIS</t>
  </si>
  <si>
    <t>10 HECTAREAS DE TIERRA ADQUIRIDAS PARA CONSTRUCCIÓN VIVIENDA NUEVA EN EL DISTRITO DE CARTAGENA DE INDIAS</t>
  </si>
  <si>
    <t>UN LUGAR APTO PARA MI HOGAR ADQUISICIÓN HECTAREAS DE TIERRA IPU-15%</t>
  </si>
  <si>
    <t>02-039-06-20-01-05-04-02</t>
  </si>
  <si>
    <t>3 ESTUDIOS Y SEGUIMIENTO PARA LA CONFORMACIÓN DE LA LÍNEA ESTRATEGICA DE ESTUDIOS DE VIVIENDA VIS QUE SE ARTICULARÁ EN EL OBSERVATORIO DISTRITAL</t>
  </si>
  <si>
    <t>NUMERO DE DOCUMENTOS, TÉCNICOS DE SOPORTE DTS ELABORADOS PARA LA LEGALIZACIÓN URBANÍSTICA A REALIZARSE</t>
  </si>
  <si>
    <t>ELABORAR 6 DOCUMENTOS TÉCNICOS DE SOPORTE DTS PARA LA LEGALIZACIÓN URBANISTICA A REALIZARSE</t>
  </si>
  <si>
    <t>FORMULACIÓN Y/OPARTICIPACIÓN EN INSTRUMENTOS DE PLANEACIÓN Y/O GESTIÓN URBANÍSTICA QUE DESARROLLE EL POT(PLANES PARCIALES)</t>
  </si>
  <si>
    <t>1 FORMULACIÓN Y/OPARTICIPACIÓN EN INSTRUMENTOS DE PLANEACIÓN Y/O GESTIÓN URBANISTICA QUE DESARROLLE EL POT (PLAN PARCIAL)</t>
  </si>
  <si>
    <t>NUMERO DE ESTUDIOS Y SEGUIMIENTOS PARA LA CONFORMACIÓN DE LA LÍNEA ESTRATÉGICA DE ESTUDIOS DE VIVIENDA VIS OBSERVATORIO</t>
  </si>
  <si>
    <t>CONSTRUIR INFORMACIÓN DE VALOR PARA LA CREACIÓN Y SEGUIMIENTO DE POLÍTICAS PÚBLICAS DEL SECTOR VIVIENDA EN EL DISTRITO TURÍSTICO Y CULTURAL DE CARTAGENA DE INDIAS</t>
  </si>
  <si>
    <t>AUMENTAR LA DISPONIBILIDAD DE BARRIOS CON PROCESOS DE LEGALIZACIÓN URBANÍSTICA PARA QUE PUEDAN ACCEDER A LAOFERTA DE PROYECTOS DE MEJORAMIENTO DE VIVIENDA Y TITULACIÓN DE PREDIOS EN EL DISTRITO TURÍSTICO Y CULTURAL DE CARTAGENA DE INDIAS</t>
  </si>
  <si>
    <t>FORMULAR PLANES PARCIALES PARA VIVIENDA DE INTERÉS SOCIAL QUE CONTIBUYAN A DISMINUIR EL DÉFICIT HABITACIONAL CUANTITATIVO DEL DISTRITO TURISTICO Y CULTURAL DE CARTAGENA DE INDIAS</t>
  </si>
  <si>
    <t>02-039-06-20-01-05-01-04</t>
  </si>
  <si>
    <t>JUNTOS POR UNA VIVIENDA DIGNA VIVIENDAS INICIADAS CIUDADELA LA PAZ ETAPA 3, 4 Y 5</t>
  </si>
  <si>
    <t>CARLOS FERNÁNDEZ</t>
  </si>
  <si>
    <t>MI CASA, MI ENTORNO, MI HABITAT- MEDICIÓN INTEGRAL DE LAS NECESIDADES HABITACIONALES (MINH) IPU 15%</t>
  </si>
  <si>
    <t>02-039-06-20-01-05-05-01</t>
  </si>
  <si>
    <t>02-039-06-20-01-05-05-02</t>
  </si>
  <si>
    <t>02-039-06-20-01-05-05-03</t>
  </si>
  <si>
    <t>02-039-06-20-01-05-05-04</t>
  </si>
  <si>
    <t>MI CASA, MI ENTORNO, MI HABITAT- OBSERVATORIO DE VIVIENDAS VIS -IPU 15%</t>
  </si>
  <si>
    <t>MI CASA, MI ENTORNO, MI HABITAT- LEGALIZACIÓN URBANISTICA- IPU 15%</t>
  </si>
  <si>
    <t>MI CASA, MI ENTORNO, MI HABITAT- FORMULACIÓN Y/O PARTICIPACIÓN EN PLANES PARCIALES - IPU 15%</t>
  </si>
  <si>
    <t xml:space="preserve">NÚMERO DE VIVIENDAS INICIADAS </t>
  </si>
  <si>
    <t>4000 VIVIENDAS INICIADAS</t>
  </si>
  <si>
    <t xml:space="preserve">JUNTOS POR UNA VIVIENDA DIGNA VIVIENDAS INICIADAS EN EL DISTRITO DE CARTAGENA DE INDIAS </t>
  </si>
  <si>
    <t xml:space="preserve">6.4% (4500) Viviendas mejoradas </t>
  </si>
  <si>
    <t xml:space="preserve">6.4% (4500) Predios legalizados </t>
  </si>
  <si>
    <t xml:space="preserve">5.6%  (4.000) viviendas iniciadas </t>
  </si>
  <si>
    <t>SEGUIMIENTO PLAN DE ACCIÓN 2021  CORVIVIENDA</t>
  </si>
  <si>
    <t>NP</t>
  </si>
  <si>
    <t xml:space="preserve">RECURSOS PROPIOS   VIGENCIA ANTERIOR  </t>
  </si>
  <si>
    <t>UNTOS POR UNA VIVIENDA DIGNA VIVIENDAS INICIADAS CLASE TRABAJADORA</t>
  </si>
  <si>
    <t>ASIGNAR 103 SUBSIDIOS DE VIVIENDA NUEVA PARA LA POBLACIÓN DAMNIFICADOS OLA INVERNAL</t>
  </si>
  <si>
    <t xml:space="preserve">ASIGNAR 46 SUBSIDIOS DE VIVIENDA NUEVA PARA LA POBLACIÓN MUJER CABEZA DE HOGAR </t>
  </si>
  <si>
    <t>ASIGNAR 104 SUBSIDIOS DE VIVIENDA NUEVA PARA LA POBLACIÓN VULNERABLE DE VICTIMAS DEL CONFLICTO ARMÁDO</t>
  </si>
  <si>
    <t>PENDIENTE POR DEFINIR PROYECTO</t>
  </si>
  <si>
    <t>SE ELABORÓ UN DOCUMENTO PRELIMINAR PARA DESCRIBIR EL MARCO CONCEPTUAL DEL OBSERVATORIO DISTRITAL DE VIVIENDA VIS DENTRO DEL PROGRAMA “MI CASA, MI ENTORNO, MI HÁBITAT” DEL PLAN DE DESARROLLO “SALVEMOS JUNTOS A CARTAGENA 2020-2023”. SU PROPÓSITO ES EL DE DESCRIBIR, ANALIZAR, CARACTERIZAR Y EVALUAR LOS INDICADORES E INSUMOS QUE RESULTEN DEL TRABAJO Y LA GESTIÓN DEL FONDO DE VIVIENDA DE INTERÉS SOCIAL Y REFORMA URBANA DISTRITAL (CORVIVIENDA)</t>
  </si>
  <si>
    <t>INDICADOR DE BIENESTAR</t>
  </si>
  <si>
    <t>LINEA BASE 2019</t>
  </si>
  <si>
    <t>META DE BIENESTAR 2020-2023</t>
  </si>
  <si>
    <t>INDICADOR DE PRODUCTO</t>
  </si>
  <si>
    <t>DESCRIPCIÓN DE LA META PRODUCTO 2020-2023</t>
  </si>
  <si>
    <t>VALOR ABSOLUTO DE LA META PRODUCTO 
2020-2023</t>
  </si>
  <si>
    <t>OBJETIVO DEL PROYECTO</t>
  </si>
  <si>
    <t>PORCENTAJE DE AVANCE</t>
  </si>
  <si>
    <t>FUENTE DE FINANCIACIÓN</t>
  </si>
  <si>
    <t>APROPIACIÓN DEFINITIVA 
(EN PESOS)</t>
  </si>
  <si>
    <t>CÓDIGO PRESUPUESTAL</t>
  </si>
  <si>
    <t xml:space="preserve">
REDUCIR EL DÉFICIT HABITACIONAL CUANTITATIVO DE LA POBLACIÓN VULNERABLE OBJETIVO DEL DISTRITO TURÍSTICO Y CULTURAL DE CARTAGENA DE INDIAS.
</t>
  </si>
  <si>
    <t xml:space="preserve">
DIAGNÓSTICO E IDENTIFICACIÓN DE TERRENOS APTOS PARA LA CONSTRUCCIÓN DE VIVIENDAS VIS/VIP EN EL DISTRITO TURÍSTICO Y CULTURAL DE CARTAGENA DE INDIAS.
</t>
  </si>
  <si>
    <t>LINEA ESTRATÉGICA</t>
  </si>
  <si>
    <r>
      <t>JUNTOS POR UNA VIVIENDA DIGNA VIVIENDAS INICIADAS</t>
    </r>
    <r>
      <rPr>
        <b/>
        <sz val="10"/>
        <color theme="1"/>
        <rFont val="Calibri"/>
        <family val="2"/>
        <scheme val="minor"/>
      </rPr>
      <t xml:space="preserve"> DAMNIFICADOS OLA INVERNAL</t>
    </r>
    <r>
      <rPr>
        <sz val="10"/>
        <color theme="1"/>
        <rFont val="Calibri"/>
        <family val="2"/>
        <scheme val="minor"/>
      </rPr>
      <t xml:space="preserve"> (IPU-15%)</t>
    </r>
  </si>
  <si>
    <r>
      <rPr>
        <sz val="10"/>
        <color rgb="FFFF0000"/>
        <rFont val="Calibri"/>
        <family val="2"/>
        <scheme val="minor"/>
      </rPr>
      <t xml:space="preserve"> </t>
    </r>
    <r>
      <rPr>
        <sz val="10"/>
        <color theme="1"/>
        <rFont val="Calibri"/>
        <family val="2"/>
        <scheme val="minor"/>
      </rPr>
      <t>VIVIENDAS MEJORADAS SECTOR URBANO MUJER CABEZA DE HOGAR</t>
    </r>
  </si>
  <si>
    <r>
      <rPr>
        <b/>
        <sz val="10"/>
        <color theme="1"/>
        <rFont val="Calibri"/>
        <family val="2"/>
        <scheme val="minor"/>
      </rPr>
      <t xml:space="preserve">PROYECTO NUEVO     </t>
    </r>
    <r>
      <rPr>
        <sz val="10"/>
        <color theme="1"/>
        <rFont val="Calibri"/>
        <family val="2"/>
        <scheme val="minor"/>
      </rPr>
      <t xml:space="preserve">                                          
A FECHA 31 DE MARZO 2021 SE HAN REALIZADO 3 REUNIONES CON LA FUNDACIÒN SANTO DOMINGO DE MANERA PRESENCIAL Y VIRTUAL, CON EL FIN DE EVALUAR EL VALOR FINAL DE UNIDAD HABITACIONAL Y EL APORTE DE SUBSIDIOS FAMILIARES DE VIVIENDA DE ORDEN DISTRITAL, DENTRO DEL PROYECTO NUEVO EN BICENTENARIO MANZANA 72. 
SE ESTUDIA LA POSIBILIDAD DE HACER CONVENIOS CON OTROS CONSTRUCTORES PRIVADOS.  </t>
    </r>
    <r>
      <rPr>
        <b/>
        <sz val="10"/>
        <color theme="1"/>
        <rFont val="Calibri"/>
        <family val="2"/>
        <scheme val="minor"/>
      </rPr>
      <t xml:space="preserve">                                                         
PROYECTO CIUDADELA LA PAZ ETAPA 1 Y 2
</t>
    </r>
    <r>
      <rPr>
        <sz val="10"/>
        <color theme="1"/>
        <rFont val="Calibri"/>
        <family val="2"/>
        <scheme val="minor"/>
      </rPr>
      <t xml:space="preserve">A FECHA 31 DE MARZO DE 2021 SE HAN REALIZADO LAS SIGUIENTES ACTIVIDADES:
* ACTA DE SUSPENSIÓN Nº 03 DEL CONVENIO INTERADMINISTRATIVO DE 
   INTERVENTORÍA Nº 026-2017 CON LA UNIVERSIDAD DE CARTAGENA.
* ACTA DE SUSPENSIÓN AL CONTRATO DE OBRA LP-004-2017.
   EN TRÁMITE PROCESO DE SUSCRIPCIÓN OTROSÍ Nº 03 AL CONVENIO 
   INTERADMINISTRATIVO DE INTERVENTORÍA Nº 026-2017 CON LA 
   UNIVERSIDAD DE CARTAGENA.
* EN TRÁMITE ACTA DE REINICIO AL CONVENIO INTERADMINISTRATIVO 
   DE INTERVENTORÍA Nº 026-2017 CON LA UNIVERSIDAD DE CARTAGENA.
   EN TRÁMITE PROCESO DE SUSCRIPCIÓN OTROSÍ Nº 05 AL CONTRATO DE 
   OBRA LP-004-2017.
* PAGO DE LOS DERECHOS DE CONEXIÓN DE ACUEDUCTO Y 
   ALCANTARILLADO PARA LA TOTALIDAD DEL PROYECTO CIUDADELA LA 
   PAZ.
* PAGO DE LOS DERECHOS DE CONEXIÓN Y DESCARGO DE ENERGÍA PARA 
   LA TOTALIDAD DEL PROYECTO CIUDADELA LA PAZ.
* A LA FECHA SE HAN REALIZADO 316 CARACTERIZACIONES VIRTUALES 
   PARA LAS ETAPAS 1 Y 2.
</t>
    </r>
  </si>
  <si>
    <r>
      <rPr>
        <b/>
        <sz val="10"/>
        <color theme="1"/>
        <rFont val="Calibri (Cuerpo)"/>
      </rPr>
      <t xml:space="preserve">PROYECTO CIUDADELA LA PAZ ETAPA 3, 4 y 5
* </t>
    </r>
    <r>
      <rPr>
        <sz val="10"/>
        <color theme="1"/>
        <rFont val="Calibri"/>
        <family val="2"/>
        <scheme val="minor"/>
      </rPr>
      <t xml:space="preserve">AVANCE DE OBRA DEL 73,62% 
* PENDIENTE LA ENTREGA DE CERTIFICADOS DE HABITABILIDAD POR 
   PARTE DE FINDETER.
* A LA FECHA SE HAN REALIZADO 941 CARACTERIZACIONES VIRTUALES 
   PARA LAS ETAPAS 3, 4 Y 5 Y SE HAN ASIGNADO 1322 SUBSIDIOS DE 
   VIVIENDA.
* ACTUALMENTE HAY UNA DEMORA POR PARTE DE LAS EMPRESAS 
   PRESTADORAS DE SERVICIOS PÚBLICOS EN LA REALIZACIÓN DE LAS 
   OBRAS.
</t>
    </r>
  </si>
  <si>
    <r>
      <rPr>
        <b/>
        <sz val="10"/>
        <color theme="1"/>
        <rFont val="Calibri"/>
        <family val="2"/>
        <scheme val="minor"/>
      </rPr>
      <t>PROYECTO BAHÍA SAN CARLOS</t>
    </r>
    <r>
      <rPr>
        <sz val="10"/>
        <color theme="1"/>
        <rFont val="Calibri"/>
        <family val="2"/>
        <scheme val="minor"/>
      </rPr>
      <t xml:space="preserve">
* PARTICIPACIÓN ACTIVA EN LOS COMITÉS DE OBRAS
* VERIFICACIÓN A TRAVÉS DE FONVIVIENDA DE 68 COMPRADORES QUE 
   CUMPLEN CON LOS REQUISITOS EXIGIDOS PARA LA ASIGNACIÓN DE 
   SUBSIDIOS FAMILIARES DE VIVIENDA COMPLEMENTARIOS DE ORDEN 
   DISTRITAL.
</t>
    </r>
  </si>
  <si>
    <r>
      <rPr>
        <b/>
        <sz val="10"/>
        <rFont val="Calibri"/>
        <family val="2"/>
        <scheme val="minor"/>
      </rPr>
      <t xml:space="preserve">PROYECTO CIUDADELA PAZ ETAPA 1
* </t>
    </r>
    <r>
      <rPr>
        <sz val="10"/>
        <rFont val="Calibri"/>
        <family val="2"/>
        <scheme val="minor"/>
      </rPr>
      <t xml:space="preserve">EL PROYECTO SE ENCUENTRA EN LA FASE FINAL.
* AVANCE DE OBRA GENERAL 96% 
* AVANCE OBRAS DE URBANISMO 97.6%.                                            
* EN PROCESO DE ENTREGA 200 UNIDADES HABITACIONALES DE INTERÉS 
   PRIORITARIO 
</t>
    </r>
    <r>
      <rPr>
        <b/>
        <sz val="10"/>
        <rFont val="Calibri"/>
        <family val="2"/>
        <scheme val="minor"/>
      </rPr>
      <t xml:space="preserve">PROYECTO CIUDADELA LA ETAPA 2
* </t>
    </r>
    <r>
      <rPr>
        <sz val="10"/>
        <rFont val="Calibri"/>
        <family val="2"/>
        <scheme val="minor"/>
      </rPr>
      <t xml:space="preserve">EL PROYECTO SE ENCUENTRA EN LA FASE FINAL.  
* AVANCE DE OBRA GENERAL 98.9%.  
* AVANCE OBRAS DE URBANISMO 97.6%.                                    
* EN PROCESO DE ENTREGA 112 UNIDADES HABITACIONALES DE INTERÉS 
   PRIORITARIO.                                                        
</t>
    </r>
    <r>
      <rPr>
        <b/>
        <sz val="10"/>
        <rFont val="Calibri"/>
        <family val="2"/>
        <scheme val="minor"/>
      </rPr>
      <t>PROYECTO CIUDADELA LA PAZ ETAPA 3, 4 Y 5</t>
    </r>
    <r>
      <rPr>
        <sz val="10"/>
        <rFont val="Calibri"/>
        <family val="2"/>
        <scheme val="minor"/>
      </rPr>
      <t xml:space="preserve"> 
* SE INICIÓ EL 20 DE JULIO 2020.  
* AVANCE DE OBRA 74.32% A FECHA 25 MAR 2021.
* EN PROCESO DE ENTREGA DE 384 UNIDADES HABITACIONALES DE 
   INTERÉS PRIORITARIO </t>
    </r>
  </si>
  <si>
    <t xml:space="preserve"> EN EL PERIODO SE ADELANTARON LAS SIGUIENTES ACTIVIDADES:   
1. PLAN DE ACCIÓN ESPECÍFICO DEL PROGRAMA
2. ANÁLISIS Y DIAGNÓSTICO DE PREDIOS DEL MINISTERIO SUMINISTRADA 
    POR EL ÁREA LOGÍSTICA DE LA ALCALDÍA
3. SELECCIÓN DE PREDIOS A SOLICITAR EN TRANSFERENCIA DE PARTE DEL 
    MINISTERIO A CORVIVIENDA.
4. ANÁLISIS E DIAGNÓSTICO DE LOS LOTES DE CORVIVIENDA QUE SON 
    APTOS PARA DESARROLLO DE VIVIENDA VIS.
5. BORRADOR DE INVITACIÓN PÚBLICA DE OFERTA DE PREDIOS DEL 
    DISTRITO DE CARTAGENA APTOS PARA EL DESARROLLO DE VIVIENDA 
    VIS O VIP.
</t>
  </si>
  <si>
    <t>SE ELABORÓ  ESTUDIO PREVIO PARA CONTRATAR LA CONSULTORÍA CUYO OBJETO CONSISTIRÁ EN LA CARACTERIZACIÓN SOCIOECONÓMICA DE 15.000 VIVIENDAS  Y LEVANTAMIENTO ARQUITECTÓNICO DE 5.000  VIVIENDAS EN LAS EN LAS MANZANAS DEFINIDAS POR EL FONDO DE VIVIENDA DE INTERES SOCIAL Y REFORMA URBANA DISTRITAL - CORVIVIENDA, PARA APOYAR LA MEDICIÓN INTEGRAL DE LAS NECESIDADES HABITACIONALES Y PROMOVER LAS ACCIONES ESTRATÉGICAS DE LA ENTIDAD EN EL DISTRITO DE CARTAGENA DE INDIAS.</t>
  </si>
  <si>
    <t xml:space="preserve">SE ADJUDICARÁN 234 SUBSIDIOS FAMILIARES DE VIVIENDA POBREZA EXTREMA EN LA VIGENCIA 2021 DE  LA SIGUIENTE MANERA:
* 233 SUBSIDIOS DE VIVIENDA NUEVA PROYECTO POR DEFINIR
*   01 SUBSIDIO DE VIVIENDA NUEVA PROYECTO CIUDADELA LA PAZ ETAPA 1 Y 2             </t>
  </si>
  <si>
    <t xml:space="preserve">SE ADJUDICARÁN 46 SUBSIDIOS FAMILIARES DE VIVIENDA PARA MUJER CABEZA DE HOGAR DENTRO DEL GRUPO POBLACIONAL POBREZA EXTREMA EN LA VIGENCIA 2021. </t>
  </si>
  <si>
    <t xml:space="preserve">SE ADJUDICARÁN 104 SUBSIDIOS FAMILIARES DE VIVIENDA VICTIMAS DEL CONFLICTO ARMADO EN LA VIGENCIA 2021 DE  LA SIGUIENTE MANERA:
* 102 SUBSIDIOS DE VIVIENDA NUEVA PROYECTO POR DEFINIR
*   02 SUBSIDIO DE VIVIENDA NUEVA PROYECTO CIUDADELA LA PAZ ETAPA 1 Y 2          </t>
  </si>
  <si>
    <t xml:space="preserve">SE ADJUDICARÁN 103 SUBSIDIOS FAMILIARES DE VIVIENDA DAMNIFICADOS OLA INVERNAL EN LA VIGENCIA 2021 DE  LA SIGUIENTE MANERA:
* 44 SUBSIDIOS DE VIVIENDA NUEVA PROYECTO POR DEFINIR
* 59 SUBSIDIO DE VIVIENDA NUEVA PROYECTO CIUDADELA LA PAZ ETAPA 1 Y 2          </t>
  </si>
  <si>
    <t>SE ADJUDICARÁN 502 SUBSIDIOS FAMILIARES DE VIVIENDA DENTRO DEL PROYECTO CIUDADELA LA PAZ 3, 4 Y 5 EN LA VIGENCIA 2021.
ACTUALMENTE  SE ESTÁ EN PROCESO DE POSTULACIÓN.</t>
  </si>
  <si>
    <t>OBSERVACIONES GENERALES</t>
  </si>
  <si>
    <t>EL PROYECTO CIUDADELA LA PAZ LO CONSTITUYEN 2.512 UNIDADES HABITACIONALES  NUEVAS UBICADO EN EL BARRIO EL POZÓN.
SE CONSTRUIRÁN Y ENTREGARÁN  688  VIVIENDAS EN CIUDADELA LA PAZ ETAPA 1, 2
SE CONSTRUIRÁN Y ENTREGARÁN  1824  VIVIENDAS EN CIUDADELA LA PAZ ETAPA 3, 4 Y 5</t>
  </si>
  <si>
    <r>
      <rPr>
        <b/>
        <sz val="10"/>
        <rFont val="Calibri"/>
        <family val="2"/>
        <scheme val="minor"/>
      </rPr>
      <t>PROGRAMA CASA DIGNA VIDA DIGNA</t>
    </r>
    <r>
      <rPr>
        <sz val="10"/>
        <rFont val="Calibri"/>
        <family val="2"/>
        <scheme val="minor"/>
      </rPr>
      <t xml:space="preserve"> 
SE HAN REALIZADO LAS SIGUIENTES ACTIVIDADES:
* </t>
    </r>
    <r>
      <rPr>
        <b/>
        <sz val="10"/>
        <rFont val="Calibri"/>
        <family val="2"/>
        <scheme val="minor"/>
      </rPr>
      <t>1.676</t>
    </r>
    <r>
      <rPr>
        <sz val="10"/>
        <rFont val="Calibri"/>
        <family val="2"/>
        <scheme val="minor"/>
      </rPr>
      <t xml:space="preserve"> HOGARES INCRITOS PLATAFORMA FINDETER.
</t>
    </r>
    <r>
      <rPr>
        <b/>
        <sz val="10"/>
        <rFont val="Calibri"/>
        <family val="2"/>
        <scheme val="minor"/>
      </rPr>
      <t>* 1.604</t>
    </r>
    <r>
      <rPr>
        <sz val="10"/>
        <rFont val="Calibri"/>
        <family val="2"/>
        <scheme val="minor"/>
      </rPr>
      <t xml:space="preserve"> HOGARES POSTULADOS </t>
    </r>
    <r>
      <rPr>
        <b/>
        <sz val="10"/>
        <rFont val="Calibri"/>
        <family val="2"/>
        <scheme val="minor"/>
      </rPr>
      <t>CORVIVIENDA.
*   137</t>
    </r>
    <r>
      <rPr>
        <sz val="10"/>
        <rFont val="Calibri"/>
        <family val="2"/>
        <scheme val="minor"/>
      </rPr>
      <t xml:space="preserve"> SUBSIDIOS DE MEJORAMIENTO ASIGNADOS POR FINDETER 
   MEDIANTE RESOLUCIONES MVCT  0103, 0152, 0260, 0286, 0425 Y 0546 
   DE 2021.
</t>
    </r>
  </si>
  <si>
    <t>REDUCIR EL DÉFICIT HABITACIONAL CUANTITATIVO DE LA POBLACIÓN VULNERABLE OBJETIVO DEL DISTRITO TURÍSTICO Y CULTURAL DE CARTAGENA DE INDIAS.</t>
  </si>
  <si>
    <t>REDUCIR EL DÉFICIT HABITACIONAL CUALITATIVO DE LOS HOGARES CON NECESIDADES BÁSICAS INSATISFECHAS DE HABITABILIDAD DEL DISTRITO TURÍSTICO Y CULTURAL DE CARTAGENA DE INDIAS.</t>
  </si>
  <si>
    <t>REDUCIR EL DÉFICIT DE LEGALIZACIÓN Y TITULACIÓN DE PREDIOS EN SITUACIÓN DE ILEGALIDAD EN EL DISTRITO TURÍSTICO Y CULTURAL DE CARTAGENA DE INDIAS.</t>
  </si>
  <si>
    <t>REALIZAR MEDICIÓN INTEGRAL DE LAS NECESIDADES HABITACIONALES –MINH- Y PLAN MAESTRO DE VIVIENDA DE CARTAGENA, COMO RESULTADO DE UN PROCESO DE INVESTIGACIÓN SOCIOECONÓMICA, JURÍDICA Y FÍSICO ESPACIAL.</t>
  </si>
  <si>
    <t>ASIGNAR 502 SUBSIDIOS DE VIVIENDA NUEVA PARA LA POBLACIÓN VULNERABLE PROYECTO CIUDADELA LA PAZ ETAPA 3, 4 Y 5</t>
  </si>
  <si>
    <t>ASIGNAR SUBSIDIOS DE VIVIENDA NUEVA A LA CLASE TRABAJADORA EN EL MARCO DEL PROYECTO BAHÍA SAN CARLOS</t>
  </si>
  <si>
    <t>CONSTRUCCIÓN Y ENTREGA DE 2512 UNIDADES HABITACIONALES EN EL MARCO DEL PROYECTO CIUDADELA LA PAZ ETAPAS 1, 2,  3, 4, Y 5</t>
  </si>
  <si>
    <t xml:space="preserve"> REALIZAR 50 MEJORAS DE VIVIENDA EN EL SECTOR URBANO DEL DISTRITO DE CARTAGENA .</t>
  </si>
  <si>
    <t>REALIZAR 35 MEJORAS DE VIVIENDAS EN EL SECTOR URBANO POBLACIÓN  MUJER CABEZA DE HOGAR</t>
  </si>
  <si>
    <t xml:space="preserve"> REALIZAR  62 MEJORAS DE VIVIENDA EN ZONA RURAL E INSULAR DEL DISTRITO DE CARTAGENA EN EL MARCO DEL PROYECTO CONVENIO MINISTERIO DE AGRICULTURA CORREGIMIENTOS DE BAYUNCA, MEMBRILLAL Y PASACABALLOS</t>
  </si>
  <si>
    <t xml:space="preserve"> TRAMITAR Y OTORGAR 518 TITULOS DE PROPIEDAD</t>
  </si>
  <si>
    <t>REALIZAR ESTUDIO TÉCNICO DE UN PREDIO POTENCIAL PARA EL DESARROLLO DE UN PROYECTO DE VIVIENDA DE INTERES PRIORITARIA</t>
  </si>
  <si>
    <t>ADQUIRIR TERRENOS APTOS PARA LA CONSTRUCCIÓN DE VIVIENDAS VIS/VIP EN EL DISTRITO TURÍSTICO Y CULTURAL DE CARTAGENA DE INDIAS.</t>
  </si>
  <si>
    <t>REALIZAR MEDICIÓN INTEGRAL DE LAS NECESIDADES HABITACIONALES –MINH- Y PLAN MAESTRO DE VIVIENDA DE CARTAGENA, COMO RESULTADO DE UN PROCESO DE INVESTIGACIÓN
SOCIOECONÓMICA, JURÍDICA Y FÍSICO ESPACIAL.</t>
  </si>
  <si>
    <t>AUMENTAR LA DISPONIBILIDAD DE BARRIOS CON PROCESOS DE LEGALIZACIÓN URBANÍSTICA PARA QUE PUEDAN ACCEDER A LA OFERTA DE PROYECTOS DE MEJORAMIENTO DE VIVIENDA Y TITULACIÓN DE PREDIOS EN EL DISTRITO TURÍSTICO Y CULTURAL DE CARTAGENA DE INDIAS</t>
  </si>
  <si>
    <t>CONSTRUIR INFORMACIÓN DE VALOR PARA LA CREACIÓN Y SEGUIMIENTO DE POLÍTICAS PÚBLICAS DEL SECTOR VIVIENDA EN EL DISTRITO TURÍSTICO Y CULTURAL DE CARTAGENA DE INDI</t>
  </si>
  <si>
    <t>FORMULAR PLANES PARCIALES PARA VIVIENDA DE INTERÉS SOCIAL QUE CONTRIBUYAN A DISMINUIR EL DÉFICIT HABITACIONAL CUANTITATIVO DEL DISTRITO TURÍSTICO Y CULTURAL DE CARTAGENA DE INDIAS</t>
  </si>
  <si>
    <t xml:space="preserve">A FECHA 31 DE MARZO DEL PROCESO DEL PROCESO DE TITULACIÓN DE CESIÓN GRATUITA DE PREDIOS FISCALES SE HAN SURTIDO LOS  SIGUIENTES PASOS:
1. IDENTIFICACIÓN DE 163 PREDIOS, DIVIDIDOS EN 4 POLIGONOS, SECTOR 1RO DE MAYO BARRIO EL POZÓN.
2. SE REALIZO ESTUDIO DE TITULOS DE ANTECEDENTES REGISTRATALES DE LA TRADICIÓN DE LOS PREDIOS SECTOR 1RO DE MAYO BARRIO EL POZÓN.
3. CON APOYO DE PLANEACIÓN DISTRITAL Y MVCT, SE CERTIFICÓ EL USO Y RIESGO DEL SUELO.
4. SE SOCIALIZÓ CON LA JUNTA DE ACCIÓN COMUNAL SECTOR 1RO DE MAYO BARRIO EL POZÓN, EL PROCESO DE SANEAMIENTO Y TITULACIÓN.
5. SE REALIZÓ LA IDENTIFICACIÓN EN CAMPO, CARACTERIZACIÓN DE HOGARES E INTERVENCIÓN TOPOGRÁFICA DE 100 PREDIOS CORRESPONDIENTE A 3 POLÍGONOS SECTOR 1RO DE MAYO BARRIO EL POZÓN.
6. SE EFECTUÓ LA SELECCIÓN DE POTENCIALES BENEFICIARIOS DE ACUERDO A LA DOCUMENTACIÓN ENTREGADA POR LA PRESIDENTA JAC SECTOR 1RO DE MAYO BARRIO EL POZÓN.
7. SE REALIZÓ CRUCE DE INFORMACIÓN CON FONVIVIENDA PARA IDENTIFICAR BENEFICIARIOS CON SUBISIDIOS ASIGNADOS ANTERIORMENTE.
8. SE ELABORÓ EDICTO EMPLAZATORIO DE ACUERDO AL CRUCE DE DATOS, PARA NOTIFICAR A TODAS LAS PERSONAS BENEFICIADAS Y EXCLUIDAS DEL SUBSIDIO DE TITULACIÓN, Y ESTÁ PENDIENTE SU PUBLICACIÓN EN UN PERIÓDICO DE AMPLIA CIRCULACIÓN LOCAL.  
</t>
  </si>
  <si>
    <t>CON LOS RECURSOS ASIGNADOS SE REALIZARÁN 35 MEJORAMIENTOS SECTOR URBANO PARA MUJERES CABEZA DE HOGAR</t>
  </si>
  <si>
    <t>CON LOS RECURSOS ASIGNADOS SE PROYECTA LA REALIZACIÓN DE:
* 35 MEJORAMIENTOS SECTOR RURAL PROYECTO POR DEFINIR.
* 62 MEJORAMIENTOS SECTOR RURAL EN EL MARCO DEL  CONVENIO MINISTERIO DE AGRICULTURA 
   - CORVIVIENDA EN LOS CORREGIMIENTOS DE BAYUNCA, MEMBRILLAL Y PASACABALLOS.</t>
  </si>
  <si>
    <t>CON EL PRESUPUESTO ASIGNADO  PARA LA VIGENCIA 2021 SE REALIZARÁN 518 TITULACIONES DE PREDIOS EN EL DISTRITO DE CARTAGENA DE INDIAS.</t>
  </si>
  <si>
    <t>LOS RECURSOS ASIGNADOS PARA EL  PROGRAMA UN LUGAR APTO PARA MI HOGAR  SE DESTINARÁN EN LA REALIZACION DE UN  DOCUMENTO TÉCNICO DE DIAGNÓSTICO QUE NOS PERMITIRA IDENTIFICAR  SUELO APTO PARA LA CONSTRUCCION DE VIVENDA DE INTERES SOCIAL.</t>
  </si>
  <si>
    <t>SE TIENE PROGRAMADA LA COMPRA DE UNO O VARIOS PREDIOS PARA CONFORMAR EL BANCO INMOBILIARIO DE CONVIVIENDA.
SUJETO A DISPONIBILIDAD PRESUPUESTAL</t>
  </si>
  <si>
    <t>ESTOS RECURSOS ASIGNADOS SE DESTINARAN PARA REALIZAR CONSULTORIA DE CARACTERIZACIÓN DE GRUPOS POBLACIONALES VULNERABLES DE LA CIUDAD, LO CUAL PERMITIRÁ IDENTIFICAR LAS NECESIDADES HABITACIONALES EXISTENTES POR BARRIOS.</t>
  </si>
  <si>
    <t>CON LOS RECURSOS ASIGNADOS PERMITIRÁ LA ESTRUCTURANDO EL OBSERVATORIO DE VIVIENDA VIS Y CONFORMAR UN CENTRO DE INFORMACIÓN HABITACIONAL PARA LA CIUDAD DE CONSULTA ABIERTA.</t>
  </si>
  <si>
    <t>CON LOS RECURSOS ASIGNADOS SE ESTRUCTURARÁ UN DOCUMENTO TÉCNICO DE SOPORTE PARA LA LEGALIZACIÓN URBANISTICA DE BARRIOS EN LA CIUDAD</t>
  </si>
  <si>
    <t>CON LOS RECURSOS ASIGNADOS SE ESTRUCTURARÁ LA FORMULACIÓN DE UN PLAN PARCIAL PARA UN PREDIO POTENCIAL DE PROYECTO DE VIVIENDA DE INTERES SOCIAL Y/O PRIORITARIA.</t>
  </si>
  <si>
    <t>AVANCE META PRODUCTO EN EL CUATRIENIO</t>
  </si>
  <si>
    <t>Actividades de Proyecto anual</t>
  </si>
  <si>
    <t>Rubro Presupuestal</t>
  </si>
  <si>
    <t>Línea Base 2019</t>
  </si>
  <si>
    <t>ACUMULADO META PRODUCTO 
JUL- DIC 2020</t>
  </si>
  <si>
    <t>REPORTES DE AVANCE METAS PRODUCTOS A MARZO 31 DE 2021</t>
  </si>
  <si>
    <t>REPORTES DE AVANCE DE METAS PRODUCTOS A JUNIO 30 DE 2021</t>
  </si>
  <si>
    <t>BENEFICIARIOS PROGRAMADOS</t>
  </si>
  <si>
    <t>BENEFICIARIOS CUBIERTOS</t>
  </si>
  <si>
    <t>REPORTE ACTIVIDADES DE PROYECTO 
ABRIL - JUNIO 2021</t>
  </si>
  <si>
    <t xml:space="preserve">REPORTE DE LAS ACTIVIDADES REALIZADAS DE ENERO-MARZO 2021 </t>
  </si>
  <si>
    <r>
      <rPr>
        <b/>
        <sz val="10"/>
        <color theme="1"/>
        <rFont val="Calibri"/>
        <family val="2"/>
        <scheme val="minor"/>
      </rPr>
      <t>PROYECTO BAHÍA SAN CARLOS</t>
    </r>
    <r>
      <rPr>
        <sz val="10"/>
        <color theme="1"/>
        <rFont val="Calibri"/>
        <family val="2"/>
        <scheme val="minor"/>
      </rPr>
      <t xml:space="preserve">
* PARTICIPACIÓN ACTIVA EN LOS COMITÉS DE OBRAS
*VERIFICAR LA CORRECTA EJECUCIÓN DEL CONVENIO CON LA UNIÓN TEMPORAL VISCAR                                                                EN PROCESO ELABORACIÓN DE ACTOS ADMINISTRATIVOS DE ASIGNACIÓN DE 126 SFV DEL ORDEN DISTRITAL  A LOS BENEFICIARIOS FAVORECIDOS                         126 VIVIENDAS INICIADAS TORRE 1
</t>
    </r>
  </si>
  <si>
    <t xml:space="preserve">ASIGNAR 234 SUBSIDIOS DE VIVIENDA NUEVA PARA LA POBLACIÓN VULNERABLE DE POBREZA EXTREMA   </t>
  </si>
  <si>
    <r>
      <rPr>
        <b/>
        <sz val="10"/>
        <rFont val="Calibri"/>
        <family val="2"/>
        <scheme val="minor"/>
      </rPr>
      <t xml:space="preserve">PROYECTO CIUDADELA PAZ ETAPA 1
* </t>
    </r>
    <r>
      <rPr>
        <sz val="10"/>
        <rFont val="Calibri"/>
        <family val="2"/>
        <scheme val="minor"/>
      </rPr>
      <t xml:space="preserve">EL PROYECTO SE ENCUENTRA EN LA FASE FINAL.
* AVANCE DE OBRA GENERAL 96% 
* AVANCE OBRAS DE URBANISMO 97.6%.                                            
* EN PROCESO DE ENTREGA 346 UNIDADES HABITACIONALES DE INTERÉS 
   PRIORITARIO                                                                                      * SE REALIZO EL PROCESO DE NOMENCLATURA PARA LAS 346 VIIVENDAS               
</t>
    </r>
    <r>
      <rPr>
        <b/>
        <sz val="10"/>
        <rFont val="Calibri"/>
        <family val="2"/>
        <scheme val="minor"/>
      </rPr>
      <t xml:space="preserve">PROYECTO CIUDADELA LA ETAPA 2
* </t>
    </r>
    <r>
      <rPr>
        <sz val="10"/>
        <rFont val="Calibri"/>
        <family val="2"/>
        <scheme val="minor"/>
      </rPr>
      <t xml:space="preserve">EL PROYECTO SE ENCUENTRA EN LA FASE FINAL.  
* AVANCE DE OBRA GENERAL 99%.  
* AVANCE OBRAS DE URBANISMO 98%.                                    
* EN PROCESO DE ENTREGA 112 UNIDADES HABITACIONALES DE INTERÉS 
   PRIORITARIO.                                                                                     * SE REALIZO EL PROCESO DE NOMENCLATURA PARA LAS 112 VIIVENDAS                                                                      
</t>
    </r>
    <r>
      <rPr>
        <b/>
        <sz val="10"/>
        <rFont val="Calibri"/>
        <family val="2"/>
        <scheme val="minor"/>
      </rPr>
      <t>PROYECTO CIUDADELA LA PAZ ETAPA 3, 4 Y 5</t>
    </r>
    <r>
      <rPr>
        <sz val="10"/>
        <rFont val="Calibri"/>
        <family val="2"/>
        <scheme val="minor"/>
      </rPr>
      <t xml:space="preserve"> 
* CIMENTACIONES CONCLUIDAS 100% (1.824 CIMENTACIONES)  
*MUROS Y ESTRUCTURAS 100%                                                          *CONEXIÓN DE 1.824 U.H. EN SERVICIO DE AGUA POTABLE            *INICIO DE CONEXIÓN DE 1824 EN SERVICIOS DE ALCANTARILLADO                                                                               *AVANCE DE OBRA 78.67% 
* EN PROCESO DE ENTREGA DE 384 UNIDADES HABITACIONALES DE INTERÉS PRIORITARIO </t>
    </r>
  </si>
  <si>
    <r>
      <rPr>
        <b/>
        <sz val="10"/>
        <color theme="1"/>
        <rFont val="Calibri (Cuerpo)"/>
      </rPr>
      <t xml:space="preserve">PROYECTO CIUDADELA LA PAZ ETAPA 3, 4 y 5
* </t>
    </r>
    <r>
      <rPr>
        <sz val="10"/>
        <color theme="1"/>
        <rFont val="Calibri (Cuerpo)"/>
      </rPr>
      <t xml:space="preserve">A FECHA 30 JUNIO SE HAN REALIZADO  41 POSTULACIONES DE BENEFICIARIOS POTENCIALES  DE </t>
    </r>
    <r>
      <rPr>
        <b/>
        <sz val="10"/>
        <color theme="1"/>
        <rFont val="Calibri (Cuerpo)"/>
      </rPr>
      <t>SFV</t>
    </r>
    <r>
      <rPr>
        <sz val="10"/>
        <color theme="1"/>
        <rFont val="Calibri (Cuerpo)"/>
      </rPr>
      <t xml:space="preserve"> ANTE EL  </t>
    </r>
    <r>
      <rPr>
        <b/>
        <sz val="10"/>
        <color theme="1"/>
        <rFont val="Calibri (Cuerpo)"/>
      </rPr>
      <t xml:space="preserve">MVCT </t>
    </r>
    <r>
      <rPr>
        <sz val="10"/>
        <color theme="1"/>
        <rFont val="Calibri (Cuerpo)"/>
      </rPr>
      <t xml:space="preserve">DE LOS 502 FALTANTES PARA COMPLETAR LOS 1824 SFV                                                           *EN PROCESO DE ENTREGA DE 384 UNIDADES HABITACIONALES DE INTERÉS PRIORITARIO                          *AVANCE DE OBRA 78.67%  (CONSTRUCCIÓN DE 1824 U.H.)                      </t>
    </r>
  </si>
  <si>
    <t xml:space="preserve"> REALIZAR 1836 MEJORAS DE VIVIENDA   EN EL SECTOR URBANO DEL DISTRITO DE CARTAGENA EN EL  MARCO DEL  PROGRAMA  CASA DIGNA VIDA DIGNA.</t>
  </si>
  <si>
    <t>OBSERVACIONES DE ENERO A JUNIO 2021</t>
  </si>
  <si>
    <t>CON LOS RECURSOS ASIGNADOS SE PROYECTA LA REALIZACIÓN DE:
*      50 MEJORAMIENTOS SECTOR URBANO PROYECTO POR DEFINIR.
* 1.836 MEJORAMIENTOS SECTOR URBANO EN EL MARCO DEL  CONVENIO 008 ENTRE CORVIVIENDA- MINVIVIENDA Y FINDETER .</t>
  </si>
  <si>
    <r>
      <rPr>
        <b/>
        <sz val="10"/>
        <rFont val="Calibri"/>
        <family val="2"/>
        <scheme val="minor"/>
      </rPr>
      <t>PROYECTO POR FEFINI</t>
    </r>
    <r>
      <rPr>
        <sz val="10"/>
        <rFont val="Calibri"/>
        <family val="2"/>
        <scheme val="minor"/>
      </rPr>
      <t>R</t>
    </r>
  </si>
  <si>
    <r>
      <t>ASIGNACIÓN DE  62 SUBSIDIOS DE VIVIENDA NUEVA EN SITIO PROPIO Y/O MEJORAMIENTO DE VIVIENDA DE INTERÉS SOCIAL RURAL DE ACUERDO CON LA RESOLUCIÓN Nº 00790 DE 14 NOVIEMBRE DE 2019 DEL MINISTERIO DE AGRICULTURA Y DESARROLLO RURAL.. 
ENTREGA FORMAL DE 14 VIVIENDAS NUEVAS EN SITIO PROPIO Y/O MEJORAMIENTO DE VIVIENDA DE INTERÉS SOCIAL RURAL EN EL CORREGIMIENTO DE BAYUNCA SECTOR 14 DE ENERO Y ENTREGADOS POR ACTA.</t>
    </r>
    <r>
      <rPr>
        <b/>
        <sz val="10"/>
        <rFont val="Calibri"/>
        <family val="2"/>
        <scheme val="minor"/>
      </rPr>
      <t xml:space="preserve"> VER ANEXO # 1</t>
    </r>
  </si>
  <si>
    <t>UNA VEZ SE TENGA TODA LA INFORMACIÓN TÉCNICA, AMBIENTAL, DE RIESGOS, USO DEL SUELO, ETC. CONSOLIDADA DE LOS PREDIOS IDENTIFICADOS DURANTE LAS VIGENCIAS 2020-2021, SE PROCEDERÁ CON LA CONSTRUCCIÓN DEL DOCUMENTO DIAGNÓSTICO Y/O TÉCNICO PROYECTADO COMO META-PRODUCTO PARA ESTE AÑO.</t>
  </si>
  <si>
    <t xml:space="preserve">SE AVANZÓ EN LA ESTRUCTURACIÓN DEL ESTUDIO PREVIO PARA CONTRATAR LA CONSULTORÍA CUYO OBJETO CONSISTIRÁ EN LA CARACTERIZACIÓN SOCIOECONÓMICA DE 15.000 VIVIENDAS Y CARACTERIZACIÓN SOCIOECONÓMICA Y ARQUITECTÓNICA DE 5.000 VIVIENDAS EN LAS MANZANAS DEFINIDAS POR CORVIVIENDA, PARA APOYAR LA MEDICIÓN INTEGRAL DE LAS NECESIDADES HABITACIONALES Y PROMOVER LAS ACCIONES ESTRATÉGICAS DE LA ENTIDAD EN EL DISTRITO DE CARTAGENA DE INDIAS.
• DESCRIPCIÓN DE LA NECESIDAD QUE SE PRETENDE SATISFACER CON EL PROCESO DE CONTRATACIÓN.
• OBJETO PARA CONTRATAR, CON SU CLASIFICACIÓN, ESPECIFICACIONES Y LA IDENTIFICACIÓN DEL CONTRATO A CELEBRAR
• PLAZO DE EJECUCIÓN.
• LUGAR DE EJECUCIÓN.
• VALOR ESTIMADO DEL CONTRATO Y JUSTIFICACIÓN DE ESTE.
</t>
  </si>
  <si>
    <t xml:space="preserve">A LA FECHA SE CUENTA CON UN DOCUMENTO PRELIMINAR DE ACTO ADMINISTRATIVO QUE CONTIENE LOS CONSIDERANDOS Y CUATRO CAPÍTULOS ORGANIZADOS EN REVISIÓN POR PARTE DEL SUPERVISOR DEL PROGRAMA. 
CAPÍTULO I. GENERALIDADES DEL OBSERVATORIO 
CAPÍTULO II. ESTRATEGIAS DEL OBSERVATORIO
CAPÍTULO III. LÍNEAS DE INVESTIGACIÓN DEL OBSERVATORIO
CAPÍTULO IV. FUNCIONAMIENTO DEL OBSERVATORIO
</t>
  </si>
  <si>
    <t>NO PROGRAMADA PARA LA VIGENCIA 2021, YA QUE, PARA PARTICIPAR EN UN PLAN PARCIAL, SE DEBE CONTAR CON UN LOTE O LUGAR ESPECÍFICO Y LA ENTIDAD ACTUALMENTE NO CUENTA CON UNA EXTENSIÓN DE TERRENO PARA REALIZAR DICHO ESTUDIO.</t>
  </si>
  <si>
    <r>
      <t xml:space="preserve">EL OBJETIVO DE LA META </t>
    </r>
    <r>
      <rPr>
        <b/>
        <sz val="10"/>
        <color theme="1"/>
        <rFont val="Calibri"/>
        <family val="2"/>
        <scheme val="minor"/>
      </rPr>
      <t>LEGALIZACIÓN URBANISTICA DE BARRIOS</t>
    </r>
    <r>
      <rPr>
        <sz val="10"/>
        <color theme="1"/>
        <rFont val="Calibri"/>
        <family val="2"/>
        <scheme val="minor"/>
      </rPr>
      <t xml:space="preserve"> ES : AUMENTAR LA DISPONIBILIDAD DE BARRIOS CON PROCESOS DE LEGALIZACIÓN URBANÍSTICA PARA QUE PUEDAN ACCEDER A LA OFERTA DE PROYECTOS DE MEJORAMIENTO DE VIVIENDA Y TITULACIÓN DE PREDIOS EN EL DISTRITO TURÍSTICO Y CULTURAL DE CARTAGENA DE INDIAS.</t>
    </r>
  </si>
  <si>
    <t xml:space="preserve">CRONOGRAMA PROGRAMADO </t>
  </si>
  <si>
    <t xml:space="preserve">CRONOGRAMA EJECUTADO </t>
  </si>
  <si>
    <t>ENERO-DICIEMBRE 2021</t>
  </si>
  <si>
    <t>ENERO-JUNIO 2021</t>
  </si>
  <si>
    <t>POBLACIÓN ESTRATOS 1, 2 Y 3 DEL DISTRITO DE CARTAGENA</t>
  </si>
  <si>
    <t>POBLACIÓN CLASE TRABAJADORA</t>
  </si>
  <si>
    <t>POBLACIÓN CLASE TRABAJADORAA</t>
  </si>
  <si>
    <t>POBLACIÓN ESTRATOS 1, 2  DEL DISTRITO DE CARTAGENA</t>
  </si>
  <si>
    <t>POBLACIÓN ESTRATOS 1, 2 Y 3  DEL DISTRITO DE CARTAGENA</t>
  </si>
  <si>
    <r>
      <rPr>
        <b/>
        <sz val="10"/>
        <rFont val="Calibri"/>
        <family val="2"/>
        <scheme val="minor"/>
      </rPr>
      <t xml:space="preserve">MEDICIÓN INTEGRAL DE LAS NECESIDADES HABITACIONALES MINH </t>
    </r>
    <r>
      <rPr>
        <sz val="10"/>
        <rFont val="Calibri"/>
        <family val="2"/>
        <scheme val="minor"/>
      </rPr>
      <t xml:space="preserve">SE ARTICULARON ACCIONES CON EPA, INFRAESTRUCTURA, PLANEACIÓN DISTRITAL Y COOPERACIÓN INTERNACIONAL PARA LA CARACTERIZACIÓN DE SECTOR LA UNIÓN.
SE VISITARON LOS BARRIOS FREDONIA Y NUEVO PARAÍSO PARA REALIZAR UN PILOTO DE CARACTERIZACIONES CON LA APLICACIÓN KOBO COLLECT.
SE LLEVO A CABO MESA DE TRABAJO CON CIRCULO DE OBREROS SAN PEDRO CLAVER PARA ACCEDER A LAS CARACTERIZACIONES Y ESTUDIOS DE SUELO REALIZADOS POR ESA FUNDACIÓN.
SE REALIZÓ GEORREFERENCIACIÓN DE LAS VARIABLES HABITACIONALES SOCIOS ECONÓMICAS Y ARQUITECTÓNICAS DEL CENSO DE POBLACIÓN Y VIVIENDA DANE – 2018.                             SE REALIZÓ SOLICITUD DE CERTIFICACIÓN A LA SECRETARÍA DE PLANEACIÓN DISTRITAL DE LOS BARRIOS CON RIESGO MITIGABLE Y SE SOLICITÓ LISTADO DE BARRIOS NO LEGALIZADOS PARA ACTUALIZAR LA GEORREFERENCIACIÓN Y DESARROLLAR PROYECTOS DE MEJORAMIENTO.
       </t>
    </r>
  </si>
  <si>
    <r>
      <rPr>
        <b/>
        <sz val="10"/>
        <rFont val="Calibri"/>
        <family val="2"/>
        <scheme val="minor"/>
      </rPr>
      <t>MEJORAMIENTO D</t>
    </r>
    <r>
      <rPr>
        <sz val="10"/>
        <rFont val="Calibri"/>
        <family val="2"/>
        <scheme val="minor"/>
      </rPr>
      <t>E</t>
    </r>
    <r>
      <rPr>
        <b/>
        <sz val="10"/>
        <rFont val="Calibri"/>
        <family val="2"/>
        <scheme val="minor"/>
      </rPr>
      <t xml:space="preserve"> VIVENDA RURAL                                         AVANCE DE OBRA.</t>
    </r>
    <r>
      <rPr>
        <sz val="10"/>
        <rFont val="Calibri"/>
        <family val="2"/>
        <scheme val="minor"/>
      </rPr>
      <t xml:space="preserve">
• 37 MEJORAMIENTOS DE VIVIENDA NUEVA EN SITIO PROPIO INICIADOS.
• 14 MEJORAMIENTOS TERMINADOS EN EL CORREGIMIENTO DE BAYUNCA CON ACTAS DE ENTREGA A BENEFICIARIOS.
• 4 MEJORAMIENTOS TERMINADOS EN EL CORREGIMIENTO DE MEMBRILLAR CON ACTAS DE ENTREGA A BENEFICIARIOS.
• 4 MEJORAMIENTOS TERMINADOS EN EL CORREGIMIENTO DE PASACABALLOS CON ACTAS DE ENTREGA A BENEFICIARIOS.
15 MEJORAMIENTOS DE VIVIENDA EN EJECUCIÓN
</t>
    </r>
  </si>
  <si>
    <r>
      <rPr>
        <b/>
        <sz val="10"/>
        <rFont val="Calibri"/>
        <family val="2"/>
        <scheme val="minor"/>
      </rPr>
      <t xml:space="preserve">LEGALIZACIÓN Y TITULACIÓN DE PREDIOS </t>
    </r>
    <r>
      <rPr>
        <sz val="10"/>
        <rFont val="Calibri"/>
        <family val="2"/>
        <scheme val="minor"/>
      </rPr>
      <t xml:space="preserve">                                    PARA LA VIGENCIA 2021, EL AVANCE A CORTE 30 JUNIO 2021 DE LAS ACTUACIONES DEL PROCEDIMIENTO DE TITULACIÓN POR CESIÓN GRATUITA DE 1.490 PREDIOS COMO META-PRODUCTO PROYECTADA PARA LA VIGENCIA ES EL SIGUIENTE:                                                     
*MECANISMO DE TITULACIÓN DE PREDIOS POR CESIÓN GRATUITA  GESTIÓN DEL PROYECTO DE ACUERDO CON EL CONCEJO DISTRITAL DE CARTAGENA  
PRESENTACIÓN DEL ANTEPROYECTO DE ACUERDO “POR MEDIO DEL CUAL SE AUTORIZA AL ALCALDE MAYOR DE CARTAGENA DE INDIAS, PARA CEDER A TÍTULO GRATUITO BIENES INMUEBLES FISCALES OCUPADOS ILEGALMENTE EN APLICACIÓN DEL ARTÍCULO 277 DE LA LEY 1955 DE 2019 Y EL DECRETO REGLAMENTARIO 149 DEL 4 DE FEBRERO DE 2020 Y SE DICTAN OTRAS DISPOSICIONES” A LA OFICINA JURÍDICA DEL DISTRITO PARA REVISIÓN Y TRÁMITE AL CONCEJO DISTRITAL.
</t>
    </r>
    <r>
      <rPr>
        <sz val="10"/>
        <color rgb="FF0070C0"/>
        <rFont val="Calibri"/>
        <family val="2"/>
        <scheme val="minor"/>
      </rPr>
      <t xml:space="preserve"> </t>
    </r>
    <r>
      <rPr>
        <b/>
        <sz val="10"/>
        <color rgb="FF0070C0"/>
        <rFont val="Calibri"/>
        <family val="2"/>
        <scheme val="minor"/>
      </rPr>
      <t xml:space="preserve">VER AVANCE EN OBSERVACIONES DE ENERO A JUNIO    </t>
    </r>
    <r>
      <rPr>
        <b/>
        <sz val="10"/>
        <rFont val="Calibri"/>
        <family val="2"/>
        <scheme val="minor"/>
      </rPr>
      <t xml:space="preserve">    *MECANISMO DE SANEAMIENTO Y LEGALIZACIÓN DE    PROPIEDAD   LEGITIMA DE PARTICULARES                                                               </t>
    </r>
    <r>
      <rPr>
        <sz val="10"/>
        <rFont val="Calibri"/>
        <family val="2"/>
        <scheme val="minor"/>
      </rPr>
      <t xml:space="preserve">BARRIOS A INTERVENIR:   </t>
    </r>
    <r>
      <rPr>
        <b/>
        <sz val="10"/>
        <rFont val="Calibri"/>
        <family val="2"/>
        <scheme val="minor"/>
      </rPr>
      <t xml:space="preserve">                                                                 </t>
    </r>
    <r>
      <rPr>
        <sz val="10"/>
        <rFont val="Calibri"/>
        <family val="2"/>
        <scheme val="minor"/>
      </rPr>
      <t xml:space="preserve">ALTOS DE SAN ISIDRO       650 PREDIOS                                 NELSON MANDELA             198 PREDIOS                                            SAN PEDRO MARTIR SECTOR EL DESEO       10 PREDIOS                   SAN FERNANDO SECTOR DILIA QUINTERO  100 PREDIOS                TOTAL PROYECCIÓN 2021 : 958 PREDIOS  </t>
    </r>
    <r>
      <rPr>
        <b/>
        <sz val="10"/>
        <rFont val="Calibri"/>
        <family val="2"/>
        <scheme val="minor"/>
      </rPr>
      <t xml:space="preserve">                                                                                                                                                                             </t>
    </r>
    <r>
      <rPr>
        <sz val="10"/>
        <rFont val="Calibri"/>
        <family val="2"/>
        <scheme val="minor"/>
      </rPr>
      <t xml:space="preserve">        
    </t>
    </r>
  </si>
  <si>
    <r>
      <rPr>
        <b/>
        <sz val="10"/>
        <rFont val="Calibri"/>
        <family val="2"/>
        <scheme val="minor"/>
      </rPr>
      <t>MEJORAMIENTO DE VIVENDA MUJERES CABEZA DE HOGAR</t>
    </r>
    <r>
      <rPr>
        <sz val="10"/>
        <rFont val="Calibri"/>
        <family val="2"/>
        <scheme val="minor"/>
      </rPr>
      <t xml:space="preserve">    ESTE PROYECTO HACE PARTE  DE LA CONTRATACIÓN MEDIANTE LICITACIÓN PÚBLICA NO. LP-002-2021 PARA LA SELECCIÓN DEL CONTRATISTA ENCARGADO DE REALIZAR OBRAS CIVILES DE MEJORAMIENTO DE VIVIENDA A 212 HOGARES CARTAGENEROS DEL SECTOR URBANO CON RECURSOS PROPIOS.  </t>
    </r>
  </si>
  <si>
    <r>
      <rPr>
        <b/>
        <sz val="10"/>
        <rFont val="Calibri"/>
        <family val="2"/>
        <scheme val="minor"/>
      </rPr>
      <t xml:space="preserve">MEJORAMIENTO DE VIVIENDAN URBANA CON RECURSOS DISTRITALES   </t>
    </r>
    <r>
      <rPr>
        <sz val="10"/>
        <rFont val="Calibri"/>
        <family val="2"/>
        <scheme val="minor"/>
      </rPr>
      <t xml:space="preserve">                                                                                        EN LA ACTUALIDAD SE ENCUENTRA EN PROCESO DE CONTRATACIÓN MEDIANTE LICITACIÓN PÚBLICA NO. LP-002-2021 LA SELECCIÓN DEL CONTRATISTA ENCARGADO DE REALIZAR OBRAS CIVILES DE MEJORAMIENTO DE VIVIENDA A 212 HOGARES CARTAGENEROS DEL SECTOR URBANO CON RECURSOS PROPIOS. 
ASÍ MISMO, SE ADELANTA PROCESO DE CONTRATACIÓN POR CONCURSO DE MÉRITOS PARA LA SELECCIÓN DE LA INTERVENTORÍA DE OBRAS DE LOS 212 MEJORAMIENTOS DE VIVIENDA.
                                 </t>
    </r>
  </si>
  <si>
    <r>
      <rPr>
        <b/>
        <sz val="10"/>
        <rFont val="Calibri"/>
        <family val="2"/>
        <scheme val="minor"/>
      </rPr>
      <t>UN LUGAR APTO PARA MI HOGAR DOCUMENTO TÉCNICO</t>
    </r>
    <r>
      <rPr>
        <sz val="10"/>
        <rFont val="Calibri"/>
        <family val="2"/>
        <scheme val="minor"/>
      </rPr>
      <t xml:space="preserve">             SE EFECTUÓ EL ANÁLISIS TÉCNICO-JURÍDICO DE 7 PREDIOS DE PROPIEDAD DE CORVIVIENDA, UBICADOS EN LOS BARRIOS Y CORREGIMIENTOS CONOCIDOS COMO: LOTE LA CEIBA (B. ANTONIO JOSÉ DE SUCRE), LOTE SAN CARLOS (B. EL CAMPESTRE), LOTE B. LUIS CARLOS GALÁN, LOTE SANTA ELENA (B. CIUDADELA 2000), LOTE C. BAYUNCA, LOTE C. PASACABALLOS Y LOTE B. LA MARÍA. LOS PREDIOS FUERON VISITADOS POR EL PERSONAL TÉCNICO DE CORVIVIENDA, EFECTUÁNDOSE LEVANTAMIENTOS ARQUITECTÓNICOS, DE LOS CUALES SE HA ADELANTANDO UN ANÁLISIS DIAGNÓSTICO PROFUNDO EN EL LOTE CIUDADELA 2000 Y LOTE LA CEIBA, POR SER LOS PREDIOS DISPONIBLES PARA PROYECTOS DE VIVIENDA. ACTUALMENTE SE ADELANTA ESTUDIOS PREVIOS PARA LA CONTRATACIÓN DE ESTUDIOS AMBIENTAL Y TÉCNICO DEL LOTE LA CEIBA, PARA SU APROBACIÓN.
EN COORDINACIÓN CON LA DIRECCIÓN DE APOYO LOGÍSTICO DE CARTAGENA SE PROCEDIÓ A LA CONSULTA DE LA BASE DE DATOS DE BIENES INMUEBLES DE PROPIEDAD DEL MINISTERIO DE VIVIENDA, ANTIGUO INURBE, LOS CUALES HAN SIDO OFRECIDO EN TRANSFERENCIA A TÍTULO GRATUITO AL DISTRITO DE CARTAGENA. EL PRODUCTO DEL ANÁLISIS DE LOS 130 PREDIOS, SE IDENTIFICARON 4 PREDIOS CON VOCACIÓN UBICADOS EN LOS BARRIOS OLAYA HERRERA SECTOR RICAURTE (2) Y LOS CALAMARES (2) PARA EL DESARROLLO DE VIVIENDA VIS/VIP. YA SE ESTÁ HACIENDO LA GESTIÓN ANTE LA ALCALDÍA Y EL MINISTERIO DE VIVIENDA PARA LA TRANSFERENCIA DE LOS PREDIOS MENCIONADOS.
SE TIENE CONSOLIDADA LA BASE DE DATOS DE PREDIOS DE PROPIEDAD DEL DISTRITO DE CARTAGENA, EDURBE SA Y LA SOCIEDAD DE ACTIVOS ESPECIALES SAE, UBICADOS EN EL SECTOR URBANO DE LA CIUDAD.
</t>
    </r>
  </si>
  <si>
    <r>
      <rPr>
        <b/>
        <sz val="10"/>
        <rFont val="Calibri"/>
        <family val="2"/>
        <scheme val="minor"/>
      </rPr>
      <t xml:space="preserve">OBSERVATORIO DE VIVIENDA VIP Y/O VIS:                                        </t>
    </r>
    <r>
      <rPr>
        <sz val="10"/>
        <rFont val="Calibri"/>
        <family val="2"/>
        <scheme val="minor"/>
      </rPr>
      <t xml:space="preserve">SE ESTÁN DEFINIENDO LAS LÍNEAS DE INVESTIGACIÓN, ALCANCE Y CAMPOS DE ACCIÓN DEL OBSERVATORIO DE VIVIENDA DISTRITAL, REQUISITO INDISPENSABLE PARA EL SEGUIMIENTO DE LAS PRINCIPALES PROBLEMÁTICAS Y NECESIDADES QUE ENFRENTA EL DISTRITO DE CARTAGENA DE INDIAS EN MATERIA DE VIVIENDA Y HÁBITAT. 
SE ESTA AVANZANDO EN LA CONSTRUCCIÓN DEL MARCO CONCEPTUAL Y NORMATIVO DEL OBSERVATORIO DE VIVIENDA DISTRITAL. EN CUANTO AL MARCO CONCEPTUAL SE CONFORMÓ UNA MATRIZ CON DOCUMENTOS Y REFERENCIAS NACIONALES E INTERNACIONALES SOBRE EL PAPEL QUE REPRESENTA LA VIVIENDA Y EL HÁBITAT EN LA CONSTRUCCIÓN DE SOCIEDAD; ADEMÁS SE CONSIDERARON LOS LINEAMIENTOS TEÓRICOS DEL OBSERVATORIO URBANO DE LA ONU-HÁBITAT. EN CUANTO AL MARCO NORMATIVO SE IDENTIFICARON LAS PRINCIPALES LEYES, ACUERDOS Y DECRETOS NACIONALES Y DISTRITALES REFERENTES A LA NATURALEZA DEL OBSERVATORIO DE VIVIENDA COMO INSTRUMENTO DE GESTIÓN INFORMATIVA.
</t>
    </r>
  </si>
  <si>
    <r>
      <rPr>
        <b/>
        <sz val="10"/>
        <rFont val="Calibri"/>
        <family val="2"/>
        <scheme val="minor"/>
      </rPr>
      <t xml:space="preserve">LEGALIZACIÓN URBANISTICA DE BARRIOS     </t>
    </r>
    <r>
      <rPr>
        <sz val="10"/>
        <rFont val="Calibri"/>
        <family val="2"/>
        <scheme val="minor"/>
      </rPr>
      <t xml:space="preserve">                            REUNIÓN VIRTUAL CON MINISTERIO DE VIVIENDA CIUDAD Y TERRITORIO, PLANEACIÓN DISTRITAL Y CORVIVIENDA EN DONDE LA SECRETARÍA DE PLANEACIÓN DISTRITAL DE CARTAGENA PRESENTÓ UN ANÁLISIS DE LOS BARRIOS QUE PODRÍAN INICIAR EL PROCESO DE LEGALIZACIÓN URBANÍSTICA DE BARRIOS POR EL CUMPLIMIENTO DE LOS REQUISITOS DEL DECRETO 1077.  EL MINISTERIO DE VIVIENDA CIUDAD Y TERRITORIO REALIZÓ UNA RECOMENDACIÓN QUE LOS BARRIOS A POSTULAR PARA LA LEGALIZACIÓN URBANÍSTICA, DEBEN TENER AMENAZA BAJA PARA QUE PUEDA CUMPLIR CON LOS REQUISITOS DEL DECRETO.       </t>
    </r>
  </si>
  <si>
    <r>
      <rPr>
        <b/>
        <sz val="10"/>
        <rFont val="Calibri"/>
        <family val="2"/>
        <scheme val="minor"/>
      </rPr>
      <t xml:space="preserve">LEGALIZACIÓN URBANISTICA DE BARRIOS     </t>
    </r>
    <r>
      <rPr>
        <sz val="10"/>
        <rFont val="Calibri"/>
        <family val="2"/>
        <scheme val="minor"/>
      </rPr>
      <t xml:space="preserve">                                 LAS ACTIVIDADES DEL PROYECTO SON LAS SIGUIENTES:
1. DEFINIR CON LA SECRETARIA DE PLANEACIÓN LOS BARRIOS QUE SE PRESENTARÁN PARA LEGALIZACIÓN.
2. GESTIONAR Y HACER ACOMPAÑAMIENTO A LOS HABITANTES DE LOS ASENTAMIENTOS SOBRE EL PROCESO DE BUSQUEDA DE DOCUMENTACIÓN NECESARIA PARA LA LEGALIZACIÓN. 
3. ELABORACIÓN DEL DOCUMENTO TÉCNICO DE SOPORTE
4. PARTICIPAR EN LAS INTERVENCIONES DENTRO DE LA ETAPA DE APROBACIÓN
DE LAS ACTIVIDADES ANTERIORES, A LA FECHA SE HA REALIZADO LA ACTIVIDAD CORRESPONDIENTE A DEFINIR CON LA SECRETARIA DE PLANEACIÓN LOS BARRIOS QUE SE PRESENTARÁN PARA LEGALIZACIÓN
</t>
    </r>
  </si>
  <si>
    <r>
      <rPr>
        <b/>
        <sz val="10"/>
        <rFont val="Calibri"/>
        <family val="2"/>
        <scheme val="minor"/>
      </rPr>
      <t xml:space="preserve">PLANES PARCIALES    </t>
    </r>
    <r>
      <rPr>
        <sz val="10"/>
        <rFont val="Calibri"/>
        <family val="2"/>
        <scheme val="minor"/>
      </rPr>
      <t xml:space="preserve">                                                                            NO SE PROGRAMARON ACTIVIDADES PARA ELPRIMER TRIMESTRE</t>
    </r>
  </si>
  <si>
    <r>
      <rPr>
        <b/>
        <sz val="10"/>
        <rFont val="Calibri"/>
        <family val="2"/>
        <scheme val="minor"/>
      </rPr>
      <t xml:space="preserve">PLANES PARCIALES      </t>
    </r>
    <r>
      <rPr>
        <sz val="10"/>
        <rFont val="Calibri"/>
        <family val="2"/>
        <scheme val="minor"/>
      </rPr>
      <t xml:space="preserve">                                                                          NO SE PROGRAMARON ACTIVIDADES PARA EL SEGUNDO TRIMESTRE</t>
    </r>
  </si>
  <si>
    <t>EJECUCIÓN PRESUPUESTAL SEGÚN CORVIVIENDA ENERO A JUNIO 2021</t>
  </si>
  <si>
    <t xml:space="preserve"> A FECHA 30 JUNIO SE HAN REALIZADO  41 POSTULACIONES DE BENEFICIARIOS POTENCIALES  DE SFV ANTE EL  MVCT DE LOS 502 FALTANTES PARA COMPLETAR LOS 1824 SFV              </t>
  </si>
  <si>
    <t xml:space="preserve">SE INICIA LA CONSTRUCCIÓN DE 126  VIVIENDAS EN EL PROYECTO BAHIA SAN CARLOS </t>
  </si>
  <si>
    <t xml:space="preserve">PROYECTO BAHÍA SAN CARLOS LOCALIZADO EN EL BARRIO EL CAMPESTRE CONSTA DE 714 VIVIENDAS EN CINCO TORRES DE CUATRO PISOS </t>
  </si>
  <si>
    <t>CON LA RESOLUCIÓN 0790DEL 14 DE NOVIEMBRE DE 2019, FIDUAGRARIA ASIGNÓ 62 SFV MODALIDAD DE CONSTRUCCIÓN DE VIVENDA EN SITIO PROPIO PARA LA POBLACIÓN RURAL</t>
  </si>
  <si>
    <t>EL PROGRAMA NO CUENTA CON LOS RECURSOS NECESARIOS PARA COMPRAR TIERRA APTA PARA DESARROLLAR UN PR YECTO DE VIVIENDA NUEVA</t>
  </si>
  <si>
    <t xml:space="preserve">    </t>
  </si>
  <si>
    <t xml:space="preserve">EL PROYECTO CON LA FUNDACIÓN MARIO SANTODOMINGO PARA LA  CONSTRUCCIÓN DE 128 VIVIENDAS VIP EN BICENTENARIO MANZANA 72 , SE ENCUENTRA ESTRUCTURADO DESDE LA OFICINA JURIDICA DE CORVIVIENDA.                                                                                         
A LA FECHA SE HAN ASIGNADO 626 SUBSIDIOS DE VIVIENDA NUEVA EN CIUDADELA LA PAZ ETAPA 1Y 2                                           </t>
  </si>
  <si>
    <t xml:space="preserve">EN CIUDADELA LA PAZ ETAPA 1 Y 2 SE ENCUENTRA EN PROCESO PARA ENTREGAR 458 VIVIENDAS QUE YA LES ASIGNARON SU NOMENCLATURA    EL PROYECTO CIUDADELA LA PAZ , ETAPA 3,4 Y 5 A LA FECHA PRESENTA UN AVANCE EN OBRA DE 78.67%                                                                     
SE CUENTA CON  112 U.H. CONSTRUIDAS EN UN 89%                                      
A LA FECHA SE HAN ASIGNADO 1948 SUBSIDIOS  DE VIVIENDA NUEVA EN EL PROYECTO CIUDADELA LA PAZ. FALTAN POR ASIGNAR 564 SUBSIDIOS DE VIVIENDA NUEVA PARA COMPLETAR LOS 2.512                  </t>
  </si>
  <si>
    <r>
      <rPr>
        <b/>
        <sz val="10"/>
        <color theme="1"/>
        <rFont val="Calibri"/>
        <family val="2"/>
        <scheme val="minor"/>
      </rPr>
      <t xml:space="preserve">PROYECTO NUEVO     </t>
    </r>
    <r>
      <rPr>
        <sz val="10"/>
        <color theme="1"/>
        <rFont val="Calibri"/>
        <family val="2"/>
        <scheme val="minor"/>
      </rPr>
      <t xml:space="preserve">                                          
A FECHA 30 DE JUNIO, EL PROYECTO CON LA FUNDACIÓN MARIO SANTODOMINGO PARA LA  CONSTRUCCIÓN DE 128 VIVIENDAS VIP EN BICENTENARIO MANZANA 72 , SE ENCUENTRA ESTRUCTURADO DESDE LA OFICINA JURIDICA DE CORVIVIENDA. SE ESPERA LA RESPUESTA DE FONVIVIENDA Y FSD PARA DEFINIR LA NATURALEZA DE LOS APORTES  DE LA FSD 
SE CONTINUA ESTUDIANDO LA  POSIBILIDAD DE HACER CONVENIOS CON OTROS CONSTRUCTORES PRIVADOS.  </t>
    </r>
    <r>
      <rPr>
        <b/>
        <sz val="10"/>
        <color theme="1"/>
        <rFont val="Calibri"/>
        <family val="2"/>
        <scheme val="minor"/>
      </rPr>
      <t xml:space="preserve">                                                         
PROYECTO CIUDADELA LA PAZ ETAPA 1 Y 2
</t>
    </r>
    <r>
      <rPr>
        <sz val="10"/>
        <color theme="1"/>
        <rFont val="Calibri"/>
        <family val="2"/>
        <scheme val="minor"/>
      </rPr>
      <t xml:space="preserve">A FECHA 30  DE JUNIO SE HAN REALIZADO LAS SIGUIENTES ACTIVIDADES:                                                                                               -SE CONTINUA CON LA CARACTERIZACIÓN DE LOS 688 HOGARES BENEFICIADOS                                                                                              -SORTEO NOMENCLATURA  DE 458 VIVIENDAS                                                                                                                                                              -REALIZAR SEGUIMIENTO A LA TERMINACIÓN DE OBRAS FALTANTES:   ACTA DE NICIO CON LA UT FIRMADA EL  29/04/2021                     OTRO SI N°5 AL CONTRATO LP-004-2017          ACTA DE REINICIO DE INTERVENTORIA FIRMADA 29/04/2021                                        OTRO SI N°3 AL CONTRATO INTERADMINISTRATIVO. CONEXION DE 576 U.H. EN SERVICIOS DE GAS DOMICILIARIO, AGUA POTABLE Y SERVICIOS DE ALCANTARILLADO.                                                                           </t>
    </r>
    <r>
      <rPr>
        <b/>
        <sz val="10"/>
        <color theme="1"/>
        <rFont val="Calibri"/>
        <family val="2"/>
        <scheme val="minor"/>
      </rPr>
      <t>ETAPA 2.</t>
    </r>
    <r>
      <rPr>
        <sz val="10"/>
        <color theme="1"/>
        <rFont val="Calibri"/>
        <family val="2"/>
        <scheme val="minor"/>
      </rPr>
      <t xml:space="preserve">                                                                                                                                                                                                    CONEXION DE 112 U.H. EN ERVICIOS DE GAS DOMICILIARIO, AGUA POTABLE Y SERVICIO DE ALCANTARILLADO</t>
    </r>
  </si>
  <si>
    <r>
      <rPr>
        <b/>
        <sz val="10"/>
        <rFont val="Calibri"/>
        <family val="2"/>
        <scheme val="minor"/>
      </rPr>
      <t>PROGRAMA CASA DIGNA VIDA DIGNA</t>
    </r>
    <r>
      <rPr>
        <sz val="10"/>
        <rFont val="Calibri"/>
        <family val="2"/>
        <scheme val="minor"/>
      </rPr>
      <t xml:space="preserve"> 
A CORTE 30 DE JUNIO 2021 SE PRESENTAN LOS SIGUIENTES AVANCES: 
*</t>
    </r>
    <r>
      <rPr>
        <b/>
        <sz val="10"/>
        <rFont val="Calibri"/>
        <family val="2"/>
        <scheme val="minor"/>
      </rPr>
      <t>2.547</t>
    </r>
    <r>
      <rPr>
        <sz val="10"/>
        <rFont val="Calibri"/>
        <family val="2"/>
        <scheme val="minor"/>
      </rPr>
      <t xml:space="preserve"> HOGARES INCRITOS PLATAFORMA FINDETER.
</t>
    </r>
    <r>
      <rPr>
        <b/>
        <sz val="10"/>
        <rFont val="Calibri"/>
        <family val="2"/>
        <scheme val="minor"/>
      </rPr>
      <t>*2.480</t>
    </r>
    <r>
      <rPr>
        <sz val="10"/>
        <rFont val="Calibri"/>
        <family val="2"/>
        <scheme val="minor"/>
      </rPr>
      <t xml:space="preserve"> HOGARES POSTULADOS </t>
    </r>
    <r>
      <rPr>
        <b/>
        <sz val="10"/>
        <rFont val="Calibri"/>
        <family val="2"/>
        <scheme val="minor"/>
      </rPr>
      <t xml:space="preserve">CORVIVIENDA.
*1.836 </t>
    </r>
    <r>
      <rPr>
        <sz val="10"/>
        <rFont val="Calibri"/>
        <family val="2"/>
        <scheme val="minor"/>
      </rPr>
      <t>HOGARES PROGRAMADOS</t>
    </r>
    <r>
      <rPr>
        <b/>
        <sz val="10"/>
        <rFont val="Calibri"/>
        <family val="2"/>
        <scheme val="minor"/>
      </rPr>
      <t xml:space="preserve"> </t>
    </r>
    <r>
      <rPr>
        <sz val="10"/>
        <rFont val="Calibri"/>
        <family val="2"/>
        <scheme val="minor"/>
      </rPr>
      <t>PARA MEJORAMIENTO DE VIVIENDA</t>
    </r>
    <r>
      <rPr>
        <b/>
        <sz val="10"/>
        <rFont val="Calibri"/>
        <family val="2"/>
        <scheme val="minor"/>
      </rPr>
      <t xml:space="preserve">                                                                                          340 </t>
    </r>
    <r>
      <rPr>
        <sz val="10"/>
        <rFont val="Calibri"/>
        <family val="2"/>
        <scheme val="minor"/>
      </rPr>
      <t xml:space="preserve">MEJORAMIENTO DE VIVIENDAS INICIADAS                               </t>
    </r>
    <r>
      <rPr>
        <b/>
        <sz val="10"/>
        <rFont val="Calibri"/>
        <family val="2"/>
        <scheme val="minor"/>
      </rPr>
      <t>102</t>
    </r>
    <r>
      <rPr>
        <sz val="10"/>
        <rFont val="Calibri"/>
        <family val="2"/>
        <scheme val="minor"/>
      </rPr>
      <t xml:space="preserve"> MEJORAMIENTOS DE VIVIENDA TERMINADOS POR REVISIÓN DE FINDETER          
</t>
    </r>
    <r>
      <rPr>
        <b/>
        <sz val="10"/>
        <rFont val="Calibri"/>
        <family val="2"/>
        <scheme val="minor"/>
      </rPr>
      <t>420</t>
    </r>
    <r>
      <rPr>
        <sz val="10"/>
        <rFont val="Calibri"/>
        <family val="2"/>
        <scheme val="minor"/>
      </rPr>
      <t xml:space="preserve"> SUBSIDIOS FAMILIARES DE VIVIENDA ASIGNADOS EN LA MODALIDAD DE MEJORAMIENTO</t>
    </r>
  </si>
  <si>
    <t>PROYECTO</t>
  </si>
  <si>
    <t>APLICACIÓN A SUBSIDIOS E INICIACIÓN DE VIVIENDAS PARA LA POBLACIÓN BENEFICIADA DEL PROGRAMA JUNTOS POR UNA VIVIENDA DIGNA DE LA CIUDAD DE CARTAGENA DE INDIAS</t>
  </si>
  <si>
    <t>MEJORAMIENTO DE LAS CONDICIONES DE HABITABILIDAD PARA LA POBLACIÓN BENEFICIADA DEL SECTOR URBANO Y RURAL DEL PROGRAMA MEJOR MI CASA COMPROMISO DE TODOS DEL DISTRITO DE CARTAGENA DE INDIAS</t>
  </si>
  <si>
    <t>TITULACIÓN Y/O LEGALIZACIÓN DE PREDIOS PARA LA POBLACIÓN BENEFICIADA DEL PROGRAMA MI CASA A LO LEGAL DE LA CIUDAD DE CARTAGENA DE INDIAS</t>
  </si>
  <si>
    <t>ELABORACIÓN DE ESTUDIOS Y ADQUISICIÓN DE TIERRAS APTAS PARA LA CONSTRUCCIÓN DE VIVIENDAS VIS/VIP DEL PROGRAMA UN LUGAR APTO PARA MI HOGAR DE LA CIUDAD DE CARTAGENA DE INDIAS</t>
  </si>
  <si>
    <t>ELABORACIÓN DE ESTUDIOS DIAGNÓSTICOS PARA LA MEDICIÓN INTEGRAL DE LAS NECESIDADES HABITACIONALES DE LA POBLACIÓN MENOS FAVORECIDA PROGRAMA MI CASA, MI ENTORNO, MI HABITAT DEL DISTRITO DE CARTAGENA DE INDIAS</t>
  </si>
  <si>
    <t>ELABORACIÓN DE ESTUDIOS SECTORIALES Y SEGUIMIENTO A LA LINEA ESTRATÉGICA DE VIVIENDA A TRAVÉS DE UN OBSERVATORIO DE VIVIENDA DE INTERÉS SOCIAL DEL PROGRAMA MI CASA, MI ENTORNO, MI HABITAT DE LA CIUDAD DE CARTAGENA DE INDIAS</t>
  </si>
  <si>
    <t>ELABORACIÓN DE ESTUDIOS Y TRÁMITES DE LEGALIZACIÓN URBANÍSTICA DE BARRIOS DEL PROGRAMA MI CASA, MI ENTORNO, MI HABITAT, EN LA CIUDAD DE CARTAGENA DE INDIAS</t>
  </si>
  <si>
    <t>ELABORACIÓN DE ESTUDIOS PARA LA FORMULACIÓN Y/O PARTICIPACIÓN EN PLANES PARCIALES DEL PROGRAMA MI CASA, MI ENTORNO, MI HABITAT DE LA CIUDAD DE CARATGENA DE INDIAS</t>
  </si>
  <si>
    <t>CÓDIGO DE PROYECTO BPIM</t>
  </si>
  <si>
    <t>BPIN - 2020130010152</t>
  </si>
  <si>
    <t>BPIN - 2020130010153</t>
  </si>
  <si>
    <t>BPIN - 2020130010154</t>
  </si>
  <si>
    <t>BPIN - 2020130010155</t>
  </si>
  <si>
    <t>BPIN - 2020130010156</t>
  </si>
  <si>
    <t>BPIN - 2020130010306</t>
  </si>
  <si>
    <t>BPIN - 2020130010308</t>
  </si>
  <si>
    <t>BPIN - 2020130010307</t>
  </si>
  <si>
    <t>META ACUMULADA A JUNIO 2021</t>
  </si>
  <si>
    <t>AVANCE META PRODUCTO 2021</t>
  </si>
  <si>
    <t xml:space="preserve">AVANCE META PRODUCTO  EN EL CUATRIENIO
</t>
  </si>
  <si>
    <t>% AVANCE DEL PROGRAMA EN EL CUATRIENIO</t>
  </si>
  <si>
    <t>NA</t>
  </si>
  <si>
    <t xml:space="preserve">4.500 PREDIOS LEGALIZADOS Y/O TITULADOS EN EL DISTRITO DE CARTAGENA </t>
  </si>
  <si>
    <t xml:space="preserve">REPORTE ASIGNACION PRESUPUESTAL PREDIS
</t>
  </si>
  <si>
    <t xml:space="preserve">REPORTE ASIGNACION PRESUPUESTAL CORVIVIENDA
</t>
  </si>
  <si>
    <t>EJECUCIÓN PRESUPUESTAL SEGÚN PREDIS A JUNIO 2021</t>
  </si>
  <si>
    <t>%AVANCE EJECUCION PRESUPUESTAL SEGÚN PLANEACION A JUNIO 2021</t>
  </si>
  <si>
    <t>AVANCE PROMEDIO METAS PRODUCTO JUNIO 2021</t>
  </si>
  <si>
    <t>% DE AVANCE DEL PROGRAMA EN EL CUATRIENIO</t>
  </si>
  <si>
    <t>AVANCE PROMEDIO EJECUCION PPTAL JUNIO 2021 PREDIS PLANEACION</t>
  </si>
  <si>
    <t>AVANCE PROMEDIO EJECUCION PPTAL JUNIO 2021 SEGÚN CORVIVIENDA JUNIO 2021</t>
  </si>
  <si>
    <t>AVANCE META DE BIENESTAR JUNIO 2021</t>
  </si>
  <si>
    <t xml:space="preserve">• A la fecha se han asignado 420 SFV modalidad mejoramiento por parte del Ministerio de Vivienda, representando un avance del 23% respecto a 1.836 SFV programados. 
• A continuación se relacionan los 19 actos administrativos de asignación:
• Resolución 0103 09 de febrero de 2021 CDVD (15 subsidios)
• Resolución 0152 17 de febrero de 2021 CDVD (22 subsidios)
• Resolución 0260 24 de febrero de 2021 CDVD (42 subsidios)
• Resolución 0286 01 de marzo de 2021 CDVD (21  subsidios)
• Resolución 0425 08 de marzo de 2021 CDVD (18 subsidios)
• Resolución 0546 19 de marzo de 2021 CDVD (19 subsidios)
• Resolución 0547 19 de marzo 2021 CDVD (14 subsidios)
• Resolución 0634 7 de abril de 2021  CDVD (38 subsidios)
• Resolución 0655 8 de abril de 2021  CDVD (56 subsidios)
• Resolución 0726 15 de abril de 2021 CDVD (17 subsidios)
• Resolución 0855 26 abril 2021 CDCV (14 subsidios)
• Resolución 0913 30 de abril de 2021 CDVD (25 subsidios)
• Resolución 1093 13 de mayo de 2021 CDVD (23 subsidios)
• Resolución 1132 19 de mayo  de 2021 CDVD (9 subsidios)        
• Resolución 1298 28 de mayo de 2021 CDVD (27 subsidios)
• Resolución 1355 02 de junio de 2021 CDVD (19 subsidios)
• Resolución 1409 10 de junio  de 2021 CDVD (11 subsidios)
• Resolución 1476 11 de junio de 2021 CDVD (22 subsidios)
• Resolución 1511 17 de junio de 2021 CDVD (8 subsidios)           
A LA FECHA SEHAN INICIADO 340 SUBSIDIOS DE MEJORAMIENTO URBANO Y SE HAN TERMINADO 135  MEJORAMIENTOS  MEDIANTE EL PROGRAMA CASA DIGNA VIDA DIGNA (CDVD)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</si>
</sst>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0.00_-;\-&quot;$&quot;* #,##0.00_-;_-&quot;$&quot;* &quot;-&quot;??_-;_-@_-"/>
    <numFmt numFmtId="165" formatCode="_-* #,##0_-;\-* #,##0_-;_-* &quot;-&quot;??_-;_-@_-"/>
    <numFmt numFmtId="166" formatCode="_-&quot;$&quot;* #,##0_-;\-&quot;$&quot;* #,##0_-;_-&quot;$&quot;* &quot;-&quot;??_-;_-@_-"/>
  </numFmts>
  <fonts count="28">
    <font>
      <sz val="11"/>
      <color theme="1"/>
      <name val="Calibri"/>
      <family val="2"/>
      <scheme val="minor"/>
    </font>
    <font>
      <sz val="11"/>
      <color theme="1"/>
      <name val="Calibri"/>
      <family val="2"/>
      <scheme val="minor"/>
    </font>
    <font>
      <sz val="9"/>
      <color theme="1"/>
      <name val="Calibri"/>
      <family val="2"/>
      <scheme val="minor"/>
    </font>
    <font>
      <sz val="20"/>
      <color theme="1"/>
      <name val="Calibri"/>
      <family val="2"/>
      <scheme val="minor"/>
    </font>
    <font>
      <b/>
      <sz val="10"/>
      <color theme="1"/>
      <name val="Calibri"/>
      <family val="2"/>
      <scheme val="minor"/>
    </font>
    <font>
      <b/>
      <sz val="11"/>
      <color theme="1"/>
      <name val="Calibri"/>
      <family val="2"/>
      <scheme val="minor"/>
    </font>
    <font>
      <sz val="10"/>
      <color theme="1"/>
      <name val="Calibri"/>
      <family val="2"/>
      <scheme val="minor"/>
    </font>
    <font>
      <sz val="10"/>
      <name val="Calibri"/>
      <family val="2"/>
      <scheme val="minor"/>
    </font>
    <font>
      <sz val="10"/>
      <color theme="1"/>
      <name val="Arial"/>
      <family val="2"/>
    </font>
    <font>
      <b/>
      <sz val="10"/>
      <name val="Calibri"/>
      <family val="2"/>
      <scheme val="minor"/>
    </font>
    <font>
      <sz val="10"/>
      <color rgb="FFFF0000"/>
      <name val="Calibri"/>
      <family val="2"/>
      <scheme val="minor"/>
    </font>
    <font>
      <sz val="10"/>
      <name val="Arial"/>
      <family val="2"/>
    </font>
    <font>
      <b/>
      <sz val="10"/>
      <color theme="1"/>
      <name val="Calibri (Cuerpo)"/>
    </font>
    <font>
      <b/>
      <sz val="9"/>
      <color rgb="FF000000"/>
      <name val="Tahoma"/>
      <family val="2"/>
    </font>
    <font>
      <sz val="9"/>
      <color rgb="FF000000"/>
      <name val="Tahoma"/>
      <family val="2"/>
    </font>
    <font>
      <b/>
      <sz val="11"/>
      <color theme="1"/>
      <name val="Arial"/>
      <family val="2"/>
    </font>
    <font>
      <b/>
      <sz val="12"/>
      <color theme="1"/>
      <name val="Calibri"/>
      <family val="2"/>
      <scheme val="minor"/>
    </font>
    <font>
      <b/>
      <sz val="11"/>
      <color theme="1" tint="4.9989318521683403E-2"/>
      <name val="Arial"/>
      <family val="2"/>
    </font>
    <font>
      <sz val="10"/>
      <color rgb="FF000000"/>
      <name val="Calibri"/>
      <family val="2"/>
      <scheme val="minor"/>
    </font>
    <font>
      <sz val="10"/>
      <color rgb="FF000000"/>
      <name val="Arial"/>
      <family val="2"/>
    </font>
    <font>
      <b/>
      <sz val="11"/>
      <name val="Calibri"/>
      <family val="2"/>
      <scheme val="minor"/>
    </font>
    <font>
      <sz val="10"/>
      <color theme="1"/>
      <name val="Calibri (Cuerpo)"/>
    </font>
    <font>
      <sz val="10"/>
      <color rgb="FF0070C0"/>
      <name val="Calibri"/>
      <family val="2"/>
      <scheme val="minor"/>
    </font>
    <font>
      <b/>
      <sz val="10"/>
      <color rgb="FF0070C0"/>
      <name val="Calibri"/>
      <family val="2"/>
      <scheme val="minor"/>
    </font>
    <font>
      <sz val="12"/>
      <name val="Calibri"/>
      <family val="2"/>
      <scheme val="minor"/>
    </font>
    <font>
      <sz val="14"/>
      <name val="Calibri"/>
      <family val="2"/>
      <scheme val="minor"/>
    </font>
    <font>
      <b/>
      <sz val="16"/>
      <color theme="1"/>
      <name val="Calibri"/>
      <family val="2"/>
      <scheme val="minor"/>
    </font>
    <font>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1"/>
      </top>
      <bottom style="thin">
        <color indexed="64"/>
      </bottom>
      <diagonal/>
    </border>
  </borders>
  <cellStyleXfs count="5">
    <xf numFmtId="0" fontId="0" fillId="0" borderId="0"/>
    <xf numFmtId="43"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cellStyleXfs>
  <cellXfs count="171">
    <xf numFmtId="0" fontId="0" fillId="0" borderId="0" xfId="0"/>
    <xf numFmtId="0" fontId="0" fillId="0" borderId="0" xfId="0" applyAlignment="1">
      <alignment horizontal="center"/>
    </xf>
    <xf numFmtId="0" fontId="0" fillId="0" borderId="0" xfId="0" applyAlignment="1">
      <alignment horizontal="center" vertical="center"/>
    </xf>
    <xf numFmtId="0" fontId="2" fillId="0" borderId="0" xfId="0" applyFont="1"/>
    <xf numFmtId="0" fontId="2" fillId="2" borderId="0" xfId="0" applyFont="1" applyFill="1"/>
    <xf numFmtId="0" fontId="6"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165" fontId="7" fillId="0" borderId="1" xfId="1" applyNumberFormat="1" applyFont="1" applyBorder="1" applyAlignment="1">
      <alignment horizontal="center" vertical="center" wrapText="1"/>
    </xf>
    <xf numFmtId="165" fontId="6" fillId="0" borderId="1" xfId="1"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17" fontId="6" fillId="0" borderId="1" xfId="0" applyNumberFormat="1" applyFont="1" applyFill="1" applyBorder="1" applyAlignment="1">
      <alignment horizontal="center" vertical="center" wrapText="1"/>
    </xf>
    <xf numFmtId="0" fontId="6" fillId="0" borderId="1" xfId="0" applyFont="1" applyBorder="1"/>
    <xf numFmtId="0" fontId="6" fillId="0" borderId="1" xfId="0" applyFont="1" applyBorder="1" applyAlignment="1">
      <alignment horizontal="center" vertical="center"/>
    </xf>
    <xf numFmtId="166" fontId="6" fillId="0" borderId="1" xfId="2" applyNumberFormat="1" applyFont="1" applyFill="1" applyBorder="1" applyAlignment="1">
      <alignment horizontal="center" vertical="center"/>
    </xf>
    <xf numFmtId="3" fontId="6" fillId="0" borderId="1" xfId="0" applyNumberFormat="1" applyFont="1" applyFill="1" applyBorder="1" applyAlignment="1">
      <alignment horizontal="center" vertical="center" wrapText="1"/>
    </xf>
    <xf numFmtId="166" fontId="6" fillId="0" borderId="1" xfId="2"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5" fontId="6" fillId="2" borderId="1" xfId="1" applyNumberFormat="1" applyFont="1" applyFill="1" applyBorder="1" applyAlignment="1">
      <alignment horizontal="center" vertical="center" wrapText="1"/>
    </xf>
    <xf numFmtId="3"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7"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165" fontId="6" fillId="2" borderId="2" xfId="1"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3" fontId="6"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vertical="center" wrapText="1"/>
    </xf>
    <xf numFmtId="0" fontId="6" fillId="2" borderId="1" xfId="0" applyFont="1" applyFill="1" applyBorder="1"/>
    <xf numFmtId="0" fontId="6"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17" fontId="6" fillId="0" borderId="1" xfId="0" applyNumberFormat="1" applyFont="1" applyBorder="1" applyAlignment="1">
      <alignment horizontal="left" vertical="center" wrapText="1"/>
    </xf>
    <xf numFmtId="17" fontId="6" fillId="0" borderId="5" xfId="0" applyNumberFormat="1" applyFont="1" applyBorder="1" applyAlignment="1">
      <alignment horizontal="left" vertical="center" wrapText="1"/>
    </xf>
    <xf numFmtId="1" fontId="7" fillId="0" borderId="4" xfId="2" applyNumberFormat="1" applyFont="1" applyFill="1" applyBorder="1" applyAlignment="1">
      <alignment horizontal="left" vertical="center" wrapText="1"/>
    </xf>
    <xf numFmtId="0" fontId="7" fillId="0" borderId="1" xfId="2" applyNumberFormat="1" applyFont="1" applyFill="1" applyBorder="1" applyAlignment="1">
      <alignment horizontal="left" vertical="center" wrapText="1"/>
    </xf>
    <xf numFmtId="166" fontId="7" fillId="0" borderId="1" xfId="2" applyNumberFormat="1" applyFont="1" applyFill="1" applyBorder="1" applyAlignment="1">
      <alignment horizontal="left" vertical="center" wrapText="1"/>
    </xf>
    <xf numFmtId="0" fontId="0" fillId="0" borderId="0" xfId="0" applyAlignment="1">
      <alignment horizontal="left" vertical="center" wrapText="1"/>
    </xf>
    <xf numFmtId="0" fontId="6" fillId="0" borderId="3" xfId="0" applyFont="1" applyBorder="1" applyAlignment="1">
      <alignment horizontal="left" vertical="center" wrapText="1"/>
    </xf>
    <xf numFmtId="0" fontId="6" fillId="2" borderId="2"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2" borderId="5" xfId="0" applyFont="1" applyFill="1" applyBorder="1" applyAlignment="1">
      <alignment horizontal="left" vertical="center" wrapText="1"/>
    </xf>
    <xf numFmtId="166" fontId="0" fillId="0" borderId="0" xfId="0" applyNumberFormat="1"/>
    <xf numFmtId="165" fontId="6" fillId="0" borderId="2" xfId="1"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17" fontId="21" fillId="0" borderId="1" xfId="0" applyNumberFormat="1" applyFont="1" applyBorder="1" applyAlignment="1">
      <alignment horizontal="left" vertical="center" wrapText="1"/>
    </xf>
    <xf numFmtId="17" fontId="6" fillId="0" borderId="5" xfId="0" applyNumberFormat="1" applyFont="1" applyBorder="1" applyAlignment="1">
      <alignment horizontal="left" vertical="top"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top" wrapText="1"/>
    </xf>
    <xf numFmtId="0" fontId="2" fillId="2" borderId="0" xfId="0" applyFont="1" applyFill="1" applyAlignment="1">
      <alignment horizontal="left" vertical="top"/>
    </xf>
    <xf numFmtId="17" fontId="7" fillId="0" borderId="1" xfId="0" applyNumberFormat="1" applyFont="1" applyBorder="1" applyAlignment="1">
      <alignment horizontal="center" vertical="center"/>
    </xf>
    <xf numFmtId="17" fontId="7" fillId="0" borderId="1" xfId="0" applyNumberFormat="1" applyFont="1" applyFill="1" applyBorder="1" applyAlignment="1">
      <alignment horizontal="center" vertical="center" wrapText="1"/>
    </xf>
    <xf numFmtId="0" fontId="6" fillId="0" borderId="2" xfId="0" applyFont="1" applyBorder="1" applyAlignment="1">
      <alignment horizontal="left" vertical="top" wrapText="1"/>
    </xf>
    <xf numFmtId="0" fontId="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15" fillId="2"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18" fillId="0" borderId="2" xfId="0" applyFont="1" applyBorder="1" applyAlignment="1">
      <alignment horizontal="center" vertical="center" wrapText="1"/>
    </xf>
    <xf numFmtId="166" fontId="6" fillId="0" borderId="2" xfId="2" applyNumberFormat="1" applyFont="1" applyFill="1" applyBorder="1" applyAlignment="1">
      <alignment horizontal="center" vertical="center"/>
    </xf>
    <xf numFmtId="166" fontId="6" fillId="0" borderId="3" xfId="2" applyNumberFormat="1" applyFont="1" applyFill="1" applyBorder="1" applyAlignment="1">
      <alignment horizontal="center" vertical="center"/>
    </xf>
    <xf numFmtId="0" fontId="5" fillId="0" borderId="1" xfId="0" applyFont="1" applyBorder="1" applyAlignment="1">
      <alignment horizontal="center" vertical="center" wrapText="1"/>
    </xf>
    <xf numFmtId="0" fontId="16" fillId="0" borderId="1" xfId="0" applyFont="1" applyBorder="1" applyAlignment="1">
      <alignment horizontal="center" vertical="center" wrapText="1"/>
    </xf>
    <xf numFmtId="9" fontId="18" fillId="0" borderId="1" xfId="4" applyFont="1" applyBorder="1" applyAlignment="1">
      <alignment horizontal="center" vertical="center" wrapText="1"/>
    </xf>
    <xf numFmtId="9" fontId="18" fillId="0" borderId="2"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0" fontId="11" fillId="0" borderId="1" xfId="0" applyNumberFormat="1" applyFont="1" applyBorder="1" applyAlignment="1">
      <alignment horizontal="center" vertical="center" wrapText="1"/>
    </xf>
    <xf numFmtId="9" fontId="0" fillId="0" borderId="0" xfId="0" applyNumberFormat="1"/>
    <xf numFmtId="9" fontId="18" fillId="0" borderId="1" xfId="0" applyNumberFormat="1" applyFont="1" applyBorder="1" applyAlignment="1">
      <alignment horizontal="center" vertical="center" wrapText="1"/>
    </xf>
    <xf numFmtId="43" fontId="6" fillId="0" borderId="3" xfId="1" applyFont="1" applyFill="1" applyBorder="1" applyAlignment="1">
      <alignment horizontal="center" vertical="center"/>
    </xf>
    <xf numFmtId="43" fontId="0" fillId="0" borderId="0" xfId="0" applyNumberFormat="1"/>
    <xf numFmtId="9" fontId="0" fillId="0" borderId="0" xfId="4" applyFont="1"/>
    <xf numFmtId="0" fontId="16" fillId="0" borderId="1" xfId="0" applyFont="1" applyFill="1" applyBorder="1" applyAlignment="1">
      <alignment horizontal="left" vertical="center" wrapText="1"/>
    </xf>
    <xf numFmtId="9" fontId="0" fillId="0" borderId="0" xfId="1" applyNumberFormat="1" applyFont="1"/>
    <xf numFmtId="9" fontId="18" fillId="0" borderId="2" xfId="0" applyNumberFormat="1" applyFont="1" applyBorder="1" applyAlignment="1">
      <alignment horizontal="center" vertical="center" wrapText="1"/>
    </xf>
    <xf numFmtId="0" fontId="5" fillId="0" borderId="9" xfId="0" applyFont="1" applyBorder="1" applyAlignment="1">
      <alignment horizontal="center" vertical="center" wrapText="1"/>
    </xf>
    <xf numFmtId="165" fontId="7" fillId="0" borderId="1" xfId="1" applyNumberFormat="1"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wrapText="1"/>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9" fontId="18" fillId="0" borderId="4"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10" fontId="27" fillId="0" borderId="1" xfId="0" applyNumberFormat="1" applyFont="1" applyBorder="1"/>
    <xf numFmtId="0" fontId="26" fillId="0" borderId="1" xfId="0" applyFont="1" applyBorder="1" applyAlignment="1">
      <alignment horizontal="left" vertical="center" wrapText="1"/>
    </xf>
    <xf numFmtId="0" fontId="26" fillId="0" borderId="1" xfId="0" applyFont="1" applyBorder="1" applyAlignment="1">
      <alignment horizontal="left" vertical="top" wrapText="1"/>
    </xf>
    <xf numFmtId="9" fontId="27" fillId="0" borderId="1" xfId="0" applyNumberFormat="1" applyFont="1" applyBorder="1"/>
    <xf numFmtId="9" fontId="11" fillId="0" borderId="2"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9" fontId="11" fillId="0" borderId="3" xfId="0" applyNumberFormat="1" applyFont="1" applyBorder="1" applyAlignment="1">
      <alignment horizontal="center" vertical="center" wrapText="1"/>
    </xf>
    <xf numFmtId="3" fontId="7" fillId="0" borderId="2"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7" fillId="0" borderId="3"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9" fontId="7" fillId="0" borderId="2"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0" borderId="3" xfId="0" applyNumberFormat="1" applyFont="1" applyBorder="1" applyAlignment="1">
      <alignment horizontal="center" vertical="center" wrapText="1"/>
    </xf>
    <xf numFmtId="3" fontId="6" fillId="2" borderId="2"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9" fontId="18" fillId="3" borderId="2" xfId="4" applyFont="1" applyFill="1" applyBorder="1" applyAlignment="1">
      <alignment horizontal="center" vertical="center" wrapText="1"/>
    </xf>
    <xf numFmtId="9" fontId="18" fillId="3" borderId="3" xfId="4"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3" fillId="0" borderId="8" xfId="0" applyFont="1" applyBorder="1" applyAlignment="1">
      <alignment horizont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10" fillId="0" borderId="2" xfId="0" applyFont="1" applyBorder="1" applyAlignment="1">
      <alignment horizontal="left" vertical="center" wrapText="1"/>
    </xf>
    <xf numFmtId="0" fontId="6" fillId="0" borderId="3" xfId="0" applyFont="1" applyBorder="1" applyAlignment="1">
      <alignment horizontal="left" vertical="center" wrapText="1"/>
    </xf>
    <xf numFmtId="3" fontId="6" fillId="0" borderId="2" xfId="0" applyNumberFormat="1" applyFont="1" applyFill="1" applyBorder="1" applyAlignment="1">
      <alignment horizontal="center" vertical="center" wrapText="1"/>
    </xf>
    <xf numFmtId="3" fontId="6" fillId="0" borderId="3" xfId="0" applyNumberFormat="1"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7" fillId="0" borderId="2" xfId="0" applyFont="1" applyBorder="1" applyAlignment="1">
      <alignment vertical="top" wrapText="1"/>
    </xf>
    <xf numFmtId="0" fontId="7" fillId="0" borderId="3" xfId="0" applyFont="1" applyBorder="1" applyAlignment="1">
      <alignment vertical="top" wrapText="1"/>
    </xf>
    <xf numFmtId="0" fontId="6" fillId="0" borderId="2" xfId="0" applyNumberFormat="1" applyFont="1" applyBorder="1" applyAlignment="1">
      <alignment vertical="top" wrapText="1"/>
    </xf>
    <xf numFmtId="0" fontId="6" fillId="0" borderId="4" xfId="0" applyNumberFormat="1" applyFont="1" applyBorder="1" applyAlignment="1">
      <alignment vertical="top" wrapText="1"/>
    </xf>
    <xf numFmtId="0" fontId="6" fillId="0" borderId="3" xfId="0" applyNumberFormat="1" applyFont="1" applyBorder="1" applyAlignment="1">
      <alignment vertical="top" wrapText="1"/>
    </xf>
    <xf numFmtId="3" fontId="6" fillId="0" borderId="4"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9" fontId="18" fillId="0" borderId="2" xfId="0" applyNumberFormat="1" applyFont="1" applyBorder="1" applyAlignment="1">
      <alignment horizontal="center" vertical="center" wrapText="1"/>
    </xf>
    <xf numFmtId="9" fontId="18" fillId="0" borderId="4" xfId="0" applyNumberFormat="1" applyFont="1" applyBorder="1" applyAlignment="1">
      <alignment horizontal="center" vertical="center" wrapText="1"/>
    </xf>
    <xf numFmtId="9" fontId="18" fillId="0" borderId="3" xfId="0" applyNumberFormat="1" applyFont="1" applyBorder="1" applyAlignment="1">
      <alignment horizontal="center" vertical="center" wrapText="1"/>
    </xf>
    <xf numFmtId="166" fontId="6" fillId="0" borderId="2" xfId="2" applyNumberFormat="1" applyFont="1" applyFill="1" applyBorder="1" applyAlignment="1">
      <alignment horizontal="center" vertical="center" wrapText="1"/>
    </xf>
    <xf numFmtId="166" fontId="6" fillId="0" borderId="3" xfId="2" applyNumberFormat="1" applyFont="1" applyFill="1" applyBorder="1" applyAlignment="1">
      <alignment horizontal="center" vertical="center" wrapText="1"/>
    </xf>
    <xf numFmtId="1" fontId="7" fillId="0" borderId="2" xfId="3" applyNumberFormat="1" applyFont="1" applyFill="1" applyBorder="1" applyAlignment="1">
      <alignment horizontal="left" vertical="center" wrapText="1"/>
    </xf>
    <xf numFmtId="1" fontId="7" fillId="0" borderId="3" xfId="3" applyNumberFormat="1" applyFont="1" applyFill="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166" fontId="6" fillId="0" borderId="2" xfId="2" applyNumberFormat="1" applyFont="1" applyFill="1" applyBorder="1" applyAlignment="1">
      <alignment horizontal="center" vertical="center"/>
    </xf>
    <xf numFmtId="166" fontId="6" fillId="0" borderId="3" xfId="2" applyNumberFormat="1" applyFont="1" applyFill="1" applyBorder="1" applyAlignment="1">
      <alignment horizontal="center" vertical="center"/>
    </xf>
    <xf numFmtId="166" fontId="6" fillId="0" borderId="2" xfId="2" applyNumberFormat="1" applyFont="1" applyBorder="1" applyAlignment="1">
      <alignment horizontal="center" vertical="center"/>
    </xf>
    <xf numFmtId="166" fontId="6" fillId="0" borderId="3" xfId="2" applyNumberFormat="1"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3"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43" fontId="6" fillId="0" borderId="2" xfId="1" applyFont="1" applyFill="1" applyBorder="1" applyAlignment="1">
      <alignment horizontal="center" vertical="center"/>
    </xf>
    <xf numFmtId="43" fontId="6" fillId="0" borderId="4" xfId="1" applyFont="1" applyFill="1" applyBorder="1" applyAlignment="1">
      <alignment horizontal="center" vertical="center"/>
    </xf>
    <xf numFmtId="43" fontId="6" fillId="0" borderId="3" xfId="1" applyFont="1" applyFill="1" applyBorder="1" applyAlignment="1">
      <alignment horizontal="center" vertical="center"/>
    </xf>
    <xf numFmtId="166" fontId="6" fillId="0" borderId="4" xfId="2" applyNumberFormat="1" applyFont="1" applyFill="1" applyBorder="1" applyAlignment="1">
      <alignment horizontal="center" vertical="center"/>
    </xf>
    <xf numFmtId="10" fontId="24" fillId="0" borderId="2" xfId="4" applyNumberFormat="1" applyFont="1" applyFill="1" applyBorder="1" applyAlignment="1">
      <alignment horizontal="center" vertical="center" wrapText="1"/>
    </xf>
    <xf numFmtId="10" fontId="24" fillId="0" borderId="3" xfId="4" applyNumberFormat="1" applyFont="1" applyFill="1" applyBorder="1" applyAlignment="1">
      <alignment horizontal="center" vertical="center" wrapText="1"/>
    </xf>
    <xf numFmtId="9" fontId="25" fillId="0" borderId="2" xfId="4" applyFont="1" applyFill="1" applyBorder="1" applyAlignment="1">
      <alignment horizontal="center" vertical="center" wrapText="1"/>
    </xf>
    <xf numFmtId="9" fontId="25" fillId="0" borderId="4" xfId="4" applyFont="1" applyFill="1" applyBorder="1" applyAlignment="1">
      <alignment horizontal="center" vertical="center" wrapText="1"/>
    </xf>
    <xf numFmtId="9" fontId="25" fillId="0" borderId="3" xfId="4" applyFont="1" applyFill="1" applyBorder="1" applyAlignment="1">
      <alignment horizontal="center" vertical="center" wrapText="1"/>
    </xf>
    <xf numFmtId="10" fontId="24" fillId="0" borderId="4" xfId="4" applyNumberFormat="1" applyFont="1" applyFill="1" applyBorder="1" applyAlignment="1">
      <alignment horizontal="center" vertical="center" wrapText="1"/>
    </xf>
    <xf numFmtId="17" fontId="6" fillId="0" borderId="2" xfId="0" applyNumberFormat="1" applyFont="1" applyBorder="1" applyAlignment="1">
      <alignment horizontal="left" vertical="center" wrapText="1"/>
    </xf>
    <xf numFmtId="17" fontId="6" fillId="0" borderId="4" xfId="0" applyNumberFormat="1" applyFont="1" applyBorder="1" applyAlignment="1">
      <alignment horizontal="left" vertical="center" wrapText="1"/>
    </xf>
    <xf numFmtId="17" fontId="6" fillId="0" borderId="3" xfId="0" applyNumberFormat="1" applyFont="1" applyBorder="1" applyAlignment="1">
      <alignment horizontal="left" vertical="center" wrapText="1"/>
    </xf>
  </cellXfs>
  <cellStyles count="5">
    <cellStyle name="Millares" xfId="1" builtinId="3"/>
    <cellStyle name="Millares [0]" xfId="3" builtinId="6"/>
    <cellStyle name="Moneda" xfId="2" builtinId="4"/>
    <cellStyle name="Normal" xfId="0" builtinId="0"/>
    <cellStyle name="Porcentaje" xfId="4" builtinId="5"/>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42</xdr:col>
      <xdr:colOff>482600</xdr:colOff>
      <xdr:row>17</xdr:row>
      <xdr:rowOff>1818640</xdr:rowOff>
    </xdr:from>
    <xdr:to>
      <xdr:col>43</xdr:col>
      <xdr:colOff>2539</xdr:colOff>
      <xdr:row>17</xdr:row>
      <xdr:rowOff>4561840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59583320" y="36436300"/>
          <a:ext cx="5859780" cy="27432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42</xdr:col>
          <xdr:colOff>514350</xdr:colOff>
          <xdr:row>16</xdr:row>
          <xdr:rowOff>95250</xdr:rowOff>
        </xdr:from>
        <xdr:to>
          <xdr:col>43</xdr:col>
          <xdr:colOff>0</xdr:colOff>
          <xdr:row>17</xdr:row>
          <xdr:rowOff>1638300</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1"/>
  <sheetViews>
    <sheetView tabSelected="1" topLeftCell="A4" zoomScale="54" zoomScaleNormal="54" workbookViewId="0">
      <pane ySplit="1" topLeftCell="A11" activePane="bottomLeft" state="frozen"/>
      <selection activeCell="A4" sqref="A4"/>
      <selection pane="bottomLeft" activeCell="A11" sqref="A11"/>
    </sheetView>
  </sheetViews>
  <sheetFormatPr baseColWidth="10" defaultRowHeight="14.5"/>
  <cols>
    <col min="1" max="1" width="42.81640625" customWidth="1"/>
    <col min="2" max="2" width="38.453125" customWidth="1"/>
    <col min="3" max="3" width="45.81640625" customWidth="1"/>
    <col min="4" max="4" width="33.7265625" customWidth="1"/>
    <col min="5" max="6" width="39.1796875" style="1" customWidth="1"/>
    <col min="7" max="7" width="38.7265625" style="1" customWidth="1"/>
    <col min="8" max="8" width="31.453125" customWidth="1"/>
    <col min="9" max="9" width="31" customWidth="1"/>
    <col min="10" max="10" width="37.26953125" customWidth="1"/>
    <col min="11" max="11" width="32.1796875" style="1" customWidth="1"/>
    <col min="12" max="12" width="35.7265625" customWidth="1"/>
    <col min="13" max="17" width="25.26953125" customWidth="1"/>
    <col min="18" max="18" width="42" customWidth="1"/>
    <col min="19" max="19" width="25.26953125" customWidth="1"/>
    <col min="20" max="21" width="27.453125" customWidth="1"/>
    <col min="22" max="22" width="31" customWidth="1"/>
    <col min="23" max="23" width="33.453125" style="1" customWidth="1"/>
    <col min="24" max="24" width="53.7265625" customWidth="1"/>
    <col min="25" max="25" width="65.26953125" customWidth="1"/>
    <col min="26" max="26" width="29.26953125" style="1" customWidth="1"/>
    <col min="27" max="27" width="20" customWidth="1"/>
    <col min="28" max="28" width="0.26953125" customWidth="1"/>
    <col min="29" max="31" width="23" customWidth="1"/>
    <col min="32" max="32" width="23.26953125" style="1" customWidth="1"/>
    <col min="33" max="33" width="23.7265625" style="2" customWidth="1"/>
    <col min="34" max="35" width="22.26953125" customWidth="1"/>
    <col min="36" max="36" width="28.7265625" customWidth="1"/>
    <col min="37" max="37" width="29.81640625" customWidth="1"/>
    <col min="38" max="38" width="33.26953125" customWidth="1"/>
    <col min="39" max="40" width="28" customWidth="1"/>
    <col min="41" max="41" width="39.1796875" customWidth="1"/>
    <col min="42" max="42" width="65.7265625" style="37" customWidth="1"/>
    <col min="43" max="43" width="92.453125" customWidth="1"/>
    <col min="44" max="44" width="11.453125" customWidth="1"/>
  </cols>
  <sheetData>
    <row r="1" spans="1:48" ht="15" hidden="1" customHeight="1">
      <c r="A1" s="116" t="s">
        <v>94</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row>
    <row r="2" spans="1:48" ht="15" hidden="1" customHeight="1">
      <c r="A2" s="116"/>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row>
    <row r="3" spans="1:48" ht="27.75" customHeigh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row>
    <row r="4" spans="1:48" ht="88.5" customHeight="1">
      <c r="A4" s="61" t="s">
        <v>0</v>
      </c>
      <c r="B4" s="61" t="s">
        <v>116</v>
      </c>
      <c r="C4" s="61" t="s">
        <v>103</v>
      </c>
      <c r="D4" s="61" t="s">
        <v>104</v>
      </c>
      <c r="E4" s="86" t="s">
        <v>105</v>
      </c>
      <c r="F4" s="86" t="s">
        <v>248</v>
      </c>
      <c r="G4" s="61" t="s">
        <v>1</v>
      </c>
      <c r="H4" s="61" t="s">
        <v>106</v>
      </c>
      <c r="I4" s="62" t="s">
        <v>163</v>
      </c>
      <c r="J4" s="63" t="s">
        <v>107</v>
      </c>
      <c r="K4" s="64" t="s">
        <v>108</v>
      </c>
      <c r="L4" s="64" t="s">
        <v>42</v>
      </c>
      <c r="M4" s="64" t="s">
        <v>164</v>
      </c>
      <c r="N4" s="65" t="s">
        <v>165</v>
      </c>
      <c r="O4" s="65" t="s">
        <v>166</v>
      </c>
      <c r="P4" s="73" t="s">
        <v>234</v>
      </c>
      <c r="Q4" s="73" t="s">
        <v>235</v>
      </c>
      <c r="R4" s="73" t="s">
        <v>236</v>
      </c>
      <c r="S4" s="73" t="s">
        <v>237</v>
      </c>
      <c r="T4" s="72" t="s">
        <v>216</v>
      </c>
      <c r="U4" s="72" t="s">
        <v>225</v>
      </c>
      <c r="V4" s="65" t="s">
        <v>109</v>
      </c>
      <c r="W4" s="66" t="s">
        <v>161</v>
      </c>
      <c r="X4" s="61" t="s">
        <v>170</v>
      </c>
      <c r="Y4" s="65" t="s">
        <v>169</v>
      </c>
      <c r="Z4" s="65" t="s">
        <v>185</v>
      </c>
      <c r="AA4" s="65" t="s">
        <v>186</v>
      </c>
      <c r="AB4" s="65" t="s">
        <v>110</v>
      </c>
      <c r="AC4" s="65" t="s">
        <v>2</v>
      </c>
      <c r="AD4" s="65" t="s">
        <v>167</v>
      </c>
      <c r="AE4" s="65" t="s">
        <v>168</v>
      </c>
      <c r="AF4" s="65" t="s">
        <v>3</v>
      </c>
      <c r="AG4" s="65" t="s">
        <v>111</v>
      </c>
      <c r="AH4" s="65" t="s">
        <v>112</v>
      </c>
      <c r="AI4" s="62" t="s">
        <v>162</v>
      </c>
      <c r="AJ4" s="65" t="s">
        <v>113</v>
      </c>
      <c r="AK4" s="67" t="s">
        <v>241</v>
      </c>
      <c r="AL4" s="65" t="s">
        <v>205</v>
      </c>
      <c r="AM4" s="67" t="s">
        <v>240</v>
      </c>
      <c r="AN4" s="65" t="s">
        <v>242</v>
      </c>
      <c r="AO4" s="65" t="s">
        <v>243</v>
      </c>
      <c r="AP4" s="65" t="s">
        <v>130</v>
      </c>
      <c r="AQ4" s="65" t="s">
        <v>176</v>
      </c>
    </row>
    <row r="5" spans="1:48" s="3" customFormat="1" ht="362.65" customHeight="1">
      <c r="A5" s="5" t="s">
        <v>4</v>
      </c>
      <c r="B5" s="5" t="s">
        <v>5</v>
      </c>
      <c r="C5" s="5" t="s">
        <v>9</v>
      </c>
      <c r="D5" s="6">
        <v>70822</v>
      </c>
      <c r="E5" s="7" t="s">
        <v>93</v>
      </c>
      <c r="F5" s="164">
        <f>2638/70822</f>
        <v>3.7248312671203862E-2</v>
      </c>
      <c r="G5" s="9" t="s">
        <v>6</v>
      </c>
      <c r="H5" s="8" t="s">
        <v>12</v>
      </c>
      <c r="I5" s="8" t="s">
        <v>13</v>
      </c>
      <c r="J5" s="5" t="s">
        <v>34</v>
      </c>
      <c r="K5" s="122">
        <v>5000</v>
      </c>
      <c r="L5" s="155">
        <v>989</v>
      </c>
      <c r="M5" s="101">
        <v>1948</v>
      </c>
      <c r="N5" s="10">
        <v>0</v>
      </c>
      <c r="O5" s="114">
        <v>0</v>
      </c>
      <c r="P5" s="104">
        <v>0</v>
      </c>
      <c r="Q5" s="107">
        <f>O5/L5</f>
        <v>0</v>
      </c>
      <c r="R5" s="107">
        <f>+(M5+P5)/K5</f>
        <v>0.3896</v>
      </c>
      <c r="S5" s="107">
        <f>AVERAGE(R5:R11)</f>
        <v>0.52454999999999996</v>
      </c>
      <c r="T5" s="5" t="s">
        <v>217</v>
      </c>
      <c r="U5" s="5" t="s">
        <v>226</v>
      </c>
      <c r="V5" s="5" t="s">
        <v>114</v>
      </c>
      <c r="W5" s="10" t="s">
        <v>172</v>
      </c>
      <c r="X5" s="168" t="s">
        <v>119</v>
      </c>
      <c r="Y5" s="131" t="s">
        <v>214</v>
      </c>
      <c r="Z5" s="58" t="s">
        <v>187</v>
      </c>
      <c r="AA5" s="59" t="s">
        <v>188</v>
      </c>
      <c r="AB5" s="12"/>
      <c r="AC5" s="5" t="s">
        <v>22</v>
      </c>
      <c r="AD5" s="126" t="s">
        <v>189</v>
      </c>
      <c r="AE5" s="126" t="s">
        <v>189</v>
      </c>
      <c r="AF5" s="13" t="s">
        <v>25</v>
      </c>
      <c r="AG5" s="13" t="s">
        <v>28</v>
      </c>
      <c r="AH5" s="14">
        <v>3124762668</v>
      </c>
      <c r="AI5" s="5" t="s">
        <v>43</v>
      </c>
      <c r="AJ5" s="5" t="s">
        <v>32</v>
      </c>
      <c r="AK5" s="14">
        <v>3124762668</v>
      </c>
      <c r="AL5" s="158">
        <v>3221239118.98</v>
      </c>
      <c r="AM5" s="80">
        <v>3124762667.8499999</v>
      </c>
      <c r="AN5" s="80">
        <v>3124762667.8499999</v>
      </c>
      <c r="AO5" s="80"/>
      <c r="AP5" s="38" t="s">
        <v>125</v>
      </c>
      <c r="AQ5" s="117" t="s">
        <v>212</v>
      </c>
    </row>
    <row r="6" spans="1:48" s="3" customFormat="1" ht="78.75" customHeight="1">
      <c r="A6" s="5" t="s">
        <v>4</v>
      </c>
      <c r="B6" s="5" t="s">
        <v>5</v>
      </c>
      <c r="C6" s="5" t="s">
        <v>9</v>
      </c>
      <c r="D6" s="6">
        <v>70822</v>
      </c>
      <c r="E6" s="7" t="s">
        <v>93</v>
      </c>
      <c r="F6" s="165"/>
      <c r="G6" s="9" t="s">
        <v>6</v>
      </c>
      <c r="H6" s="8" t="s">
        <v>12</v>
      </c>
      <c r="I6" s="8" t="s">
        <v>13</v>
      </c>
      <c r="J6" s="5" t="s">
        <v>34</v>
      </c>
      <c r="K6" s="134"/>
      <c r="L6" s="156"/>
      <c r="M6" s="102"/>
      <c r="N6" s="45">
        <v>0</v>
      </c>
      <c r="O6" s="154"/>
      <c r="P6" s="105"/>
      <c r="Q6" s="108"/>
      <c r="R6" s="108"/>
      <c r="S6" s="108"/>
      <c r="T6" s="5" t="s">
        <v>217</v>
      </c>
      <c r="U6" s="5" t="s">
        <v>226</v>
      </c>
      <c r="V6" s="5" t="s">
        <v>133</v>
      </c>
      <c r="W6" s="10" t="s">
        <v>99</v>
      </c>
      <c r="X6" s="169"/>
      <c r="Y6" s="132"/>
      <c r="Z6" s="58" t="s">
        <v>187</v>
      </c>
      <c r="AA6" s="11" t="s">
        <v>188</v>
      </c>
      <c r="AB6" s="12"/>
      <c r="AC6" s="5" t="s">
        <v>22</v>
      </c>
      <c r="AD6" s="127"/>
      <c r="AE6" s="127"/>
      <c r="AF6" s="13" t="s">
        <v>25</v>
      </c>
      <c r="AG6" s="13" t="s">
        <v>28</v>
      </c>
      <c r="AH6" s="14">
        <v>986365079</v>
      </c>
      <c r="AI6" s="5" t="s">
        <v>59</v>
      </c>
      <c r="AJ6" s="5" t="s">
        <v>77</v>
      </c>
      <c r="AK6" s="14">
        <v>986365079</v>
      </c>
      <c r="AL6" s="159"/>
      <c r="AM6" s="71">
        <v>986365079.37</v>
      </c>
      <c r="AN6" s="71">
        <v>0</v>
      </c>
      <c r="AO6" s="71"/>
      <c r="AP6" s="38" t="s">
        <v>126</v>
      </c>
      <c r="AQ6" s="118"/>
    </row>
    <row r="7" spans="1:48" s="3" customFormat="1" ht="103.5" customHeight="1">
      <c r="A7" s="5" t="s">
        <v>4</v>
      </c>
      <c r="B7" s="5" t="s">
        <v>5</v>
      </c>
      <c r="C7" s="5" t="s">
        <v>9</v>
      </c>
      <c r="D7" s="6">
        <v>70822</v>
      </c>
      <c r="E7" s="7" t="s">
        <v>93</v>
      </c>
      <c r="F7" s="165"/>
      <c r="G7" s="9" t="s">
        <v>6</v>
      </c>
      <c r="H7" s="8" t="s">
        <v>12</v>
      </c>
      <c r="I7" s="8" t="s">
        <v>13</v>
      </c>
      <c r="J7" s="5" t="s">
        <v>34</v>
      </c>
      <c r="K7" s="134"/>
      <c r="L7" s="156"/>
      <c r="M7" s="102"/>
      <c r="N7" s="137">
        <v>0</v>
      </c>
      <c r="O7" s="154"/>
      <c r="P7" s="105"/>
      <c r="Q7" s="108"/>
      <c r="R7" s="108"/>
      <c r="S7" s="108"/>
      <c r="T7" s="5" t="s">
        <v>217</v>
      </c>
      <c r="U7" s="5" t="s">
        <v>226</v>
      </c>
      <c r="V7" s="5" t="s">
        <v>133</v>
      </c>
      <c r="W7" s="104" t="s">
        <v>100</v>
      </c>
      <c r="X7" s="169"/>
      <c r="Y7" s="132"/>
      <c r="Z7" s="58" t="s">
        <v>187</v>
      </c>
      <c r="AA7" s="11" t="s">
        <v>188</v>
      </c>
      <c r="AB7" s="12"/>
      <c r="AC7" s="5" t="s">
        <v>22</v>
      </c>
      <c r="AD7" s="127"/>
      <c r="AE7" s="127"/>
      <c r="AF7" s="13" t="s">
        <v>25</v>
      </c>
      <c r="AG7" s="13" t="s">
        <v>27</v>
      </c>
      <c r="AH7" s="14">
        <v>3600000000</v>
      </c>
      <c r="AI7" s="16" t="s">
        <v>44</v>
      </c>
      <c r="AJ7" s="5" t="s">
        <v>30</v>
      </c>
      <c r="AK7" s="14">
        <v>3600000000</v>
      </c>
      <c r="AL7" s="159"/>
      <c r="AM7" s="70">
        <v>3600000000</v>
      </c>
      <c r="AN7" s="70">
        <v>1200000000</v>
      </c>
      <c r="AO7" s="70"/>
      <c r="AP7" s="117" t="s">
        <v>127</v>
      </c>
      <c r="AQ7" s="118"/>
    </row>
    <row r="8" spans="1:48" s="3" customFormat="1" ht="84.4" customHeight="1">
      <c r="A8" s="5" t="s">
        <v>4</v>
      </c>
      <c r="B8" s="5" t="s">
        <v>5</v>
      </c>
      <c r="C8" s="5" t="s">
        <v>9</v>
      </c>
      <c r="D8" s="6">
        <v>70822</v>
      </c>
      <c r="E8" s="7" t="s">
        <v>93</v>
      </c>
      <c r="F8" s="165"/>
      <c r="G8" s="9" t="s">
        <v>6</v>
      </c>
      <c r="H8" s="8" t="s">
        <v>12</v>
      </c>
      <c r="I8" s="8" t="s">
        <v>13</v>
      </c>
      <c r="J8" s="5" t="s">
        <v>34</v>
      </c>
      <c r="K8" s="134"/>
      <c r="L8" s="156"/>
      <c r="M8" s="102"/>
      <c r="N8" s="138"/>
      <c r="O8" s="154"/>
      <c r="P8" s="105"/>
      <c r="Q8" s="108"/>
      <c r="R8" s="108"/>
      <c r="S8" s="108"/>
      <c r="T8" s="5" t="s">
        <v>217</v>
      </c>
      <c r="U8" s="5" t="s">
        <v>226</v>
      </c>
      <c r="V8" s="5" t="s">
        <v>133</v>
      </c>
      <c r="W8" s="106"/>
      <c r="X8" s="169"/>
      <c r="Y8" s="132"/>
      <c r="Z8" s="58" t="s">
        <v>187</v>
      </c>
      <c r="AA8" s="11" t="s">
        <v>188</v>
      </c>
      <c r="AB8" s="12"/>
      <c r="AC8" s="5" t="s">
        <v>22</v>
      </c>
      <c r="AD8" s="127"/>
      <c r="AE8" s="127"/>
      <c r="AF8" s="13" t="s">
        <v>25</v>
      </c>
      <c r="AG8" s="13" t="s">
        <v>28</v>
      </c>
      <c r="AH8" s="14">
        <v>593264535</v>
      </c>
      <c r="AI8" s="5" t="s">
        <v>35</v>
      </c>
      <c r="AJ8" s="5" t="s">
        <v>31</v>
      </c>
      <c r="AK8" s="14">
        <v>593264535</v>
      </c>
      <c r="AL8" s="159"/>
      <c r="AM8" s="71">
        <v>593264534.53999996</v>
      </c>
      <c r="AN8" s="71">
        <v>0</v>
      </c>
      <c r="AO8" s="71"/>
      <c r="AP8" s="121"/>
      <c r="AQ8" s="118"/>
    </row>
    <row r="9" spans="1:48" s="3" customFormat="1" ht="106.15" customHeight="1">
      <c r="A9" s="17" t="s">
        <v>4</v>
      </c>
      <c r="B9" s="17" t="s">
        <v>5</v>
      </c>
      <c r="C9" s="17" t="s">
        <v>46</v>
      </c>
      <c r="D9" s="6">
        <v>70822</v>
      </c>
      <c r="E9" s="7" t="s">
        <v>93</v>
      </c>
      <c r="F9" s="165"/>
      <c r="G9" s="9" t="s">
        <v>6</v>
      </c>
      <c r="H9" s="18" t="s">
        <v>12</v>
      </c>
      <c r="I9" s="18" t="s">
        <v>13</v>
      </c>
      <c r="J9" s="17" t="s">
        <v>34</v>
      </c>
      <c r="K9" s="134"/>
      <c r="L9" s="156"/>
      <c r="M9" s="102"/>
      <c r="N9" s="46">
        <v>0</v>
      </c>
      <c r="O9" s="154"/>
      <c r="P9" s="105"/>
      <c r="Q9" s="108"/>
      <c r="R9" s="108"/>
      <c r="S9" s="108"/>
      <c r="T9" s="5" t="s">
        <v>217</v>
      </c>
      <c r="U9" s="5" t="s">
        <v>226</v>
      </c>
      <c r="V9" s="5" t="s">
        <v>133</v>
      </c>
      <c r="W9" s="20" t="s">
        <v>98</v>
      </c>
      <c r="X9" s="170"/>
      <c r="Y9" s="133"/>
      <c r="Z9" s="58" t="s">
        <v>187</v>
      </c>
      <c r="AA9" s="21" t="s">
        <v>188</v>
      </c>
      <c r="AB9" s="17"/>
      <c r="AC9" s="5" t="s">
        <v>48</v>
      </c>
      <c r="AD9" s="127"/>
      <c r="AE9" s="127"/>
      <c r="AF9" s="22" t="s">
        <v>25</v>
      </c>
      <c r="AG9" s="22" t="s">
        <v>28</v>
      </c>
      <c r="AH9" s="23">
        <v>966637778</v>
      </c>
      <c r="AI9" s="5" t="s">
        <v>117</v>
      </c>
      <c r="AJ9" s="5" t="s">
        <v>33</v>
      </c>
      <c r="AK9" s="44">
        <v>966637778</v>
      </c>
      <c r="AL9" s="159"/>
      <c r="AM9" s="14">
        <v>966637777.76999998</v>
      </c>
      <c r="AN9" s="14">
        <v>0</v>
      </c>
      <c r="AO9" s="14"/>
      <c r="AP9" s="42" t="s">
        <v>128</v>
      </c>
      <c r="AQ9" s="119"/>
    </row>
    <row r="10" spans="1:48" s="4" customFormat="1" ht="256.89999999999998" customHeight="1">
      <c r="A10" s="17" t="s">
        <v>4</v>
      </c>
      <c r="B10" s="17" t="s">
        <v>5</v>
      </c>
      <c r="C10" s="17" t="s">
        <v>9</v>
      </c>
      <c r="D10" s="6">
        <v>70822</v>
      </c>
      <c r="E10" s="7" t="s">
        <v>93</v>
      </c>
      <c r="F10" s="165"/>
      <c r="G10" s="9" t="s">
        <v>6</v>
      </c>
      <c r="H10" s="18" t="s">
        <v>12</v>
      </c>
      <c r="I10" s="18" t="s">
        <v>13</v>
      </c>
      <c r="J10" s="17" t="s">
        <v>34</v>
      </c>
      <c r="K10" s="134"/>
      <c r="L10" s="157"/>
      <c r="M10" s="103"/>
      <c r="N10" s="46">
        <v>0</v>
      </c>
      <c r="O10" s="115"/>
      <c r="P10" s="106"/>
      <c r="Q10" s="109"/>
      <c r="R10" s="109"/>
      <c r="S10" s="108"/>
      <c r="T10" s="5" t="s">
        <v>217</v>
      </c>
      <c r="U10" s="5" t="s">
        <v>226</v>
      </c>
      <c r="V10" s="5" t="s">
        <v>133</v>
      </c>
      <c r="W10" s="20" t="s">
        <v>137</v>
      </c>
      <c r="X10" s="32" t="s">
        <v>120</v>
      </c>
      <c r="Y10" s="53" t="s">
        <v>174</v>
      </c>
      <c r="Z10" s="58" t="s">
        <v>187</v>
      </c>
      <c r="AA10" s="21" t="s">
        <v>188</v>
      </c>
      <c r="AB10" s="17"/>
      <c r="AC10" s="5" t="s">
        <v>48</v>
      </c>
      <c r="AD10" s="128"/>
      <c r="AE10" s="128"/>
      <c r="AF10" s="22" t="s">
        <v>25</v>
      </c>
      <c r="AG10" s="17" t="s">
        <v>47</v>
      </c>
      <c r="AH10" s="17" t="s">
        <v>45</v>
      </c>
      <c r="AI10" s="5" t="s">
        <v>78</v>
      </c>
      <c r="AJ10" s="5" t="s">
        <v>51</v>
      </c>
      <c r="AK10" s="9" t="s">
        <v>45</v>
      </c>
      <c r="AL10" s="159"/>
      <c r="AM10" s="71"/>
      <c r="AN10" s="71"/>
      <c r="AO10" s="71"/>
      <c r="AP10" s="38" t="s">
        <v>129</v>
      </c>
      <c r="AQ10" s="52" t="s">
        <v>206</v>
      </c>
    </row>
    <row r="11" spans="1:48" s="4" customFormat="1" ht="186" customHeight="1">
      <c r="A11" s="17" t="s">
        <v>4</v>
      </c>
      <c r="B11" s="17" t="s">
        <v>5</v>
      </c>
      <c r="C11" s="17" t="s">
        <v>9</v>
      </c>
      <c r="D11" s="6">
        <v>70822</v>
      </c>
      <c r="E11" s="7" t="s">
        <v>93</v>
      </c>
      <c r="F11" s="165"/>
      <c r="G11" s="9" t="s">
        <v>6</v>
      </c>
      <c r="H11" s="18" t="s">
        <v>88</v>
      </c>
      <c r="I11" s="18" t="s">
        <v>13</v>
      </c>
      <c r="J11" s="17" t="s">
        <v>89</v>
      </c>
      <c r="K11" s="123"/>
      <c r="L11" s="17" t="s">
        <v>95</v>
      </c>
      <c r="M11" s="110">
        <v>1824</v>
      </c>
      <c r="N11" s="47">
        <v>0</v>
      </c>
      <c r="O11" s="47">
        <v>126</v>
      </c>
      <c r="P11" s="114">
        <v>814</v>
      </c>
      <c r="Q11" s="112">
        <v>1</v>
      </c>
      <c r="R11" s="112">
        <f>(M11+P11)/4000</f>
        <v>0.65949999999999998</v>
      </c>
      <c r="S11" s="108"/>
      <c r="T11" s="5" t="s">
        <v>217</v>
      </c>
      <c r="U11" s="5" t="s">
        <v>226</v>
      </c>
      <c r="V11" s="5" t="s">
        <v>133</v>
      </c>
      <c r="W11" s="20" t="s">
        <v>138</v>
      </c>
      <c r="X11" s="33" t="s">
        <v>121</v>
      </c>
      <c r="Y11" s="54" t="s">
        <v>171</v>
      </c>
      <c r="Z11" s="58" t="s">
        <v>187</v>
      </c>
      <c r="AA11" s="21" t="s">
        <v>188</v>
      </c>
      <c r="AB11" s="17"/>
      <c r="AC11" s="5" t="s">
        <v>48</v>
      </c>
      <c r="AD11" s="5" t="s">
        <v>190</v>
      </c>
      <c r="AE11" s="5" t="s">
        <v>191</v>
      </c>
      <c r="AF11" s="22" t="s">
        <v>25</v>
      </c>
      <c r="AG11" s="17" t="s">
        <v>96</v>
      </c>
      <c r="AH11" s="24"/>
      <c r="AI11" s="5" t="s">
        <v>97</v>
      </c>
      <c r="AJ11" s="5" t="s">
        <v>51</v>
      </c>
      <c r="AK11" s="30"/>
      <c r="AL11" s="159"/>
      <c r="AM11" s="70"/>
      <c r="AN11" s="70"/>
      <c r="AO11" s="70"/>
      <c r="AP11" s="39" t="s">
        <v>208</v>
      </c>
      <c r="AQ11" s="39" t="s">
        <v>207</v>
      </c>
    </row>
    <row r="12" spans="1:48" s="4" customFormat="1" ht="394.9" customHeight="1">
      <c r="A12" s="17" t="s">
        <v>4</v>
      </c>
      <c r="B12" s="17" t="s">
        <v>5</v>
      </c>
      <c r="C12" s="17" t="s">
        <v>46</v>
      </c>
      <c r="D12" s="6">
        <v>70822</v>
      </c>
      <c r="E12" s="7" t="s">
        <v>93</v>
      </c>
      <c r="F12" s="166"/>
      <c r="G12" s="9" t="s">
        <v>6</v>
      </c>
      <c r="H12" s="18" t="s">
        <v>88</v>
      </c>
      <c r="I12" s="18" t="s">
        <v>13</v>
      </c>
      <c r="J12" s="24" t="s">
        <v>89</v>
      </c>
      <c r="K12" s="25">
        <v>4000</v>
      </c>
      <c r="L12" s="19">
        <v>688</v>
      </c>
      <c r="M12" s="111"/>
      <c r="N12" s="46">
        <v>0</v>
      </c>
      <c r="O12" s="47">
        <v>688</v>
      </c>
      <c r="P12" s="115"/>
      <c r="Q12" s="113"/>
      <c r="R12" s="113"/>
      <c r="S12" s="109"/>
      <c r="T12" s="17" t="s">
        <v>217</v>
      </c>
      <c r="U12" s="5" t="s">
        <v>226</v>
      </c>
      <c r="V12" s="5" t="s">
        <v>133</v>
      </c>
      <c r="W12" s="20" t="s">
        <v>139</v>
      </c>
      <c r="X12" s="34" t="s">
        <v>122</v>
      </c>
      <c r="Y12" s="34" t="s">
        <v>173</v>
      </c>
      <c r="Z12" s="58" t="s">
        <v>187</v>
      </c>
      <c r="AA12" s="21" t="s">
        <v>188</v>
      </c>
      <c r="AB12" s="17"/>
      <c r="AC12" s="5" t="s">
        <v>48</v>
      </c>
      <c r="AD12" s="5" t="s">
        <v>189</v>
      </c>
      <c r="AE12" s="5" t="s">
        <v>189</v>
      </c>
      <c r="AF12" s="22" t="s">
        <v>25</v>
      </c>
      <c r="AG12" s="22"/>
      <c r="AH12" s="23"/>
      <c r="AI12" s="5" t="s">
        <v>90</v>
      </c>
      <c r="AJ12" s="5"/>
      <c r="AK12" s="44"/>
      <c r="AL12" s="160"/>
      <c r="AM12" s="70"/>
      <c r="AN12" s="70"/>
      <c r="AO12" s="70"/>
      <c r="AP12" s="39" t="s">
        <v>131</v>
      </c>
      <c r="AQ12" s="39" t="s">
        <v>213</v>
      </c>
    </row>
    <row r="13" spans="1:48" s="3" customFormat="1" ht="177.4" customHeight="1">
      <c r="A13" s="5" t="s">
        <v>4</v>
      </c>
      <c r="B13" s="5" t="s">
        <v>5</v>
      </c>
      <c r="C13" s="5" t="s">
        <v>10</v>
      </c>
      <c r="D13" s="6">
        <v>70822</v>
      </c>
      <c r="E13" s="7" t="s">
        <v>91</v>
      </c>
      <c r="F13" s="162">
        <f>362/70822</f>
        <v>5.1114060602637599E-3</v>
      </c>
      <c r="G13" s="9" t="s">
        <v>7</v>
      </c>
      <c r="H13" s="8" t="s">
        <v>53</v>
      </c>
      <c r="I13" s="26">
        <v>19258</v>
      </c>
      <c r="J13" s="135" t="s">
        <v>15</v>
      </c>
      <c r="K13" s="122">
        <v>3500</v>
      </c>
      <c r="L13" s="15">
        <v>50</v>
      </c>
      <c r="M13" s="15"/>
      <c r="N13" s="45">
        <v>0</v>
      </c>
      <c r="O13" s="45">
        <v>0</v>
      </c>
      <c r="P13" s="45">
        <v>0</v>
      </c>
      <c r="Q13" s="79">
        <v>0</v>
      </c>
      <c r="R13" s="79">
        <v>0</v>
      </c>
      <c r="S13" s="139">
        <f>AVERAGE(R13:R16)</f>
        <v>2.9785714285714283E-2</v>
      </c>
      <c r="T13" s="5" t="s">
        <v>218</v>
      </c>
      <c r="U13" s="5" t="s">
        <v>227</v>
      </c>
      <c r="V13" s="5" t="s">
        <v>134</v>
      </c>
      <c r="W13" s="20" t="s">
        <v>140</v>
      </c>
      <c r="X13" s="20" t="s">
        <v>178</v>
      </c>
      <c r="Y13" s="56" t="s">
        <v>198</v>
      </c>
      <c r="Z13" s="58" t="s">
        <v>187</v>
      </c>
      <c r="AA13" s="11">
        <v>44531</v>
      </c>
      <c r="AB13" s="12"/>
      <c r="AC13" s="5" t="s">
        <v>22</v>
      </c>
      <c r="AD13" s="5" t="s">
        <v>192</v>
      </c>
      <c r="AE13" s="5" t="s">
        <v>192</v>
      </c>
      <c r="AF13" s="13" t="s">
        <v>25</v>
      </c>
      <c r="AG13" s="146" t="s">
        <v>28</v>
      </c>
      <c r="AH13" s="150">
        <v>684975000</v>
      </c>
      <c r="AI13" s="28" t="s">
        <v>36</v>
      </c>
      <c r="AJ13" s="5" t="s">
        <v>49</v>
      </c>
      <c r="AK13" s="148">
        <v>684975750</v>
      </c>
      <c r="AL13" s="148">
        <v>260410000</v>
      </c>
      <c r="AM13" s="148">
        <v>684975749.55999994</v>
      </c>
      <c r="AN13" s="148">
        <v>684975749.55999994</v>
      </c>
      <c r="AO13" s="70"/>
      <c r="AP13" s="142" t="s">
        <v>177</v>
      </c>
      <c r="AQ13" s="16"/>
    </row>
    <row r="14" spans="1:48" s="4" customFormat="1" ht="372" customHeight="1">
      <c r="A14" s="17" t="s">
        <v>4</v>
      </c>
      <c r="B14" s="17" t="s">
        <v>5</v>
      </c>
      <c r="C14" s="17" t="s">
        <v>10</v>
      </c>
      <c r="D14" s="6">
        <v>70822</v>
      </c>
      <c r="E14" s="7" t="s">
        <v>91</v>
      </c>
      <c r="F14" s="167"/>
      <c r="G14" s="9" t="s">
        <v>7</v>
      </c>
      <c r="H14" s="18" t="s">
        <v>54</v>
      </c>
      <c r="I14" s="19">
        <v>19258</v>
      </c>
      <c r="J14" s="136"/>
      <c r="K14" s="134"/>
      <c r="L14" s="15">
        <v>1836</v>
      </c>
      <c r="M14" s="15"/>
      <c r="N14" s="45">
        <v>0</v>
      </c>
      <c r="O14" s="45">
        <v>340</v>
      </c>
      <c r="P14" s="45">
        <v>340</v>
      </c>
      <c r="Q14" s="74">
        <f>+P14/L14</f>
        <v>0.18518518518518517</v>
      </c>
      <c r="R14" s="74">
        <f>+P14/K13</f>
        <v>9.7142857142857142E-2</v>
      </c>
      <c r="S14" s="140"/>
      <c r="T14" s="5" t="s">
        <v>218</v>
      </c>
      <c r="U14" s="5" t="s">
        <v>227</v>
      </c>
      <c r="V14" s="5" t="s">
        <v>134</v>
      </c>
      <c r="W14" s="20" t="s">
        <v>175</v>
      </c>
      <c r="X14" s="20" t="s">
        <v>132</v>
      </c>
      <c r="Y14" s="55" t="s">
        <v>215</v>
      </c>
      <c r="Z14" s="58" t="s">
        <v>187</v>
      </c>
      <c r="AA14" s="21" t="s">
        <v>188</v>
      </c>
      <c r="AB14" s="29"/>
      <c r="AC14" s="5" t="s">
        <v>22</v>
      </c>
      <c r="AD14" s="5" t="s">
        <v>192</v>
      </c>
      <c r="AE14" s="5" t="s">
        <v>192</v>
      </c>
      <c r="AF14" s="13" t="s">
        <v>25</v>
      </c>
      <c r="AG14" s="147"/>
      <c r="AH14" s="151"/>
      <c r="AI14" s="28" t="s">
        <v>50</v>
      </c>
      <c r="AJ14" s="22" t="s">
        <v>51</v>
      </c>
      <c r="AK14" s="149"/>
      <c r="AL14" s="161"/>
      <c r="AM14" s="149"/>
      <c r="AN14" s="149"/>
      <c r="AO14" s="71"/>
      <c r="AP14" s="143"/>
      <c r="AQ14" s="60" t="s">
        <v>249</v>
      </c>
      <c r="AR14" s="57"/>
    </row>
    <row r="15" spans="1:48" s="4" customFormat="1" ht="130.15" customHeight="1">
      <c r="A15" s="5" t="s">
        <v>4</v>
      </c>
      <c r="B15" s="5" t="s">
        <v>5</v>
      </c>
      <c r="C15" s="5" t="s">
        <v>10</v>
      </c>
      <c r="D15" s="6">
        <v>70822</v>
      </c>
      <c r="E15" s="7" t="s">
        <v>91</v>
      </c>
      <c r="F15" s="167"/>
      <c r="G15" s="9" t="s">
        <v>7</v>
      </c>
      <c r="H15" s="8" t="s">
        <v>55</v>
      </c>
      <c r="I15" s="26">
        <v>19258</v>
      </c>
      <c r="J15" s="5" t="s">
        <v>118</v>
      </c>
      <c r="K15" s="123"/>
      <c r="L15" s="30">
        <v>35</v>
      </c>
      <c r="M15" s="30"/>
      <c r="N15" s="48">
        <v>0</v>
      </c>
      <c r="O15" s="50">
        <v>0</v>
      </c>
      <c r="P15" s="69">
        <v>0</v>
      </c>
      <c r="Q15" s="75">
        <v>0</v>
      </c>
      <c r="R15" s="75">
        <v>0</v>
      </c>
      <c r="S15" s="140"/>
      <c r="T15" s="5" t="s">
        <v>218</v>
      </c>
      <c r="U15" s="5" t="s">
        <v>227</v>
      </c>
      <c r="V15" s="5" t="s">
        <v>134</v>
      </c>
      <c r="W15" s="10" t="s">
        <v>141</v>
      </c>
      <c r="X15" s="27" t="s">
        <v>101</v>
      </c>
      <c r="Y15" s="27" t="s">
        <v>197</v>
      </c>
      <c r="Z15" s="58" t="s">
        <v>187</v>
      </c>
      <c r="AA15" s="21" t="s">
        <v>188</v>
      </c>
      <c r="AB15" s="12"/>
      <c r="AC15" s="5" t="s">
        <v>22</v>
      </c>
      <c r="AD15" s="5" t="s">
        <v>192</v>
      </c>
      <c r="AE15" s="5" t="s">
        <v>192</v>
      </c>
      <c r="AF15" s="13" t="s">
        <v>25</v>
      </c>
      <c r="AG15" s="13" t="s">
        <v>28</v>
      </c>
      <c r="AH15" s="14">
        <v>479483025</v>
      </c>
      <c r="AI15" s="28" t="s">
        <v>58</v>
      </c>
      <c r="AJ15" s="5" t="s">
        <v>57</v>
      </c>
      <c r="AK15" s="14">
        <v>479483025</v>
      </c>
      <c r="AL15" s="161"/>
      <c r="AM15" s="70">
        <v>479483024.69999999</v>
      </c>
      <c r="AN15" s="70">
        <v>479483024.69999999</v>
      </c>
      <c r="AO15" s="70"/>
      <c r="AP15" s="40" t="s">
        <v>151</v>
      </c>
      <c r="AQ15" s="51"/>
      <c r="AU15"/>
      <c r="AV15"/>
    </row>
    <row r="16" spans="1:48" s="3" customFormat="1" ht="261.39999999999998" customHeight="1">
      <c r="A16" s="5" t="s">
        <v>4</v>
      </c>
      <c r="B16" s="5" t="s">
        <v>5</v>
      </c>
      <c r="C16" s="5" t="s">
        <v>10</v>
      </c>
      <c r="D16" s="6">
        <v>70822</v>
      </c>
      <c r="E16" s="7" t="s">
        <v>91</v>
      </c>
      <c r="F16" s="163"/>
      <c r="G16" s="9" t="s">
        <v>7</v>
      </c>
      <c r="H16" s="8" t="s">
        <v>52</v>
      </c>
      <c r="I16" s="26">
        <v>19258</v>
      </c>
      <c r="J16" s="5" t="s">
        <v>16</v>
      </c>
      <c r="K16" s="15">
        <v>1000</v>
      </c>
      <c r="L16" s="9">
        <v>62</v>
      </c>
      <c r="M16" s="9">
        <v>0</v>
      </c>
      <c r="N16" s="45">
        <v>14</v>
      </c>
      <c r="O16" s="45">
        <v>8</v>
      </c>
      <c r="P16" s="45">
        <f>SUM(N16:O16)</f>
        <v>22</v>
      </c>
      <c r="Q16" s="74">
        <f>+P16/L16</f>
        <v>0.35483870967741937</v>
      </c>
      <c r="R16" s="74">
        <f>+(M16+P16)/K16</f>
        <v>2.1999999999999999E-2</v>
      </c>
      <c r="S16" s="141"/>
      <c r="T16" s="5" t="s">
        <v>218</v>
      </c>
      <c r="U16" s="5" t="s">
        <v>227</v>
      </c>
      <c r="V16" s="5" t="s">
        <v>134</v>
      </c>
      <c r="W16" s="10" t="s">
        <v>142</v>
      </c>
      <c r="X16" s="27" t="s">
        <v>179</v>
      </c>
      <c r="Y16" s="27" t="s">
        <v>195</v>
      </c>
      <c r="Z16" s="58" t="s">
        <v>187</v>
      </c>
      <c r="AA16" s="21" t="s">
        <v>188</v>
      </c>
      <c r="AB16" s="12"/>
      <c r="AC16" s="5" t="s">
        <v>22</v>
      </c>
      <c r="AD16" s="5" t="s">
        <v>192</v>
      </c>
      <c r="AE16" s="5" t="s">
        <v>192</v>
      </c>
      <c r="AF16" s="13" t="s">
        <v>25</v>
      </c>
      <c r="AG16" s="13" t="s">
        <v>28</v>
      </c>
      <c r="AH16" s="14">
        <v>479483025</v>
      </c>
      <c r="AI16" s="28" t="s">
        <v>37</v>
      </c>
      <c r="AJ16" s="5" t="s">
        <v>56</v>
      </c>
      <c r="AK16" s="14">
        <v>479483025</v>
      </c>
      <c r="AL16" s="149"/>
      <c r="AM16" s="14">
        <v>479483024.69999999</v>
      </c>
      <c r="AN16" s="14">
        <v>0</v>
      </c>
      <c r="AO16" s="14"/>
      <c r="AP16" s="41" t="s">
        <v>152</v>
      </c>
      <c r="AQ16" s="41" t="s">
        <v>209</v>
      </c>
    </row>
    <row r="17" spans="1:51" s="3" customFormat="1" ht="97.9" customHeight="1">
      <c r="A17" s="5" t="s">
        <v>4</v>
      </c>
      <c r="B17" s="5" t="s">
        <v>5</v>
      </c>
      <c r="C17" s="5" t="s">
        <v>11</v>
      </c>
      <c r="D17" s="6">
        <v>70822</v>
      </c>
      <c r="E17" s="7" t="s">
        <v>92</v>
      </c>
      <c r="F17" s="162">
        <f>487/70822</f>
        <v>6.8763943407415774E-3</v>
      </c>
      <c r="G17" s="89" t="s">
        <v>8</v>
      </c>
      <c r="H17" s="8" t="s">
        <v>17</v>
      </c>
      <c r="I17" s="26">
        <v>14770</v>
      </c>
      <c r="J17" s="126" t="s">
        <v>239</v>
      </c>
      <c r="K17" s="122">
        <v>4500</v>
      </c>
      <c r="L17" s="122">
        <v>518</v>
      </c>
      <c r="M17" s="122">
        <v>487</v>
      </c>
      <c r="N17" s="124">
        <v>0</v>
      </c>
      <c r="O17" s="124">
        <v>0</v>
      </c>
      <c r="P17" s="124">
        <v>0</v>
      </c>
      <c r="Q17" s="139">
        <v>0</v>
      </c>
      <c r="R17" s="139">
        <f>+(M17+P17)/K17</f>
        <v>0.10822222222222222</v>
      </c>
      <c r="S17" s="139">
        <f>AVERAGE(R17)</f>
        <v>0.10822222222222222</v>
      </c>
      <c r="T17" s="5" t="s">
        <v>219</v>
      </c>
      <c r="U17" s="5" t="s">
        <v>228</v>
      </c>
      <c r="V17" s="5" t="s">
        <v>135</v>
      </c>
      <c r="W17" s="104" t="s">
        <v>143</v>
      </c>
      <c r="X17" s="152" t="s">
        <v>150</v>
      </c>
      <c r="Y17" s="129" t="s">
        <v>196</v>
      </c>
      <c r="Z17" s="58" t="s">
        <v>187</v>
      </c>
      <c r="AA17" s="21" t="s">
        <v>188</v>
      </c>
      <c r="AB17" s="12"/>
      <c r="AC17" s="5" t="s">
        <v>23</v>
      </c>
      <c r="AD17" s="126" t="s">
        <v>193</v>
      </c>
      <c r="AE17" s="126" t="s">
        <v>193</v>
      </c>
      <c r="AF17" s="13" t="s">
        <v>26</v>
      </c>
      <c r="AG17" s="13" t="s">
        <v>28</v>
      </c>
      <c r="AH17" s="14">
        <v>657576720</v>
      </c>
      <c r="AI17" s="16" t="s">
        <v>38</v>
      </c>
      <c r="AJ17" s="5" t="s">
        <v>60</v>
      </c>
      <c r="AK17" s="14">
        <v>657576720</v>
      </c>
      <c r="AL17" s="14">
        <v>657576719</v>
      </c>
      <c r="AM17" s="70">
        <v>657576719.58000004</v>
      </c>
      <c r="AN17" s="70">
        <v>657576719.58000004</v>
      </c>
      <c r="AO17" s="70"/>
      <c r="AP17" s="117" t="s">
        <v>153</v>
      </c>
      <c r="AQ17" s="120" t="s">
        <v>211</v>
      </c>
      <c r="AR17"/>
      <c r="AU17"/>
      <c r="AY17"/>
    </row>
    <row r="18" spans="1:51" s="3" customFormat="1" ht="370.9" customHeight="1">
      <c r="A18" s="5" t="s">
        <v>4</v>
      </c>
      <c r="B18" s="5" t="s">
        <v>5</v>
      </c>
      <c r="C18" s="5" t="s">
        <v>11</v>
      </c>
      <c r="D18" s="6">
        <v>70822</v>
      </c>
      <c r="E18" s="7" t="s">
        <v>92</v>
      </c>
      <c r="F18" s="163"/>
      <c r="G18" s="9" t="s">
        <v>8</v>
      </c>
      <c r="H18" s="8" t="s">
        <v>17</v>
      </c>
      <c r="I18" s="26">
        <v>14770</v>
      </c>
      <c r="J18" s="128"/>
      <c r="K18" s="123"/>
      <c r="L18" s="123"/>
      <c r="M18" s="123"/>
      <c r="N18" s="125"/>
      <c r="O18" s="125"/>
      <c r="P18" s="125"/>
      <c r="Q18" s="125"/>
      <c r="R18" s="125"/>
      <c r="S18" s="141"/>
      <c r="T18" s="5" t="s">
        <v>219</v>
      </c>
      <c r="U18" s="5" t="s">
        <v>228</v>
      </c>
      <c r="V18" s="5" t="s">
        <v>135</v>
      </c>
      <c r="W18" s="106"/>
      <c r="X18" s="153"/>
      <c r="Y18" s="130"/>
      <c r="Z18" s="58" t="s">
        <v>187</v>
      </c>
      <c r="AA18" s="21" t="s">
        <v>188</v>
      </c>
      <c r="AB18" s="12"/>
      <c r="AC18" s="5" t="s">
        <v>23</v>
      </c>
      <c r="AD18" s="128"/>
      <c r="AE18" s="128"/>
      <c r="AF18" s="13" t="s">
        <v>26</v>
      </c>
      <c r="AG18" s="5" t="s">
        <v>29</v>
      </c>
      <c r="AH18" s="14">
        <v>283042000</v>
      </c>
      <c r="AI18" s="16" t="s">
        <v>39</v>
      </c>
      <c r="AJ18" s="17" t="s">
        <v>61</v>
      </c>
      <c r="AK18" s="14">
        <v>283042000</v>
      </c>
      <c r="AL18" s="14">
        <v>0</v>
      </c>
      <c r="AM18" s="71">
        <v>283042000</v>
      </c>
      <c r="AN18" s="71">
        <v>0</v>
      </c>
      <c r="AO18" s="71"/>
      <c r="AP18" s="121"/>
      <c r="AQ18" s="121"/>
      <c r="AR18"/>
    </row>
    <row r="19" spans="1:51" s="3" customFormat="1" ht="242.25" customHeight="1">
      <c r="A19" s="5" t="s">
        <v>4</v>
      </c>
      <c r="B19" s="5" t="s">
        <v>5</v>
      </c>
      <c r="C19" s="5"/>
      <c r="D19" s="6" t="s">
        <v>14</v>
      </c>
      <c r="E19" s="7"/>
      <c r="F19" s="87" t="s">
        <v>238</v>
      </c>
      <c r="G19" s="9" t="s">
        <v>18</v>
      </c>
      <c r="H19" s="8" t="s">
        <v>19</v>
      </c>
      <c r="I19" s="8" t="s">
        <v>14</v>
      </c>
      <c r="J19" s="5" t="s">
        <v>20</v>
      </c>
      <c r="K19" s="15">
        <v>2</v>
      </c>
      <c r="L19" s="9">
        <v>1</v>
      </c>
      <c r="M19" s="30" t="s">
        <v>95</v>
      </c>
      <c r="N19" s="48">
        <v>0</v>
      </c>
      <c r="O19" s="50">
        <v>0</v>
      </c>
      <c r="P19" s="69">
        <v>0</v>
      </c>
      <c r="Q19" s="85">
        <v>0</v>
      </c>
      <c r="R19" s="75">
        <v>0</v>
      </c>
      <c r="S19" s="139">
        <f>AVERAGE(R19:R20)</f>
        <v>0</v>
      </c>
      <c r="T19" s="68" t="s">
        <v>220</v>
      </c>
      <c r="U19" s="5" t="s">
        <v>229</v>
      </c>
      <c r="V19" s="126" t="s">
        <v>115</v>
      </c>
      <c r="W19" s="10" t="s">
        <v>144</v>
      </c>
      <c r="X19" s="144" t="s">
        <v>123</v>
      </c>
      <c r="Y19" s="144" t="s">
        <v>199</v>
      </c>
      <c r="Z19" s="58" t="s">
        <v>187</v>
      </c>
      <c r="AA19" s="21">
        <v>44531</v>
      </c>
      <c r="AB19" s="12"/>
      <c r="AC19" s="5" t="s">
        <v>48</v>
      </c>
      <c r="AD19" s="5" t="s">
        <v>193</v>
      </c>
      <c r="AE19" s="5" t="s">
        <v>193</v>
      </c>
      <c r="AF19" s="13" t="s">
        <v>25</v>
      </c>
      <c r="AG19" s="13" t="s">
        <v>28</v>
      </c>
      <c r="AH19" s="14">
        <v>117785615</v>
      </c>
      <c r="AI19" s="16" t="s">
        <v>62</v>
      </c>
      <c r="AJ19" s="5" t="s">
        <v>63</v>
      </c>
      <c r="AK19" s="14">
        <v>117785615</v>
      </c>
      <c r="AL19" s="14"/>
      <c r="AM19" s="14">
        <v>117785614.73999999</v>
      </c>
      <c r="AN19" s="14">
        <v>117785614.73999999</v>
      </c>
      <c r="AO19" s="14"/>
      <c r="AP19" s="41" t="s">
        <v>154</v>
      </c>
      <c r="AQ19" s="41" t="s">
        <v>180</v>
      </c>
    </row>
    <row r="20" spans="1:51" s="3" customFormat="1" ht="369.75" customHeight="1">
      <c r="A20" s="5" t="s">
        <v>4</v>
      </c>
      <c r="B20" s="5" t="s">
        <v>5</v>
      </c>
      <c r="C20" s="5"/>
      <c r="D20" s="6" t="s">
        <v>14</v>
      </c>
      <c r="E20" s="7"/>
      <c r="F20" s="87" t="s">
        <v>238</v>
      </c>
      <c r="G20" s="9" t="s">
        <v>18</v>
      </c>
      <c r="H20" s="8" t="s">
        <v>64</v>
      </c>
      <c r="I20" s="8" t="s">
        <v>14</v>
      </c>
      <c r="J20" s="15" t="s">
        <v>65</v>
      </c>
      <c r="K20" s="15">
        <v>10</v>
      </c>
      <c r="L20" s="9">
        <v>0</v>
      </c>
      <c r="M20" s="30" t="s">
        <v>95</v>
      </c>
      <c r="N20" s="90"/>
      <c r="O20" s="90"/>
      <c r="P20" s="91" t="s">
        <v>238</v>
      </c>
      <c r="Q20" s="91" t="s">
        <v>238</v>
      </c>
      <c r="R20" s="92" t="s">
        <v>238</v>
      </c>
      <c r="S20" s="141"/>
      <c r="T20" s="68" t="s">
        <v>220</v>
      </c>
      <c r="U20" s="5" t="s">
        <v>229</v>
      </c>
      <c r="V20" s="128"/>
      <c r="W20" s="10" t="s">
        <v>145</v>
      </c>
      <c r="X20" s="145"/>
      <c r="Y20" s="145"/>
      <c r="Z20" s="58" t="s">
        <v>187</v>
      </c>
      <c r="AA20" s="21" t="s">
        <v>188</v>
      </c>
      <c r="AB20" s="12"/>
      <c r="AC20" s="5" t="s">
        <v>48</v>
      </c>
      <c r="AD20" s="5" t="s">
        <v>193</v>
      </c>
      <c r="AE20" s="5" t="s">
        <v>193</v>
      </c>
      <c r="AF20" s="13" t="s">
        <v>25</v>
      </c>
      <c r="AG20" s="13" t="s">
        <v>28</v>
      </c>
      <c r="AH20" s="14">
        <v>1177856147</v>
      </c>
      <c r="AI20" s="16" t="s">
        <v>66</v>
      </c>
      <c r="AJ20" s="5" t="s">
        <v>67</v>
      </c>
      <c r="AK20" s="14">
        <v>1177856147</v>
      </c>
      <c r="AL20" s="14">
        <v>0</v>
      </c>
      <c r="AM20" s="14">
        <v>1177856147.3599999</v>
      </c>
      <c r="AN20" s="14">
        <v>0</v>
      </c>
      <c r="AO20" s="14"/>
      <c r="AP20" s="41" t="s">
        <v>155</v>
      </c>
      <c r="AQ20" s="41" t="s">
        <v>210</v>
      </c>
    </row>
    <row r="21" spans="1:51" s="3" customFormat="1" ht="271.89999999999998" customHeight="1">
      <c r="A21" s="5" t="s">
        <v>4</v>
      </c>
      <c r="B21" s="5" t="s">
        <v>5</v>
      </c>
      <c r="C21" s="5"/>
      <c r="D21" s="6" t="s">
        <v>14</v>
      </c>
      <c r="E21" s="7"/>
      <c r="F21" s="87" t="s">
        <v>238</v>
      </c>
      <c r="G21" s="9" t="s">
        <v>40</v>
      </c>
      <c r="H21" s="8" t="s">
        <v>41</v>
      </c>
      <c r="I21" s="8" t="s">
        <v>14</v>
      </c>
      <c r="J21" s="5" t="s">
        <v>21</v>
      </c>
      <c r="K21" s="15">
        <v>4</v>
      </c>
      <c r="L21" s="31">
        <v>1</v>
      </c>
      <c r="M21" s="31" t="s">
        <v>95</v>
      </c>
      <c r="N21" s="49">
        <v>0</v>
      </c>
      <c r="O21" s="49">
        <v>0</v>
      </c>
      <c r="P21" s="49">
        <v>0</v>
      </c>
      <c r="Q21" s="76">
        <v>0</v>
      </c>
      <c r="R21" s="76">
        <v>0</v>
      </c>
      <c r="S21" s="98">
        <f>AVERAGE(R21:R24)</f>
        <v>0</v>
      </c>
      <c r="T21" s="5" t="s">
        <v>221</v>
      </c>
      <c r="U21" s="5" t="s">
        <v>230</v>
      </c>
      <c r="V21" s="5" t="s">
        <v>136</v>
      </c>
      <c r="W21" s="10" t="s">
        <v>146</v>
      </c>
      <c r="X21" s="35" t="s">
        <v>124</v>
      </c>
      <c r="Y21" s="35" t="s">
        <v>194</v>
      </c>
      <c r="Z21" s="58" t="s">
        <v>187</v>
      </c>
      <c r="AA21" s="11" t="s">
        <v>188</v>
      </c>
      <c r="AB21" s="12"/>
      <c r="AC21" s="5" t="s">
        <v>24</v>
      </c>
      <c r="AD21" s="5" t="s">
        <v>193</v>
      </c>
      <c r="AE21" s="5" t="s">
        <v>193</v>
      </c>
      <c r="AF21" s="13" t="s">
        <v>79</v>
      </c>
      <c r="AG21" s="13" t="s">
        <v>28</v>
      </c>
      <c r="AH21" s="14">
        <v>500588863</v>
      </c>
      <c r="AI21" s="16" t="s">
        <v>80</v>
      </c>
      <c r="AJ21" s="5" t="s">
        <v>81</v>
      </c>
      <c r="AK21" s="14">
        <v>500588863</v>
      </c>
      <c r="AL21" s="14">
        <v>0</v>
      </c>
      <c r="AM21" s="14">
        <v>500588862.63</v>
      </c>
      <c r="AN21" s="14">
        <v>439167000</v>
      </c>
      <c r="AO21" s="14"/>
      <c r="AP21" s="41" t="s">
        <v>156</v>
      </c>
      <c r="AQ21" s="41" t="s">
        <v>181</v>
      </c>
    </row>
    <row r="22" spans="1:51" s="3" customFormat="1" ht="298.89999999999998" customHeight="1">
      <c r="A22" s="5" t="s">
        <v>4</v>
      </c>
      <c r="B22" s="5" t="s">
        <v>5</v>
      </c>
      <c r="C22" s="5"/>
      <c r="D22" s="6" t="s">
        <v>14</v>
      </c>
      <c r="E22" s="7"/>
      <c r="F22" s="87" t="s">
        <v>238</v>
      </c>
      <c r="G22" s="9" t="s">
        <v>40</v>
      </c>
      <c r="H22" s="8" t="s">
        <v>73</v>
      </c>
      <c r="I22" s="8" t="s">
        <v>14</v>
      </c>
      <c r="J22" s="5" t="s">
        <v>68</v>
      </c>
      <c r="K22" s="15">
        <v>3</v>
      </c>
      <c r="L22" s="31">
        <v>1</v>
      </c>
      <c r="M22" s="31" t="s">
        <v>95</v>
      </c>
      <c r="N22" s="49">
        <v>0</v>
      </c>
      <c r="O22" s="49">
        <v>0</v>
      </c>
      <c r="P22" s="77">
        <v>0</v>
      </c>
      <c r="Q22" s="76">
        <v>0</v>
      </c>
      <c r="R22" s="76">
        <v>0</v>
      </c>
      <c r="S22" s="99"/>
      <c r="T22" s="5" t="s">
        <v>222</v>
      </c>
      <c r="U22" s="5" t="s">
        <v>231</v>
      </c>
      <c r="V22" s="5" t="s">
        <v>74</v>
      </c>
      <c r="W22" s="10" t="s">
        <v>148</v>
      </c>
      <c r="X22" s="35" t="s">
        <v>102</v>
      </c>
      <c r="Y22" s="35" t="s">
        <v>200</v>
      </c>
      <c r="Z22" s="58" t="s">
        <v>187</v>
      </c>
      <c r="AA22" s="11" t="s">
        <v>188</v>
      </c>
      <c r="AB22" s="12"/>
      <c r="AC22" s="5" t="s">
        <v>24</v>
      </c>
      <c r="AD22" s="5" t="s">
        <v>193</v>
      </c>
      <c r="AE22" s="5" t="s">
        <v>193</v>
      </c>
      <c r="AF22" s="13" t="s">
        <v>79</v>
      </c>
      <c r="AG22" s="13" t="s">
        <v>28</v>
      </c>
      <c r="AH22" s="14">
        <v>117785615</v>
      </c>
      <c r="AI22" s="16" t="s">
        <v>85</v>
      </c>
      <c r="AJ22" s="5" t="s">
        <v>82</v>
      </c>
      <c r="AK22" s="14">
        <v>117785615</v>
      </c>
      <c r="AL22" s="14">
        <v>0</v>
      </c>
      <c r="AM22" s="14">
        <v>117785614.73999999</v>
      </c>
      <c r="AN22" s="14">
        <v>93400000</v>
      </c>
      <c r="AO22" s="14"/>
      <c r="AP22" s="41" t="s">
        <v>157</v>
      </c>
      <c r="AQ22" s="41" t="s">
        <v>182</v>
      </c>
    </row>
    <row r="23" spans="1:51" s="3" customFormat="1" ht="223.9" customHeight="1">
      <c r="A23" s="5" t="s">
        <v>4</v>
      </c>
      <c r="B23" s="5" t="s">
        <v>5</v>
      </c>
      <c r="C23" s="5"/>
      <c r="D23" s="26" t="s">
        <v>14</v>
      </c>
      <c r="E23" s="8"/>
      <c r="F23" s="88" t="s">
        <v>238</v>
      </c>
      <c r="G23" s="9" t="s">
        <v>40</v>
      </c>
      <c r="H23" s="8" t="s">
        <v>69</v>
      </c>
      <c r="I23" s="8" t="s">
        <v>14</v>
      </c>
      <c r="J23" s="5" t="s">
        <v>70</v>
      </c>
      <c r="K23" s="15">
        <v>6</v>
      </c>
      <c r="L23" s="31">
        <v>1</v>
      </c>
      <c r="M23" s="31" t="s">
        <v>95</v>
      </c>
      <c r="N23" s="49">
        <v>0</v>
      </c>
      <c r="O23" s="49">
        <v>0</v>
      </c>
      <c r="P23" s="49">
        <v>0</v>
      </c>
      <c r="Q23" s="76">
        <v>0</v>
      </c>
      <c r="R23" s="76">
        <v>0</v>
      </c>
      <c r="S23" s="99"/>
      <c r="T23" s="5" t="s">
        <v>223</v>
      </c>
      <c r="U23" s="5" t="s">
        <v>232</v>
      </c>
      <c r="V23" s="5" t="s">
        <v>75</v>
      </c>
      <c r="W23" s="10" t="s">
        <v>147</v>
      </c>
      <c r="X23" s="35" t="s">
        <v>201</v>
      </c>
      <c r="Y23" s="35" t="s">
        <v>202</v>
      </c>
      <c r="Z23" s="58" t="s">
        <v>187</v>
      </c>
      <c r="AA23" s="11" t="s">
        <v>188</v>
      </c>
      <c r="AB23" s="12"/>
      <c r="AC23" s="5" t="s">
        <v>24</v>
      </c>
      <c r="AD23" s="5" t="s">
        <v>193</v>
      </c>
      <c r="AE23" s="5" t="s">
        <v>193</v>
      </c>
      <c r="AF23" s="13" t="s">
        <v>79</v>
      </c>
      <c r="AG23" s="13" t="s">
        <v>28</v>
      </c>
      <c r="AH23" s="14">
        <v>58892807</v>
      </c>
      <c r="AI23" s="16" t="s">
        <v>86</v>
      </c>
      <c r="AJ23" s="5" t="s">
        <v>83</v>
      </c>
      <c r="AK23" s="14">
        <v>58892807</v>
      </c>
      <c r="AL23" s="14">
        <v>0</v>
      </c>
      <c r="AM23" s="14">
        <v>58892807.369999997</v>
      </c>
      <c r="AN23" s="14">
        <v>58892807.369999997</v>
      </c>
      <c r="AO23" s="14"/>
      <c r="AP23" s="41" t="s">
        <v>158</v>
      </c>
      <c r="AQ23" s="41" t="s">
        <v>184</v>
      </c>
    </row>
    <row r="24" spans="1:51" s="3" customFormat="1" ht="91">
      <c r="A24" s="5" t="s">
        <v>4</v>
      </c>
      <c r="B24" s="5" t="s">
        <v>5</v>
      </c>
      <c r="C24" s="5"/>
      <c r="D24" s="26" t="s">
        <v>14</v>
      </c>
      <c r="E24" s="8"/>
      <c r="F24" s="88" t="s">
        <v>238</v>
      </c>
      <c r="G24" s="9" t="s">
        <v>40</v>
      </c>
      <c r="H24" s="8" t="s">
        <v>71</v>
      </c>
      <c r="I24" s="8" t="s">
        <v>14</v>
      </c>
      <c r="J24" s="5" t="s">
        <v>72</v>
      </c>
      <c r="K24" s="15">
        <v>1</v>
      </c>
      <c r="L24" s="31">
        <v>1</v>
      </c>
      <c r="M24" s="31" t="s">
        <v>95</v>
      </c>
      <c r="N24" s="49">
        <v>0</v>
      </c>
      <c r="O24" s="49">
        <v>0</v>
      </c>
      <c r="P24" s="49">
        <v>0</v>
      </c>
      <c r="Q24" s="76">
        <v>0</v>
      </c>
      <c r="R24" s="76">
        <v>0</v>
      </c>
      <c r="S24" s="100"/>
      <c r="T24" s="5" t="s">
        <v>224</v>
      </c>
      <c r="U24" s="5" t="s">
        <v>233</v>
      </c>
      <c r="V24" s="5" t="s">
        <v>76</v>
      </c>
      <c r="W24" s="10" t="s">
        <v>149</v>
      </c>
      <c r="X24" s="36" t="s">
        <v>203</v>
      </c>
      <c r="Y24" s="36" t="s">
        <v>204</v>
      </c>
      <c r="Z24" s="58" t="s">
        <v>187</v>
      </c>
      <c r="AA24" s="11" t="s">
        <v>188</v>
      </c>
      <c r="AB24" s="12"/>
      <c r="AC24" s="5" t="s">
        <v>24</v>
      </c>
      <c r="AD24" s="5" t="s">
        <v>193</v>
      </c>
      <c r="AE24" s="5" t="s">
        <v>193</v>
      </c>
      <c r="AF24" s="13" t="s">
        <v>79</v>
      </c>
      <c r="AG24" s="13" t="s">
        <v>28</v>
      </c>
      <c r="AH24" s="14">
        <v>176678422</v>
      </c>
      <c r="AI24" s="16" t="s">
        <v>87</v>
      </c>
      <c r="AJ24" s="5" t="s">
        <v>84</v>
      </c>
      <c r="AK24" s="14">
        <v>176678422</v>
      </c>
      <c r="AL24" s="14">
        <v>0</v>
      </c>
      <c r="AM24" s="14">
        <v>176678422.09999999</v>
      </c>
      <c r="AN24" s="14">
        <v>0</v>
      </c>
      <c r="AO24" s="14"/>
      <c r="AP24" s="41" t="s">
        <v>159</v>
      </c>
      <c r="AQ24" s="41" t="s">
        <v>183</v>
      </c>
    </row>
    <row r="25" spans="1:51" ht="66.650000000000006" customHeight="1">
      <c r="Q25" s="84">
        <f>AVERAGE(Q5,Q11,Q13,Q14,Q15,Q16,Q17,Q19,Q21,Q22,Q23,Q24)</f>
        <v>0.12833532457188371</v>
      </c>
      <c r="R25" s="82">
        <f>AVERAGE(R5,R11,R13,R14,R15,R16,R17,R19,R20,R21,R22,R23,R24)</f>
        <v>0.10637208994708995</v>
      </c>
      <c r="S25" s="78">
        <f>AVERAGE(S5,S13,S17,S19,S21)</f>
        <v>0.1325115873015873</v>
      </c>
      <c r="AG25" s="43"/>
      <c r="AH25" s="43">
        <f>SUM(AH5,AH6,AH7,AH8,AH9,AH13,AH15,AH16,AH17,AH18,AH19,AH20,AH21,AH22,AH23,AH24)</f>
        <v>14005177299</v>
      </c>
      <c r="AI25" s="43"/>
      <c r="AJ25" s="43"/>
      <c r="AK25" s="43">
        <f>SUM(AK5,AK6,AK7,AK8,AK9,AK13,AK15,AK16,AK17,AK18,AK19,AK20,AK21,AK22,AK23,AK24)</f>
        <v>14005178049</v>
      </c>
      <c r="AL25" s="81">
        <f>SUM(AL5:AL24)</f>
        <v>4139225837.98</v>
      </c>
      <c r="AM25" s="81">
        <f>SUM(AM5:AM24)</f>
        <v>14005178047.01</v>
      </c>
      <c r="AN25" s="81">
        <f>SUM(AN5:AN24)</f>
        <v>6856043583.7999992</v>
      </c>
      <c r="AO25" s="82">
        <f>+AN25/AM25</f>
        <v>0.48953633868751228</v>
      </c>
    </row>
    <row r="26" spans="1:51" ht="60.75" customHeight="1">
      <c r="AL26" s="82">
        <f>+AL25/AK25</f>
        <v>0.29554967623389478</v>
      </c>
    </row>
    <row r="27" spans="1:51" ht="90.75" customHeight="1">
      <c r="A27" s="93" t="s">
        <v>244</v>
      </c>
      <c r="B27" s="94">
        <f>+Q27</f>
        <v>0.12833532457188371</v>
      </c>
      <c r="Q27" s="82">
        <f>(Q5+Q11+Q13+Q14+Q15+Q16+Q17+Q19+Q21+Q22+Q23+Q24)/12</f>
        <v>0.12833532457188371</v>
      </c>
      <c r="R27" s="82">
        <f>(R5+R11+R13+R14+R15+R16+R17+R19+R21+R22+R23+R24)/12</f>
        <v>0.10637208994708995</v>
      </c>
      <c r="S27" s="82">
        <f>(S5+S13+S17+S19+S21)/5</f>
        <v>0.1325115873015873</v>
      </c>
    </row>
    <row r="28" spans="1:51" ht="105" customHeight="1">
      <c r="A28" s="95" t="s">
        <v>160</v>
      </c>
      <c r="B28" s="94">
        <f>+R27</f>
        <v>0.10637208994708995</v>
      </c>
    </row>
    <row r="29" spans="1:51" ht="57.75" customHeight="1">
      <c r="A29" s="96" t="s">
        <v>245</v>
      </c>
      <c r="B29" s="97">
        <f>+S27</f>
        <v>0.1325115873015873</v>
      </c>
    </row>
    <row r="30" spans="1:51" ht="90" customHeight="1">
      <c r="A30" s="93" t="s">
        <v>246</v>
      </c>
      <c r="B30" s="97">
        <f>+AO25</f>
        <v>0.48953633868751228</v>
      </c>
    </row>
    <row r="31" spans="1:51" ht="117" customHeight="1">
      <c r="A31" s="83" t="s">
        <v>247</v>
      </c>
      <c r="B31" s="97">
        <f>+AL26</f>
        <v>0.29554967623389478</v>
      </c>
    </row>
  </sheetData>
  <mergeCells count="57">
    <mergeCell ref="L5:L10"/>
    <mergeCell ref="AL5:AL12"/>
    <mergeCell ref="AL13:AL16"/>
    <mergeCell ref="F17:F18"/>
    <mergeCell ref="F5:F12"/>
    <mergeCell ref="F13:F16"/>
    <mergeCell ref="X5:X9"/>
    <mergeCell ref="AP13:AP14"/>
    <mergeCell ref="X19:X20"/>
    <mergeCell ref="AG13:AG14"/>
    <mergeCell ref="AK13:AK14"/>
    <mergeCell ref="Y19:Y20"/>
    <mergeCell ref="AH13:AH14"/>
    <mergeCell ref="X17:X18"/>
    <mergeCell ref="AN13:AN14"/>
    <mergeCell ref="AM13:AM14"/>
    <mergeCell ref="V19:V20"/>
    <mergeCell ref="J17:J18"/>
    <mergeCell ref="K5:K11"/>
    <mergeCell ref="L17:L18"/>
    <mergeCell ref="K13:K15"/>
    <mergeCell ref="J13:J14"/>
    <mergeCell ref="K17:K18"/>
    <mergeCell ref="N7:N8"/>
    <mergeCell ref="N17:N18"/>
    <mergeCell ref="P17:P18"/>
    <mergeCell ref="Q17:Q18"/>
    <mergeCell ref="R17:R18"/>
    <mergeCell ref="S13:S16"/>
    <mergeCell ref="S17:S18"/>
    <mergeCell ref="S19:S20"/>
    <mergeCell ref="O5:O10"/>
    <mergeCell ref="A1:AQ3"/>
    <mergeCell ref="AQ5:AQ9"/>
    <mergeCell ref="AQ17:AQ18"/>
    <mergeCell ref="M17:M18"/>
    <mergeCell ref="O17:O18"/>
    <mergeCell ref="AD5:AD10"/>
    <mergeCell ref="AE5:AE10"/>
    <mergeCell ref="AD17:AD18"/>
    <mergeCell ref="AE17:AE18"/>
    <mergeCell ref="W17:W18"/>
    <mergeCell ref="AP17:AP18"/>
    <mergeCell ref="AP7:AP8"/>
    <mergeCell ref="W7:W8"/>
    <mergeCell ref="Y17:Y18"/>
    <mergeCell ref="Y5:Y9"/>
    <mergeCell ref="S5:S12"/>
    <mergeCell ref="S21:S24"/>
    <mergeCell ref="M5:M10"/>
    <mergeCell ref="P5:P10"/>
    <mergeCell ref="R5:R10"/>
    <mergeCell ref="M11:M12"/>
    <mergeCell ref="R11:R12"/>
    <mergeCell ref="P11:P12"/>
    <mergeCell ref="Q5:Q10"/>
    <mergeCell ref="Q11:Q12"/>
  </mergeCells>
  <pageMargins left="0.7" right="0.7" top="0.75" bottom="0.75" header="0.3" footer="0.3"/>
  <pageSetup orientation="portrait" horizontalDpi="4294967293" verticalDpi="4294967293" r:id="rId1"/>
  <drawing r:id="rId2"/>
  <legacyDrawing r:id="rId3"/>
  <oleObjects>
    <mc:AlternateContent xmlns:mc="http://schemas.openxmlformats.org/markup-compatibility/2006">
      <mc:Choice Requires="x14">
        <oleObject progId="Excel.Sheet.12" shapeId="1042" r:id="rId4">
          <objectPr defaultSize="0" autoPict="0" r:id="rId5">
            <anchor moveWithCells="1">
              <from>
                <xdr:col>42</xdr:col>
                <xdr:colOff>514350</xdr:colOff>
                <xdr:row>16</xdr:row>
                <xdr:rowOff>95250</xdr:rowOff>
              </from>
              <to>
                <xdr:col>43</xdr:col>
                <xdr:colOff>0</xdr:colOff>
                <xdr:row>17</xdr:row>
                <xdr:rowOff>1638300</xdr:rowOff>
              </to>
            </anchor>
          </objectPr>
        </oleObject>
      </mc:Choice>
      <mc:Fallback>
        <oleObject progId="Excel.Sheet.12" shapeId="1042"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6" sqref="B6"/>
    </sheetView>
  </sheetViews>
  <sheetFormatPr baseColWidth="10" defaultRowHeight="14.5"/>
  <cols>
    <col min="1" max="1" width="18.453125" customWidth="1"/>
    <col min="5" max="5" width="15.1796875" bestFit="1" customWidth="1"/>
    <col min="7" max="7" width="15.1796875" bestFit="1" customWidth="1"/>
    <col min="8" max="8" width="18.26953125" bestFit="1" customWidth="1"/>
  </cols>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 PLAN DE ACCIÓN 2021</vt:lpstr>
      <vt:lpstr>Hoja1</vt:lpstr>
      <vt:lpstr>' PLAN DE ACCIÓN 2021'!_Hlk49970378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2020-07-31T15:55:26Z</dcterms:created>
  <dcterms:modified xsi:type="dcterms:W3CDTF">2021-07-23T19:10:55Z</dcterms:modified>
</cp:coreProperties>
</file>