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13_ncr:1_{8ED758E7-40DD-4A08-B0E7-F61827F113CB}" xr6:coauthVersionLast="47" xr6:coauthVersionMax="47" xr10:uidLastSave="{00000000-0000-0000-0000-000000000000}"/>
  <bookViews>
    <workbookView xWindow="-110" yWindow="-110" windowWidth="19420" windowHeight="10420" xr2:uid="{00000000-000D-0000-FFFF-FFFF00000000}"/>
  </bookViews>
  <sheets>
    <sheet name="Hoja1" sheetId="1" r:id="rId1"/>
    <sheet name="Hoja2" sheetId="2" r:id="rId2"/>
  </sheets>
  <definedNames>
    <definedName name="_xlnm._FilterDatabase" localSheetId="0" hidden="1">Hoja1!$A$1:$AS$77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3" i="1" l="1"/>
  <c r="Q70" i="1"/>
  <c r="Q44" i="1"/>
  <c r="P44" i="1"/>
  <c r="Q63" i="1"/>
  <c r="P58" i="1"/>
  <c r="P35" i="1"/>
  <c r="P17" i="1"/>
  <c r="Q17" i="1" s="1"/>
  <c r="P12" i="1"/>
  <c r="R70" i="1"/>
  <c r="S70" i="1" s="1"/>
  <c r="O70" i="1"/>
  <c r="O59" i="1"/>
  <c r="R59" i="1"/>
  <c r="S59" i="1" s="1"/>
  <c r="R57" i="1"/>
  <c r="S57" i="1" s="1"/>
  <c r="R56" i="1"/>
  <c r="S56" i="1" s="1"/>
  <c r="O44" i="1"/>
  <c r="R44" i="1" s="1"/>
  <c r="S44" i="1" s="1"/>
  <c r="O37" i="1"/>
  <c r="R37" i="1" s="1"/>
  <c r="S37" i="1" s="1"/>
  <c r="R15" i="1"/>
  <c r="S15" i="1" s="1"/>
  <c r="O10" i="1"/>
  <c r="P37" i="1" l="1"/>
  <c r="Q37" i="1" s="1"/>
  <c r="AF78" i="1"/>
  <c r="AG78" i="1" s="1"/>
  <c r="AE78" i="1"/>
  <c r="AD78" i="1"/>
  <c r="AC78" i="1"/>
  <c r="AG70" i="1"/>
  <c r="AG63" i="1"/>
  <c r="AG54" i="1"/>
  <c r="AG52" i="1"/>
  <c r="AG38" i="1"/>
  <c r="AG33" i="1"/>
  <c r="AG32" i="1"/>
  <c r="AG27" i="1"/>
  <c r="AG17" i="1"/>
  <c r="AG14" i="1"/>
  <c r="AG2" i="1"/>
  <c r="R9" i="1"/>
  <c r="S9" i="1" s="1"/>
  <c r="R11" i="1"/>
  <c r="S11" i="1" s="1"/>
  <c r="R12" i="1"/>
  <c r="S12" i="1" s="1"/>
  <c r="R13" i="1"/>
  <c r="S13" i="1" s="1"/>
  <c r="R16" i="1"/>
  <c r="S16" i="1" s="1"/>
  <c r="R3" i="1"/>
  <c r="S3" i="1" s="1"/>
  <c r="R5" i="1"/>
  <c r="S5" i="1" s="1"/>
  <c r="R6" i="1"/>
  <c r="P56" i="1"/>
  <c r="P57" i="1"/>
  <c r="O12" i="1"/>
  <c r="Q10" i="1" s="1"/>
  <c r="R10" i="1" s="1"/>
  <c r="S10" i="1" s="1"/>
  <c r="O13" i="1"/>
  <c r="O14" i="1"/>
  <c r="P14" i="1" s="1"/>
  <c r="O15" i="1"/>
  <c r="P15" i="1" s="1"/>
  <c r="O16" i="1"/>
  <c r="P16" i="1" s="1"/>
  <c r="O17" i="1"/>
  <c r="R17" i="1" s="1"/>
  <c r="S17" i="1" s="1"/>
  <c r="O27" i="1"/>
  <c r="O32" i="1"/>
  <c r="O33" i="1"/>
  <c r="O34" i="1"/>
  <c r="O35" i="1"/>
  <c r="R35" i="1" s="1"/>
  <c r="S35" i="1" s="1"/>
  <c r="O36" i="1"/>
  <c r="O52" i="1"/>
  <c r="O53" i="1"/>
  <c r="O54" i="1"/>
  <c r="O55" i="1"/>
  <c r="O58" i="1"/>
  <c r="R58" i="1" s="1"/>
  <c r="S58" i="1" s="1"/>
  <c r="O60" i="1"/>
  <c r="O61" i="1"/>
  <c r="O62" i="1"/>
  <c r="O63" i="1"/>
  <c r="R63" i="1" s="1"/>
  <c r="S63" i="1" s="1"/>
  <c r="O11" i="1"/>
  <c r="O3" i="1"/>
  <c r="P3" i="1" s="1"/>
  <c r="O5" i="1"/>
  <c r="P5" i="1" s="1"/>
  <c r="O6" i="1"/>
  <c r="O7" i="1"/>
  <c r="O9" i="1"/>
  <c r="O2" i="1"/>
  <c r="P2" i="1" s="1"/>
  <c r="AO2" i="1"/>
  <c r="AI2" i="1"/>
  <c r="P55" i="1" l="1"/>
  <c r="R55" i="1"/>
  <c r="S55" i="1" s="1"/>
  <c r="P36" i="1"/>
  <c r="R36" i="1"/>
  <c r="S36" i="1" s="1"/>
  <c r="P32" i="1"/>
  <c r="Q32" i="1" s="1"/>
  <c r="R32" i="1"/>
  <c r="S32" i="1" s="1"/>
  <c r="P52" i="1"/>
  <c r="Q52" i="1" s="1"/>
  <c r="R52" i="1"/>
  <c r="S52" i="1" s="1"/>
  <c r="P33" i="1"/>
  <c r="R33" i="1"/>
  <c r="S33" i="1" s="1"/>
  <c r="P61" i="1"/>
  <c r="R61" i="1"/>
  <c r="S61" i="1" s="1"/>
  <c r="P54" i="1"/>
  <c r="R54" i="1"/>
  <c r="S54" i="1" s="1"/>
  <c r="P27" i="1"/>
  <c r="Q27" i="1" s="1"/>
  <c r="R27" i="1"/>
  <c r="S27" i="1" s="1"/>
  <c r="P62" i="1"/>
  <c r="R62" i="1"/>
  <c r="S62" i="1" s="1"/>
  <c r="P60" i="1"/>
  <c r="Q54" i="1" s="1"/>
  <c r="R60" i="1"/>
  <c r="S60" i="1" s="1"/>
  <c r="P53" i="1"/>
  <c r="R53" i="1"/>
  <c r="S53" i="1" s="1"/>
  <c r="P34" i="1"/>
  <c r="R34" i="1"/>
  <c r="S34" i="1" s="1"/>
  <c r="Q14" i="1"/>
  <c r="R14" i="1" s="1"/>
  <c r="S14" i="1" s="1"/>
  <c r="Q2" i="1"/>
  <c r="Q33" i="1"/>
  <c r="AH56" i="1"/>
  <c r="R2" i="1" l="1"/>
  <c r="S2" i="1" s="1"/>
  <c r="Q78" i="1"/>
  <c r="AH44" i="1"/>
  <c r="M44" i="1"/>
  <c r="X24" i="1" l="1"/>
  <c r="AH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cindy paola</author>
    <author>Adry</author>
  </authors>
  <commentList>
    <comment ref="X10" authorId="0" shapeId="0" xr:uid="{00000000-0006-0000-0000-000001000000}">
      <text>
        <r>
          <rPr>
            <b/>
            <sz val="11"/>
            <color indexed="81"/>
            <rFont val="Tahoma"/>
            <family val="2"/>
          </rPr>
          <t>Las metas bajo gestión por la Oficina Asesora de Informática, encontramos que todas tienen el valor Absoluto de la Actividad del Proyecto tal como Uds lo solicitan.</t>
        </r>
        <r>
          <rPr>
            <sz val="9"/>
            <color indexed="81"/>
            <rFont val="Tahoma"/>
            <family val="2"/>
          </rPr>
          <t xml:space="preserve">
</t>
        </r>
      </text>
    </comment>
    <comment ref="AH44" authorId="1" shapeId="0" xr:uid="{00000000-0006-0000-0000-000002000000}">
      <text>
        <r>
          <rPr>
            <b/>
            <sz val="9"/>
            <color indexed="81"/>
            <rFont val="Tahoma"/>
            <family val="2"/>
          </rPr>
          <t>Mzo a Dic/21 (10 meses: 200 dias habiles)</t>
        </r>
      </text>
    </comment>
    <comment ref="AI44" authorId="1" shapeId="0" xr:uid="{00000000-0006-0000-0000-000003000000}">
      <text>
        <r>
          <rPr>
            <b/>
            <sz val="9"/>
            <color indexed="81"/>
            <rFont val="Tahoma"/>
            <family val="2"/>
          </rPr>
          <t>4 meses de Mzo a Jun/21 (80 dias hábiles)</t>
        </r>
        <r>
          <rPr>
            <sz val="9"/>
            <color indexed="81"/>
            <rFont val="Tahoma"/>
            <family val="2"/>
          </rPr>
          <t xml:space="preserve">
</t>
        </r>
      </text>
    </comment>
    <comment ref="AH45" authorId="1" shapeId="0" xr:uid="{00000000-0006-0000-0000-000004000000}">
      <text>
        <r>
          <rPr>
            <b/>
            <sz val="9"/>
            <color indexed="81"/>
            <rFont val="Tahoma"/>
            <family val="2"/>
          </rPr>
          <t xml:space="preserve">6 meses (120 dias hábiles)
</t>
        </r>
      </text>
    </comment>
    <comment ref="AH46" authorId="1" shapeId="0" xr:uid="{00000000-0006-0000-0000-000005000000}">
      <text>
        <r>
          <rPr>
            <b/>
            <sz val="9"/>
            <color indexed="81"/>
            <rFont val="Tahoma"/>
            <family val="2"/>
          </rPr>
          <t xml:space="preserve">5 meses (100 dias hábiles)
</t>
        </r>
      </text>
    </comment>
    <comment ref="AI46" authorId="1" shapeId="0" xr:uid="{00000000-0006-0000-0000-000006000000}">
      <text>
        <r>
          <rPr>
            <b/>
            <sz val="9"/>
            <color indexed="81"/>
            <rFont val="Tahoma"/>
            <family val="2"/>
          </rPr>
          <t>3 meses (abr a Jun/21): 60 días hábiles</t>
        </r>
      </text>
    </comment>
    <comment ref="AH47" authorId="1" shapeId="0" xr:uid="{00000000-0006-0000-0000-000007000000}">
      <text>
        <r>
          <rPr>
            <b/>
            <sz val="9"/>
            <color indexed="81"/>
            <rFont val="Tahoma"/>
            <family val="2"/>
          </rPr>
          <t>10 meses (200 días hábiles)</t>
        </r>
      </text>
    </comment>
    <comment ref="AI47" authorId="1" shapeId="0" xr:uid="{00000000-0006-0000-0000-000008000000}">
      <text>
        <r>
          <rPr>
            <b/>
            <sz val="9"/>
            <color indexed="81"/>
            <rFont val="Tahoma"/>
            <family val="2"/>
          </rPr>
          <t>4 meses (80 días hábiles)</t>
        </r>
      </text>
    </comment>
    <comment ref="AH48" authorId="1" shapeId="0" xr:uid="{00000000-0006-0000-0000-000009000000}">
      <text>
        <r>
          <rPr>
            <b/>
            <sz val="9"/>
            <color indexed="81"/>
            <rFont val="Tahoma"/>
            <family val="2"/>
          </rPr>
          <t>4 meses (80 dias hábiles)</t>
        </r>
      </text>
    </comment>
    <comment ref="AH49" authorId="1" shapeId="0" xr:uid="{00000000-0006-0000-0000-00000A000000}">
      <text>
        <r>
          <rPr>
            <b/>
            <sz val="9"/>
            <color indexed="81"/>
            <rFont val="Tahoma"/>
            <family val="2"/>
          </rPr>
          <t>4 meses (80 dias hábiles)</t>
        </r>
      </text>
    </comment>
    <comment ref="AH50" authorId="1" shapeId="0" xr:uid="{00000000-0006-0000-0000-00000B000000}">
      <text>
        <r>
          <rPr>
            <b/>
            <sz val="9"/>
            <color indexed="81"/>
            <rFont val="Tahoma"/>
            <family val="2"/>
          </rPr>
          <t>4 meses (80 días hábiles)</t>
        </r>
      </text>
    </comment>
    <comment ref="AH51" authorId="1" shapeId="0" xr:uid="{00000000-0006-0000-0000-00000C000000}">
      <text>
        <r>
          <rPr>
            <b/>
            <sz val="9"/>
            <color indexed="81"/>
            <rFont val="Tahoma"/>
            <family val="2"/>
          </rPr>
          <t>11 meses (220 dias hábiles)</t>
        </r>
      </text>
    </comment>
    <comment ref="AI51" authorId="1" shapeId="0" xr:uid="{00000000-0006-0000-0000-00000D000000}">
      <text>
        <r>
          <rPr>
            <b/>
            <sz val="9"/>
            <color indexed="81"/>
            <rFont val="Tahoma"/>
            <family val="2"/>
          </rPr>
          <t>5 meses (100 días hábiles)</t>
        </r>
      </text>
    </comment>
  </commentList>
</comments>
</file>

<file path=xl/sharedStrings.xml><?xml version="1.0" encoding="utf-8"?>
<sst xmlns="http://schemas.openxmlformats.org/spreadsheetml/2006/main" count="616" uniqueCount="405">
  <si>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</si>
  <si>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</si>
  <si>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</si>
  <si>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</si>
  <si>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</si>
  <si>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</si>
  <si>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</si>
  <si>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</si>
  <si>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</si>
  <si>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PROGRAMACIÓN META PRODUCTO A 2021</t>
  </si>
  <si>
    <t>ACUMULADO META PRODUCTO 
JUL- DIC 2020</t>
  </si>
  <si>
    <t>PROYECTO</t>
  </si>
  <si>
    <t>Código de proyecto BPIN</t>
  </si>
  <si>
    <t>Objetivo del proyecto</t>
  </si>
  <si>
    <t>ACTIVIDADES DE PROYECTO</t>
  </si>
  <si>
    <t>Valor Absoluto de la Actividad del  Proyecto para 2021</t>
  </si>
  <si>
    <t xml:space="preserve">DEPENDENCIA RESPONSABLE </t>
  </si>
  <si>
    <t>NOMBRE DEL RESPONSABLE</t>
  </si>
  <si>
    <t>Fuente de Financiación</t>
  </si>
  <si>
    <t>Apropiación Definitiva
(en pesos)</t>
  </si>
  <si>
    <t>Rubro Presupuestal</t>
  </si>
  <si>
    <t>Código Presupuestal</t>
  </si>
  <si>
    <t>CRONOGRAMA PROGRAMADO (DIAS)</t>
  </si>
  <si>
    <t>CRONOGRAMA EJECUTADO (DIAS)</t>
  </si>
  <si>
    <t>BENEFICIARIOS PROGRAMADOS</t>
  </si>
  <si>
    <t>BENEFICIARIOS CUBIERTOS</t>
  </si>
  <si>
    <t>REPORTES DE AVANCE METAS PRODUCTOS A MARZO 31 DE 2021</t>
  </si>
  <si>
    <t>REPORTES DE AVANCE DE METAS PRODUCTOS A JUNIO 30 DE 2021</t>
  </si>
  <si>
    <t>CARTAGENA TRANSPARENTE</t>
  </si>
  <si>
    <t>GESTIÓN Y DESEMPEÑO INSTITUCIONAL PARA LA GOBERNANZA</t>
  </si>
  <si>
    <t>Elevar el índice de desempeño institucional medido a través de FURAG (Formulario Único de Reporte de Avances de la Gestión</t>
  </si>
  <si>
    <t>Elevar en un 30% el índice de desempeño institucional medido a través de FURAG (Formulario Único de Reporte de Avances de la Gestión</t>
  </si>
  <si>
    <t>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</si>
  <si>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</si>
  <si>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</si>
  <si>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Implementar integralmente las 7 dimensiones y sus políticas del Modelo Integrado de Planeación y Gestión (MIPG)</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</si>
  <si>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</si>
  <si>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</si>
  <si>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Realizar compra de equipos de computos según las necesidades</t>
  </si>
  <si>
    <t xml:space="preserve">INGRESOS CORRIENTES DE LIBRE DESTINACION-ICLD </t>
  </si>
  <si>
    <t>APOYO A LA IMPLEMENTACÓN DE MODELO INTEGRADO DE PLANEACIÓN Y GESTIÓN EN LA SECRETARÍA GENERAL TG+</t>
  </si>
  <si>
    <t>02-001-06-20-04-01-01-01</t>
  </si>
  <si>
    <t>Realizar adecuacion de las oficinas de atencion presencial con la señalizacion adecuada para orientacion al ciudadano</t>
  </si>
  <si>
    <t>SECRETARIO GENERAL
Luis Enrique Roa Merchan</t>
  </si>
  <si>
    <t>Se está levantando el proceso en el simulador de compra eficiente para dar inicio al proceso de compra.</t>
  </si>
  <si>
    <t>Se inició el proceso de realización de estudios previos y realización de CDP, el convenio está en la UAC para revisión y posterior firma.</t>
  </si>
  <si>
    <t>Realizar actualización del modulo de transparencia documental a traves de realización de convenio con el PNUD</t>
  </si>
  <si>
    <t>Observaciones</t>
  </si>
  <si>
    <t>CARTAGENA CONTINGENTE</t>
  </si>
  <si>
    <t>DESARROLLO ECONOMICO Y EMPLEABILIDAD</t>
  </si>
  <si>
    <t>No. De Plataforma de Inclusión Productiva Distrital en Funcionamiento</t>
  </si>
  <si>
    <t>9.1.12 MAS COOPERACION INTERNACIONAL</t>
  </si>
  <si>
    <t>No. de Recursos Gestionados para robustecer el Plan de Desarrollo Salvemos Juntos a Cartagena</t>
  </si>
  <si>
    <t>Inversión en Pesos Colombianos en recursos para robustecer los programas del Plan de Desarrollo</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</si>
  <si>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</si>
  <si>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</si>
  <si>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Gestionar recursos para robustecer los programas del plan de desarrollo</t>
  </si>
  <si>
    <t>Cooperación</t>
  </si>
  <si>
    <t>No aplica (toda cartagena)</t>
  </si>
  <si>
    <t>ANA MARIA GONZALEZ</t>
  </si>
  <si>
    <t>ICLD</t>
  </si>
  <si>
    <t>Fortalecimiento aumento de la capacidad de cooperación nacional e internacional</t>
  </si>
  <si>
    <t>02-001-06-20-03-01-12-02</t>
  </si>
  <si>
    <t>No. de organizaciones habilitadas para cooperar</t>
  </si>
  <si>
    <t>Organizaciones de la sociedad civil que logran operar recursos de cooperación internacional</t>
  </si>
  <si>
    <t xml:space="preserve">
Habilitar Organizaciones para cooperar</t>
  </si>
  <si>
    <t>LUIS ENRIQUE ROA</t>
  </si>
  <si>
    <t>No. de Planes de Internacionalización formulados</t>
  </si>
  <si>
    <t>Formular participativamente el Primer Plan de Internacionalización de la Ciudad</t>
  </si>
  <si>
    <t>FORMULACION DEL PLAN DE INTERNACIONALIZACION DEL DISTRITO DE CARTAGENA DE INDIAS</t>
  </si>
  <si>
    <t>Optimizar la acción internacional distrital como instrumento para impulsar la agenda de desarrollo cultural, social, medioambiental, y economico de la ciudad de Cartagena</t>
  </si>
  <si>
    <t>Formular participativamente el plan de internacionalizacion</t>
  </si>
  <si>
    <t>Programa más cooperación internacional, innovación a través de la formulación participativa de un plan de internacionalización para la ciudad de Cartagena de indias</t>
  </si>
  <si>
    <t>DESARROLLO ECONOMICO Y</t>
  </si>
  <si>
    <t>Número de Plataforma de Inclusion Productiva  Distrital en Funcionamiento</t>
  </si>
  <si>
    <t>Diseñar e implementar plataforma de inclusión productiva distrital</t>
  </si>
  <si>
    <t>SISTEMA DE MERCADOS PUBLICOS</t>
  </si>
  <si>
    <t>Red de Mercados Sectoriales Construidos</t>
  </si>
  <si>
    <t>25%  Plaza de Mercado Santa Rita Funcionando</t>
  </si>
  <si>
    <t>Construir y Adecuar 3 plazas de mercado sectoriales</t>
  </si>
  <si>
    <t>ESTUDIOS, DISEÑOS Y OBRAS DE REVITALIZACIÓN URBANA DEL SISTEMA INTEGRADO DE MERCADOS PUBLICOS EN</t>
  </si>
  <si>
    <t>MEJORAR LAS CONDICIONES DE LA RED DE MERCADOS PUBLICOS EN EL DISTRITO DE CARTAGENA</t>
  </si>
  <si>
    <t xml:space="preserve">Desarrollo de estrategias medio ambientales con los diferentes actores del
mercado de Bazurto incluyendo a los moradores de los barrios aledaños.                                       </t>
  </si>
  <si>
    <t>SECRETARIA GENERAL</t>
  </si>
  <si>
    <t xml:space="preserve">SECRETARIA GENERAL </t>
  </si>
  <si>
    <t>INGRESOS CORRIENTES DE LIBRE DESTINACION-ICLD  Y SGP</t>
  </si>
  <si>
    <t>1.000.000.000     -        1.000.000.000</t>
  </si>
  <si>
    <t>SISTEMA DE MERCADOS PÚBLICOS DISTRITALES</t>
  </si>
  <si>
    <t>02-001-06-20-03-01-11-01  Y 02-070-06-20-03-01-011-01</t>
  </si>
  <si>
    <t xml:space="preserve">Implementación de estrategias tecnológicas y digitales orientadas al
fortalecimiento microempresarial de la población de adjudicatarios .                                                     </t>
  </si>
  <si>
    <t xml:space="preserve">Inversión en el mejoramiento de las instalaciones donde hoy funciona la
administración del mercado de Bazurto.                                                                                                                </t>
  </si>
  <si>
    <t xml:space="preserve">Implementar talleres de capacitación y formación que vayan encaminados al
mejoramiento de las competencias ciudadanas y la calidad de vida de los
diferentes actores del Mercado de Bazurto y Santa Rita.                                                                                      </t>
  </si>
  <si>
    <t xml:space="preserve">Capacitación como ampliación de cobertura y manejo integral de los
residuos sólidos en la plaza pública del mercado de Bazurto                                                                             </t>
  </si>
  <si>
    <t>NÚmero de comerciantes minoristas adjudicatarios formalizados reubicados</t>
  </si>
  <si>
    <t>Formalizar a 1665 comerciantes minoristas</t>
  </si>
  <si>
    <t>Reorganización de los procesos administrativos de las plazas de mercados públicos</t>
  </si>
  <si>
    <t>Formular proyectos encaminados a la construcción de las plazas de mercados sectoriales</t>
  </si>
  <si>
    <t>Aplicación del formato de caracterización de información de comerciantes, adjudicatarios del Mercado de Bazurto
Socialización de Actividad con comerciantes a caracterizar, realizar sistematización y analisis de inforación recopilada.</t>
  </si>
  <si>
    <t>Diseño del modelo de gestión de cobro a comerciantes adjudicatarios del mercado de bazurto</t>
  </si>
  <si>
    <t>Desarrollar e implementar estrategias y gestiones juridicas ante las dependencias competentes a fin de atender los requerimientos existentes en las plazas de mercado público de Distrito</t>
  </si>
  <si>
    <t>Elevar en un 30% el indice de desempeño institucional medido a través del FURAG (Formulario Único de Avances de la Gestión)</t>
  </si>
  <si>
    <t>GESTIÓN PÚBLICA INTEGRADA Y TRANSPARENTE</t>
  </si>
  <si>
    <t>Porcentaje de avance en la implementación de los proyectos del Plan Institucional de Archivo del Distrito de Cartagena (PINAR)</t>
  </si>
  <si>
    <t>Implementar el 60% de los proyectos establecidos en el PINAR (de corto y  mediano plazo )</t>
  </si>
  <si>
    <t>Fortalecimiento Institucional de la Gestión Documental y Archivo-Cartagena de Indias</t>
  </si>
  <si>
    <t xml:space="preserve">Fortalecer la Gestión Documental, mediante el avance en la implementación del Plan
Institucional de Archivo-PINAR, para aumentar la eficiencia y eficacia en los procesos documentales, con
participación activa y equitativa de género.
</t>
  </si>
  <si>
    <t xml:space="preserve">Direccion Archivo General </t>
  </si>
  <si>
    <t>NORMA CECILIA ROMAN LEYGUES</t>
  </si>
  <si>
    <t>INGRESOS CORRIENTES DE LIBRE DESTINACION-ICLD 
RENDIMIENTOS FINANCIEROS SOBRE ICLD</t>
  </si>
  <si>
    <t>Fortalecimiento institucional de la gestion documental y archivo</t>
  </si>
  <si>
    <t>02-001-06-20-04-01-01-04
02-037-06-20-04-01-01-01</t>
  </si>
  <si>
    <t>Se avanza en el proceso  de la solicitud del CDP para la contratacion del proveedor de servicios para la actualización de las TRD y TVD.  Se elaboró el estudio del sector, los estudios previos, y la solicitud de trámite disponibilidad presupuestal. .</t>
  </si>
  <si>
    <t>En el mes de Abril/21 fue contratado por espacio de 5 meses, el Consultor para la actualización del Programa de Gestión Documental-PGD, el cual será entregado en el mes de Agosto/21.
El PGD permitirá formular y documentar los aspectos metodológicos para la planificación, procesamiento, manejo y organización de la documentación producida y recibida desde su origen hasta su destino final, con objeto de facilitar su utilización y conservación. 
De acuerdo con los términos contractuales,  a la fecha se cuenta con un avance del 50% del Programa .
Existe la Politica de ARchivo
Los procesos estan documentados
Diagnóstico Integral de Archivo 
Diseño del primer borrador del documento en revisión</t>
  </si>
  <si>
    <t>Esta actividad esta programada para el segundo semestre. Se adelanta el proceso contractual del proveedor de servicio para realizar las jornadas de saneamiento ambiental en las instalaciones del Archivo general (Fumigación).  Se está a la espera de la expedición del CDP correspondiente.</t>
  </si>
  <si>
    <t>Esta actividad esta programa para el segundo semestre. Se avanza en los procesos para la solicitud del CDP para la contratación del proveedor del equipo del Programa de Medición de Condiciones Ambientales (datta logger).</t>
  </si>
  <si>
    <t>Esta activdida esta programada para el segundo semestre . Se solicitaron las cotizaciones en el SECOP II para estructurar el estudio de mercado  para realizar el trámite de la disponibilidad presupuestal  y realizar la compra. para el suministro de materiales y elementos de proteccion y unidades de conservación.</t>
  </si>
  <si>
    <t>A Junio/21 se encuentran contratadas dos (2) profesionales especializada para el apoyo a la gestión jurídica y de Planeacion de la Dirección de Archivo hasta el mes de Diciembre/21</t>
  </si>
  <si>
    <t>NUMERO DE PLATAFORMAS DE INCLUSION PRODUCTIVA EN FUNCIONAMIENTO</t>
  </si>
  <si>
    <t>Diseñar e implementar 1 plataforma de inclusion productiva distrital</t>
  </si>
  <si>
    <t>Desarrollo del Ecosistema Digital basado en la cuarta revolucion industrial.</t>
  </si>
  <si>
    <t>No. de jovenes formados en tics y tecnologia de la cuarta revolución industrial</t>
  </si>
  <si>
    <t>Formar a 1000 jovenes en Tics y tecnologias de la cuarta revolución industrial</t>
  </si>
  <si>
    <t xml:space="preserve">El proyecto se encuentra en un porcentaje de avance del 30% se esta diseñando una intervencion curricular juntamente con IBM
El 20 de abril se realizo contacto con la Secretaria de Educacion quienes postularon los colegios como centros de innovacion para jovenes que estan en el ultimo grado de bachillerato para capacitarse en temas de habilidades digitales ( Se predente impactar un total de 7500 jovenes )
Nuestra señora del Carmen
El CASD
Soledad Roman de Nuñez
INEM
Nuevo Bosque
Salin Bechara
El Ambientalista
Colegios del programa de educacion inclusiva de la Alcaldia de Cartagena
</t>
  </si>
  <si>
    <t>CARTAGENA EMPRENDE Y SE CONECTA CON LA CUARTA REVOLUCIÓN INDUSTRIAL</t>
  </si>
  <si>
    <t>Capacitar talento humamo cartagenero con el  fin de crear un ecosistema de innovacion y emprendimiento digital</t>
  </si>
  <si>
    <t>OAI</t>
  </si>
  <si>
    <t>1089,683
habitantes de Cartagena</t>
  </si>
  <si>
    <t>Aun no impacta a beneficiarios interno ni externos, se espera el desarrollo del proyecto para reportarlo</t>
  </si>
  <si>
    <t>Ingrid Solano Benitez
Jefe Oficina Asesora de Informaica</t>
  </si>
  <si>
    <t>INGRESOS CORRIENTES DE LIBRE DESTINACION</t>
  </si>
  <si>
    <t>INVERSION</t>
  </si>
  <si>
    <t>02-001-06-10-04-02-01-01</t>
  </si>
  <si>
    <t>No. de funcionarios de la Alcaldia distrital de Cartagena formados en tics y cuarta revolucion industrial</t>
  </si>
  <si>
    <t>Formar a 600 funcionarios de la Alcaldia distrital de Cartagena en tics y cuarta revolución industrial</t>
  </si>
  <si>
    <t>El proyecto se encuentra en un porcentaje de avance del 30% se esta diseñando una intervencion curricular juntamente con IBM
Se diseño el plan de formacion con recursos humanos y esta en tramite el proceso de licitacion Publica en la cual participaran las universidades del pais</t>
  </si>
  <si>
    <t>Capacitar los funcionarios de la alcaldia distrital de cartagena en las tecnologias 4RI con el proposito de respnder a los restos del gobernanza digital</t>
  </si>
  <si>
    <t>No. de plataforma de e-learning para funcionarios y cuidadanos capacitar en tics, tecnologia de la cuarta revolución industrial.</t>
  </si>
  <si>
    <t>implementar 1 plataforma de e-learning para funcionarios y ciudadanos capacitar en tics, tecnologia de la cuarta revolución.</t>
  </si>
  <si>
    <t>Desarrollar una plataforma tecnologica de educacion con el proposito de desarrollar las habilidades necesarias en los ciudadanos y funcionarios del distrito de cartagena en la 4ri</t>
  </si>
  <si>
    <t>No. de politica publica de Ctel formulada</t>
  </si>
  <si>
    <t>Formular 1 politica publica de Ctel</t>
  </si>
  <si>
    <t>Este proyecto se encuentra inscrito en el  MGA Sin embargo no se cuenta con la asignacion de los recursos para su desarrollo</t>
  </si>
  <si>
    <t>Desarrollar un documento tecnico juridico que sirva como  hoja de ruta para el desarrollo de ciencia y tecnologia del Distrito de Cartagena</t>
  </si>
  <si>
    <t>CARTAGENA INTELIGENTE CON TODOS Y PARA TODOS</t>
  </si>
  <si>
    <t>Porcentaje Ciudadanos
cartageneros conectados,
alfabetizados digitalmente.</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</si>
  <si>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</si>
  <si>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</si>
  <si>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</si>
  <si>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</si>
  <si>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r>
      <t xml:space="preserve">Este proyecto se encuentra un porcentaje de avance con respecto a las actividades programadas de </t>
    </r>
    <r>
      <rPr>
        <b/>
        <sz val="11"/>
        <color theme="1"/>
        <rFont val="Calibri"/>
        <family val="2"/>
        <scheme val="minor"/>
      </rPr>
      <t>33%</t>
    </r>
    <r>
      <rPr>
        <sz val="11"/>
        <color theme="1"/>
        <rFont val="Calibri"/>
        <family val="2"/>
        <scheme val="minor"/>
      </rPr>
      <t>, siendo las actividades ejecutadas las siguientes:
Formulación del proyecto, se  registro en MGA y SUIP
 Se realizó proceso de planeación (conformación equipo de trabajo, elaboración cronograma y plan de trabajo, identificacion - mapeo de actores y/o aliados estrategicos, diseño metodologico, definicion de componentes)</t>
    </r>
  </si>
  <si>
    <t>Transformacion digital para una Cartagena con todos y para todos</t>
  </si>
  <si>
    <t xml:space="preserve">2020130010314
</t>
  </si>
  <si>
    <t>Establecer un documento tecnico juridico para que sirva de hoja de ruta para la transformacion digital del Distrito de Cartagena</t>
  </si>
  <si>
    <t xml:space="preserve">0. Formulación del proyecto, su registro en MGA
1.1. Realizar un proceso de planeación (conformación equipo de trabajo, elaboración cornograma y plan de trabajo, identificacion - mapeo de actores y/o alidos estrategicos, diseño metodologico, definicion de compentes)
1.2. Llevar a cabo un dignostico abierto y participativo (recolecion y anlisis de informacion, identificacion de problematicas, necesidaes y alternativas de solución, a traves de mesas de trabajo y/o talleres de inteligencia colectiva)
1.3. Diseñar y construir los lineamientos estrategicos de política pública (objetivos, horizonte, alcance, principios, misión, visión,  linea y/o sectores, estrategias, programas etc)
1.4. Efectuar un proceso de validación abierto y participativo (retroalimentación con actores) 
1.5. Definir el mecanismo de legitimización y relaizar el proceso de reconocimiento y aprobación pertinente 
</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</si>
  <si>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</si>
  <si>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</si>
  <si>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Infraestructura tecnológica global diseñada e implementada en cinco fases conforme se plantea en la política de gobierno digital para la Alcaldia de Cartagena de Indias</t>
  </si>
  <si>
    <t xml:space="preserve">2020130010310
</t>
  </si>
  <si>
    <t xml:space="preserve">Implementar una infraestructura TI , global funcional con el proposito de se la base de la transformacion digital de distrito de Cartagena de indias para ofrecer mejores servicios a la ciudadania </t>
  </si>
  <si>
    <t>Fase 1: identificacion 
Fase 2: Analisis
Fase 3: Perfilamiento
Fase 4 : Definicion
Fase 5 : Despliegue y cumplimiento</t>
  </si>
  <si>
    <t>Infraestructura tecnológica y modelo general de datos abiertos del distrito adoptando la política nacional de explotación de datos.</t>
  </si>
  <si>
    <t>1 infraestructura tecnológica global de datos abiertos diseñada e implementada en las cinco fases.</t>
  </si>
  <si>
    <t xml:space="preserve">Este proyecto se encuentra un porcentaje de avance el 20% con respecto a las actividades programadas siendo las actividades ejecutadas las siguientes:
Fase 1 Identificacion de los activos de informacion y caracterizacion de los datos maestros
</t>
  </si>
  <si>
    <t>Construcción Infraestructura tecnológica global diseñada e implementada utilizando herramientas de inteligencia artificial adoptando el plan de</t>
  </si>
  <si>
    <t>generar una infraestructura global de datos abiertos que sirva para desarrollar una gobernanza abierta y transparente</t>
  </si>
  <si>
    <t>Aplicaciones pilotos basadas en inteligencia artificial</t>
  </si>
  <si>
    <t>4 Aplicaciones piloto basadas en inteligencia artificial</t>
  </si>
  <si>
    <r>
      <t>Este proyecto  se encuentra en un 30</t>
    </r>
    <r>
      <rPr>
        <b/>
        <sz val="11"/>
        <color theme="1"/>
        <rFont val="Calibri"/>
        <family val="2"/>
        <scheme val="minor"/>
      </rPr>
      <t xml:space="preserve">% </t>
    </r>
    <r>
      <rPr>
        <sz val="11"/>
        <color theme="1"/>
        <rFont val="Calibri"/>
        <family val="2"/>
        <scheme val="minor"/>
      </rPr>
      <t xml:space="preserve">de avance , de las 4 aplicaciones programadas a desarrollar, se han ejecutado 2 
1.-Transparencia      (https://abierta.cartagena.gov.co/)
2.- Cultura        (se realizo la primera parte de analisis de requisito con el IPCC)
</t>
    </r>
  </si>
  <si>
    <t xml:space="preserve">Optimizar del desempeño del sector público, a través de la adopción del Gobierno
Electrónico como la herramienta hacia la modernización y buen gobierno, a través de la oferta integrada
de información y servicios en línea para la ciudadanía y el fortalecimiento de los elementos
</t>
  </si>
  <si>
    <t>Centro Integrado de Operación y Control (CIOC).</t>
  </si>
  <si>
    <t>1 CIOC consolidado y operativo.</t>
  </si>
  <si>
    <t>Esta meta se encuentra en cero, dado que es un producto de la formulacion de la politica publica ciudad inteligente, es necesario esperar que finalice la implementacion de la politica para que se movilice este indicador</t>
  </si>
  <si>
    <t>desarrollar un centro de innovaccion y empredimiento digital</t>
  </si>
  <si>
    <t>Política de gobierno digital implementada.</t>
  </si>
  <si>
    <t>Política de gobierno digital implementada en un 50%</t>
  </si>
  <si>
    <t xml:space="preserve">Este proyecto se encuentra en un avance del 28% con relacion a las actividades programadas , las actividades realizadas son:
Normograma de la Politica
Plantilla del documento de Política de Gobierno Digital del Distrito de Cartagena
Plan de acción para la implementaciónn de la Política de Gobierno Digital en el Distrito de Cartagena
Documento con los proyectos e iniciativasformulados del plan de desarrollo que incorporan el uso de las TIC 
Reunión para la socialización ante el equipo de proyectos de la OAI de la relación de  proyectos e iniciativasformulados del plan de desarrollo que incorporan el uso de las TIC
Reunión de socialización de avances del autodiagnóstico del Plan Estratégico de Tecnologías de la Información y las Comunicaciones - PETI
Reunión de socialización de avances del autodiagnóstico del Plan de Seguridad y Privacidad de la información
</t>
  </si>
  <si>
    <t>Iimplementar los lineamientos establecidos para cumplir a cabalidad inclusion de la transformacion a partir del gobierno digital</t>
  </si>
  <si>
    <t>fase 1: Reconocimiento de la politica 
Fase 2: Planeacion de la politica
Fase 3: Ejecucion de la politica
Fase 4 :Medicion de la politica</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</si>
  <si>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</si>
  <si>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</si>
  <si>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No se puede dar inicio al proyecto hasta que no este aprobado el POT, se cita a mesa de trabajo con planeacion con el fin de defnir el paso a seguir en este proyecto</t>
  </si>
  <si>
    <t>No aplica hasta el inicio del proyecto</t>
  </si>
  <si>
    <t>Numero Zonas wifi de acceso libre Implementadas en Cartagena</t>
  </si>
  <si>
    <t>Implementar 8 zonas wifi en Cartagena</t>
  </si>
  <si>
    <t xml:space="preserve">Este proyecto se encuentra en un avance del 20% SE ENCUENTRA EN ESTRUCTURACION DE LOS ESTUDIOS PREVIOS
ubicada enCentro cultural Punta Canoa , Bblioteca publica Bicentenario, Centro cultural del Pozon las Pilanderas 
la meta 3 </t>
  </si>
  <si>
    <t>2020130010056</t>
  </si>
  <si>
    <t>Ampliar el nivel de acceso a internet en zonas públicas de alta concurrencia ciudadana.</t>
  </si>
  <si>
    <t>1.-Diseño
2.- Programacion
3.-Acta de Inicio con el contraista
4.- Implmentacion</t>
  </si>
  <si>
    <t>Numero de Corredores wifi turísticos Implementados</t>
  </si>
  <si>
    <t>Implementar 3 zonas wifi en Cartagena</t>
  </si>
  <si>
    <t>Este proyecto inicia ejecucion en el 2022 (plazas publicas, plazoleta Joe Arroyo y torre del reloj) meta 3</t>
  </si>
  <si>
    <t>implementar  zonas WiFi extensa tipo corredores donde en las zonas turisticas la experiencia de los visitantes y foraneos sea mejor mediante el uso de  las tics</t>
  </si>
  <si>
    <t>TURISMO, MOTOR DE REACTIVACIÓN ECONÓMICA PARA CARATGENA DE INDIAS</t>
  </si>
  <si>
    <t>Número de visitantes que llegan a la ciudad de Cartagena de Indias</t>
  </si>
  <si>
    <t>Mantener el número de visitantes que llegan a la ciudad de Cartagena de Indias 3.207.999</t>
  </si>
  <si>
    <t>PROMOCIÓN NACIONAL E INTERNACIONAL DE CARTAGENA DE INDIAS</t>
  </si>
  <si>
    <t>Número de visitantes llegando a Cartagena de Indias por vía aérea, marítima y terrestre</t>
  </si>
  <si>
    <t>Mantener el número de visitantes en 3.207.999 llegando a Cartagena por vía aérea, marítima y terrestre</t>
  </si>
  <si>
    <t>TURISMO MOTOR DE REACTIVACIÓN ECONÓMICA PARA CARTAGENA DE INDIAS</t>
  </si>
  <si>
    <t>Posicionar a Cartagena de Indias a nivel nacional e internacional como destino turístico seguro, competitivo y fuente de desarrollo sostenible, manteniendo el número de turistas que llegan a nuestra ciudad, reactivando la economía local afectada por la emergencia sanitaria del Covid-19, disminuyendo los índices de pobreza, cualificando la mano de obra local, apostándole a fortalecer el turismo regional, en miras de recapturar rutas/aerolíneas y líneas de cruceros que anterior de la emergencia sanitaria, ya ofrecían sus servicios en la ciudad.</t>
  </si>
  <si>
    <r>
      <t>a.</t>
    </r>
    <r>
      <rPr>
        <sz val="7"/>
        <rFont val="Times New Roman"/>
        <family val="1"/>
      </rPr>
      <t xml:space="preserve">    </t>
    </r>
    <r>
      <rPr>
        <sz val="10"/>
        <rFont val="Century Gothic"/>
        <family val="2"/>
      </rPr>
      <t>Restructuración de la página web del destino y desarrollo e implementación de una estrategia e-marketing que visibilicen por los distintos canales web y de comercialización a Cartagena de Indias y Diseño y desarrollo de material promocional digital y POP, con referencias gastronómicas, culturales y turísticas del destino, aplicando a la nueva normalidad post pandemia. 
b. Participación en eventos especializados de turismo a nivel nacional para el empresariado local con compradores nacionales. 
c. Estructuración e implementación de un Plan de medios con alcance nacional en radio (incluye producción de cuña radial), medios digitales (incluye diseño de piezas), aeropuertos, tv nacional y regional; y conceptualización producción de video promocional de destino Cartagena de Indias, como destino turístico sostenible con territorio ordenado y seguro con prestadores de servicios turísticos que promuevan la calidad y sostenibilidad del sector.</t>
    </r>
  </si>
  <si>
    <t>Corpoturismo</t>
  </si>
  <si>
    <t>Circe Álvarez Mendoza</t>
  </si>
  <si>
    <t>TURISMO COMO ESTRATEGIA PRODUCTIVA PARA LA REACTIVACIÓN SOCIOECONÓMICA DE CARTAGENA DE INDIAS</t>
  </si>
  <si>
    <t>02-001-06-20-03-03-01-04</t>
  </si>
  <si>
    <t>El avance del 50% corresponde a 252, 279 pasajeros llegando a Cartagena de Indias por vía aérea correspondiente al mes de abril y mayo (los datos del mes de junio se aportarán en el 3er trimestre teniendo en cuenta que SACSA quien comparte estos datos, aun no ha lanzado informe). Los avances reportados hasta la fecha corresponden por gestión propia de la entidad, teniendo en cuenta que no se ha suscrito convenio con S. General, quien es la unidad ejecutora (*)</t>
  </si>
  <si>
    <t>CONECTIVIDAD</t>
  </si>
  <si>
    <t>Número de rutas aéreas conectando directamente a Cartagena de Indias con otros destinos nacionales e internacionales</t>
  </si>
  <si>
    <t>18 rutas aéreas</t>
  </si>
  <si>
    <t>Mantener 18 rutas aéreas conectada directamente a Cartagena</t>
  </si>
  <si>
    <t>02-001-06-20-03-03-02-01</t>
  </si>
  <si>
    <t>El avance del 85% corresponde a Cartagena conectada en el plano nacional con Bogotá, Medellín, Cali, Bucaramanga, Pereira, San Andrés y en el internacional con Miami, Fort Lauderdale, Nueva York, Ciudad de Panamá y Ámsterdam; para un total de 11 destinos conectados directamente. Los avances reportados hasta la fecha corresponden por gestión propia de la entidad, teniendo en cuenta que no se ha suscrito convenio con S. General, quien es la unidad ejecutora (*)</t>
  </si>
  <si>
    <t>TURISMO COMPETITIVIO Y SOSTENIBLE</t>
  </si>
  <si>
    <t>Numero de Zonas turísticas Ordenadas</t>
  </si>
  <si>
    <t>Mantener 4 zonas turísticas ordenadas</t>
  </si>
  <si>
    <t>02-001-06-20-03-03-03-01</t>
  </si>
  <si>
    <t>La Corporación se encuentra formulando ante el Fondo Nacional de Turismo (5) proyectos: 
1. Señalización nautica Playa Blanca
2. Embarcadero Playa Blanca
3. Señalización nautica Cholón
4. Iluminación Castillo San Felipe de Barajas
5. Casa Naranja: Casa Gabo
Los anteriores se encuentran en formulación. Los avances reportados hasta la fecha corresponden por gestión propia de la entidad, teniendo en cuenta que no se ha suscrito convenio con S. General, quien es la unidad ejecutora (*)</t>
  </si>
  <si>
    <t>Número de Centros de atención turística funcionando</t>
  </si>
  <si>
    <t>Mantener en funcionamiento 5 centros de atención turística</t>
  </si>
  <si>
    <t>El avance del 100% corresponde a que actualmente se encuentran funcionando (4) Centros de atención Turística en la ciudad de Cartagena (Aeropuerto Rafael Nuñez, Muelle de la Bodeguita, Bocagrande, Playa Azul, el CAT Stella Maris permanece inactivo). Los CATS recibieron en el 2do trimestre de 2021, 6810 atenciones a turistas y 12 quejas por servicioss turísticos. Los avances reportados hasta la fecha corresponden por gestión propia de la entidad, teniendo en cuenta que no se ha suscrito convenio con S. General, quien es la unidad ejecutora (*)</t>
  </si>
  <si>
    <t>Número de Puntos de Información Turística funcionando</t>
  </si>
  <si>
    <t>Mantener en funcionamiento 3 puntos de información turística</t>
  </si>
  <si>
    <t>El avance del 150% corresponde a que actualmente se encuentran funcionando 3 Puntos de Inforamción Turística en la ciudad (Aeropuerto Rafael Nuñez, Muelle de la Bodeguita y Plaza de la Paz). Los PITS recibieron en el 2do trimestre de 2021, 447 consultas atentiendo un total de 903 turistas.  Los avances reportados hasta la fecha corresponden por gestión propia de la entidad, teniendo en cuenta que no se ha suscrito convenio con S. General, quien es la unidad ejecutora (*)</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</si>
  <si>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</si>
  <si>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</si>
  <si>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 xml:space="preserve">A la fecha no se ha suscrito convenio con S. General, por lo tanto el indicado permanece igual. </t>
  </si>
  <si>
    <r>
      <rPr>
        <b/>
        <sz val="10"/>
        <color theme="1"/>
        <rFont val="Calibri Light"/>
        <family val="2"/>
        <scheme val="major"/>
      </rPr>
      <t>1.</t>
    </r>
    <r>
      <rPr>
        <sz val="10"/>
        <color theme="1"/>
        <rFont val="Calibri Light"/>
        <family val="2"/>
        <scheme val="major"/>
      </rPr>
      <t xml:space="preserve"> Intervencion 1.000 Mts Lineales de Fondos Documentales (300 en 2020 y 700 en 2021)</t>
    </r>
  </si>
  <si>
    <r>
      <rPr>
        <b/>
        <sz val="10"/>
        <color theme="1"/>
        <rFont val="Calibri Light"/>
        <family val="2"/>
        <scheme val="major"/>
      </rPr>
      <t xml:space="preserve">2. </t>
    </r>
    <r>
      <rPr>
        <sz val="10"/>
        <color theme="1"/>
        <rFont val="Calibri Light"/>
        <family val="2"/>
        <scheme val="major"/>
      </rPr>
      <t xml:space="preserve"> Actualizacion de Instrumentos Archivisticos: CCD, TRD, ID
       </t>
    </r>
  </si>
  <si>
    <r>
      <t xml:space="preserve">
</t>
    </r>
    <r>
      <rPr>
        <b/>
        <sz val="10"/>
        <color theme="1"/>
        <rFont val="Calibri Light"/>
        <family val="2"/>
        <scheme val="major"/>
      </rPr>
      <t>3.</t>
    </r>
    <r>
      <rPr>
        <sz val="10"/>
        <color theme="1"/>
        <rFont val="Calibri Light"/>
        <family val="2"/>
        <scheme val="major"/>
      </rPr>
      <t xml:space="preserve">  Actualización del Programa de Gestión Documental - PGD</t>
    </r>
  </si>
  <si>
    <r>
      <rPr>
        <b/>
        <sz val="10"/>
        <color theme="1"/>
        <rFont val="Calibri Light"/>
        <family val="2"/>
        <scheme val="major"/>
      </rPr>
      <t xml:space="preserve">4.  </t>
    </r>
    <r>
      <rPr>
        <sz val="10"/>
        <color theme="1"/>
        <rFont val="Calibri Light"/>
        <family val="2"/>
        <scheme val="major"/>
      </rPr>
      <t xml:space="preserve">Programa de Capacitación y sensibilización: Realizar capacitación a funcionarios del nivel central  y descentralizado (2.600 en 2020 y 300 en 2021)
        </t>
    </r>
  </si>
  <si>
    <r>
      <t>Entre Abril-Junio/21  el equipo técnico de Archivo General avanza en la implementación del Plan de Conservación Documental,  realizando acompañamiento técnico y capacitación en gestión documental y normas archivisticas, así:
-</t>
    </r>
    <r>
      <rPr>
        <b/>
        <sz val="10"/>
        <color theme="1"/>
        <rFont val="Calibri Light"/>
        <family val="2"/>
        <scheme val="major"/>
      </rPr>
      <t xml:space="preserve">Asistencia Técnica: </t>
    </r>
    <r>
      <rPr>
        <sz val="10"/>
        <color theme="1"/>
        <rFont val="Calibri Light"/>
        <family val="2"/>
        <scheme val="major"/>
      </rPr>
      <t xml:space="preserve">(32) Sec y Dependencias del Distrito: han recibido visita de asistenci para la organizaicón de archivos de gestión e inventario documental.
- </t>
    </r>
    <r>
      <rPr>
        <b/>
        <sz val="10"/>
        <color theme="1"/>
        <rFont val="Calibri Light"/>
        <family val="2"/>
        <scheme val="major"/>
      </rPr>
      <t>Capacitación Presencial y/o Virtual</t>
    </r>
    <r>
      <rPr>
        <sz val="10"/>
        <color theme="1"/>
        <rFont val="Calibri Light"/>
        <family val="2"/>
        <scheme val="major"/>
      </rPr>
      <t xml:space="preserve">: 360 funcionarios de 10 Dependencias: Sec Participacion, Escuela de Gobierno y Corvivienda, Sec Infraestructura, Of. Control  Interno (virtual), Dadis, Alcaldia local 1, Sec General
- </t>
    </r>
    <r>
      <rPr>
        <b/>
        <sz val="10"/>
        <color theme="1"/>
        <rFont val="Calibri Light"/>
        <family val="2"/>
        <scheme val="major"/>
      </rPr>
      <t>Capacitación Pag. Web (No Visualizaciones a Jun30/21):</t>
    </r>
    <r>
      <rPr>
        <sz val="10"/>
        <color theme="1"/>
        <rFont val="Calibri Light"/>
        <family val="2"/>
        <scheme val="major"/>
      </rPr>
      <t xml:space="preserve">
    Módulo 1 Guía Teórica Organización y Gestión  Doc (928)
    Módulo 2 Guía Práctica Organización y Gestión Doc (4.852)
    Módulo 3. Formato Único de Inventario Documental (2.820)
- </t>
    </r>
    <r>
      <rPr>
        <b/>
        <sz val="10"/>
        <color theme="1"/>
        <rFont val="Calibri Light"/>
        <family val="2"/>
        <scheme val="major"/>
      </rPr>
      <t>Transferencias Primarias:</t>
    </r>
    <r>
      <rPr>
        <sz val="10"/>
        <color theme="1"/>
        <rFont val="Calibri Light"/>
        <family val="2"/>
        <scheme val="major"/>
      </rPr>
      <t xml:space="preserve"> Se recibieron en el Archivo General Seis  (6) Transferencias Primarias de Fondos Documentales: 136 CAJAS y/o 34 ML:
   PES (49 cajas x 200): 12,25 ML
   Sec. Hacienda (2 cajas x 200); 0,5 ML
   Sec. del Interior  (34 Cajas x 200): 8,5 ML
   Apoyo Logístico (25 cajas x 200): 6,25 ML
   Flias en Acción (13 cajas x 200): 3,25 ML
   Sec. Infraestructura  (13 cajas x 200): 3,25 ML
</t>
    </r>
  </si>
  <si>
    <r>
      <rPr>
        <b/>
        <sz val="10"/>
        <color theme="1"/>
        <rFont val="Calibri Light"/>
        <family val="2"/>
        <scheme val="major"/>
      </rPr>
      <t>5.</t>
    </r>
    <r>
      <rPr>
        <sz val="10"/>
        <color theme="1"/>
        <rFont val="Calibri Light"/>
        <family val="2"/>
        <scheme val="major"/>
      </rPr>
      <t xml:space="preserve"> Programa de Saneamiento Ambiental: Realizar dos (2) Jornadas de fumigación, desratización, Limpieza del material contaminado al año </t>
    </r>
  </si>
  <si>
    <r>
      <rPr>
        <b/>
        <sz val="10"/>
        <color theme="1"/>
        <rFont val="Calibri Light"/>
        <family val="2"/>
        <scheme val="major"/>
      </rPr>
      <t xml:space="preserve">6. </t>
    </r>
    <r>
      <rPr>
        <sz val="10"/>
        <color theme="1"/>
        <rFont val="Calibri Light"/>
        <family val="2"/>
        <scheme val="major"/>
      </rPr>
      <t>Programa monitoreo y control de condiciones ambientales: Adquirir equipos de medición de las condiciones de temperatura, humedad, luz (datta logger)</t>
    </r>
  </si>
  <si>
    <r>
      <rPr>
        <b/>
        <sz val="10"/>
        <color theme="1"/>
        <rFont val="Calibri Light"/>
        <family val="2"/>
        <scheme val="major"/>
      </rPr>
      <t>7.</t>
    </r>
    <r>
      <rPr>
        <sz val="10"/>
        <color theme="1"/>
        <rFont val="Calibri Light"/>
        <family val="2"/>
        <scheme val="major"/>
      </rPr>
      <t xml:space="preserve"> Programa de Almacenamiento y Re-almacenamiento de la Documentación: Suministro de materiales de almacenamiento y elementos de proteccion: 
500 Cajas
2000 carpetas
50 cajas tapabocas
300 tarros gel
       </t>
    </r>
    <r>
      <rPr>
        <b/>
        <sz val="10"/>
        <color theme="1"/>
        <rFont val="Calibri"/>
        <family val="2"/>
        <scheme val="minor"/>
      </rPr>
      <t/>
    </r>
  </si>
  <si>
    <r>
      <rPr>
        <b/>
        <sz val="10"/>
        <color theme="1"/>
        <rFont val="Calibri"/>
        <family val="2"/>
        <scheme val="minor"/>
      </rPr>
      <t xml:space="preserve">8. </t>
    </r>
    <r>
      <rPr>
        <sz val="10"/>
        <color theme="1"/>
        <rFont val="Calibri"/>
        <family val="2"/>
        <scheme val="minor"/>
      </rPr>
      <t>Contratar profesionales especializados de apoyo a la gestión para la ejecución de las actividades administrativas, jurídicas, y de planeación y organización institucional</t>
    </r>
  </si>
  <si>
    <t xml:space="preserve">Dependencias administrativas de la Alcaldía Mayor de Cartagena con proceso de modernización y reestructuración implementados </t>
  </si>
  <si>
    <t xml:space="preserve">Implementar en 100% en las dependencias administrativas de la Alcaldía Mayor de Cartagena procesos de modernización y reestructuración </t>
  </si>
  <si>
    <t>Cartagena hacia la modernidad</t>
  </si>
  <si>
    <t xml:space="preserve">Fases para modernización y reestructuración administrativa realizada </t>
  </si>
  <si>
    <t xml:space="preserve">1 fase realizada </t>
  </si>
  <si>
    <t>Realizar y operacionalizar las 5 fases del proceso de modernización y reestructuración  administrativa de la Alcaldía Mayor de Cartagena</t>
  </si>
  <si>
    <t xml:space="preserve">Modernización y Desarrollo Institucional de la Alcaldía Mayor de Cartagena de Indias </t>
  </si>
  <si>
    <t>Realizar Capítulo de estudio técnico ( Actualización de los Procesos, Cargas laborales, Diseño de estructura Propuesta, Manual de Funciones y Competencias laborales)</t>
  </si>
  <si>
    <t>SECRETARÍA GENERAL</t>
  </si>
  <si>
    <t>Luis Enrique Roa Merchán</t>
  </si>
  <si>
    <t>CARTAGENA HACIA LA MODERNIDAD - Ingresos corrientes de libre destinacion</t>
  </si>
  <si>
    <t>02-001-06-10-04-02-03-01</t>
  </si>
  <si>
    <t>Socializar con los actores claves del proceso el programa Cartagena Hacia la Modernidad.</t>
  </si>
  <si>
    <t>Establecer indicadores de medición de la transparencia en la administración Distrital</t>
  </si>
  <si>
    <t>Conformar y fortalecer el equipo de héroes de valor</t>
  </si>
  <si>
    <t>Conmemorar a través de un evento, el día internacional de la lucha contra la corrupción</t>
  </si>
  <si>
    <t xml:space="preserve"> Realizar el Inventario de la información recopilada para el diagnóstico de los sistemas de información .
</t>
  </si>
  <si>
    <t>Adquirir e implementar el software tipo BPMS</t>
  </si>
  <si>
    <t xml:space="preserve">CARTAGENA TRANSPARENTE </t>
  </si>
  <si>
    <t>N/A</t>
  </si>
  <si>
    <t>Organización y recuperacion del patrimonio publico de Cartagena</t>
  </si>
  <si>
    <t>Inventario de bienes inmuebles del distrito actualizado</t>
  </si>
  <si>
    <t>1 Inventario Fuente Secretaria General 2019</t>
  </si>
  <si>
    <t>Actualizar 1 inventario de inmuebles pertenecientes al Distrito</t>
  </si>
  <si>
    <t>solictud de disponiblidad presupuestal  para contratar  las conserevaciones dinamicas</t>
  </si>
  <si>
    <t>Contratacion  de un profecional especializado</t>
  </si>
  <si>
    <t>“Saneamiento integral del Patrimonio Inmobiliario del Distrito de Cartagena”</t>
  </si>
  <si>
    <t>LOGRAR UN INVENTARIO DE BIENES INMUEBLES SANEADO Y ACTUALIZADO ACORDE PARA LA IMPLEMENTACION DE LAS NORMAS COMTABLES INTERNCIONALES (NIC SP) Y LA TOMA DE DESICIONES</t>
  </si>
  <si>
    <t xml:space="preserve">Restructuración organizacional del recurso humano </t>
  </si>
  <si>
    <t>secretaria general- apoyo logistico</t>
  </si>
  <si>
    <t>LUIS ENRIQUE ROA -DIDIER TORRES</t>
  </si>
  <si>
    <t xml:space="preserve">Ingresos Corrientes De Libre Destinación </t>
  </si>
  <si>
    <t>ORGANIZACION Y RECUPERACION DEL PATRIMONIO PUBLICO
DE CARTAGENA</t>
  </si>
  <si>
    <t>02-001-06-10-04-02-04-01</t>
  </si>
  <si>
    <t xml:space="preserve">Envió de la necesidad y requerimientos de la elaboración del software a la oficina asesora de informática </t>
  </si>
  <si>
    <t>Adquisición de equipos tecnológicos acorde a la gestión de administración y control del patrimonio humano</t>
  </si>
  <si>
    <t>En trámite contractual para suscribir convenio interadministrativo con el instituto geográfico agustín codazzi  para la elaboración de 700 conservaciones dinámicas para lo cual se surtió el trámite por parte de esta dirección enviando carta de aceptación y demás requisitos para suscripción y estamos a la espera de  la minuta del mismo.</t>
  </si>
  <si>
    <t>Diagnostico catastral-conservación dinámica</t>
  </si>
  <si>
    <t>·         Estudio de titulo</t>
  </si>
  <si>
    <t>·         Titulación y  registro</t>
  </si>
  <si>
    <t xml:space="preserve">·         Conformación de expediente </t>
  </si>
  <si>
    <t xml:space="preserve">Reporte a software patrimonio inmobiliario </t>
  </si>
  <si>
    <t xml:space="preserve">Reportar periódicamente informes del resultado obtenido a la Secretaria de Hacienda </t>
  </si>
  <si>
    <t>CARTAGENA RESILIENTE</t>
  </si>
  <si>
    <t>SERVICIOS PÚBLICOS BÁSICOS DEL DISTRITO DE CARTAGENA DE INDIAS: “TODOS CON TODO”</t>
  </si>
  <si>
    <t>TASA DE COBERTURA DE SANEAMIENTO EN SUELO URBANO.</t>
  </si>
  <si>
    <t>85.47 %
Fuente: DANE 2018</t>
  </si>
  <si>
    <t>LLEVAR AL 90 % LA TASA DE COBERTURA DE SANEAMIENTO EN SUELO URBANO.</t>
  </si>
  <si>
    <t xml:space="preserve"> CEMENTERIOS</t>
  </si>
  <si>
    <t xml:space="preserve">Plan de Saneamiento Ambiental en los cementerios distritales implementado.
</t>
  </si>
  <si>
    <t>0
Fuente: Secretaria General - Apoyo Logistico.</t>
  </si>
  <si>
    <t>Implementar 4 planes de saneamiento ambiental en los cementerios distritales uno (1) por cementerio (Ternera, Manga, Olaya y Albornoz).</t>
  </si>
  <si>
    <t>ADMINISTRACION Y OPERACIÓN DE LOS CEMENTERIOS DISTRITALES – POR UNA CARTAGENA LIBRE Y RESILIENTE</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</si>
  <si>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</si>
  <si>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 xml:space="preserve">Actividades de Control Microorganismos, Control Plagas, Control Animales Silvestres, Capacitación Sanitaria.
</t>
  </si>
  <si>
    <t>Direccion Administrativa de Apoyo Logistico</t>
  </si>
  <si>
    <t>Visitantes de los cementerios  de la Ciudad de Cartagena, (6.372).</t>
  </si>
  <si>
    <t xml:space="preserve">Luis Enrique Roa Marchan (SG) 
Didier Torres Zúñiga (DAAL) </t>
  </si>
  <si>
    <t>Ventas Servicios Cemenetrios</t>
  </si>
  <si>
    <t xml:space="preserve">ADMINISTRACIÓN Y OPERACIÓN DE LOS CEMENTERIOS PÚBLICOS DISTRITALES POR UNA CARTAGENA LIBRE Y RESILIENTE:  (VENTAS DE SERVICIOS CEMENTERIOS) - (SUPERAVIT) - (REASIGNACIONES).
</t>
  </si>
  <si>
    <t>02-034-06-20-01-06-05-01
02-034-06-93-01-06-05-01
02-034-06-95-01-06-05-01</t>
  </si>
  <si>
    <t>Obra civil de ampliación para la construcción de bóvedas y nichos en los cementerios
distritales, (Ternera, Olaya y Albornoz) realizada.</t>
  </si>
  <si>
    <t>Realizar 4 obras de ampliacion para la construccion de bovedas y nichos en los cementerios distritales, una (1) por cementerio (Ternera, Olaya y Albornoz).</t>
  </si>
  <si>
    <t>* Construccion de bovedas</t>
  </si>
  <si>
    <t xml:space="preserve">
* Construccion de Nichos</t>
  </si>
  <si>
    <t>Acciones preventivas y correctivas en los cementerios distritales, (Ternera, Monga, Olaya y Albornoz) realizada.</t>
  </si>
  <si>
    <t>Realizar 4 obras de acciones preventivas y correctivas en los cementerios distritales, una (1) por cementerio (Ternera, Manga, Olaya y Albornoz).</t>
  </si>
  <si>
    <t xml:space="preserve">*Mantenimiento Eelectrico 
</t>
  </si>
  <si>
    <t xml:space="preserve">1
</t>
  </si>
  <si>
    <t>*Jornadas de aseo especiales</t>
  </si>
  <si>
    <t>*Pintura General Cementerios</t>
  </si>
  <si>
    <t>*Podas y/o talas</t>
  </si>
  <si>
    <t>IPCC</t>
  </si>
  <si>
    <t>Estudio preliminar para la intervención integral del Cementerio de Manga realizado, Declarado Bien de Interes Cultural del ámbito nacional, Patrimonio Material según decreto 1911 del 2 de Noviembre de 1995</t>
  </si>
  <si>
    <t>Realizar un (1) estudio preliminar para la intervencion integral del cementerio de Manga.</t>
  </si>
  <si>
    <t>*Intervencion Cemenetrio Santacruz de Manga</t>
  </si>
  <si>
    <t>Saia Vergara Jaime</t>
  </si>
  <si>
    <t>Asesorías y acompañamientos metodológicos para la elaboración de las políticas de desempeño institucional</t>
  </si>
  <si>
    <t>Asesorías y acompañamientos metodológicos para la elaboración de los planes institucionales</t>
  </si>
  <si>
    <t xml:space="preserve">Asesoría y acompañamiento para realizar la racionalización de trámites anuales en la alcaldía de Cartagena </t>
  </si>
  <si>
    <t>Mesas de seguimiento para la actualización de procesos y procedimientos.</t>
  </si>
  <si>
    <t>Se inició el proceso de realización de estudios previos y realización de CDP, en la actualidad esta en la Dirección de Apoyo Logístico para la compra en conjunto con las demas dependencias.</t>
  </si>
  <si>
    <t>Secretaría General</t>
  </si>
  <si>
    <r>
      <t xml:space="preserve">El area de Calidad, realizó mesas de trabajo para revisar y ajustar los procesos y procedimientos del Sistema de Gestión, con los siguientes Macroprocesos:
</t>
    </r>
    <r>
      <rPr>
        <sz val="11"/>
        <color theme="1"/>
        <rFont val="Calibri"/>
        <family val="2"/>
        <scheme val="minor"/>
      </rPr>
      <t>1. Gestión Legal.
2. Gestiòn Documental.
3. Gestiòn Salud.
4. Valorizacion.
5. Administraciòn de Bienes y Servicios.
6. Area de Calidad
7. Seguridad  y Salud en e Trabajo.</t>
    </r>
    <r>
      <rPr>
        <sz val="11"/>
        <color theme="1"/>
        <rFont val="Calibri"/>
        <family val="2"/>
        <scheme val="minor"/>
      </rPr>
      <t xml:space="preserve">
</t>
    </r>
    <r>
      <rPr>
        <b/>
        <sz val="11"/>
        <color theme="1"/>
        <rFont val="Calibri"/>
        <family val="2"/>
        <scheme val="minor"/>
      </rPr>
      <t>Anexo 3. Revisión de Procesos y Procedimientos</t>
    </r>
  </si>
  <si>
    <r>
      <t xml:space="preserve">El área de Calidad realizó reuniones con el acompañamiento de la Funcion Publica:
 1. Ajuste  de la  estrategia de racionalización de tramites y servicios 2021
2. , Actualización y depuración de los tramites y servicios inscritos en la plataforma SUIT  Sistema Unico Integrado de Tramites.
3,Comité Clima de negocios, con Función Publica, Camara de Comercio donde se realizó priorización de los tramites a racionalziar.
</t>
    </r>
    <r>
      <rPr>
        <b/>
        <sz val="11"/>
        <color theme="1"/>
        <rFont val="Calibri"/>
        <family val="2"/>
        <scheme val="minor"/>
      </rPr>
      <t>Anexo 2 Reuniones SUIT</t>
    </r>
    <r>
      <rPr>
        <sz val="11"/>
        <color theme="1"/>
        <rFont val="Calibri"/>
        <family val="2"/>
        <scheme val="minor"/>
      </rPr>
      <t xml:space="preserve">
</t>
    </r>
  </si>
  <si>
    <r>
      <t xml:space="preserve">De acuerdo con el Decreto 612 de 2018 y al Modelo Integrado de Planeación y Gestión MIPG se realizó la validación de los planes Intitucionales en la Pagina web de la Alcaldia de Cartagena. Cumpliendo con los tiempos establecidos.
</t>
    </r>
    <r>
      <rPr>
        <b/>
        <sz val="11"/>
        <color theme="1"/>
        <rFont val="Calibri"/>
        <family val="2"/>
        <scheme val="minor"/>
      </rPr>
      <t>Link: https://www.cartagena.gov.co/component/content/article?layout=edit&amp;id=2112</t>
    </r>
  </si>
  <si>
    <r>
      <t xml:space="preserve">En este trimestre el área de calidad realizó asesorias y acompañamiento para la formulación de las siguientes Polìticas de Gestión y Desempeño :
1. Participación ciudadana
2,Integridad
3.Transparencia, acceso a la información y lucha contra la corrupción
4. Servicio al Ciudadano
5. Seguridad Digital
6. Gobierno Digital
7. Fortalecimiento Organizacional y simplificación de Procesos
8.Talento Humano
Así como tambien a las 3 alcaldia menores.
</t>
    </r>
    <r>
      <rPr>
        <b/>
        <sz val="11"/>
        <color theme="1"/>
        <rFont val="Calibri"/>
        <family val="2"/>
        <scheme val="minor"/>
      </rPr>
      <t>Anexo 1. Revisión de Politicas de Gestión y Desempeño</t>
    </r>
    <r>
      <rPr>
        <sz val="11"/>
        <color theme="1"/>
        <rFont val="Calibri"/>
        <family val="2"/>
        <scheme val="minor"/>
      </rPr>
      <t xml:space="preserve">
</t>
    </r>
  </si>
  <si>
    <t>Elevar el índice de desempeño
 institucional medido a través de
 FURAG (Formulario Único de
 Reporte de Avances de la
 Gestión</t>
  </si>
  <si>
    <t>2 Rendición publica de cuentas</t>
  </si>
  <si>
    <t>Realizar 8 procesos de rendición publica de cuentas a la ciudadanía</t>
  </si>
  <si>
    <t>Transparencia para el fortalecimiento de la confianza en las instituciones del distrito de Cartagena</t>
  </si>
  <si>
    <t>ND</t>
  </si>
  <si>
    <t>Implementar Una(1) estrategia de rendición publica de cuentas periódica en el Distrito de Cartagena</t>
  </si>
  <si>
    <t>Numero de rendición públicas
de cuentas realizadas</t>
  </si>
  <si>
    <t>Audiencias pública de Rendición de cuentas que se realizan dos cada año</t>
  </si>
  <si>
    <t>Numero de estrategia de rendición publica de cuentas implementadas</t>
  </si>
  <si>
    <t>Una (1) estrategia de rendición publica de cuentas periódica en el Distrito de Cartagena</t>
  </si>
  <si>
    <t>Cartagena conectada con su ciudadanos</t>
  </si>
  <si>
    <t>Este proyecto se encuentra en proceso de formulación</t>
  </si>
  <si>
    <t xml:space="preserve">Se inició proceso de  para realizar la primera Rendicion de Cuentas. Para ello se hicieron reuniones con varias dependencias del Distrito. </t>
  </si>
  <si>
    <t>Oficina de Prensa</t>
  </si>
  <si>
    <t>Paola Pianeta Arango</t>
  </si>
  <si>
    <t>Habitatntes de la Ciudad de Cartagena, 1.089.683</t>
  </si>
  <si>
    <t>1.089,683
habitantes de Cartagena</t>
  </si>
  <si>
    <t>1.089,683
habitantes de Cartagen</t>
  </si>
  <si>
    <t>1.089.683
habitantes de Cartagena</t>
  </si>
  <si>
    <t xml:space="preserve"> ACUMULADO METAS PRODUCTOS ENERO A  JUNIO 30 DE 2021</t>
  </si>
  <si>
    <t>AVANCE  METAS PRODUCTOS A 30 DE JUNIO DE 2021</t>
  </si>
  <si>
    <t>AVANCE METAS PRODUCTOS POR PROGRAMAS A JUNIO 30 DE 2021</t>
  </si>
  <si>
    <t>ACUMULADO METAS PRODUCTOS JUNIO 2020 A JUNIO 2021(CUATRIENIO)</t>
  </si>
  <si>
    <t>AVANCE METAS PRODUCTOS  DEL CUATRIENIO</t>
  </si>
  <si>
    <r>
      <t xml:space="preserve">FUID: Entre los meses de Abril a Junio/21 fueron inventariados 186 ML de documentos, para un avance acumulado en 2021 de </t>
    </r>
    <r>
      <rPr>
        <b/>
        <sz val="10"/>
        <color theme="1"/>
        <rFont val="Calibri Light"/>
        <family val="2"/>
        <scheme val="major"/>
      </rPr>
      <t>266</t>
    </r>
    <r>
      <rPr>
        <sz val="10"/>
        <color theme="1"/>
        <rFont val="Calibri Light"/>
        <family val="2"/>
        <scheme val="major"/>
      </rPr>
      <t xml:space="preserve"> ML, que corresponden al 38% de la meta total, resultando un total de aprox 434 ML pendientes por inventariar (62%).   Calculo de planeacion avance de la meta 38% reportado ; meta plan de desarrollo 60% ; operacion de calculo de avance ejecutado 60% X 38%= 22.8%</t>
    </r>
  </si>
  <si>
    <t xml:space="preserve">0
</t>
  </si>
  <si>
    <t xml:space="preserve">CODIGO PRESUPUESTAL </t>
  </si>
  <si>
    <t>RUBRO</t>
  </si>
  <si>
    <t>FUENTE</t>
  </si>
  <si>
    <t xml:space="preserve">APROPIACION DEFINITIVA DE RUBRO </t>
  </si>
  <si>
    <t xml:space="preserve">EJECUCION EJECUTADO POR RUBRO </t>
  </si>
  <si>
    <t xml:space="preserve">APROPIACION DEFINITIVA POR PROGRAMA </t>
  </si>
  <si>
    <t xml:space="preserve">EJECUTADO POR PROGRAMA </t>
  </si>
  <si>
    <t xml:space="preserve">% EJECUTADO </t>
  </si>
  <si>
    <t>02-034-06-93-01-06-05-01</t>
  </si>
  <si>
    <t>02-034-06-95-01-06-05-01</t>
  </si>
  <si>
    <t>02-034-06-20-01-06-05-01</t>
  </si>
  <si>
    <t>02-150-06-93-01-06-05-01</t>
  </si>
  <si>
    <t>02-150-06-95-01-06-05-01</t>
  </si>
  <si>
    <t>ADMINISTRACION Y OPERACION DE LOS CEMENTERIOS PUBLICOS DISTRITALES POR UNA CARTAGENA LIBRE Y RESILIENTE - Venta de Servicios Cementerio Superavit</t>
  </si>
  <si>
    <t xml:space="preserve">ADMINISTRACION Y OPERACION DE LOS CEMENTERIOS PUBLICOS DISTRITALES  POR UNA CARTAGENA LIBRE Y RESILIENTE - Venta de Servicios Cementerio </t>
  </si>
  <si>
    <t>ADMINISTRACION Y OPERACION DE LOS CEMENTERIOS PUBLICOS DISTRITALES  POR UNA CARTAGENA LIBRE Y RESILIENTE.  - Venta de Servicios Cementerios2</t>
  </si>
  <si>
    <t xml:space="preserve">ADMINISTRACION Y OPERACION DE LOS CEMENTERIOS PUBLICOS DISTRITALES POR UNA CARTAGENA LIBRE Y RESILIENTE - Rendimientos Financieros Venta de Servicios Cementerio </t>
  </si>
  <si>
    <t>ADMINISTRACION Y OPERACION DE LOS CEMENTERIOS PUBLICOS DISTRITALES POR UNA CARTAGENA LIBRE Y RESILIENTE - Rendimientos Financieros Venta de Servicios Cementerio. 2</t>
  </si>
  <si>
    <t>034 VENTA DE SERVICIOS CEMENTERIOS</t>
  </si>
  <si>
    <t>150 RENDIMIENTOS FINANCIEROS VENTA DE SERVICIOS</t>
  </si>
  <si>
    <t>02-001-06-20-03-01-09-01</t>
  </si>
  <si>
    <t>DESARROLLO DEL ECOSISTEMA DIGITAL BASADO EN LA CUARTA REVOLUCION INDUSTRITAL - Ingresos corrientes de libre destinacion</t>
  </si>
  <si>
    <t>001 INGRESOS CORRIENTES DE LIBRE DESTINACION</t>
  </si>
  <si>
    <t>INNOVACION A TRAVES DE LA FORMULACION PARTICIPATIVA DE UN PLAN DE INTERNACIONALIZACION PARA LA CIUDAD DE CARTAGENA DE INDIAS - Ingresos corrientes de libre destinacion</t>
  </si>
  <si>
    <t>FORTALECIMIENTO AUMENTO DE LA CAPACIDAD DE COOPERACION NACIONAL E INTERNACIONAL - Ingresos corrientes de libre destinacion</t>
  </si>
  <si>
    <t>02-001-06-20-03-01-12-01</t>
  </si>
  <si>
    <t>02-001-06-20-03-01-11-01</t>
  </si>
  <si>
    <t>02-070-06-20-03-01-11-01</t>
  </si>
  <si>
    <t>SISTEMAS DE MERCADOS PUBLICOS  - Ingresos corrientes de libre destinacion</t>
  </si>
  <si>
    <t xml:space="preserve">SISTEMAS DE MERCADOS PUBLICOS  - SGP -  Proposito General </t>
  </si>
  <si>
    <t>070 SGP - PROPOSITO GENERAL</t>
  </si>
  <si>
    <t>02-001-06-20-03-03-01-01</t>
  </si>
  <si>
    <t>02-001-06-20-03-03-01-02</t>
  </si>
  <si>
    <t>02-001-06-20-03-03-01-03</t>
  </si>
  <si>
    <t>02-107-06-95-03-03-01-01</t>
  </si>
  <si>
    <t>TURISMO COMO ESTRATEGIA PRODUCTIVA PARA LA REACTIVACION SOCIOECONOMICA DE CARTAGENA DE INDIAS - FESTIVAL INTERNACIONAL DE CINE - Ingresos corrientes de libre destinacion</t>
  </si>
  <si>
    <t>TURISMO COMO ESTRATEGIA PRODUCTIVA PARA LA REACTIVACION SOCIOECONOMICA DE CARTAGENA DE INDIAS - FESTIVAL INTERNACIONAL DE MUSICA - Ingresos corrientes de libre destinacion</t>
  </si>
  <si>
    <t>TURISMO COMO ESTRATEGIA PRODUCTIVA PARA LA REACTIVACION SOCIOECONOMICA DE CARTAGENA DE INDIAS - HAY FESTIVAL  - Ingresos corrientes de libre destinacion</t>
  </si>
  <si>
    <t>TURISMO COMO ESTRATEGIA PRODUCTIVA PARA LA REACTIVACION SOCIOECONOMICA DE CARTAGENA DE INDIAS - Ingresos corrientes de libre destinacion</t>
  </si>
  <si>
    <t>TURISMO COMO ESTRATEGIA PRODUCTIVA PARA LA REACTIVACION SOCIOECONOMICA DE CARTAGENA DE INDIAS - FESTIVAL INTERNACIONAL DE CINE FESTICINE KIDS - Rendimientos Financieros Otros Dividendos</t>
  </si>
  <si>
    <t>107 RENDIMIENTOS FINANCIEROS OTROS DIVIDENDOS</t>
  </si>
  <si>
    <t>02-001-06-20-04-01-01-04</t>
  </si>
  <si>
    <t>02-037-06-20-04-01-01-01</t>
  </si>
  <si>
    <t>02-138-06-93-04-01-01-01</t>
  </si>
  <si>
    <t>APOYO A LA IMPLEMENTACION DEL MODELO DE PLANEACION Y GESTION EN LA SECRETARIA GENERAL TG+ - Ingresos corrientes de libre destinacion</t>
  </si>
  <si>
    <t>FORTALECIMIENTO INSTITUCIONAL DE LA GESTION DOCUMENTAL Y ARCHIVO ET+ - Ingresos corrientes de libre destinacion</t>
  </si>
  <si>
    <t>FORTALECIMIENTO INSTITUCIONAL DE LA GESTION DOCUMENTAL Y ARCHIVO ET+ - Rendimientos financieros ICLD</t>
  </si>
  <si>
    <t>APOYO A LA IMPLEMENTACION DEL MODELO DE PLANEACION Y GESTION DE LA SECRETARIA GENERAL TG+ Dividendos Sociedad Portuaria</t>
  </si>
  <si>
    <t>037 RENDIMIENTOS FINANCIEROS  ICLD</t>
  </si>
  <si>
    <t>138  DIVIDENDOS SOCIEDAD PORTUARIA</t>
  </si>
  <si>
    <t>02-001-06-20-04-01-02-01</t>
  </si>
  <si>
    <t>TRANSPARENCIA PARA EL FORTALECIMIENTO DE LA CONFIANZA EN LAS INSTITUCIONES DEL DISTRITO DE CARTAGENA. - Ingresos corrientes de libre destinacion2</t>
  </si>
  <si>
    <t>APORTES PARA LA CONECTIVIDAD Y ACCESO A LAS NUEVAS TECNOLOGIAS DE LA INFORMACION PARA UNA CARTAGENA SOSTENIBLE Y COMPETITIVA - Ingresos corrientes de libre destinacion</t>
  </si>
  <si>
    <t>ORGANIZACION Y RECUPERACION DEL PATRIMONIO PUBLICO DE CARTAGENA  - Ingresos corrientes de libre destinacion</t>
  </si>
  <si>
    <t>=</t>
  </si>
  <si>
    <t>AVANCE DE ACTIVIDADES A 30 DE JUNIO DE 2021(SIN REPORTAR)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</si>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</sst>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0.00;[Red]\-&quot;$&quot;#,##0.00"/>
    <numFmt numFmtId="165" formatCode="_-&quot;$&quot;* #,##0.00_-;\-&quot;$&quot;* #,##0.00_-;_-&quot;$&quot;* &quot;-&quot;??_-;_-@_-"/>
    <numFmt numFmtId="166" formatCode="&quot;$&quot;\ #,##0;[Red]\-&quot;$&quot;\ #,##0"/>
    <numFmt numFmtId="167" formatCode="_-&quot;$&quot;\ * #,##0_-;\-&quot;$&quot;\ * #,##0_-;_-&quot;$&quot;\ * &quot;-&quot;_-;_-@_-"/>
    <numFmt numFmtId="168" formatCode="0.0%"/>
    <numFmt numFmtId="169" formatCode="_(&quot;$&quot;\ * #,##0.00_);_(&quot;$&quot;\ * \(#,##0.00\);_(&quot;$&quot;\ * &quot;-&quot;??_);_(@_)"/>
    <numFmt numFmtId="170" formatCode="_(&quot;$&quot;* #,##0_);_(&quot;$&quot;* \(#,##0\);_(&quot;$&quot;* &quot;-&quot;??_);_(@_)"/>
    <numFmt numFmtId="171" formatCode="&quot;$&quot;#,##0_);[Red]\(&quot;$&quot;#,##0\)"/>
    <numFmt numFmtId="172" formatCode="&quot;$&quot;\ #,##0.00"/>
    <numFmt numFmtId="173" formatCode="0.000000000000000%"/>
  </numFmts>
  <fonts count="28"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Calibri Light"/>
      <family val="2"/>
      <scheme val="major"/>
    </font>
    <font>
      <sz val="10"/>
      <color theme="1"/>
      <name val="Calibri"/>
      <family val="2"/>
      <scheme val="minor"/>
    </font>
    <font>
      <sz val="10"/>
      <color rgb="FF000000"/>
      <name val="Calibri"/>
      <family val="2"/>
      <scheme val="minor"/>
    </font>
    <font>
      <i/>
      <sz val="10"/>
      <color theme="1"/>
      <name val="Arial"/>
      <family val="2"/>
    </font>
    <font>
      <b/>
      <sz val="10"/>
      <color theme="1"/>
      <name val="Calibri"/>
      <family val="2"/>
      <scheme val="minor"/>
    </font>
    <font>
      <b/>
      <sz val="9"/>
      <color indexed="81"/>
      <name val="Tahoma"/>
      <family val="2"/>
    </font>
    <font>
      <sz val="9"/>
      <color indexed="81"/>
      <name val="Tahoma"/>
      <family val="2"/>
    </font>
    <font>
      <b/>
      <sz val="11"/>
      <color indexed="81"/>
      <name val="Tahoma"/>
      <family val="2"/>
    </font>
    <font>
      <b/>
      <sz val="11"/>
      <color theme="1"/>
      <name val="Calibri Light"/>
      <family val="2"/>
      <scheme val="major"/>
    </font>
    <font>
      <sz val="9"/>
      <color rgb="FF000000"/>
      <name val="Century Gothic"/>
      <family val="2"/>
    </font>
    <font>
      <sz val="10"/>
      <name val="Century Gothic"/>
      <family val="2"/>
    </font>
    <font>
      <sz val="7"/>
      <name val="Times New Roman"/>
      <family val="1"/>
    </font>
    <font>
      <sz val="10"/>
      <color theme="1"/>
      <name val="Arial Nova Cond Light"/>
      <family val="2"/>
    </font>
    <font>
      <sz val="10"/>
      <color theme="1"/>
      <name val="Calibri Light"/>
      <family val="2"/>
      <scheme val="major"/>
    </font>
    <font>
      <sz val="10"/>
      <name val="Calibri Light"/>
      <family val="2"/>
      <scheme val="major"/>
    </font>
    <font>
      <b/>
      <sz val="10"/>
      <color theme="1"/>
      <name val="Calibri Light"/>
      <family val="2"/>
      <scheme val="major"/>
    </font>
    <font>
      <b/>
      <sz val="11"/>
      <color rgb="FF000000"/>
      <name val="Calibri"/>
      <family val="2"/>
    </font>
    <font>
      <sz val="11"/>
      <color rgb="FF000000"/>
      <name val="Calibri"/>
      <family val="2"/>
    </font>
    <font>
      <sz val="11"/>
      <name val="Arial"/>
      <family val="2"/>
    </font>
    <font>
      <sz val="11"/>
      <color rgb="FF000000"/>
      <name val="Calibri Light"/>
      <family val="2"/>
      <scheme val="major"/>
    </font>
    <font>
      <sz val="11"/>
      <name val="Calibri"/>
      <family val="2"/>
      <scheme val="minor"/>
    </font>
    <font>
      <b/>
      <sz val="11"/>
      <name val="Calibri"/>
      <family val="2"/>
      <scheme val="minor"/>
    </font>
    <font>
      <sz val="8"/>
      <name val="Calibri"/>
      <family val="2"/>
      <scheme val="minor"/>
    </font>
    <font>
      <b/>
      <sz val="16"/>
      <color theme="1"/>
      <name val="Calibri"/>
      <family val="2"/>
      <scheme val="minor"/>
    </font>
    <font>
      <b/>
      <sz val="11"/>
      <color rgb="FFFF0000"/>
      <name val="Calibri"/>
      <family val="2"/>
      <scheme val="minor"/>
    </font>
  </fonts>
  <fills count="15">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indexed="64"/>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indexed="64"/>
      </top>
      <bottom/>
      <diagonal/>
    </border>
    <border>
      <left/>
      <right style="thin">
        <color rgb="FF000000"/>
      </right>
      <top/>
      <bottom/>
      <diagonal/>
    </border>
    <border>
      <left style="thin">
        <color indexed="64"/>
      </left>
      <right style="thin">
        <color indexed="64"/>
      </right>
      <top style="medium">
        <color indexed="64"/>
      </top>
      <bottom/>
      <diagonal/>
    </border>
  </borders>
  <cellStyleXfs count="7">
    <xf numFmtId="0" fontId="0" fillId="0" borderId="0"/>
    <xf numFmtId="165" fontId="2" fillId="0" borderId="0" applyFont="0" applyFill="0" applyBorder="0" applyAlignment="0" applyProtection="0"/>
    <xf numFmtId="169"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167" fontId="2" fillId="0" borderId="0" applyFont="0" applyFill="0" applyBorder="0" applyAlignment="0" applyProtection="0"/>
  </cellStyleXfs>
  <cellXfs count="246">
    <xf numFmtId="0" fontId="0" fillId="0" borderId="0" xfId="0"/>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3" fontId="0" fillId="0" borderId="1" xfId="0" applyNumberFormat="1" applyBorder="1"/>
    <xf numFmtId="0" fontId="0" fillId="0" borderId="1" xfId="0" applyBorder="1"/>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wrapText="1"/>
    </xf>
    <xf numFmtId="1" fontId="3" fillId="3"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3" fontId="0" fillId="3"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65" fontId="0" fillId="4" borderId="1" xfId="4" applyFont="1" applyFill="1" applyBorder="1" applyAlignment="1">
      <alignment horizontal="center" vertical="center" wrapText="1"/>
    </xf>
    <xf numFmtId="1" fontId="0" fillId="4" borderId="1" xfId="0" applyNumberFormat="1" applyFill="1" applyBorder="1" applyAlignment="1">
      <alignment horizontal="center" vertical="center" wrapText="1"/>
    </xf>
    <xf numFmtId="43" fontId="0" fillId="4" borderId="1" xfId="3" applyFont="1" applyFill="1" applyBorder="1" applyAlignment="1">
      <alignment horizontal="center" vertical="center" wrapText="1"/>
    </xf>
    <xf numFmtId="0" fontId="0" fillId="5" borderId="1" xfId="0" applyFill="1" applyBorder="1" applyAlignment="1">
      <alignment horizontal="center" vertical="center"/>
    </xf>
    <xf numFmtId="0" fontId="3" fillId="5" borderId="1" xfId="0" applyFont="1" applyFill="1" applyBorder="1" applyAlignment="1">
      <alignment horizontal="center" vertical="center" wrapText="1"/>
    </xf>
    <xf numFmtId="1" fontId="3" fillId="5" borderId="1" xfId="5" applyNumberFormat="1" applyFont="1" applyFill="1" applyBorder="1" applyAlignment="1">
      <alignment horizontal="center" vertical="center"/>
    </xf>
    <xf numFmtId="0" fontId="3" fillId="5" borderId="1" xfId="0" applyFont="1" applyFill="1" applyBorder="1" applyAlignment="1">
      <alignment horizontal="center" vertical="center"/>
    </xf>
    <xf numFmtId="164" fontId="3" fillId="5" borderId="1" xfId="0" applyNumberFormat="1" applyFont="1" applyFill="1" applyBorder="1" applyAlignment="1">
      <alignment horizontal="center" vertical="center"/>
    </xf>
    <xf numFmtId="0" fontId="3" fillId="6" borderId="9" xfId="0" applyFont="1" applyFill="1" applyBorder="1" applyAlignment="1">
      <alignment horizontal="center" vertical="center" wrapText="1"/>
    </xf>
    <xf numFmtId="0" fontId="3" fillId="6" borderId="9" xfId="0" applyFont="1" applyFill="1" applyBorder="1" applyAlignment="1">
      <alignment vertical="center" wrapText="1"/>
    </xf>
    <xf numFmtId="3" fontId="3" fillId="6" borderId="9" xfId="0" applyNumberFormat="1" applyFont="1" applyFill="1" applyBorder="1" applyAlignment="1">
      <alignment horizontal="center" vertical="center" wrapText="1"/>
    </xf>
    <xf numFmtId="3" fontId="0" fillId="6" borderId="1" xfId="0" applyNumberFormat="1" applyFill="1" applyBorder="1" applyAlignment="1">
      <alignment horizontal="center" vertical="center"/>
    </xf>
    <xf numFmtId="9" fontId="0" fillId="6" borderId="1" xfId="5" applyFont="1" applyFill="1" applyBorder="1" applyAlignment="1">
      <alignment horizontal="center" vertical="center"/>
    </xf>
    <xf numFmtId="3" fontId="15" fillId="6" borderId="1" xfId="0" applyNumberFormat="1"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vertical="center"/>
    </xf>
    <xf numFmtId="0" fontId="0" fillId="6" borderId="1" xfId="0" applyFill="1" applyBorder="1" applyAlignment="1">
      <alignment vertical="center" wrapText="1"/>
    </xf>
    <xf numFmtId="170" fontId="0" fillId="6" borderId="1" xfId="4" applyNumberFormat="1" applyFont="1" applyFill="1" applyBorder="1" applyAlignment="1">
      <alignment vertical="center"/>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0" fillId="6" borderId="1" xfId="0" applyFill="1" applyBorder="1" applyAlignment="1">
      <alignment horizontal="center" vertical="center" wrapText="1"/>
    </xf>
    <xf numFmtId="171" fontId="0" fillId="6" borderId="1" xfId="0" applyNumberFormat="1" applyFill="1" applyBorder="1" applyAlignment="1">
      <alignment vertical="center"/>
    </xf>
    <xf numFmtId="10" fontId="16" fillId="7" borderId="1" xfId="0" applyNumberFormat="1" applyFont="1" applyFill="1" applyBorder="1" applyAlignment="1">
      <alignment horizontal="center" vertical="center" wrapText="1"/>
    </xf>
    <xf numFmtId="3" fontId="16"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1" xfId="0" applyFont="1" applyFill="1" applyBorder="1" applyAlignment="1">
      <alignment horizontal="center" vertical="center"/>
    </xf>
    <xf numFmtId="49" fontId="16" fillId="7" borderId="1" xfId="0" applyNumberFormat="1" applyFont="1" applyFill="1" applyBorder="1" applyAlignment="1">
      <alignment horizontal="center" vertical="center" wrapText="1"/>
    </xf>
    <xf numFmtId="0" fontId="0" fillId="8" borderId="1" xfId="0"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0" fillId="8" borderId="1" xfId="0" applyFill="1" applyBorder="1" applyAlignment="1">
      <alignment horizontal="center" vertical="center"/>
    </xf>
    <xf numFmtId="3" fontId="0" fillId="8" borderId="1" xfId="0" applyNumberFormat="1" applyFill="1" applyBorder="1" applyAlignment="1">
      <alignment horizontal="center" vertical="center" wrapText="1"/>
    </xf>
    <xf numFmtId="9" fontId="3" fillId="8" borderId="1" xfId="0" applyNumberFormat="1" applyFont="1" applyFill="1" applyBorder="1" applyAlignment="1">
      <alignment horizontal="center" vertical="center" wrapText="1"/>
    </xf>
    <xf numFmtId="9" fontId="3" fillId="8" borderId="1" xfId="0" applyNumberFormat="1" applyFont="1" applyFill="1" applyBorder="1" applyAlignment="1">
      <alignment horizontal="center" vertical="center"/>
    </xf>
    <xf numFmtId="0" fontId="0" fillId="8" borderId="4" xfId="0" applyFill="1" applyBorder="1" applyAlignment="1">
      <alignment horizontal="center" vertical="center"/>
    </xf>
    <xf numFmtId="4" fontId="0" fillId="8" borderId="1" xfId="0" applyNumberFormat="1" applyFill="1" applyBorder="1" applyAlignment="1">
      <alignment horizontal="center" vertical="center"/>
    </xf>
    <xf numFmtId="0" fontId="0" fillId="9" borderId="1" xfId="0"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xf numFmtId="0" fontId="0" fillId="10" borderId="1" xfId="0" applyFill="1" applyBorder="1" applyAlignment="1">
      <alignment vertical="center" wrapText="1"/>
    </xf>
    <xf numFmtId="0" fontId="0" fillId="10" borderId="1" xfId="0" applyFill="1" applyBorder="1" applyAlignment="1">
      <alignment horizontal="center" vertical="center" wrapText="1"/>
    </xf>
    <xf numFmtId="0" fontId="0" fillId="10" borderId="1" xfId="6" applyNumberFormat="1"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5" borderId="1" xfId="0" applyFill="1" applyBorder="1" applyAlignment="1">
      <alignment horizontal="center" vertical="center" wrapText="1"/>
    </xf>
    <xf numFmtId="0" fontId="3" fillId="5" borderId="1" xfId="0" applyFont="1" applyFill="1" applyBorder="1" applyAlignment="1">
      <alignment horizontal="left" vertical="center" wrapText="1"/>
    </xf>
    <xf numFmtId="0" fontId="0" fillId="5" borderId="0" xfId="0" applyFill="1" applyAlignment="1">
      <alignment vertical="center"/>
    </xf>
    <xf numFmtId="0" fontId="3" fillId="5" borderId="1" xfId="0" applyFont="1" applyFill="1" applyBorder="1" applyAlignment="1">
      <alignment vertical="center" wrapText="1"/>
    </xf>
    <xf numFmtId="0" fontId="3" fillId="6" borderId="4" xfId="0" applyFont="1" applyFill="1" applyBorder="1" applyAlignment="1">
      <alignment vertical="center" wrapText="1"/>
    </xf>
    <xf numFmtId="0" fontId="3" fillId="6" borderId="4" xfId="0" applyFont="1" applyFill="1" applyBorder="1" applyAlignment="1">
      <alignment horizontal="center" vertical="center"/>
    </xf>
    <xf numFmtId="0" fontId="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4" fillId="11"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0" fillId="11" borderId="1" xfId="0" applyFill="1" applyBorder="1" applyAlignment="1">
      <alignment horizontal="left" vertical="center" wrapText="1"/>
    </xf>
    <xf numFmtId="0" fontId="0" fillId="11" borderId="1" xfId="0" applyFont="1" applyFill="1" applyBorder="1" applyAlignment="1">
      <alignment horizontal="left" vertical="center" wrapText="1"/>
    </xf>
    <xf numFmtId="0" fontId="16" fillId="6" borderId="1" xfId="0" applyFont="1" applyFill="1" applyBorder="1" applyAlignment="1">
      <alignment horizontal="center" vertical="center" wrapText="1"/>
    </xf>
    <xf numFmtId="10" fontId="16" fillId="6" borderId="1" xfId="5" applyNumberFormat="1" applyFont="1" applyFill="1" applyBorder="1" applyAlignment="1">
      <alignment horizontal="center" vertical="center" wrapText="1"/>
    </xf>
    <xf numFmtId="49" fontId="16" fillId="6" borderId="1" xfId="0" applyNumberFormat="1" applyFont="1" applyFill="1" applyBorder="1" applyAlignment="1">
      <alignment horizontal="center" vertical="center" wrapText="1"/>
    </xf>
    <xf numFmtId="0" fontId="21" fillId="6" borderId="12" xfId="0" applyFont="1" applyFill="1" applyBorder="1" applyAlignment="1">
      <alignment horizontal="center" vertical="center"/>
    </xf>
    <xf numFmtId="0" fontId="21" fillId="6" borderId="12" xfId="0" applyFont="1" applyFill="1" applyBorder="1" applyAlignment="1">
      <alignment vertical="center" wrapText="1"/>
    </xf>
    <xf numFmtId="0" fontId="21" fillId="6" borderId="15" xfId="0" applyFont="1" applyFill="1" applyBorder="1" applyAlignment="1">
      <alignment vertical="center" wrapText="1"/>
    </xf>
    <xf numFmtId="0" fontId="3" fillId="6" borderId="1" xfId="0" applyFont="1" applyFill="1" applyBorder="1" applyAlignment="1">
      <alignment horizontal="left" vertical="center" wrapText="1"/>
    </xf>
    <xf numFmtId="1" fontId="17" fillId="6" borderId="16" xfId="5" applyNumberFormat="1" applyFont="1" applyFill="1" applyBorder="1" applyAlignment="1">
      <alignment horizontal="center" vertical="center" wrapText="1"/>
    </xf>
    <xf numFmtId="1" fontId="16" fillId="6" borderId="1" xfId="5" applyNumberFormat="1" applyFont="1" applyFill="1" applyBorder="1" applyAlignment="1">
      <alignment horizontal="center" vertical="center" wrapText="1"/>
    </xf>
    <xf numFmtId="0" fontId="0" fillId="10" borderId="1" xfId="0" applyFill="1" applyBorder="1" applyAlignment="1">
      <alignment horizontal="center" vertical="center" wrapText="1"/>
    </xf>
    <xf numFmtId="0" fontId="0" fillId="9" borderId="1" xfId="0" applyFill="1" applyBorder="1" applyAlignment="1">
      <alignment horizontal="center" vertical="center" wrapText="1"/>
    </xf>
    <xf numFmtId="0" fontId="0" fillId="8" borderId="1" xfId="0" applyFill="1" applyBorder="1" applyAlignment="1">
      <alignment horizontal="center" vertical="center" wrapText="1"/>
    </xf>
    <xf numFmtId="0" fontId="16"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6"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0" fillId="9" borderId="1" xfId="0"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0" fillId="11" borderId="1" xfId="0" applyFill="1" applyBorder="1" applyAlignment="1">
      <alignment horizontal="center" vertical="center"/>
    </xf>
    <xf numFmtId="0" fontId="0" fillId="6" borderId="1" xfId="0" applyFill="1" applyBorder="1" applyAlignment="1">
      <alignment horizontal="center" vertical="center"/>
    </xf>
    <xf numFmtId="0" fontId="3" fillId="6" borderId="3" xfId="0" applyFont="1" applyFill="1" applyBorder="1" applyAlignment="1">
      <alignment horizontal="center" vertical="center" wrapText="1"/>
    </xf>
    <xf numFmtId="9" fontId="23" fillId="12" borderId="1" xfId="5" applyFont="1" applyFill="1" applyBorder="1" applyAlignment="1">
      <alignment horizontal="center" vertical="top" wrapText="1"/>
    </xf>
    <xf numFmtId="0" fontId="23" fillId="12" borderId="1" xfId="0" applyFont="1" applyFill="1" applyBorder="1" applyAlignment="1">
      <alignment horizontal="center" vertical="top" wrapText="1"/>
    </xf>
    <xf numFmtId="0" fontId="0" fillId="12" borderId="0" xfId="0" applyFill="1" applyAlignment="1">
      <alignment horizontal="center" vertical="center"/>
    </xf>
    <xf numFmtId="2" fontId="23" fillId="12" borderId="1" xfId="5" applyNumberFormat="1" applyFont="1" applyFill="1" applyBorder="1" applyAlignment="1">
      <alignment horizontal="center" vertical="center" wrapText="1"/>
    </xf>
    <xf numFmtId="2" fontId="0" fillId="6" borderId="1" xfId="5" applyNumberFormat="1" applyFont="1" applyFill="1" applyBorder="1" applyAlignment="1">
      <alignment horizontal="center" vertical="center"/>
    </xf>
    <xf numFmtId="2" fontId="0" fillId="6" borderId="4" xfId="5" applyNumberFormat="1" applyFont="1" applyFill="1" applyBorder="1" applyAlignment="1">
      <alignment horizontal="center" vertical="center"/>
    </xf>
    <xf numFmtId="9" fontId="23" fillId="12" borderId="2" xfId="5" applyFont="1" applyFill="1" applyBorder="1" applyAlignment="1">
      <alignment horizontal="center" vertical="top" wrapText="1"/>
    </xf>
    <xf numFmtId="9" fontId="23" fillId="12" borderId="2" xfId="5" applyFont="1" applyFill="1" applyBorder="1" applyAlignment="1">
      <alignment vertical="top" wrapText="1"/>
    </xf>
    <xf numFmtId="9" fontId="23" fillId="12" borderId="1" xfId="0" applyNumberFormat="1" applyFont="1" applyFill="1" applyBorder="1" applyAlignment="1">
      <alignment horizontal="center" vertical="top" wrapText="1"/>
    </xf>
    <xf numFmtId="0" fontId="0" fillId="11" borderId="1" xfId="0"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0" fillId="11" borderId="1" xfId="0" applyFill="1" applyBorder="1" applyAlignment="1">
      <alignment horizontal="center" vertical="center"/>
    </xf>
    <xf numFmtId="0" fontId="0" fillId="9" borderId="1" xfId="0" applyFill="1" applyBorder="1" applyAlignment="1">
      <alignment horizontal="center" vertical="center" wrapText="1"/>
    </xf>
    <xf numFmtId="0" fontId="0" fillId="4" borderId="1" xfId="0" applyFill="1" applyBorder="1" applyAlignment="1">
      <alignment horizontal="center" vertical="center" wrapText="1"/>
    </xf>
    <xf numFmtId="0" fontId="16" fillId="7" borderId="1" xfId="0" applyFont="1" applyFill="1" applyBorder="1" applyAlignment="1">
      <alignment horizontal="center" vertical="center" wrapText="1"/>
    </xf>
    <xf numFmtId="165" fontId="3" fillId="5" borderId="1" xfId="4" applyFont="1" applyFill="1" applyBorder="1" applyAlignment="1">
      <alignment horizontal="center" vertical="center" wrapText="1"/>
    </xf>
    <xf numFmtId="165" fontId="3" fillId="5" borderId="1" xfId="4" applyFont="1" applyFill="1" applyBorder="1" applyAlignment="1">
      <alignment horizontal="center" vertical="center"/>
    </xf>
    <xf numFmtId="9" fontId="3" fillId="5" borderId="1" xfId="5" applyFont="1" applyFill="1" applyBorder="1" applyAlignment="1">
      <alignment horizontal="center" vertical="center"/>
    </xf>
    <xf numFmtId="0" fontId="0" fillId="4" borderId="1" xfId="4" applyNumberFormat="1" applyFont="1" applyFill="1" applyBorder="1" applyAlignment="1">
      <alignment horizontal="center" vertical="center" wrapText="1"/>
    </xf>
    <xf numFmtId="9" fontId="0" fillId="4" borderId="1" xfId="5" applyFont="1" applyFill="1" applyBorder="1" applyAlignment="1">
      <alignment horizontal="center" vertical="center" wrapText="1"/>
    </xf>
    <xf numFmtId="1" fontId="3" fillId="5" borderId="1" xfId="5" applyNumberFormat="1" applyFont="1" applyFill="1" applyBorder="1" applyAlignment="1">
      <alignment horizontal="center" vertical="center" wrapText="1"/>
    </xf>
    <xf numFmtId="0" fontId="3" fillId="6" borderId="3" xfId="0" applyFont="1" applyFill="1" applyBorder="1" applyAlignment="1">
      <alignment vertical="center" wrapText="1"/>
    </xf>
    <xf numFmtId="3" fontId="3" fillId="6" borderId="3" xfId="0" applyNumberFormat="1" applyFont="1" applyFill="1" applyBorder="1" applyAlignment="1">
      <alignment horizontal="center" vertical="center" wrapText="1"/>
    </xf>
    <xf numFmtId="3" fontId="15" fillId="6" borderId="4" xfId="0" applyNumberFormat="1" applyFont="1" applyFill="1" applyBorder="1" applyAlignment="1">
      <alignment horizontal="center" vertical="center"/>
    </xf>
    <xf numFmtId="3" fontId="15" fillId="6" borderId="2" xfId="0" applyNumberFormat="1" applyFont="1" applyFill="1" applyBorder="1" applyAlignment="1">
      <alignment horizontal="center" vertical="center"/>
    </xf>
    <xf numFmtId="3" fontId="15" fillId="6" borderId="3" xfId="0" applyNumberFormat="1" applyFont="1" applyFill="1" applyBorder="1" applyAlignment="1">
      <alignment horizontal="center" vertical="center"/>
    </xf>
    <xf numFmtId="3" fontId="15" fillId="6" borderId="1" xfId="0" applyNumberFormat="1" applyFont="1" applyFill="1" applyBorder="1" applyAlignment="1">
      <alignment horizontal="center" vertical="center" wrapText="1"/>
    </xf>
    <xf numFmtId="165" fontId="15" fillId="6" borderId="1" xfId="4" applyFont="1" applyFill="1" applyBorder="1" applyAlignment="1">
      <alignment horizontal="center" vertical="center"/>
    </xf>
    <xf numFmtId="9" fontId="15" fillId="6" borderId="1" xfId="5" applyFont="1" applyFill="1" applyBorder="1" applyAlignment="1">
      <alignment horizontal="center" vertical="center"/>
    </xf>
    <xf numFmtId="165" fontId="0" fillId="11" borderId="1" xfId="4" applyFont="1" applyFill="1" applyBorder="1" applyAlignment="1">
      <alignment horizontal="center" vertical="center" wrapText="1"/>
    </xf>
    <xf numFmtId="9" fontId="0" fillId="11" borderId="1" xfId="5" applyFont="1" applyFill="1" applyBorder="1" applyAlignment="1">
      <alignment horizontal="center" vertical="center" wrapText="1"/>
    </xf>
    <xf numFmtId="165" fontId="16" fillId="6" borderId="1" xfId="4" applyFont="1" applyFill="1" applyBorder="1" applyAlignment="1">
      <alignment horizontal="center" vertical="center" wrapText="1"/>
    </xf>
    <xf numFmtId="9" fontId="16" fillId="6" borderId="1" xfId="5" applyFont="1" applyFill="1" applyBorder="1" applyAlignment="1">
      <alignment horizontal="center" vertical="center" wrapText="1"/>
    </xf>
    <xf numFmtId="165" fontId="3" fillId="8" borderId="1" xfId="4" applyFont="1" applyFill="1" applyBorder="1" applyAlignment="1">
      <alignment horizontal="center" vertical="center"/>
    </xf>
    <xf numFmtId="9" fontId="3" fillId="8" borderId="1" xfId="5" applyFont="1" applyFill="1" applyBorder="1" applyAlignment="1">
      <alignment horizontal="center" vertical="center"/>
    </xf>
    <xf numFmtId="165" fontId="0" fillId="9" borderId="1" xfId="4" applyFont="1" applyFill="1" applyBorder="1" applyAlignment="1">
      <alignment horizontal="center" vertical="center" wrapText="1"/>
    </xf>
    <xf numFmtId="9" fontId="0" fillId="9" borderId="1" xfId="5" applyFont="1" applyFill="1" applyBorder="1" applyAlignment="1">
      <alignment horizontal="center" vertical="center" wrapText="1"/>
    </xf>
    <xf numFmtId="165" fontId="0" fillId="10" borderId="1" xfId="4" applyFont="1" applyFill="1" applyBorder="1" applyAlignment="1">
      <alignment horizontal="center" vertical="center" wrapText="1"/>
    </xf>
    <xf numFmtId="9" fontId="0" fillId="10" borderId="1" xfId="5" applyFont="1" applyFill="1" applyBorder="1" applyAlignment="1">
      <alignment horizontal="center" vertical="center" wrapText="1"/>
    </xf>
    <xf numFmtId="165" fontId="0" fillId="0" borderId="0" xfId="0" applyNumberFormat="1" applyAlignment="1">
      <alignment horizontal="center" vertical="center"/>
    </xf>
    <xf numFmtId="10" fontId="0" fillId="0" borderId="0" xfId="5" applyNumberFormat="1" applyFont="1" applyAlignment="1">
      <alignment horizontal="center" vertical="center"/>
    </xf>
    <xf numFmtId="0" fontId="24" fillId="13" borderId="1" xfId="0" applyFont="1" applyFill="1" applyBorder="1" applyAlignment="1">
      <alignment horizontal="center" vertical="top" wrapText="1"/>
    </xf>
    <xf numFmtId="2" fontId="23" fillId="12" borderId="1" xfId="0" applyNumberFormat="1" applyFont="1" applyFill="1" applyBorder="1" applyAlignment="1">
      <alignment horizontal="center" vertical="top" wrapText="1"/>
    </xf>
    <xf numFmtId="173" fontId="23" fillId="12" borderId="1" xfId="5" applyNumberFormat="1" applyFont="1" applyFill="1" applyBorder="1" applyAlignment="1">
      <alignment horizontal="center" vertical="top" wrapText="1"/>
    </xf>
    <xf numFmtId="9" fontId="0" fillId="8" borderId="1" xfId="5" applyFont="1" applyFill="1" applyBorder="1" applyAlignment="1">
      <alignment horizontal="center" vertical="center" wrapText="1"/>
    </xf>
    <xf numFmtId="0" fontId="0" fillId="14" borderId="1" xfId="0" applyFill="1" applyBorder="1" applyAlignment="1">
      <alignment horizontal="center" vertical="center" wrapText="1"/>
    </xf>
    <xf numFmtId="9" fontId="26" fillId="0" borderId="0" xfId="5" applyFont="1" applyAlignment="1">
      <alignment horizontal="center" vertical="center"/>
    </xf>
    <xf numFmtId="0" fontId="27" fillId="2" borderId="5" xfId="0" applyFont="1" applyFill="1" applyBorder="1" applyAlignment="1">
      <alignment horizontal="center" vertical="center" wrapText="1"/>
    </xf>
    <xf numFmtId="9" fontId="23" fillId="12" borderId="2" xfId="5" applyFont="1" applyFill="1" applyBorder="1" applyAlignment="1">
      <alignment horizontal="center" vertical="top" wrapText="1"/>
    </xf>
    <xf numFmtId="9" fontId="23" fillId="12" borderId="3" xfId="5" applyFont="1" applyFill="1" applyBorder="1" applyAlignment="1">
      <alignment horizontal="center" vertical="top" wrapText="1"/>
    </xf>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xf>
    <xf numFmtId="3" fontId="0" fillId="11" borderId="1" xfId="0" applyNumberFormat="1" applyFill="1" applyBorder="1" applyAlignment="1">
      <alignment horizontal="center" vertical="center" wrapText="1"/>
    </xf>
    <xf numFmtId="0" fontId="3" fillId="11"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167" fontId="0" fillId="11" borderId="4" xfId="6" applyFont="1" applyFill="1" applyBorder="1" applyAlignment="1">
      <alignment horizontal="center" vertical="center" wrapText="1"/>
    </xf>
    <xf numFmtId="167" fontId="0" fillId="11" borderId="2" xfId="6" applyFont="1" applyFill="1" applyBorder="1" applyAlignment="1">
      <alignment horizontal="center" vertical="center" wrapText="1"/>
    </xf>
    <xf numFmtId="167" fontId="0" fillId="11" borderId="3" xfId="6" applyFont="1" applyFill="1" applyBorder="1" applyAlignment="1">
      <alignment horizontal="center" vertical="center" wrapText="1"/>
    </xf>
    <xf numFmtId="0" fontId="0" fillId="11" borderId="1" xfId="0" applyFill="1" applyBorder="1" applyAlignment="1">
      <alignment horizontal="center" vertical="center" wrapText="1"/>
    </xf>
    <xf numFmtId="0" fontId="16" fillId="7" borderId="1" xfId="0" applyFont="1" applyFill="1" applyBorder="1" applyAlignment="1">
      <alignment horizontal="center" vertical="center" wrapText="1"/>
    </xf>
    <xf numFmtId="1" fontId="4" fillId="7" borderId="7" xfId="0" applyNumberFormat="1" applyFont="1" applyFill="1" applyBorder="1" applyAlignment="1">
      <alignment horizontal="center" vertical="center"/>
    </xf>
    <xf numFmtId="1" fontId="4" fillId="7" borderId="8" xfId="0" applyNumberFormat="1" applyFont="1" applyFill="1" applyBorder="1" applyAlignment="1">
      <alignment horizontal="center" vertical="center"/>
    </xf>
    <xf numFmtId="0" fontId="0" fillId="11" borderId="1" xfId="0" applyFill="1" applyBorder="1" applyAlignment="1">
      <alignment horizontal="center" vertical="center"/>
    </xf>
    <xf numFmtId="0" fontId="3" fillId="5" borderId="1" xfId="0" applyFont="1" applyFill="1" applyBorder="1" applyAlignment="1">
      <alignment horizontal="center" vertical="center"/>
    </xf>
    <xf numFmtId="166" fontId="0" fillId="5" borderId="1" xfId="0" applyNumberFormat="1" applyFill="1" applyBorder="1" applyAlignment="1">
      <alignment vertical="center" wrapText="1"/>
    </xf>
    <xf numFmtId="0" fontId="0" fillId="5" borderId="1" xfId="0" applyFill="1" applyBorder="1" applyAlignment="1">
      <alignment vertical="center" wrapText="1"/>
    </xf>
    <xf numFmtId="3" fontId="0" fillId="6" borderId="1" xfId="0" applyNumberFormat="1" applyFill="1" applyBorder="1" applyAlignment="1">
      <alignment horizontal="center" vertical="center" wrapText="1"/>
    </xf>
    <xf numFmtId="9" fontId="23" fillId="12" borderId="4" xfId="5" applyFont="1" applyFill="1" applyBorder="1" applyAlignment="1">
      <alignment horizontal="center" vertical="center" wrapText="1"/>
    </xf>
    <xf numFmtId="9" fontId="23" fillId="12" borderId="2" xfId="5" applyFont="1" applyFill="1" applyBorder="1" applyAlignment="1">
      <alignment horizontal="center" vertical="center" wrapText="1"/>
    </xf>
    <xf numFmtId="9" fontId="23" fillId="12" borderId="3" xfId="5" applyFont="1" applyFill="1" applyBorder="1" applyAlignment="1">
      <alignment horizontal="center" vertical="center" wrapText="1"/>
    </xf>
    <xf numFmtId="1" fontId="0" fillId="11" borderId="1" xfId="0" applyNumberFormat="1" applyFill="1" applyBorder="1" applyAlignment="1">
      <alignment horizontal="center" vertical="center" wrapText="1"/>
    </xf>
    <xf numFmtId="3" fontId="15" fillId="6" borderId="4" xfId="0" applyNumberFormat="1" applyFont="1" applyFill="1" applyBorder="1" applyAlignment="1">
      <alignment horizontal="center" vertical="center"/>
    </xf>
    <xf numFmtId="3" fontId="15" fillId="6" borderId="2" xfId="0" applyNumberFormat="1" applyFont="1" applyFill="1" applyBorder="1" applyAlignment="1">
      <alignment horizontal="center" vertical="center"/>
    </xf>
    <xf numFmtId="3" fontId="15" fillId="6" borderId="3" xfId="0" applyNumberFormat="1" applyFont="1" applyFill="1" applyBorder="1" applyAlignment="1">
      <alignment horizontal="center" vertical="center"/>
    </xf>
    <xf numFmtId="9" fontId="23" fillId="12" borderId="4" xfId="0" applyNumberFormat="1" applyFont="1" applyFill="1" applyBorder="1" applyAlignment="1">
      <alignment horizontal="center" vertical="top" wrapText="1"/>
    </xf>
    <xf numFmtId="9" fontId="23" fillId="12" borderId="2" xfId="0" applyNumberFormat="1" applyFont="1" applyFill="1" applyBorder="1" applyAlignment="1">
      <alignment horizontal="center" vertical="top" wrapText="1"/>
    </xf>
    <xf numFmtId="0" fontId="3" fillId="5"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9" fontId="0" fillId="9" borderId="1" xfId="0" applyNumberFormat="1" applyFill="1" applyBorder="1" applyAlignment="1">
      <alignment horizontal="center" vertical="center" wrapText="1"/>
    </xf>
    <xf numFmtId="0" fontId="0" fillId="5" borderId="4" xfId="0" applyFill="1" applyBorder="1" applyAlignment="1">
      <alignment horizontal="center" vertical="center" wrapText="1"/>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1" fontId="3" fillId="5" borderId="1" xfId="0" applyNumberFormat="1" applyFont="1" applyFill="1" applyBorder="1" applyAlignment="1">
      <alignment horizontal="center" vertical="center" wrapText="1"/>
    </xf>
    <xf numFmtId="12" fontId="0" fillId="9" borderId="1" xfId="0" applyNumberFormat="1" applyFill="1" applyBorder="1" applyAlignment="1">
      <alignment horizontal="center" vertical="center" wrapText="1"/>
    </xf>
    <xf numFmtId="167" fontId="0" fillId="10" borderId="1" xfId="6" applyFont="1" applyFill="1" applyBorder="1" applyAlignment="1">
      <alignment horizontal="center" vertical="center" wrapText="1"/>
    </xf>
    <xf numFmtId="172" fontId="0" fillId="9" borderId="1" xfId="0" applyNumberFormat="1" applyFill="1" applyBorder="1" applyAlignment="1">
      <alignment horizontal="center" vertical="center" wrapText="1"/>
    </xf>
    <xf numFmtId="0" fontId="0" fillId="10" borderId="4"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9" fontId="0" fillId="9" borderId="4" xfId="5" applyFont="1" applyFill="1" applyBorder="1" applyAlignment="1">
      <alignment horizontal="center" vertical="center" wrapText="1"/>
    </xf>
    <xf numFmtId="9" fontId="0" fillId="9" borderId="2" xfId="5" applyFont="1" applyFill="1" applyBorder="1" applyAlignment="1">
      <alignment horizontal="center" vertical="center" wrapText="1"/>
    </xf>
    <xf numFmtId="9" fontId="0" fillId="9" borderId="3" xfId="5" applyFont="1" applyFill="1" applyBorder="1" applyAlignment="1">
      <alignment horizontal="center" vertical="center" wrapText="1"/>
    </xf>
    <xf numFmtId="1" fontId="0" fillId="10" borderId="1" xfId="0" applyNumberForma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3" fillId="6" borderId="1" xfId="0" applyFont="1" applyFill="1" applyBorder="1" applyAlignment="1">
      <alignment horizontal="center" vertical="center" wrapText="1"/>
    </xf>
    <xf numFmtId="165" fontId="0" fillId="11" borderId="1" xfId="1" applyFont="1" applyFill="1" applyBorder="1" applyAlignment="1">
      <alignment horizontal="center" vertical="center" wrapText="1"/>
    </xf>
    <xf numFmtId="0" fontId="0" fillId="5" borderId="1" xfId="0" applyFill="1" applyBorder="1" applyAlignment="1">
      <alignment horizontal="center" vertical="center"/>
    </xf>
    <xf numFmtId="1"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171" fontId="0" fillId="6" borderId="1" xfId="0" applyNumberFormat="1" applyFill="1" applyBorder="1" applyAlignment="1">
      <alignment horizontal="center" vertical="center"/>
    </xf>
    <xf numFmtId="1" fontId="12" fillId="6" borderId="1" xfId="0" applyNumberFormat="1" applyFont="1" applyFill="1" applyBorder="1" applyAlignment="1">
      <alignment horizontal="center" vertical="center" wrapText="1"/>
    </xf>
    <xf numFmtId="1" fontId="12" fillId="6" borderId="4"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168" fontId="3" fillId="11" borderId="1" xfId="0" applyNumberFormat="1" applyFont="1" applyFill="1" applyBorder="1" applyAlignment="1">
      <alignment horizontal="center" vertical="center" wrapText="1"/>
    </xf>
    <xf numFmtId="0" fontId="3" fillId="6" borderId="9" xfId="0" applyFont="1" applyFill="1" applyBorder="1" applyAlignment="1">
      <alignment horizontal="center" vertical="center" wrapText="1"/>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4" borderId="1" xfId="0" applyFill="1" applyBorder="1" applyAlignment="1">
      <alignment horizontal="center" vertical="center" wrapText="1"/>
    </xf>
    <xf numFmtId="9" fontId="16" fillId="7" borderId="1" xfId="0" applyNumberFormat="1" applyFont="1" applyFill="1" applyBorder="1" applyAlignment="1">
      <alignment horizontal="center" vertical="center" wrapText="1"/>
    </xf>
    <xf numFmtId="9" fontId="17" fillId="7" borderId="4" xfId="5" applyFont="1" applyFill="1" applyBorder="1" applyAlignment="1">
      <alignment horizontal="center" vertical="center" wrapText="1"/>
    </xf>
    <xf numFmtId="9" fontId="17" fillId="7" borderId="2" xfId="5" applyFont="1" applyFill="1" applyBorder="1" applyAlignment="1">
      <alignment horizontal="center" vertical="center" wrapText="1"/>
    </xf>
    <xf numFmtId="9" fontId="17" fillId="7" borderId="3" xfId="5"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3" xfId="0" applyFont="1" applyFill="1" applyBorder="1" applyAlignment="1">
      <alignment horizontal="center" vertical="center" wrapText="1"/>
    </xf>
    <xf numFmtId="1" fontId="4" fillId="6" borderId="2" xfId="0" applyNumberFormat="1" applyFont="1" applyFill="1" applyBorder="1" applyAlignment="1">
      <alignment horizontal="center" vertical="center" wrapText="1"/>
    </xf>
    <xf numFmtId="1" fontId="4" fillId="6" borderId="3" xfId="0" applyNumberFormat="1" applyFont="1" applyFill="1" applyBorder="1" applyAlignment="1">
      <alignment horizontal="center" vertical="center"/>
    </xf>
    <xf numFmtId="4" fontId="0" fillId="8" borderId="4" xfId="0" applyNumberFormat="1" applyFill="1" applyBorder="1" applyAlignment="1">
      <alignment horizontal="center" vertical="center"/>
    </xf>
    <xf numFmtId="4" fontId="0" fillId="8" borderId="3" xfId="0" applyNumberFormat="1" applyFill="1" applyBorder="1" applyAlignment="1">
      <alignment horizontal="center" vertical="center"/>
    </xf>
    <xf numFmtId="10" fontId="16" fillId="7" borderId="1" xfId="5" applyNumberFormat="1" applyFont="1" applyFill="1" applyBorder="1" applyAlignment="1">
      <alignment horizontal="center" vertical="center" wrapText="1"/>
    </xf>
    <xf numFmtId="9" fontId="16" fillId="7" borderId="1" xfId="5"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13" xfId="0" applyFont="1" applyFill="1" applyBorder="1" applyAlignment="1">
      <alignment horizontal="center" vertical="center" wrapText="1"/>
    </xf>
    <xf numFmtId="9" fontId="23" fillId="12" borderId="4" xfId="5" applyFont="1" applyFill="1" applyBorder="1" applyAlignment="1">
      <alignment horizontal="center" vertical="top" wrapText="1"/>
    </xf>
    <xf numFmtId="0" fontId="3" fillId="6" borderId="17" xfId="0" applyFont="1" applyFill="1" applyBorder="1" applyAlignment="1">
      <alignment horizontal="center" vertical="center" wrapText="1"/>
    </xf>
    <xf numFmtId="0" fontId="3" fillId="6" borderId="13" xfId="0" applyFont="1" applyFill="1" applyBorder="1" applyAlignment="1">
      <alignment horizontal="center" vertical="center" wrapText="1"/>
    </xf>
    <xf numFmtId="1" fontId="16" fillId="7" borderId="1" xfId="3" applyNumberFormat="1"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8" borderId="1" xfId="0" applyFill="1" applyBorder="1" applyAlignment="1">
      <alignment horizontal="center" vertical="center" wrapText="1"/>
    </xf>
    <xf numFmtId="0" fontId="0" fillId="8" borderId="4" xfId="0" applyFill="1" applyBorder="1" applyAlignment="1">
      <alignment horizontal="center"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wrapText="1"/>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19" fillId="6"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1" fillId="0" borderId="5" xfId="0" applyFont="1" applyFill="1" applyBorder="1" applyAlignment="1">
      <alignment horizontal="center" vertical="center" wrapText="1"/>
    </xf>
    <xf numFmtId="9" fontId="23" fillId="0" borderId="1" xfId="5" applyFont="1" applyFill="1" applyBorder="1" applyAlignment="1">
      <alignment horizontal="center" vertical="top" wrapText="1"/>
    </xf>
  </cellXfs>
  <cellStyles count="7">
    <cellStyle name="Millares" xfId="3" builtinId="3"/>
    <cellStyle name="Moneda" xfId="4" builtinId="4"/>
    <cellStyle name="Moneda [0]" xfId="6" builtinId="7"/>
    <cellStyle name="Moneda 2" xfId="2" xr:uid="{00000000-0005-0000-0000-000003000000}"/>
    <cellStyle name="Moneda 3" xfId="1" xr:uid="{00000000-0005-0000-0000-000004000000}"/>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78"/>
  <sheetViews>
    <sheetView tabSelected="1" zoomScale="80" zoomScaleNormal="80" workbookViewId="0">
      <pane ySplit="1" topLeftCell="A47" activePane="bottomLeft" state="frozen"/>
      <selection pane="bottomLeft" activeCell="P71" sqref="P71"/>
    </sheetView>
  </sheetViews>
  <sheetFormatPr baseColWidth="10" defaultColWidth="11.453125" defaultRowHeight="14.5" x14ac:dyDescent="0.35"/>
  <cols>
    <col min="1" max="1" width="24" style="4" customWidth="1"/>
    <col min="2" max="2" width="21.26953125" style="4" customWidth="1"/>
    <col min="3" max="3" width="21.7265625" style="4" customWidth="1"/>
    <col min="4" max="4" width="11.453125" style="4"/>
    <col min="5" max="5" width="17.26953125" style="4" customWidth="1"/>
    <col min="6" max="6" width="13.1796875" style="4" customWidth="1"/>
    <col min="7" max="7" width="18.453125" style="4" hidden="1" customWidth="1"/>
    <col min="8" max="8" width="24.7265625" style="4" hidden="1" customWidth="1"/>
    <col min="9" max="9" width="18.54296875" style="4" hidden="1" customWidth="1"/>
    <col min="10" max="10" width="22" style="4" hidden="1" customWidth="1"/>
    <col min="11" max="11" width="26.453125" style="4" hidden="1" customWidth="1"/>
    <col min="12" max="12" width="24.453125" style="4" hidden="1" customWidth="1"/>
    <col min="13" max="13" width="21" style="4" customWidth="1"/>
    <col min="14" max="14" width="26.81640625" style="4" customWidth="1"/>
    <col min="15" max="16" width="23.54296875" style="97" customWidth="1"/>
    <col min="17" max="19" width="23.54296875" style="4" customWidth="1"/>
    <col min="20" max="20" width="22.54296875" style="4" customWidth="1"/>
    <col min="21" max="21" width="18.54296875" style="4" customWidth="1"/>
    <col min="22" max="22" width="19.81640625" style="4" customWidth="1"/>
    <col min="23" max="23" width="20.453125" style="4" customWidth="1"/>
    <col min="24" max="33" width="27.81640625" style="4" customWidth="1"/>
    <col min="34" max="34" width="22.7265625" style="4" customWidth="1"/>
    <col min="35" max="35" width="21.453125" style="4" customWidth="1"/>
    <col min="36" max="36" width="23.81640625" style="4" customWidth="1"/>
    <col min="37" max="37" width="22.81640625" style="4" customWidth="1"/>
    <col min="38" max="38" width="22.453125" style="4" customWidth="1"/>
    <col min="39" max="39" width="23.54296875" style="4" customWidth="1"/>
    <col min="40" max="40" width="22.54296875" style="4" customWidth="1"/>
    <col min="41" max="41" width="19.7265625" style="4" customWidth="1"/>
    <col min="42" max="42" width="24.1796875" style="4" customWidth="1"/>
    <col min="43" max="43" width="17.54296875" style="4" customWidth="1"/>
    <col min="44" max="44" width="53" style="4" customWidth="1"/>
    <col min="45" max="16384" width="11.453125" style="4"/>
  </cols>
  <sheetData>
    <row r="1" spans="1:44" ht="106.5" customHeight="1" thickBot="1" x14ac:dyDescent="0.4">
      <c r="A1" s="58" t="s">
        <v>0</v>
      </c>
      <c r="B1" s="1" t="s">
        <v>1</v>
      </c>
      <c r="C1" s="1" t="s">
        <v>2</v>
      </c>
      <c r="D1" s="244" t="s">
        <v>3</v>
      </c>
      <c r="E1" s="1" t="s">
        <v>4</v>
      </c>
      <c r="F1" s="1" t="s">
        <v>5</v>
      </c>
      <c r="G1" s="1" t="s">
        <v>6</v>
      </c>
      <c r="H1" s="1" t="s">
        <v>3</v>
      </c>
      <c r="I1" s="1" t="s">
        <v>7</v>
      </c>
      <c r="J1" s="1" t="s">
        <v>8</v>
      </c>
      <c r="K1" s="1" t="s">
        <v>9</v>
      </c>
      <c r="L1" s="1" t="s">
        <v>10</v>
      </c>
      <c r="M1" s="1" t="s">
        <v>26</v>
      </c>
      <c r="N1" s="1" t="s">
        <v>27</v>
      </c>
      <c r="O1" s="137" t="s">
        <v>341</v>
      </c>
      <c r="P1" s="137" t="s">
        <v>342</v>
      </c>
      <c r="Q1" s="137" t="s">
        <v>343</v>
      </c>
      <c r="R1" s="137" t="s">
        <v>344</v>
      </c>
      <c r="S1" s="137" t="s">
        <v>345</v>
      </c>
      <c r="T1" s="1" t="s">
        <v>11</v>
      </c>
      <c r="U1" s="1" t="s">
        <v>12</v>
      </c>
      <c r="V1" s="1" t="s">
        <v>13</v>
      </c>
      <c r="W1" s="1" t="s">
        <v>14</v>
      </c>
      <c r="X1" s="1" t="s">
        <v>15</v>
      </c>
      <c r="Y1" s="143" t="s">
        <v>403</v>
      </c>
      <c r="Z1" s="1" t="s">
        <v>348</v>
      </c>
      <c r="AA1" s="1" t="s">
        <v>349</v>
      </c>
      <c r="AB1" s="1" t="s">
        <v>350</v>
      </c>
      <c r="AC1" s="1" t="s">
        <v>351</v>
      </c>
      <c r="AD1" s="1" t="s">
        <v>352</v>
      </c>
      <c r="AE1" s="1" t="s">
        <v>353</v>
      </c>
      <c r="AF1" s="1" t="s">
        <v>354</v>
      </c>
      <c r="AG1" s="1" t="s">
        <v>355</v>
      </c>
      <c r="AH1" s="1" t="s">
        <v>22</v>
      </c>
      <c r="AI1" s="1" t="s">
        <v>23</v>
      </c>
      <c r="AJ1" s="1" t="s">
        <v>16</v>
      </c>
      <c r="AK1" s="1" t="s">
        <v>24</v>
      </c>
      <c r="AL1" s="1" t="s">
        <v>25</v>
      </c>
      <c r="AM1" s="1" t="s">
        <v>17</v>
      </c>
      <c r="AN1" s="1" t="s">
        <v>18</v>
      </c>
      <c r="AO1" s="1" t="s">
        <v>19</v>
      </c>
      <c r="AP1" s="1" t="s">
        <v>20</v>
      </c>
      <c r="AQ1" s="1" t="s">
        <v>21</v>
      </c>
      <c r="AR1" s="2" t="s">
        <v>47</v>
      </c>
    </row>
    <row r="2" spans="1:44" customFormat="1" ht="121.5" customHeight="1" x14ac:dyDescent="0.35">
      <c r="A2" s="179" t="s">
        <v>278</v>
      </c>
      <c r="B2" s="149" t="s">
        <v>279</v>
      </c>
      <c r="C2" s="149" t="s">
        <v>280</v>
      </c>
      <c r="D2" s="149" t="s">
        <v>281</v>
      </c>
      <c r="E2" s="149" t="s">
        <v>282</v>
      </c>
      <c r="F2" s="149" t="s">
        <v>283</v>
      </c>
      <c r="G2" s="60" t="s">
        <v>284</v>
      </c>
      <c r="H2" s="18" t="s">
        <v>285</v>
      </c>
      <c r="I2" s="60" t="s">
        <v>286</v>
      </c>
      <c r="J2" s="18">
        <v>4</v>
      </c>
      <c r="K2" s="18">
        <v>1</v>
      </c>
      <c r="L2" s="18">
        <v>0</v>
      </c>
      <c r="M2" s="18">
        <v>0</v>
      </c>
      <c r="N2" s="18">
        <v>0.25</v>
      </c>
      <c r="O2" s="96">
        <f>M2+N2</f>
        <v>0.25</v>
      </c>
      <c r="P2" s="95">
        <f>O2/K2</f>
        <v>0.25</v>
      </c>
      <c r="Q2" s="166">
        <f>SUM(P2:P8)/(3)</f>
        <v>8.3333333333333329E-2</v>
      </c>
      <c r="R2" s="138">
        <f>L2+Q2</f>
        <v>8.3333333333333329E-2</v>
      </c>
      <c r="S2" s="95">
        <f>R2/J2</f>
        <v>2.0833333333333332E-2</v>
      </c>
      <c r="T2" s="149" t="s">
        <v>287</v>
      </c>
      <c r="U2" s="182">
        <v>2020130010184</v>
      </c>
      <c r="V2" s="149" t="s">
        <v>288</v>
      </c>
      <c r="W2" s="60" t="s">
        <v>289</v>
      </c>
      <c r="X2" s="20">
        <v>1</v>
      </c>
      <c r="Y2" s="106">
        <v>0</v>
      </c>
      <c r="Z2" s="90" t="s">
        <v>356</v>
      </c>
      <c r="AA2" s="91" t="s">
        <v>361</v>
      </c>
      <c r="AB2" s="91" t="s">
        <v>366</v>
      </c>
      <c r="AC2" s="112">
        <v>105273311</v>
      </c>
      <c r="AD2" s="90">
        <v>0</v>
      </c>
      <c r="AE2" s="112">
        <v>314759596</v>
      </c>
      <c r="AF2" s="112">
        <v>26790000</v>
      </c>
      <c r="AG2" s="113">
        <f>AF2/AE2</f>
        <v>8.5112575884739666E-2</v>
      </c>
      <c r="AH2" s="59">
        <v>365</v>
      </c>
      <c r="AI2" s="59">
        <f>6*30</f>
        <v>180</v>
      </c>
      <c r="AJ2" s="149" t="s">
        <v>290</v>
      </c>
      <c r="AK2" s="149" t="s">
        <v>337</v>
      </c>
      <c r="AL2" s="149" t="s">
        <v>291</v>
      </c>
      <c r="AM2" s="149" t="s">
        <v>292</v>
      </c>
      <c r="AN2" s="149" t="s">
        <v>293</v>
      </c>
      <c r="AO2" s="163">
        <f>104507887+ 105273311+104818650</f>
        <v>314599848</v>
      </c>
      <c r="AP2" s="149" t="s">
        <v>294</v>
      </c>
      <c r="AQ2" s="149" t="s">
        <v>295</v>
      </c>
      <c r="AR2" s="61"/>
    </row>
    <row r="3" spans="1:44" customFormat="1" ht="72.5" x14ac:dyDescent="0.35">
      <c r="A3" s="180"/>
      <c r="B3" s="149"/>
      <c r="C3" s="149"/>
      <c r="D3" s="149"/>
      <c r="E3" s="149"/>
      <c r="F3" s="149"/>
      <c r="G3" s="175" t="s">
        <v>296</v>
      </c>
      <c r="H3" s="175" t="s">
        <v>285</v>
      </c>
      <c r="I3" s="175" t="s">
        <v>297</v>
      </c>
      <c r="J3" s="162">
        <v>4</v>
      </c>
      <c r="K3" s="162">
        <v>1</v>
      </c>
      <c r="L3" s="162">
        <v>1</v>
      </c>
      <c r="M3" s="162">
        <v>0</v>
      </c>
      <c r="N3" s="162">
        <v>0</v>
      </c>
      <c r="O3" s="96">
        <f t="shared" ref="O3:O9" si="0">M3+N3</f>
        <v>0</v>
      </c>
      <c r="P3" s="95">
        <f t="shared" ref="P3:P70" si="1">O3/K3</f>
        <v>0</v>
      </c>
      <c r="Q3" s="167"/>
      <c r="R3" s="138">
        <f t="shared" ref="R3:R16" si="2">L3+Q3</f>
        <v>1</v>
      </c>
      <c r="S3" s="95">
        <f t="shared" ref="S3:S9" si="3">R3/J3</f>
        <v>0.25</v>
      </c>
      <c r="T3" s="149"/>
      <c r="U3" s="182"/>
      <c r="V3" s="149"/>
      <c r="W3" s="60" t="s">
        <v>298</v>
      </c>
      <c r="X3" s="20">
        <v>300</v>
      </c>
      <c r="Y3" s="106">
        <v>0</v>
      </c>
      <c r="Z3" s="90" t="s">
        <v>357</v>
      </c>
      <c r="AA3" s="91" t="s">
        <v>362</v>
      </c>
      <c r="AB3" s="91" t="s">
        <v>366</v>
      </c>
      <c r="AC3" s="112">
        <v>104818650</v>
      </c>
      <c r="AD3" s="90">
        <v>0</v>
      </c>
      <c r="AE3" s="90"/>
      <c r="AF3" s="90"/>
      <c r="AG3" s="90"/>
      <c r="AH3" s="59">
        <v>365</v>
      </c>
      <c r="AI3" s="17">
        <v>180</v>
      </c>
      <c r="AJ3" s="149"/>
      <c r="AK3" s="149"/>
      <c r="AL3" s="149"/>
      <c r="AM3" s="149"/>
      <c r="AN3" s="149"/>
      <c r="AO3" s="164"/>
      <c r="AP3" s="149"/>
      <c r="AQ3" s="149"/>
      <c r="AR3" s="61"/>
    </row>
    <row r="4" spans="1:44" customFormat="1" ht="59.25" customHeight="1" x14ac:dyDescent="0.35">
      <c r="A4" s="180"/>
      <c r="B4" s="149"/>
      <c r="C4" s="149"/>
      <c r="D4" s="149"/>
      <c r="E4" s="149"/>
      <c r="F4" s="149"/>
      <c r="G4" s="175"/>
      <c r="H4" s="175"/>
      <c r="I4" s="175"/>
      <c r="J4" s="162"/>
      <c r="K4" s="162"/>
      <c r="L4" s="162"/>
      <c r="M4" s="162"/>
      <c r="N4" s="162"/>
      <c r="O4" s="96"/>
      <c r="P4" s="95"/>
      <c r="Q4" s="167"/>
      <c r="R4" s="138"/>
      <c r="S4" s="95"/>
      <c r="T4" s="149"/>
      <c r="U4" s="182"/>
      <c r="V4" s="149"/>
      <c r="W4" s="62" t="s">
        <v>299</v>
      </c>
      <c r="X4" s="18">
        <v>40</v>
      </c>
      <c r="Y4" s="105">
        <v>0</v>
      </c>
      <c r="Z4" s="91" t="s">
        <v>358</v>
      </c>
      <c r="AA4" s="91" t="s">
        <v>363</v>
      </c>
      <c r="AB4" s="91" t="s">
        <v>366</v>
      </c>
      <c r="AC4" s="111">
        <v>104507887</v>
      </c>
      <c r="AD4" s="111">
        <v>26790000</v>
      </c>
      <c r="AE4" s="91"/>
      <c r="AF4" s="91"/>
      <c r="AG4" s="91"/>
      <c r="AH4" s="59">
        <v>365</v>
      </c>
      <c r="AI4" s="17">
        <v>0</v>
      </c>
      <c r="AJ4" s="149"/>
      <c r="AK4" s="149"/>
      <c r="AL4" s="149"/>
      <c r="AM4" s="149"/>
      <c r="AN4" s="149"/>
      <c r="AO4" s="164"/>
      <c r="AP4" s="149"/>
      <c r="AQ4" s="149"/>
      <c r="AR4" s="61"/>
    </row>
    <row r="5" spans="1:44" customFormat="1" ht="87" x14ac:dyDescent="0.35">
      <c r="A5" s="180"/>
      <c r="B5" s="149"/>
      <c r="C5" s="149"/>
      <c r="D5" s="149"/>
      <c r="E5" s="149"/>
      <c r="F5" s="149"/>
      <c r="G5" s="175" t="s">
        <v>300</v>
      </c>
      <c r="H5" s="175" t="s">
        <v>285</v>
      </c>
      <c r="I5" s="175" t="s">
        <v>301</v>
      </c>
      <c r="J5" s="175">
        <v>4</v>
      </c>
      <c r="K5" s="162">
        <v>1</v>
      </c>
      <c r="L5" s="162">
        <v>1</v>
      </c>
      <c r="M5" s="162">
        <v>0</v>
      </c>
      <c r="N5" s="162">
        <v>0</v>
      </c>
      <c r="O5" s="96">
        <f t="shared" si="0"/>
        <v>0</v>
      </c>
      <c r="P5" s="95">
        <f t="shared" si="1"/>
        <v>0</v>
      </c>
      <c r="Q5" s="167"/>
      <c r="R5" s="138">
        <f t="shared" si="2"/>
        <v>1</v>
      </c>
      <c r="S5" s="95">
        <f t="shared" si="3"/>
        <v>0.25</v>
      </c>
      <c r="T5" s="149"/>
      <c r="U5" s="182"/>
      <c r="V5" s="149"/>
      <c r="W5" s="62" t="s">
        <v>302</v>
      </c>
      <c r="X5" s="18" t="s">
        <v>303</v>
      </c>
      <c r="Y5" s="105">
        <v>0</v>
      </c>
      <c r="Z5" s="91" t="s">
        <v>359</v>
      </c>
      <c r="AA5" s="91" t="s">
        <v>364</v>
      </c>
      <c r="AB5" s="91" t="s">
        <v>367</v>
      </c>
      <c r="AC5" s="111">
        <v>110771</v>
      </c>
      <c r="AD5" s="91">
        <v>0</v>
      </c>
      <c r="AE5" s="91"/>
      <c r="AF5" s="91"/>
      <c r="AG5" s="91"/>
      <c r="AH5" s="59">
        <v>365</v>
      </c>
      <c r="AI5" s="17">
        <v>0</v>
      </c>
      <c r="AJ5" s="149"/>
      <c r="AK5" s="149"/>
      <c r="AL5" s="149"/>
      <c r="AM5" s="149"/>
      <c r="AN5" s="149"/>
      <c r="AO5" s="164"/>
      <c r="AP5" s="149"/>
      <c r="AQ5" s="149"/>
      <c r="AR5" s="61"/>
    </row>
    <row r="6" spans="1:44" customFormat="1" ht="87" x14ac:dyDescent="0.35">
      <c r="A6" s="180"/>
      <c r="B6" s="149"/>
      <c r="C6" s="149"/>
      <c r="D6" s="149"/>
      <c r="E6" s="149"/>
      <c r="F6" s="149"/>
      <c r="G6" s="175"/>
      <c r="H6" s="175"/>
      <c r="I6" s="175"/>
      <c r="J6" s="175"/>
      <c r="K6" s="162"/>
      <c r="L6" s="162"/>
      <c r="M6" s="162"/>
      <c r="N6" s="162"/>
      <c r="O6" s="96">
        <f t="shared" si="0"/>
        <v>0</v>
      </c>
      <c r="P6" s="95"/>
      <c r="Q6" s="167"/>
      <c r="R6" s="138">
        <f t="shared" si="2"/>
        <v>0</v>
      </c>
      <c r="S6" s="95"/>
      <c r="T6" s="149"/>
      <c r="U6" s="182"/>
      <c r="V6" s="149"/>
      <c r="W6" s="62" t="s">
        <v>304</v>
      </c>
      <c r="X6" s="18">
        <v>10</v>
      </c>
      <c r="Y6" s="105">
        <v>0</v>
      </c>
      <c r="Z6" s="91" t="s">
        <v>360</v>
      </c>
      <c r="AA6" s="91" t="s">
        <v>365</v>
      </c>
      <c r="AB6" s="91" t="s">
        <v>367</v>
      </c>
      <c r="AC6" s="111">
        <v>48977</v>
      </c>
      <c r="AD6" s="91">
        <v>0</v>
      </c>
      <c r="AE6" s="91"/>
      <c r="AF6" s="91"/>
      <c r="AG6" s="91"/>
      <c r="AH6" s="59">
        <v>365</v>
      </c>
      <c r="AI6" s="17">
        <v>180</v>
      </c>
      <c r="AJ6" s="149"/>
      <c r="AK6" s="149"/>
      <c r="AL6" s="149"/>
      <c r="AM6" s="149"/>
      <c r="AN6" s="149"/>
      <c r="AO6" s="164"/>
      <c r="AP6" s="149"/>
      <c r="AQ6" s="149"/>
      <c r="AR6" s="61"/>
    </row>
    <row r="7" spans="1:44" customFormat="1" ht="29" x14ac:dyDescent="0.35">
      <c r="A7" s="180"/>
      <c r="B7" s="149"/>
      <c r="C7" s="149"/>
      <c r="D7" s="149"/>
      <c r="E7" s="149"/>
      <c r="F7" s="149"/>
      <c r="G7" s="175"/>
      <c r="H7" s="175"/>
      <c r="I7" s="175"/>
      <c r="J7" s="175"/>
      <c r="K7" s="162"/>
      <c r="L7" s="162"/>
      <c r="M7" s="162"/>
      <c r="N7" s="162"/>
      <c r="O7" s="96">
        <f t="shared" si="0"/>
        <v>0</v>
      </c>
      <c r="P7" s="95"/>
      <c r="Q7" s="167"/>
      <c r="R7" s="103"/>
      <c r="S7" s="95"/>
      <c r="T7" s="149"/>
      <c r="U7" s="182"/>
      <c r="V7" s="149"/>
      <c r="W7" s="62" t="s">
        <v>305</v>
      </c>
      <c r="X7" s="18">
        <v>1</v>
      </c>
      <c r="Y7" s="105"/>
      <c r="Z7" s="91"/>
      <c r="AA7" s="91"/>
      <c r="AB7" s="91"/>
      <c r="AC7" s="91"/>
      <c r="AD7" s="91"/>
      <c r="AE7" s="91"/>
      <c r="AF7" s="91"/>
      <c r="AG7" s="91"/>
      <c r="AH7" s="59">
        <v>365</v>
      </c>
      <c r="AI7" s="17">
        <v>180</v>
      </c>
      <c r="AJ7" s="149"/>
      <c r="AK7" s="149"/>
      <c r="AL7" s="149"/>
      <c r="AM7" s="149"/>
      <c r="AN7" s="149"/>
      <c r="AO7" s="164"/>
      <c r="AP7" s="149"/>
      <c r="AQ7" s="149"/>
      <c r="AR7" s="61"/>
    </row>
    <row r="8" spans="1:44" customFormat="1" x14ac:dyDescent="0.35">
      <c r="A8" s="181"/>
      <c r="B8" s="149"/>
      <c r="C8" s="149"/>
      <c r="D8" s="149"/>
      <c r="E8" s="149"/>
      <c r="F8" s="149"/>
      <c r="G8" s="175"/>
      <c r="H8" s="175"/>
      <c r="I8" s="175"/>
      <c r="J8" s="175"/>
      <c r="K8" s="162"/>
      <c r="L8" s="162"/>
      <c r="M8" s="162"/>
      <c r="N8" s="162"/>
      <c r="O8" s="96"/>
      <c r="P8" s="95"/>
      <c r="Q8" s="167"/>
      <c r="R8" s="103"/>
      <c r="S8" s="95"/>
      <c r="T8" s="149"/>
      <c r="U8" s="182"/>
      <c r="V8" s="149"/>
      <c r="W8" s="62" t="s">
        <v>306</v>
      </c>
      <c r="X8" s="18">
        <v>1</v>
      </c>
      <c r="Y8" s="105"/>
      <c r="Z8" s="91"/>
      <c r="AA8" s="91"/>
      <c r="AB8" s="91"/>
      <c r="AC8" s="91"/>
      <c r="AD8" s="91"/>
      <c r="AE8" s="91"/>
      <c r="AF8" s="91"/>
      <c r="AG8" s="91"/>
      <c r="AH8" s="59">
        <v>365</v>
      </c>
      <c r="AI8" s="17">
        <v>0</v>
      </c>
      <c r="AJ8" s="149"/>
      <c r="AK8" s="149"/>
      <c r="AL8" s="149"/>
      <c r="AM8" s="149"/>
      <c r="AN8" s="149"/>
      <c r="AO8" s="164"/>
      <c r="AP8" s="149"/>
      <c r="AQ8" s="149"/>
      <c r="AR8" s="61"/>
    </row>
    <row r="9" spans="1:44" customFormat="1" ht="174" x14ac:dyDescent="0.35">
      <c r="A9" s="17" t="s">
        <v>307</v>
      </c>
      <c r="B9" s="17" t="s">
        <v>307</v>
      </c>
      <c r="C9" s="17" t="s">
        <v>307</v>
      </c>
      <c r="D9" s="17" t="s">
        <v>307</v>
      </c>
      <c r="E9" s="17" t="s">
        <v>307</v>
      </c>
      <c r="F9" s="17" t="s">
        <v>307</v>
      </c>
      <c r="G9" s="60" t="s">
        <v>308</v>
      </c>
      <c r="H9" s="18" t="s">
        <v>285</v>
      </c>
      <c r="I9" s="60" t="s">
        <v>309</v>
      </c>
      <c r="J9" s="20">
        <v>1</v>
      </c>
      <c r="K9" s="20">
        <v>0</v>
      </c>
      <c r="L9" s="20">
        <v>0</v>
      </c>
      <c r="M9" s="20">
        <v>0</v>
      </c>
      <c r="N9" s="20">
        <v>0</v>
      </c>
      <c r="O9" s="96">
        <f t="shared" si="0"/>
        <v>0</v>
      </c>
      <c r="P9" s="95"/>
      <c r="Q9" s="101"/>
      <c r="R9" s="138">
        <f t="shared" si="2"/>
        <v>0</v>
      </c>
      <c r="S9" s="95">
        <f t="shared" si="3"/>
        <v>0</v>
      </c>
      <c r="T9" s="149"/>
      <c r="U9" s="182"/>
      <c r="V9" s="149"/>
      <c r="W9" s="60" t="s">
        <v>310</v>
      </c>
      <c r="X9" s="20">
        <v>1</v>
      </c>
      <c r="Y9" s="106">
        <v>0</v>
      </c>
      <c r="Z9" s="90"/>
      <c r="AA9" s="90"/>
      <c r="AB9" s="90"/>
      <c r="AC9" s="90"/>
      <c r="AD9" s="90"/>
      <c r="AE9" s="90"/>
      <c r="AF9" s="90"/>
      <c r="AG9" s="90"/>
      <c r="AH9" s="59">
        <v>365</v>
      </c>
      <c r="AI9" s="17">
        <v>0</v>
      </c>
      <c r="AJ9" s="17" t="s">
        <v>307</v>
      </c>
      <c r="AK9" s="149"/>
      <c r="AL9" s="149"/>
      <c r="AM9" s="17" t="s">
        <v>311</v>
      </c>
      <c r="AN9" s="17" t="s">
        <v>60</v>
      </c>
      <c r="AO9" s="17">
        <v>0</v>
      </c>
      <c r="AP9" s="17" t="s">
        <v>307</v>
      </c>
      <c r="AQ9" s="17" t="s">
        <v>307</v>
      </c>
      <c r="AR9" s="61"/>
    </row>
    <row r="10" spans="1:44" ht="275.5" x14ac:dyDescent="0.35">
      <c r="A10" s="231" t="s">
        <v>48</v>
      </c>
      <c r="B10" s="231" t="s">
        <v>49</v>
      </c>
      <c r="C10" s="231" t="s">
        <v>117</v>
      </c>
      <c r="D10" s="231">
        <v>0</v>
      </c>
      <c r="E10" s="231" t="s">
        <v>118</v>
      </c>
      <c r="F10" s="231" t="s">
        <v>119</v>
      </c>
      <c r="G10" s="7" t="s">
        <v>120</v>
      </c>
      <c r="H10" s="7">
        <v>0</v>
      </c>
      <c r="I10" s="7" t="s">
        <v>121</v>
      </c>
      <c r="J10" s="8">
        <v>1000</v>
      </c>
      <c r="K10" s="8">
        <v>0</v>
      </c>
      <c r="L10" s="8">
        <v>0</v>
      </c>
      <c r="M10" s="8">
        <v>0</v>
      </c>
      <c r="N10" s="9" t="s">
        <v>347</v>
      </c>
      <c r="O10" s="96">
        <f>0</f>
        <v>0</v>
      </c>
      <c r="P10" s="95"/>
      <c r="Q10" s="167">
        <f>SUM(P10:P13)/4</f>
        <v>0.25</v>
      </c>
      <c r="R10" s="138">
        <f t="shared" si="2"/>
        <v>0.25</v>
      </c>
      <c r="S10" s="95">
        <f>R10/J10</f>
        <v>2.5000000000000001E-4</v>
      </c>
      <c r="T10" s="7" t="s">
        <v>123</v>
      </c>
      <c r="U10" s="10">
        <v>2020130010314</v>
      </c>
      <c r="V10" s="7" t="s">
        <v>124</v>
      </c>
      <c r="W10" s="7" t="s">
        <v>124</v>
      </c>
      <c r="X10" s="8">
        <v>1000</v>
      </c>
      <c r="Y10" s="8">
        <v>0</v>
      </c>
      <c r="Z10" s="8" t="s">
        <v>368</v>
      </c>
      <c r="AA10" s="7" t="s">
        <v>369</v>
      </c>
      <c r="AB10" s="7" t="s">
        <v>370</v>
      </c>
      <c r="AC10" s="8">
        <v>1</v>
      </c>
      <c r="AD10" s="8"/>
      <c r="AE10" s="8"/>
      <c r="AF10" s="8"/>
      <c r="AG10" s="8"/>
      <c r="AH10" s="11">
        <v>365</v>
      </c>
      <c r="AI10" s="11">
        <v>90</v>
      </c>
      <c r="AJ10" s="11" t="s">
        <v>125</v>
      </c>
      <c r="AK10" s="12" t="s">
        <v>126</v>
      </c>
      <c r="AL10" s="9" t="s">
        <v>127</v>
      </c>
      <c r="AM10" s="9" t="s">
        <v>128</v>
      </c>
      <c r="AN10" s="9" t="s">
        <v>129</v>
      </c>
      <c r="AO10" s="11">
        <v>0</v>
      </c>
      <c r="AP10" s="11" t="s">
        <v>130</v>
      </c>
      <c r="AQ10" s="9" t="s">
        <v>131</v>
      </c>
      <c r="AR10" s="9" t="s">
        <v>122</v>
      </c>
    </row>
    <row r="11" spans="1:44" ht="116" x14ac:dyDescent="0.35">
      <c r="A11" s="232"/>
      <c r="B11" s="232"/>
      <c r="C11" s="232"/>
      <c r="D11" s="232"/>
      <c r="E11" s="232"/>
      <c r="F11" s="232"/>
      <c r="G11" s="7" t="s">
        <v>132</v>
      </c>
      <c r="H11" s="7">
        <v>0</v>
      </c>
      <c r="I11" s="7" t="s">
        <v>133</v>
      </c>
      <c r="J11" s="8">
        <v>600</v>
      </c>
      <c r="K11" s="8">
        <v>0</v>
      </c>
      <c r="L11" s="8">
        <v>0</v>
      </c>
      <c r="M11" s="8">
        <v>0</v>
      </c>
      <c r="N11" s="9">
        <v>1</v>
      </c>
      <c r="O11" s="96">
        <f>M11+N11</f>
        <v>1</v>
      </c>
      <c r="P11" s="95"/>
      <c r="Q11" s="167"/>
      <c r="R11" s="138">
        <f t="shared" si="2"/>
        <v>0</v>
      </c>
      <c r="S11" s="95">
        <f>R11/J11</f>
        <v>0</v>
      </c>
      <c r="T11" s="7" t="s">
        <v>123</v>
      </c>
      <c r="U11" s="10">
        <v>2020130010314</v>
      </c>
      <c r="V11" s="7" t="s">
        <v>135</v>
      </c>
      <c r="W11" s="7" t="s">
        <v>135</v>
      </c>
      <c r="X11" s="8">
        <v>600</v>
      </c>
      <c r="Y11" s="8">
        <v>0</v>
      </c>
      <c r="Z11" s="8"/>
      <c r="AA11" s="8"/>
      <c r="AB11" s="8"/>
      <c r="AC11" s="8"/>
      <c r="AD11" s="8"/>
      <c r="AE11" s="8"/>
      <c r="AF11" s="8"/>
      <c r="AG11" s="8"/>
      <c r="AH11" s="11">
        <v>365</v>
      </c>
      <c r="AI11" s="11">
        <v>90</v>
      </c>
      <c r="AJ11" s="11" t="s">
        <v>125</v>
      </c>
      <c r="AK11" s="12" t="s">
        <v>338</v>
      </c>
      <c r="AL11" s="9" t="s">
        <v>127</v>
      </c>
      <c r="AM11" s="9" t="s">
        <v>128</v>
      </c>
      <c r="AN11" s="9" t="s">
        <v>129</v>
      </c>
      <c r="AO11" s="11">
        <v>0</v>
      </c>
      <c r="AP11" s="11" t="s">
        <v>130</v>
      </c>
      <c r="AQ11" s="9" t="s">
        <v>131</v>
      </c>
      <c r="AR11" s="9" t="s">
        <v>134</v>
      </c>
    </row>
    <row r="12" spans="1:44" ht="72.650000000000006" customHeight="1" x14ac:dyDescent="0.35">
      <c r="A12" s="232"/>
      <c r="B12" s="232"/>
      <c r="C12" s="232"/>
      <c r="D12" s="232"/>
      <c r="E12" s="232"/>
      <c r="F12" s="232"/>
      <c r="G12" s="7" t="s">
        <v>136</v>
      </c>
      <c r="H12" s="7">
        <v>0</v>
      </c>
      <c r="I12" s="7" t="s">
        <v>137</v>
      </c>
      <c r="J12" s="8">
        <v>1</v>
      </c>
      <c r="K12" s="8">
        <v>1</v>
      </c>
      <c r="L12" s="8">
        <v>1</v>
      </c>
      <c r="M12" s="8">
        <v>1</v>
      </c>
      <c r="N12" s="9">
        <v>1</v>
      </c>
      <c r="O12" s="96">
        <f t="shared" ref="O12:O63" si="4">M12+N12</f>
        <v>2</v>
      </c>
      <c r="P12" s="95">
        <f>100%</f>
        <v>1</v>
      </c>
      <c r="Q12" s="167"/>
      <c r="R12" s="138">
        <f t="shared" si="2"/>
        <v>1</v>
      </c>
      <c r="S12" s="95">
        <f t="shared" ref="S12:S17" si="5">R12/J12</f>
        <v>1</v>
      </c>
      <c r="T12" s="7" t="s">
        <v>123</v>
      </c>
      <c r="U12" s="10">
        <v>2020130010314</v>
      </c>
      <c r="V12" s="7" t="s">
        <v>138</v>
      </c>
      <c r="W12" s="7" t="s">
        <v>138</v>
      </c>
      <c r="X12" s="8">
        <v>1</v>
      </c>
      <c r="Y12" s="8">
        <v>0</v>
      </c>
      <c r="Z12" s="8"/>
      <c r="AA12" s="8"/>
      <c r="AB12" s="8"/>
      <c r="AC12" s="8"/>
      <c r="AD12" s="8"/>
      <c r="AE12" s="8"/>
      <c r="AF12" s="8"/>
      <c r="AG12" s="8"/>
      <c r="AH12" s="11">
        <v>365</v>
      </c>
      <c r="AI12" s="11">
        <v>90</v>
      </c>
      <c r="AJ12" s="11" t="s">
        <v>125</v>
      </c>
      <c r="AK12" s="12" t="s">
        <v>338</v>
      </c>
      <c r="AL12" s="9" t="s">
        <v>127</v>
      </c>
      <c r="AM12" s="9" t="s">
        <v>128</v>
      </c>
      <c r="AN12" s="9" t="s">
        <v>129</v>
      </c>
      <c r="AO12" s="11">
        <v>0</v>
      </c>
      <c r="AP12" s="11" t="s">
        <v>130</v>
      </c>
      <c r="AQ12" s="9" t="s">
        <v>131</v>
      </c>
      <c r="AR12" s="11"/>
    </row>
    <row r="13" spans="1:44" ht="101.5" x14ac:dyDescent="0.35">
      <c r="A13" s="233"/>
      <c r="B13" s="233"/>
      <c r="C13" s="233"/>
      <c r="D13" s="233"/>
      <c r="E13" s="233"/>
      <c r="F13" s="233"/>
      <c r="G13" s="7" t="s">
        <v>139</v>
      </c>
      <c r="H13" s="7">
        <v>0</v>
      </c>
      <c r="I13" s="7" t="s">
        <v>140</v>
      </c>
      <c r="J13" s="8">
        <v>1</v>
      </c>
      <c r="K13" s="8">
        <v>0</v>
      </c>
      <c r="L13" s="8">
        <v>0</v>
      </c>
      <c r="M13" s="8">
        <v>0</v>
      </c>
      <c r="N13" s="9">
        <v>0</v>
      </c>
      <c r="O13" s="96">
        <f t="shared" si="4"/>
        <v>0</v>
      </c>
      <c r="P13" s="95"/>
      <c r="Q13" s="168"/>
      <c r="R13" s="138">
        <f t="shared" si="2"/>
        <v>0</v>
      </c>
      <c r="S13" s="95">
        <f t="shared" si="5"/>
        <v>0</v>
      </c>
      <c r="T13" s="7" t="s">
        <v>123</v>
      </c>
      <c r="U13" s="10">
        <v>2020130010314</v>
      </c>
      <c r="V13" s="7" t="s">
        <v>142</v>
      </c>
      <c r="W13" s="7" t="s">
        <v>142</v>
      </c>
      <c r="X13" s="8">
        <v>1</v>
      </c>
      <c r="Y13" s="8">
        <v>0</v>
      </c>
      <c r="Z13" s="8"/>
      <c r="AA13" s="8"/>
      <c r="AB13" s="8"/>
      <c r="AC13" s="8"/>
      <c r="AD13" s="8"/>
      <c r="AE13" s="8"/>
      <c r="AF13" s="8"/>
      <c r="AG13" s="8"/>
      <c r="AH13" s="11">
        <v>365</v>
      </c>
      <c r="AI13" s="11">
        <v>30</v>
      </c>
      <c r="AJ13" s="11" t="s">
        <v>125</v>
      </c>
      <c r="AK13" s="12" t="s">
        <v>338</v>
      </c>
      <c r="AL13" s="9" t="s">
        <v>127</v>
      </c>
      <c r="AM13" s="9" t="s">
        <v>128</v>
      </c>
      <c r="AN13" s="9" t="s">
        <v>129</v>
      </c>
      <c r="AO13" s="11">
        <v>0</v>
      </c>
      <c r="AP13" s="11" t="s">
        <v>130</v>
      </c>
      <c r="AQ13" s="9" t="s">
        <v>131</v>
      </c>
      <c r="AR13" s="9" t="s">
        <v>141</v>
      </c>
    </row>
    <row r="14" spans="1:44" s="3" customFormat="1" ht="130.5" customHeight="1" x14ac:dyDescent="0.35">
      <c r="A14" s="210" t="s">
        <v>48</v>
      </c>
      <c r="B14" s="210" t="s">
        <v>49</v>
      </c>
      <c r="C14" s="210" t="s">
        <v>50</v>
      </c>
      <c r="D14" s="210">
        <v>0</v>
      </c>
      <c r="E14" s="210">
        <v>1</v>
      </c>
      <c r="F14" s="210" t="s">
        <v>51</v>
      </c>
      <c r="G14" s="13" t="s">
        <v>52</v>
      </c>
      <c r="H14" s="13">
        <v>4766698146</v>
      </c>
      <c r="I14" s="13" t="s">
        <v>53</v>
      </c>
      <c r="J14" s="14">
        <v>40000000000</v>
      </c>
      <c r="K14" s="14">
        <v>10000000000</v>
      </c>
      <c r="L14" s="14">
        <v>26985786147</v>
      </c>
      <c r="M14" s="14">
        <v>798610870</v>
      </c>
      <c r="N14" s="14">
        <v>4260818508</v>
      </c>
      <c r="O14" s="96">
        <f t="shared" si="4"/>
        <v>5059429378</v>
      </c>
      <c r="P14" s="95">
        <f t="shared" si="1"/>
        <v>0.50594293779999999</v>
      </c>
      <c r="Q14" s="173">
        <f>SUM(P14:P16)/3</f>
        <v>0.30198097926666667</v>
      </c>
      <c r="R14" s="138">
        <f t="shared" si="2"/>
        <v>26985786147.301983</v>
      </c>
      <c r="S14" s="95">
        <f t="shared" si="5"/>
        <v>0.67464465368254956</v>
      </c>
      <c r="T14" s="13" t="s">
        <v>54</v>
      </c>
      <c r="U14" s="15">
        <v>2020130010220</v>
      </c>
      <c r="V14" s="13" t="s">
        <v>55</v>
      </c>
      <c r="W14" s="13" t="s">
        <v>56</v>
      </c>
      <c r="X14" s="14">
        <v>10000000000</v>
      </c>
      <c r="Y14" s="14">
        <v>0</v>
      </c>
      <c r="Z14" s="14" t="s">
        <v>373</v>
      </c>
      <c r="AA14" s="14" t="s">
        <v>371</v>
      </c>
      <c r="AB14" s="14" t="s">
        <v>370</v>
      </c>
      <c r="AC14" s="14">
        <v>11671200</v>
      </c>
      <c r="AD14" s="114">
        <v>0</v>
      </c>
      <c r="AE14" s="14">
        <v>65240777</v>
      </c>
      <c r="AF14" s="14">
        <v>0</v>
      </c>
      <c r="AG14" s="115">
        <f>AF14/AE14</f>
        <v>0</v>
      </c>
      <c r="AH14" s="16">
        <f>365*4</f>
        <v>1460</v>
      </c>
      <c r="AI14" s="13">
        <v>365</v>
      </c>
      <c r="AJ14" s="13" t="s">
        <v>57</v>
      </c>
      <c r="AK14" s="13" t="s">
        <v>58</v>
      </c>
      <c r="AL14" s="13" t="s">
        <v>58</v>
      </c>
      <c r="AM14" s="13" t="s">
        <v>59</v>
      </c>
      <c r="AN14" s="13" t="s">
        <v>60</v>
      </c>
      <c r="AO14" s="13">
        <v>0</v>
      </c>
      <c r="AP14" s="13" t="s">
        <v>61</v>
      </c>
      <c r="AQ14" s="13" t="s">
        <v>62</v>
      </c>
      <c r="AR14" s="13"/>
    </row>
    <row r="15" spans="1:44" s="3" customFormat="1" ht="130.5" customHeight="1" x14ac:dyDescent="0.35">
      <c r="A15" s="210"/>
      <c r="B15" s="210"/>
      <c r="C15" s="210"/>
      <c r="D15" s="210"/>
      <c r="E15" s="210"/>
      <c r="F15" s="210"/>
      <c r="G15" s="13" t="s">
        <v>63</v>
      </c>
      <c r="H15" s="13">
        <v>108</v>
      </c>
      <c r="I15" s="13" t="s">
        <v>64</v>
      </c>
      <c r="J15" s="14">
        <v>50</v>
      </c>
      <c r="K15" s="14">
        <v>20</v>
      </c>
      <c r="L15" s="14">
        <v>10</v>
      </c>
      <c r="M15" s="14">
        <v>0</v>
      </c>
      <c r="N15" s="14">
        <v>8</v>
      </c>
      <c r="O15" s="96">
        <f t="shared" si="4"/>
        <v>8</v>
      </c>
      <c r="P15" s="95">
        <f t="shared" si="1"/>
        <v>0.4</v>
      </c>
      <c r="Q15" s="174"/>
      <c r="R15" s="138">
        <f>L15+N15</f>
        <v>18</v>
      </c>
      <c r="S15" s="95">
        <f t="shared" si="5"/>
        <v>0.36</v>
      </c>
      <c r="T15" s="13" t="s">
        <v>54</v>
      </c>
      <c r="U15" s="15">
        <v>2020130010220</v>
      </c>
      <c r="V15" s="13" t="s">
        <v>55</v>
      </c>
      <c r="W15" s="13" t="s">
        <v>65</v>
      </c>
      <c r="X15" s="13">
        <v>20</v>
      </c>
      <c r="Y15" s="109">
        <v>0</v>
      </c>
      <c r="Z15" s="86" t="s">
        <v>62</v>
      </c>
      <c r="AA15" s="86" t="s">
        <v>372</v>
      </c>
      <c r="AB15" s="86" t="s">
        <v>370</v>
      </c>
      <c r="AC15" s="14">
        <v>53569577</v>
      </c>
      <c r="AD15" s="86">
        <v>0</v>
      </c>
      <c r="AE15" s="86"/>
      <c r="AF15" s="86"/>
      <c r="AG15" s="86"/>
      <c r="AH15" s="13">
        <v>900</v>
      </c>
      <c r="AI15" s="13">
        <v>365</v>
      </c>
      <c r="AJ15" s="13" t="s">
        <v>57</v>
      </c>
      <c r="AK15" s="13">
        <v>1000</v>
      </c>
      <c r="AL15" s="13">
        <v>1000</v>
      </c>
      <c r="AM15" s="13" t="s">
        <v>66</v>
      </c>
      <c r="AN15" s="13" t="s">
        <v>60</v>
      </c>
      <c r="AO15" s="13">
        <v>65240777</v>
      </c>
      <c r="AP15" s="13" t="s">
        <v>61</v>
      </c>
      <c r="AQ15" s="13" t="s">
        <v>62</v>
      </c>
      <c r="AR15" s="13"/>
    </row>
    <row r="16" spans="1:44" s="3" customFormat="1" ht="130.5" customHeight="1" x14ac:dyDescent="0.35">
      <c r="A16" s="210"/>
      <c r="B16" s="210"/>
      <c r="C16" s="210"/>
      <c r="D16" s="210"/>
      <c r="E16" s="210"/>
      <c r="F16" s="210"/>
      <c r="G16" s="13" t="s">
        <v>67</v>
      </c>
      <c r="H16" s="13">
        <v>0</v>
      </c>
      <c r="I16" s="13" t="s">
        <v>68</v>
      </c>
      <c r="J16" s="14">
        <v>1</v>
      </c>
      <c r="K16" s="14">
        <v>1</v>
      </c>
      <c r="L16" s="14">
        <v>0</v>
      </c>
      <c r="M16" s="14">
        <v>0</v>
      </c>
      <c r="N16" s="14">
        <v>0</v>
      </c>
      <c r="O16" s="96">
        <f t="shared" si="4"/>
        <v>0</v>
      </c>
      <c r="P16" s="95">
        <f t="shared" si="1"/>
        <v>0</v>
      </c>
      <c r="Q16" s="174"/>
      <c r="R16" s="138">
        <f t="shared" si="2"/>
        <v>0</v>
      </c>
      <c r="S16" s="95">
        <f t="shared" si="5"/>
        <v>0</v>
      </c>
      <c r="T16" s="13" t="s">
        <v>69</v>
      </c>
      <c r="U16" s="15">
        <v>2020130010230</v>
      </c>
      <c r="V16" s="13" t="s">
        <v>70</v>
      </c>
      <c r="W16" s="13" t="s">
        <v>71</v>
      </c>
      <c r="X16" s="13">
        <v>1</v>
      </c>
      <c r="Y16" s="109">
        <v>0</v>
      </c>
      <c r="Z16" s="86"/>
      <c r="AA16" s="86"/>
      <c r="AB16" s="86"/>
      <c r="AC16" s="86"/>
      <c r="AD16" s="86"/>
      <c r="AE16" s="86"/>
      <c r="AF16" s="86"/>
      <c r="AG16" s="86"/>
      <c r="AH16" s="13">
        <v>365</v>
      </c>
      <c r="AI16" s="13">
        <v>150</v>
      </c>
      <c r="AJ16" s="13" t="s">
        <v>57</v>
      </c>
      <c r="AK16" s="13">
        <v>1000</v>
      </c>
      <c r="AL16" s="13">
        <v>0</v>
      </c>
      <c r="AM16" s="13" t="s">
        <v>66</v>
      </c>
      <c r="AN16" s="13" t="s">
        <v>60</v>
      </c>
      <c r="AO16" s="13">
        <v>11671000</v>
      </c>
      <c r="AP16" s="13" t="s">
        <v>72</v>
      </c>
      <c r="AQ16" s="13" t="s">
        <v>62</v>
      </c>
      <c r="AR16" s="13"/>
    </row>
    <row r="17" spans="1:45" ht="69" customHeight="1" x14ac:dyDescent="0.35">
      <c r="A17" s="179" t="s">
        <v>48</v>
      </c>
      <c r="B17" s="179" t="s">
        <v>73</v>
      </c>
      <c r="C17" s="179" t="s">
        <v>74</v>
      </c>
      <c r="D17" s="149">
        <v>0</v>
      </c>
      <c r="E17" s="149" t="s">
        <v>75</v>
      </c>
      <c r="F17" s="149" t="s">
        <v>76</v>
      </c>
      <c r="G17" s="149" t="s">
        <v>77</v>
      </c>
      <c r="H17" s="149" t="s">
        <v>78</v>
      </c>
      <c r="I17" s="149" t="s">
        <v>79</v>
      </c>
      <c r="J17" s="149">
        <v>3</v>
      </c>
      <c r="K17" s="149">
        <v>1</v>
      </c>
      <c r="L17" s="197"/>
      <c r="M17" s="207">
        <v>3</v>
      </c>
      <c r="N17" s="197">
        <v>0</v>
      </c>
      <c r="O17" s="96">
        <f t="shared" si="4"/>
        <v>3</v>
      </c>
      <c r="P17" s="95">
        <f>100%</f>
        <v>1</v>
      </c>
      <c r="Q17" s="144">
        <f>P17</f>
        <v>1</v>
      </c>
      <c r="R17" s="138">
        <f>L17+O17</f>
        <v>3</v>
      </c>
      <c r="S17" s="95">
        <f t="shared" si="5"/>
        <v>1</v>
      </c>
      <c r="T17" s="149" t="s">
        <v>80</v>
      </c>
      <c r="U17" s="198">
        <v>2020130010148</v>
      </c>
      <c r="V17" s="149" t="s">
        <v>81</v>
      </c>
      <c r="W17" s="18" t="s">
        <v>82</v>
      </c>
      <c r="X17" s="19">
        <v>34</v>
      </c>
      <c r="Y17" s="19">
        <v>0</v>
      </c>
      <c r="Z17" s="19" t="s">
        <v>374</v>
      </c>
      <c r="AA17" s="116" t="s">
        <v>376</v>
      </c>
      <c r="AB17" s="116" t="s">
        <v>370</v>
      </c>
      <c r="AC17" s="112">
        <v>1000000000</v>
      </c>
      <c r="AD17" s="112">
        <v>526200000</v>
      </c>
      <c r="AE17" s="112">
        <v>2000000000</v>
      </c>
      <c r="AF17" s="112">
        <v>938639274</v>
      </c>
      <c r="AG17" s="113">
        <f>AF17/AE17</f>
        <v>0.46931963700000001</v>
      </c>
      <c r="AH17" s="17">
        <v>365</v>
      </c>
      <c r="AI17" s="17">
        <v>150</v>
      </c>
      <c r="AJ17" s="17">
        <v>21</v>
      </c>
      <c r="AK17" s="149" t="s">
        <v>83</v>
      </c>
      <c r="AL17" s="17">
        <v>1665</v>
      </c>
      <c r="AM17" s="17">
        <v>1665</v>
      </c>
      <c r="AN17" s="179" t="s">
        <v>84</v>
      </c>
      <c r="AO17" s="149" t="s">
        <v>85</v>
      </c>
      <c r="AP17" s="149" t="s">
        <v>86</v>
      </c>
      <c r="AQ17" s="149" t="s">
        <v>87</v>
      </c>
      <c r="AR17" s="149" t="s">
        <v>88</v>
      </c>
    </row>
    <row r="18" spans="1:45" ht="64.5" customHeight="1" x14ac:dyDescent="0.35">
      <c r="A18" s="180"/>
      <c r="B18" s="180"/>
      <c r="C18" s="180"/>
      <c r="D18" s="149"/>
      <c r="E18" s="149"/>
      <c r="F18" s="149"/>
      <c r="G18" s="149"/>
      <c r="H18" s="149"/>
      <c r="I18" s="149"/>
      <c r="J18" s="149"/>
      <c r="K18" s="149"/>
      <c r="L18" s="197"/>
      <c r="M18" s="208"/>
      <c r="N18" s="197"/>
      <c r="O18" s="96"/>
      <c r="P18" s="95"/>
      <c r="Q18" s="144"/>
      <c r="R18" s="138"/>
      <c r="S18" s="95"/>
      <c r="T18" s="149"/>
      <c r="U18" s="198"/>
      <c r="V18" s="149"/>
      <c r="W18" s="18" t="s">
        <v>89</v>
      </c>
      <c r="X18" s="20">
        <v>13</v>
      </c>
      <c r="Y18" s="106">
        <v>0</v>
      </c>
      <c r="Z18" s="90" t="s">
        <v>375</v>
      </c>
      <c r="AA18" s="91" t="s">
        <v>377</v>
      </c>
      <c r="AB18" s="91" t="s">
        <v>378</v>
      </c>
      <c r="AC18" s="112">
        <v>1000000000</v>
      </c>
      <c r="AD18" s="112">
        <v>412439274</v>
      </c>
      <c r="AE18" s="90"/>
      <c r="AF18" s="90"/>
      <c r="AG18" s="90"/>
      <c r="AH18" s="17">
        <v>365</v>
      </c>
      <c r="AI18" s="17">
        <v>150</v>
      </c>
      <c r="AJ18" s="17">
        <v>4</v>
      </c>
      <c r="AK18" s="149"/>
      <c r="AL18" s="17">
        <v>200</v>
      </c>
      <c r="AM18" s="17">
        <v>200</v>
      </c>
      <c r="AN18" s="180"/>
      <c r="AO18" s="149"/>
      <c r="AP18" s="149"/>
      <c r="AQ18" s="149"/>
      <c r="AR18" s="149"/>
    </row>
    <row r="19" spans="1:45" ht="51.75" customHeight="1" x14ac:dyDescent="0.35">
      <c r="A19" s="180"/>
      <c r="B19" s="180"/>
      <c r="C19" s="180"/>
      <c r="D19" s="149"/>
      <c r="E19" s="149"/>
      <c r="F19" s="149"/>
      <c r="G19" s="149"/>
      <c r="H19" s="149"/>
      <c r="I19" s="149"/>
      <c r="J19" s="149"/>
      <c r="K19" s="149"/>
      <c r="L19" s="197"/>
      <c r="M19" s="208"/>
      <c r="N19" s="197"/>
      <c r="O19" s="96"/>
      <c r="P19" s="95"/>
      <c r="Q19" s="144"/>
      <c r="R19" s="103"/>
      <c r="S19" s="95"/>
      <c r="T19" s="149"/>
      <c r="U19" s="198"/>
      <c r="V19" s="149"/>
      <c r="W19" s="18" t="s">
        <v>90</v>
      </c>
      <c r="X19" s="21">
        <v>0</v>
      </c>
      <c r="Y19" s="21">
        <v>0</v>
      </c>
      <c r="Z19" s="21"/>
      <c r="AA19" s="21"/>
      <c r="AB19" s="21"/>
      <c r="AC19" s="21"/>
      <c r="AD19" s="21"/>
      <c r="AE19" s="21"/>
      <c r="AF19" s="21"/>
      <c r="AG19" s="21"/>
      <c r="AH19" s="17">
        <v>365</v>
      </c>
      <c r="AI19" s="17">
        <v>150</v>
      </c>
      <c r="AJ19" s="17">
        <v>0</v>
      </c>
      <c r="AK19" s="149"/>
      <c r="AL19" s="17">
        <v>1665</v>
      </c>
      <c r="AM19" s="17">
        <v>0</v>
      </c>
      <c r="AN19" s="180"/>
      <c r="AO19" s="149"/>
      <c r="AP19" s="149"/>
      <c r="AQ19" s="149"/>
      <c r="AR19" s="149"/>
    </row>
    <row r="20" spans="1:45" ht="159.5" x14ac:dyDescent="0.35">
      <c r="A20" s="180"/>
      <c r="B20" s="180"/>
      <c r="C20" s="180"/>
      <c r="D20" s="149"/>
      <c r="E20" s="149"/>
      <c r="F20" s="149"/>
      <c r="G20" s="149"/>
      <c r="H20" s="149"/>
      <c r="I20" s="149"/>
      <c r="J20" s="149"/>
      <c r="K20" s="149"/>
      <c r="L20" s="197"/>
      <c r="M20" s="208"/>
      <c r="N20" s="197"/>
      <c r="O20" s="96"/>
      <c r="P20" s="95"/>
      <c r="Q20" s="144"/>
      <c r="R20" s="103"/>
      <c r="S20" s="95"/>
      <c r="T20" s="149"/>
      <c r="U20" s="198"/>
      <c r="V20" s="149"/>
      <c r="W20" s="18" t="s">
        <v>91</v>
      </c>
      <c r="X20" s="20">
        <v>21</v>
      </c>
      <c r="Y20" s="106">
        <v>0</v>
      </c>
      <c r="Z20" s="90"/>
      <c r="AA20" s="90"/>
      <c r="AB20" s="90"/>
      <c r="AC20" s="90"/>
      <c r="AD20" s="90"/>
      <c r="AE20" s="90"/>
      <c r="AF20" s="90"/>
      <c r="AG20" s="90"/>
      <c r="AH20" s="17">
        <v>365</v>
      </c>
      <c r="AI20" s="17">
        <v>150</v>
      </c>
      <c r="AJ20" s="17">
        <v>18</v>
      </c>
      <c r="AK20" s="149"/>
      <c r="AL20" s="17">
        <v>600</v>
      </c>
      <c r="AM20" s="17">
        <v>483</v>
      </c>
      <c r="AN20" s="180"/>
      <c r="AO20" s="149"/>
      <c r="AP20" s="149"/>
      <c r="AQ20" s="149"/>
      <c r="AR20" s="149"/>
    </row>
    <row r="21" spans="1:45" ht="69" customHeight="1" x14ac:dyDescent="0.35">
      <c r="A21" s="180"/>
      <c r="B21" s="180"/>
      <c r="C21" s="180"/>
      <c r="D21" s="149"/>
      <c r="E21" s="149"/>
      <c r="F21" s="149"/>
      <c r="G21" s="149"/>
      <c r="H21" s="149"/>
      <c r="I21" s="149"/>
      <c r="J21" s="149"/>
      <c r="K21" s="149"/>
      <c r="L21" s="197"/>
      <c r="M21" s="209"/>
      <c r="N21" s="197"/>
      <c r="O21" s="96"/>
      <c r="P21" s="95"/>
      <c r="Q21" s="144"/>
      <c r="R21" s="103"/>
      <c r="S21" s="95"/>
      <c r="T21" s="149"/>
      <c r="U21" s="198"/>
      <c r="V21" s="149"/>
      <c r="W21" s="18" t="s">
        <v>92</v>
      </c>
      <c r="X21" s="20">
        <v>27</v>
      </c>
      <c r="Y21" s="106">
        <v>0</v>
      </c>
      <c r="Z21" s="90"/>
      <c r="AA21" s="90"/>
      <c r="AB21" s="90"/>
      <c r="AC21" s="90"/>
      <c r="AD21" s="90"/>
      <c r="AE21" s="90"/>
      <c r="AF21" s="90"/>
      <c r="AG21" s="90"/>
      <c r="AH21" s="17">
        <v>365</v>
      </c>
      <c r="AI21" s="17">
        <v>150</v>
      </c>
      <c r="AJ21" s="17">
        <v>0</v>
      </c>
      <c r="AK21" s="149"/>
      <c r="AL21" s="17">
        <v>1665</v>
      </c>
      <c r="AM21" s="17">
        <v>0</v>
      </c>
      <c r="AN21" s="180"/>
      <c r="AO21" s="149"/>
      <c r="AP21" s="149"/>
      <c r="AQ21" s="149"/>
      <c r="AR21" s="149"/>
    </row>
    <row r="22" spans="1:45" ht="51.75" customHeight="1" x14ac:dyDescent="0.35">
      <c r="A22" s="180"/>
      <c r="B22" s="180"/>
      <c r="C22" s="180"/>
      <c r="D22" s="149"/>
      <c r="E22" s="149"/>
      <c r="F22" s="149"/>
      <c r="G22" s="149" t="s">
        <v>93</v>
      </c>
      <c r="H22" s="149">
        <v>0</v>
      </c>
      <c r="I22" s="149" t="s">
        <v>94</v>
      </c>
      <c r="J22" s="149">
        <v>1665</v>
      </c>
      <c r="K22" s="149">
        <v>834</v>
      </c>
      <c r="L22" s="197"/>
      <c r="M22" s="207">
        <v>0</v>
      </c>
      <c r="N22" s="197">
        <v>0</v>
      </c>
      <c r="O22" s="96"/>
      <c r="P22" s="95"/>
      <c r="Q22" s="144"/>
      <c r="R22" s="138"/>
      <c r="S22" s="95"/>
      <c r="T22" s="149"/>
      <c r="U22" s="198"/>
      <c r="V22" s="149"/>
      <c r="W22" s="18" t="s">
        <v>95</v>
      </c>
      <c r="X22" s="20">
        <v>10</v>
      </c>
      <c r="Y22" s="106">
        <v>0</v>
      </c>
      <c r="Z22" s="90"/>
      <c r="AA22" s="90"/>
      <c r="AB22" s="90"/>
      <c r="AC22" s="90"/>
      <c r="AD22" s="90"/>
      <c r="AE22" s="90"/>
      <c r="AF22" s="90"/>
      <c r="AG22" s="90"/>
      <c r="AH22" s="17">
        <v>365</v>
      </c>
      <c r="AI22" s="17">
        <v>150</v>
      </c>
      <c r="AJ22" s="17">
        <v>7</v>
      </c>
      <c r="AK22" s="149"/>
      <c r="AL22" s="17">
        <v>38</v>
      </c>
      <c r="AM22" s="17">
        <v>38</v>
      </c>
      <c r="AN22" s="180"/>
      <c r="AO22" s="149"/>
      <c r="AP22" s="149"/>
      <c r="AQ22" s="149"/>
      <c r="AR22" s="149"/>
    </row>
    <row r="23" spans="1:45" ht="72.5" x14ac:dyDescent="0.35">
      <c r="A23" s="180"/>
      <c r="B23" s="180"/>
      <c r="C23" s="180"/>
      <c r="D23" s="149"/>
      <c r="E23" s="149"/>
      <c r="F23" s="149"/>
      <c r="G23" s="149"/>
      <c r="H23" s="149"/>
      <c r="I23" s="149"/>
      <c r="J23" s="149"/>
      <c r="K23" s="149"/>
      <c r="L23" s="197"/>
      <c r="M23" s="208"/>
      <c r="N23" s="197"/>
      <c r="O23" s="96"/>
      <c r="P23" s="95"/>
      <c r="Q23" s="144"/>
      <c r="R23" s="103"/>
      <c r="S23" s="95"/>
      <c r="T23" s="149"/>
      <c r="U23" s="198"/>
      <c r="V23" s="149"/>
      <c r="W23" s="18" t="s">
        <v>96</v>
      </c>
      <c r="X23" s="19">
        <v>3</v>
      </c>
      <c r="Y23" s="19">
        <v>0</v>
      </c>
      <c r="Z23" s="19"/>
      <c r="AA23" s="19"/>
      <c r="AB23" s="19"/>
      <c r="AC23" s="19"/>
      <c r="AD23" s="19"/>
      <c r="AE23" s="19"/>
      <c r="AF23" s="19"/>
      <c r="AG23" s="19"/>
      <c r="AH23" s="17">
        <v>365</v>
      </c>
      <c r="AI23" s="17">
        <v>150</v>
      </c>
      <c r="AJ23" s="17">
        <v>0</v>
      </c>
      <c r="AK23" s="149"/>
      <c r="AL23" s="17">
        <v>0</v>
      </c>
      <c r="AM23" s="17">
        <v>0</v>
      </c>
      <c r="AN23" s="180"/>
      <c r="AO23" s="149"/>
      <c r="AP23" s="149"/>
      <c r="AQ23" s="149"/>
      <c r="AR23" s="149"/>
    </row>
    <row r="24" spans="1:45" ht="188.5" x14ac:dyDescent="0.35">
      <c r="A24" s="180"/>
      <c r="B24" s="180"/>
      <c r="C24" s="180"/>
      <c r="D24" s="149"/>
      <c r="E24" s="149"/>
      <c r="F24" s="149"/>
      <c r="G24" s="149"/>
      <c r="H24" s="149"/>
      <c r="I24" s="149"/>
      <c r="J24" s="149"/>
      <c r="K24" s="149"/>
      <c r="L24" s="197"/>
      <c r="M24" s="208"/>
      <c r="N24" s="197"/>
      <c r="O24" s="96"/>
      <c r="P24" s="95"/>
      <c r="Q24" s="144"/>
      <c r="R24" s="103"/>
      <c r="S24" s="95"/>
      <c r="T24" s="149"/>
      <c r="U24" s="198"/>
      <c r="V24" s="149"/>
      <c r="W24" s="18" t="s">
        <v>97</v>
      </c>
      <c r="X24" s="19">
        <f>417+417</f>
        <v>834</v>
      </c>
      <c r="Y24" s="19">
        <v>0</v>
      </c>
      <c r="Z24" s="19"/>
      <c r="AA24" s="19"/>
      <c r="AB24" s="19"/>
      <c r="AC24" s="19"/>
      <c r="AD24" s="19"/>
      <c r="AE24" s="19"/>
      <c r="AF24" s="19"/>
      <c r="AG24" s="19"/>
      <c r="AH24" s="17">
        <v>365</v>
      </c>
      <c r="AI24" s="17">
        <v>150</v>
      </c>
      <c r="AJ24" s="17">
        <v>300</v>
      </c>
      <c r="AK24" s="149"/>
      <c r="AL24" s="17">
        <v>1665</v>
      </c>
      <c r="AM24" s="17">
        <v>300</v>
      </c>
      <c r="AN24" s="180"/>
      <c r="AO24" s="149"/>
      <c r="AP24" s="149"/>
      <c r="AQ24" s="149"/>
      <c r="AR24" s="149"/>
    </row>
    <row r="25" spans="1:45" ht="72.5" x14ac:dyDescent="0.35">
      <c r="A25" s="180"/>
      <c r="B25" s="180"/>
      <c r="C25" s="180"/>
      <c r="D25" s="149"/>
      <c r="E25" s="149"/>
      <c r="F25" s="149"/>
      <c r="G25" s="149"/>
      <c r="H25" s="149"/>
      <c r="I25" s="149"/>
      <c r="J25" s="149"/>
      <c r="K25" s="149"/>
      <c r="L25" s="197"/>
      <c r="M25" s="208"/>
      <c r="N25" s="197"/>
      <c r="O25" s="96"/>
      <c r="P25" s="95"/>
      <c r="Q25" s="144"/>
      <c r="R25" s="103"/>
      <c r="S25" s="95"/>
      <c r="T25" s="149"/>
      <c r="U25" s="198"/>
      <c r="V25" s="149"/>
      <c r="W25" s="18" t="s">
        <v>98</v>
      </c>
      <c r="X25" s="19">
        <v>6</v>
      </c>
      <c r="Y25" s="19">
        <v>0</v>
      </c>
      <c r="Z25" s="19"/>
      <c r="AA25" s="19"/>
      <c r="AB25" s="19"/>
      <c r="AC25" s="19"/>
      <c r="AD25" s="19"/>
      <c r="AE25" s="19"/>
      <c r="AF25" s="19"/>
      <c r="AG25" s="19"/>
      <c r="AH25" s="17">
        <v>365</v>
      </c>
      <c r="AI25" s="17">
        <v>150</v>
      </c>
      <c r="AJ25" s="17">
        <v>4</v>
      </c>
      <c r="AK25" s="149"/>
      <c r="AL25" s="17">
        <v>1665</v>
      </c>
      <c r="AM25" s="17">
        <v>300</v>
      </c>
      <c r="AN25" s="180"/>
      <c r="AO25" s="149"/>
      <c r="AP25" s="149"/>
      <c r="AQ25" s="149"/>
      <c r="AR25" s="149"/>
    </row>
    <row r="26" spans="1:45" ht="82.5" customHeight="1" thickBot="1" x14ac:dyDescent="0.4">
      <c r="A26" s="181"/>
      <c r="B26" s="181"/>
      <c r="C26" s="181"/>
      <c r="D26" s="149"/>
      <c r="E26" s="149"/>
      <c r="F26" s="149"/>
      <c r="G26" s="149"/>
      <c r="H26" s="149"/>
      <c r="I26" s="149"/>
      <c r="J26" s="149"/>
      <c r="K26" s="149"/>
      <c r="L26" s="197"/>
      <c r="M26" s="209"/>
      <c r="N26" s="197"/>
      <c r="O26" s="96"/>
      <c r="P26" s="95"/>
      <c r="Q26" s="144"/>
      <c r="R26" s="103"/>
      <c r="S26" s="95"/>
      <c r="T26" s="149"/>
      <c r="U26" s="198"/>
      <c r="V26" s="149"/>
      <c r="W26" s="18" t="s">
        <v>99</v>
      </c>
      <c r="X26" s="19">
        <v>12</v>
      </c>
      <c r="Y26" s="19">
        <v>0</v>
      </c>
      <c r="Z26" s="19"/>
      <c r="AA26" s="19"/>
      <c r="AB26" s="19"/>
      <c r="AC26" s="19"/>
      <c r="AD26" s="19"/>
      <c r="AE26" s="19"/>
      <c r="AF26" s="19"/>
      <c r="AG26" s="19"/>
      <c r="AH26" s="17">
        <v>365</v>
      </c>
      <c r="AI26" s="17">
        <v>150</v>
      </c>
      <c r="AJ26" s="17">
        <v>5</v>
      </c>
      <c r="AK26" s="149"/>
      <c r="AL26" s="17">
        <v>1665</v>
      </c>
      <c r="AM26" s="17"/>
      <c r="AN26" s="181"/>
      <c r="AO26" s="149"/>
      <c r="AP26" s="149"/>
      <c r="AQ26" s="149"/>
      <c r="AR26" s="149"/>
    </row>
    <row r="27" spans="1:45" customFormat="1" ht="116" x14ac:dyDescent="0.35">
      <c r="A27" s="193" t="s">
        <v>48</v>
      </c>
      <c r="B27" s="206" t="s">
        <v>192</v>
      </c>
      <c r="C27" s="206" t="s">
        <v>193</v>
      </c>
      <c r="D27" s="206">
        <v>3207999</v>
      </c>
      <c r="E27" s="206" t="s">
        <v>194</v>
      </c>
      <c r="F27" s="243" t="s">
        <v>195</v>
      </c>
      <c r="G27" s="23" t="s">
        <v>196</v>
      </c>
      <c r="H27" s="22">
        <v>3207999</v>
      </c>
      <c r="I27" s="23" t="s">
        <v>197</v>
      </c>
      <c r="J27" s="24">
        <v>3207999</v>
      </c>
      <c r="K27" s="24">
        <v>1300673</v>
      </c>
      <c r="L27" s="25">
        <v>934447</v>
      </c>
      <c r="M27" s="26">
        <v>0.31</v>
      </c>
      <c r="N27" s="98">
        <v>650336.5</v>
      </c>
      <c r="O27" s="96">
        <f t="shared" si="4"/>
        <v>650336.81000000006</v>
      </c>
      <c r="P27" s="95">
        <f t="shared" si="1"/>
        <v>0.50000023833815266</v>
      </c>
      <c r="Q27" s="144">
        <f>P27</f>
        <v>0.50000023833815266</v>
      </c>
      <c r="R27" s="138">
        <f>L27+O27</f>
        <v>1584783.81</v>
      </c>
      <c r="S27" s="95">
        <f>R27/J27</f>
        <v>0.49401006982857543</v>
      </c>
      <c r="T27" s="199" t="s">
        <v>198</v>
      </c>
      <c r="U27" s="202">
        <v>2021130010028</v>
      </c>
      <c r="V27" s="199" t="s">
        <v>199</v>
      </c>
      <c r="W27" s="204" t="s">
        <v>200</v>
      </c>
      <c r="X27" s="170">
        <v>1300673</v>
      </c>
      <c r="Y27" s="119">
        <v>0</v>
      </c>
      <c r="Z27" s="27" t="s">
        <v>379</v>
      </c>
      <c r="AA27" s="122" t="s">
        <v>383</v>
      </c>
      <c r="AB27" s="122" t="s">
        <v>370</v>
      </c>
      <c r="AC27" s="123">
        <v>50000000</v>
      </c>
      <c r="AD27" s="27">
        <v>0</v>
      </c>
      <c r="AE27" s="123">
        <v>189910027</v>
      </c>
      <c r="AF27" s="27">
        <v>0</v>
      </c>
      <c r="AG27" s="124">
        <f>AF27/AE27</f>
        <v>0</v>
      </c>
      <c r="AH27" s="150">
        <v>365</v>
      </c>
      <c r="AI27" s="150">
        <v>181</v>
      </c>
      <c r="AJ27" s="28" t="s">
        <v>201</v>
      </c>
      <c r="AK27" s="165">
        <v>533913</v>
      </c>
      <c r="AL27" s="165">
        <v>533913</v>
      </c>
      <c r="AM27" s="29" t="s">
        <v>202</v>
      </c>
      <c r="AN27" s="30" t="s">
        <v>39</v>
      </c>
      <c r="AO27" s="31">
        <v>50000000</v>
      </c>
      <c r="AP27" s="32" t="s">
        <v>203</v>
      </c>
      <c r="AQ27" s="33" t="s">
        <v>204</v>
      </c>
      <c r="AR27" s="30" t="s">
        <v>205</v>
      </c>
      <c r="AS27" s="5">
        <v>252279</v>
      </c>
    </row>
    <row r="28" spans="1:45" customFormat="1" ht="78" x14ac:dyDescent="0.35">
      <c r="A28" s="194"/>
      <c r="B28" s="148"/>
      <c r="C28" s="148"/>
      <c r="D28" s="148"/>
      <c r="E28" s="148"/>
      <c r="F28" s="147"/>
      <c r="G28" s="117"/>
      <c r="H28" s="94"/>
      <c r="I28" s="117"/>
      <c r="J28" s="118"/>
      <c r="K28" s="118"/>
      <c r="L28" s="25"/>
      <c r="M28" s="26"/>
      <c r="N28" s="98"/>
      <c r="O28" s="96"/>
      <c r="P28" s="95"/>
      <c r="Q28" s="144"/>
      <c r="R28" s="103"/>
      <c r="S28" s="95"/>
      <c r="T28" s="199"/>
      <c r="U28" s="202"/>
      <c r="V28" s="199"/>
      <c r="W28" s="204"/>
      <c r="X28" s="171"/>
      <c r="Y28" s="120">
        <v>0</v>
      </c>
      <c r="Z28" s="27" t="s">
        <v>380</v>
      </c>
      <c r="AA28" s="122" t="s">
        <v>384</v>
      </c>
      <c r="AB28" s="122" t="s">
        <v>370</v>
      </c>
      <c r="AC28" s="123">
        <v>50000000</v>
      </c>
      <c r="AD28" s="27">
        <v>0</v>
      </c>
      <c r="AE28" s="27"/>
      <c r="AF28" s="27"/>
      <c r="AG28" s="27"/>
      <c r="AH28" s="150"/>
      <c r="AI28" s="150"/>
      <c r="AJ28" s="93"/>
      <c r="AK28" s="165"/>
      <c r="AL28" s="165"/>
      <c r="AM28" s="29"/>
      <c r="AN28" s="30"/>
      <c r="AO28" s="31"/>
      <c r="AP28" s="87"/>
      <c r="AQ28" s="33"/>
      <c r="AR28" s="30"/>
      <c r="AS28" s="5"/>
    </row>
    <row r="29" spans="1:45" customFormat="1" ht="65" x14ac:dyDescent="0.35">
      <c r="A29" s="194"/>
      <c r="B29" s="148"/>
      <c r="C29" s="148"/>
      <c r="D29" s="148"/>
      <c r="E29" s="148"/>
      <c r="F29" s="147"/>
      <c r="G29" s="117"/>
      <c r="H29" s="94"/>
      <c r="I29" s="117"/>
      <c r="J29" s="118"/>
      <c r="K29" s="118"/>
      <c r="L29" s="25"/>
      <c r="M29" s="26"/>
      <c r="N29" s="98"/>
      <c r="O29" s="96"/>
      <c r="P29" s="95"/>
      <c r="Q29" s="144"/>
      <c r="R29" s="103"/>
      <c r="S29" s="95"/>
      <c r="T29" s="199"/>
      <c r="U29" s="202"/>
      <c r="V29" s="199"/>
      <c r="W29" s="204"/>
      <c r="X29" s="171"/>
      <c r="Y29" s="120">
        <v>0</v>
      </c>
      <c r="Z29" s="27" t="s">
        <v>381</v>
      </c>
      <c r="AA29" s="122" t="s">
        <v>385</v>
      </c>
      <c r="AB29" s="122" t="s">
        <v>370</v>
      </c>
      <c r="AC29" s="123">
        <v>25000000</v>
      </c>
      <c r="AD29" s="27">
        <v>0</v>
      </c>
      <c r="AE29" s="27"/>
      <c r="AF29" s="27"/>
      <c r="AG29" s="27"/>
      <c r="AH29" s="150"/>
      <c r="AI29" s="150"/>
      <c r="AJ29" s="93"/>
      <c r="AK29" s="165"/>
      <c r="AL29" s="165"/>
      <c r="AM29" s="29"/>
      <c r="AN29" s="30"/>
      <c r="AO29" s="31"/>
      <c r="AP29" s="87"/>
      <c r="AQ29" s="33"/>
      <c r="AR29" s="30"/>
      <c r="AS29" s="5"/>
    </row>
    <row r="30" spans="1:45" customFormat="1" ht="65" x14ac:dyDescent="0.35">
      <c r="A30" s="194"/>
      <c r="B30" s="148"/>
      <c r="C30" s="148"/>
      <c r="D30" s="148"/>
      <c r="E30" s="148"/>
      <c r="F30" s="147"/>
      <c r="G30" s="117"/>
      <c r="H30" s="94"/>
      <c r="I30" s="117"/>
      <c r="J30" s="118"/>
      <c r="K30" s="118"/>
      <c r="L30" s="25"/>
      <c r="M30" s="26"/>
      <c r="N30" s="98"/>
      <c r="O30" s="96"/>
      <c r="P30" s="95"/>
      <c r="Q30" s="144"/>
      <c r="R30" s="103"/>
      <c r="S30" s="95"/>
      <c r="T30" s="199"/>
      <c r="U30" s="202"/>
      <c r="V30" s="199"/>
      <c r="W30" s="204"/>
      <c r="X30" s="171"/>
      <c r="Y30" s="120"/>
      <c r="Z30" s="27" t="s">
        <v>204</v>
      </c>
      <c r="AA30" s="122" t="s">
        <v>386</v>
      </c>
      <c r="AB30" s="122" t="s">
        <v>370</v>
      </c>
      <c r="AC30" s="123">
        <v>50000000</v>
      </c>
      <c r="AD30" s="27">
        <v>0</v>
      </c>
      <c r="AE30" s="27"/>
      <c r="AF30" s="27"/>
      <c r="AG30" s="27"/>
      <c r="AH30" s="150"/>
      <c r="AI30" s="150"/>
      <c r="AJ30" s="93"/>
      <c r="AK30" s="165"/>
      <c r="AL30" s="165"/>
      <c r="AM30" s="29"/>
      <c r="AN30" s="30"/>
      <c r="AO30" s="31"/>
      <c r="AP30" s="87"/>
      <c r="AQ30" s="33"/>
      <c r="AR30" s="30"/>
      <c r="AS30" s="5"/>
    </row>
    <row r="31" spans="1:45" customFormat="1" ht="78" x14ac:dyDescent="0.35">
      <c r="A31" s="194"/>
      <c r="B31" s="148"/>
      <c r="C31" s="148"/>
      <c r="D31" s="148"/>
      <c r="E31" s="148"/>
      <c r="F31" s="148"/>
      <c r="G31" s="117"/>
      <c r="H31" s="94"/>
      <c r="I31" s="117"/>
      <c r="J31" s="118"/>
      <c r="K31" s="118"/>
      <c r="L31" s="25"/>
      <c r="M31" s="26"/>
      <c r="N31" s="98"/>
      <c r="O31" s="96"/>
      <c r="P31" s="95"/>
      <c r="Q31" s="144"/>
      <c r="R31" s="103"/>
      <c r="S31" s="95"/>
      <c r="T31" s="199"/>
      <c r="U31" s="202"/>
      <c r="V31" s="199"/>
      <c r="W31" s="204"/>
      <c r="X31" s="172"/>
      <c r="Y31" s="121">
        <v>0</v>
      </c>
      <c r="Z31" s="27" t="s">
        <v>382</v>
      </c>
      <c r="AA31" s="122" t="s">
        <v>387</v>
      </c>
      <c r="AB31" s="122" t="s">
        <v>388</v>
      </c>
      <c r="AC31" s="123">
        <v>14910027</v>
      </c>
      <c r="AD31" s="27">
        <v>0</v>
      </c>
      <c r="AE31" s="27"/>
      <c r="AF31" s="27"/>
      <c r="AG31" s="27"/>
      <c r="AH31" s="150"/>
      <c r="AI31" s="150"/>
      <c r="AJ31" s="93"/>
      <c r="AK31" s="165"/>
      <c r="AL31" s="165"/>
      <c r="AM31" s="29"/>
      <c r="AN31" s="30"/>
      <c r="AO31" s="31"/>
      <c r="AP31" s="87"/>
      <c r="AQ31" s="33"/>
      <c r="AR31" s="30"/>
      <c r="AS31" s="5"/>
    </row>
    <row r="32" spans="1:45" customFormat="1" ht="130.5" x14ac:dyDescent="0.35">
      <c r="A32" s="194"/>
      <c r="B32" s="195"/>
      <c r="C32" s="195"/>
      <c r="D32" s="195"/>
      <c r="E32" s="195"/>
      <c r="F32" s="32" t="s">
        <v>206</v>
      </c>
      <c r="G32" s="33" t="s">
        <v>207</v>
      </c>
      <c r="H32" s="35" t="s">
        <v>208</v>
      </c>
      <c r="I32" s="33" t="s">
        <v>209</v>
      </c>
      <c r="J32" s="32">
        <v>18</v>
      </c>
      <c r="K32" s="32">
        <v>13</v>
      </c>
      <c r="L32" s="36">
        <v>17</v>
      </c>
      <c r="M32" s="26">
        <v>1</v>
      </c>
      <c r="N32" s="99">
        <v>11</v>
      </c>
      <c r="O32" s="96">
        <f t="shared" si="4"/>
        <v>12</v>
      </c>
      <c r="P32" s="95">
        <f t="shared" si="1"/>
        <v>0.92307692307692313</v>
      </c>
      <c r="Q32" s="102">
        <f>P32/1</f>
        <v>0.92307692307692313</v>
      </c>
      <c r="R32" s="138">
        <f t="shared" ref="R32:R37" si="6">L32+O32</f>
        <v>29</v>
      </c>
      <c r="S32" s="95">
        <f>R32/J32</f>
        <v>1.6111111111111112</v>
      </c>
      <c r="T32" s="199"/>
      <c r="U32" s="202"/>
      <c r="V32" s="199"/>
      <c r="W32" s="204"/>
      <c r="X32" s="27">
        <v>13</v>
      </c>
      <c r="Y32" s="27">
        <v>0</v>
      </c>
      <c r="Z32" s="27" t="s">
        <v>210</v>
      </c>
      <c r="AA32" s="122" t="s">
        <v>386</v>
      </c>
      <c r="AB32" s="122" t="s">
        <v>370</v>
      </c>
      <c r="AC32" s="123">
        <v>100000000</v>
      </c>
      <c r="AD32" s="27">
        <v>0</v>
      </c>
      <c r="AE32" s="123">
        <v>100000000</v>
      </c>
      <c r="AF32" s="27">
        <v>0</v>
      </c>
      <c r="AG32" s="124">
        <f>AF32/AE32</f>
        <v>0</v>
      </c>
      <c r="AH32" s="150"/>
      <c r="AI32" s="150"/>
      <c r="AJ32" s="28" t="s">
        <v>201</v>
      </c>
      <c r="AK32" s="165"/>
      <c r="AL32" s="165"/>
      <c r="AM32" s="29" t="s">
        <v>202</v>
      </c>
      <c r="AN32" s="30" t="s">
        <v>39</v>
      </c>
      <c r="AO32" s="37">
        <v>100000000</v>
      </c>
      <c r="AP32" s="32" t="s">
        <v>203</v>
      </c>
      <c r="AQ32" s="33" t="s">
        <v>210</v>
      </c>
      <c r="AR32" s="30" t="s">
        <v>211</v>
      </c>
      <c r="AS32" s="6">
        <v>11</v>
      </c>
    </row>
    <row r="33" spans="1:45" customFormat="1" ht="188.5" x14ac:dyDescent="0.35">
      <c r="A33" s="194"/>
      <c r="B33" s="195"/>
      <c r="C33" s="195"/>
      <c r="D33" s="195"/>
      <c r="E33" s="195"/>
      <c r="F33" s="195" t="s">
        <v>212</v>
      </c>
      <c r="G33" s="33" t="s">
        <v>213</v>
      </c>
      <c r="H33" s="35">
        <v>0</v>
      </c>
      <c r="I33" s="33" t="s">
        <v>214</v>
      </c>
      <c r="J33" s="32">
        <v>4</v>
      </c>
      <c r="K33" s="32">
        <v>1</v>
      </c>
      <c r="L33" s="36">
        <v>0</v>
      </c>
      <c r="M33" s="26">
        <v>0</v>
      </c>
      <c r="N33" s="26">
        <v>0</v>
      </c>
      <c r="O33" s="96">
        <f t="shared" si="4"/>
        <v>0</v>
      </c>
      <c r="P33" s="95">
        <f t="shared" si="1"/>
        <v>0</v>
      </c>
      <c r="Q33" s="144">
        <f>SUM(P33:P36)/4</f>
        <v>0.375</v>
      </c>
      <c r="R33" s="138">
        <f t="shared" si="6"/>
        <v>0</v>
      </c>
      <c r="S33" s="95">
        <f t="shared" ref="S33:S36" si="7">R33/J33</f>
        <v>0</v>
      </c>
      <c r="T33" s="199"/>
      <c r="U33" s="202"/>
      <c r="V33" s="199"/>
      <c r="W33" s="204"/>
      <c r="X33" s="27">
        <v>1</v>
      </c>
      <c r="Y33" s="27">
        <v>0</v>
      </c>
      <c r="Z33" s="27" t="s">
        <v>215</v>
      </c>
      <c r="AA33" s="122" t="s">
        <v>386</v>
      </c>
      <c r="AB33" s="122" t="s">
        <v>370</v>
      </c>
      <c r="AC33" s="123">
        <v>100000000</v>
      </c>
      <c r="AD33" s="27">
        <v>0</v>
      </c>
      <c r="AE33" s="123">
        <v>100000000</v>
      </c>
      <c r="AF33" s="27">
        <v>0</v>
      </c>
      <c r="AG33" s="124">
        <f>AF33/AE33</f>
        <v>0</v>
      </c>
      <c r="AH33" s="150"/>
      <c r="AI33" s="150"/>
      <c r="AJ33" s="28" t="s">
        <v>201</v>
      </c>
      <c r="AK33" s="165"/>
      <c r="AL33" s="165"/>
      <c r="AM33" s="29" t="s">
        <v>202</v>
      </c>
      <c r="AN33" s="30" t="s">
        <v>39</v>
      </c>
      <c r="AO33" s="201">
        <v>100000000</v>
      </c>
      <c r="AP33" s="195" t="s">
        <v>203</v>
      </c>
      <c r="AQ33" s="146" t="s">
        <v>215</v>
      </c>
      <c r="AR33" s="30" t="s">
        <v>216</v>
      </c>
      <c r="AS33" s="6">
        <v>0</v>
      </c>
    </row>
    <row r="34" spans="1:45" customFormat="1" ht="145" x14ac:dyDescent="0.35">
      <c r="A34" s="194"/>
      <c r="B34" s="195"/>
      <c r="C34" s="195"/>
      <c r="D34" s="195"/>
      <c r="E34" s="195"/>
      <c r="F34" s="195"/>
      <c r="G34" s="33" t="s">
        <v>217</v>
      </c>
      <c r="H34" s="35">
        <v>5</v>
      </c>
      <c r="I34" s="33" t="s">
        <v>218</v>
      </c>
      <c r="J34" s="32">
        <v>5</v>
      </c>
      <c r="K34" s="32">
        <v>4</v>
      </c>
      <c r="L34" s="36">
        <v>4</v>
      </c>
      <c r="M34" s="26">
        <v>1</v>
      </c>
      <c r="N34" s="26">
        <v>1</v>
      </c>
      <c r="O34" s="96">
        <f t="shared" si="4"/>
        <v>2</v>
      </c>
      <c r="P34" s="95">
        <f t="shared" si="1"/>
        <v>0.5</v>
      </c>
      <c r="Q34" s="144"/>
      <c r="R34" s="138">
        <f t="shared" si="6"/>
        <v>6</v>
      </c>
      <c r="S34" s="95">
        <f t="shared" si="7"/>
        <v>1.2</v>
      </c>
      <c r="T34" s="199"/>
      <c r="U34" s="202"/>
      <c r="V34" s="199"/>
      <c r="W34" s="204"/>
      <c r="X34" s="27">
        <v>4</v>
      </c>
      <c r="Y34" s="27">
        <v>0</v>
      </c>
      <c r="Z34" s="27"/>
      <c r="AA34" s="27"/>
      <c r="AB34" s="27"/>
      <c r="AC34" s="27"/>
      <c r="AD34" s="27"/>
      <c r="AE34" s="27"/>
      <c r="AF34" s="27"/>
      <c r="AG34" s="27"/>
      <c r="AH34" s="150"/>
      <c r="AI34" s="150"/>
      <c r="AJ34" s="28" t="s">
        <v>201</v>
      </c>
      <c r="AK34" s="165"/>
      <c r="AL34" s="165"/>
      <c r="AM34" s="29" t="s">
        <v>202</v>
      </c>
      <c r="AN34" s="30" t="s">
        <v>39</v>
      </c>
      <c r="AO34" s="201"/>
      <c r="AP34" s="195"/>
      <c r="AQ34" s="147"/>
      <c r="AR34" s="30" t="s">
        <v>219</v>
      </c>
      <c r="AS34" s="6">
        <v>4</v>
      </c>
    </row>
    <row r="35" spans="1:45" customFormat="1" ht="130.5" x14ac:dyDescent="0.35">
      <c r="A35" s="194"/>
      <c r="B35" s="195"/>
      <c r="C35" s="195"/>
      <c r="D35" s="195"/>
      <c r="E35" s="195"/>
      <c r="F35" s="195"/>
      <c r="G35" s="33" t="s">
        <v>220</v>
      </c>
      <c r="H35" s="35">
        <v>3</v>
      </c>
      <c r="I35" s="33" t="s">
        <v>221</v>
      </c>
      <c r="J35" s="32">
        <v>3</v>
      </c>
      <c r="K35" s="32">
        <v>2</v>
      </c>
      <c r="L35" s="36">
        <v>3</v>
      </c>
      <c r="M35" s="99">
        <v>3</v>
      </c>
      <c r="N35" s="99">
        <v>3</v>
      </c>
      <c r="O35" s="96">
        <f t="shared" si="4"/>
        <v>6</v>
      </c>
      <c r="P35" s="95">
        <f>100%</f>
        <v>1</v>
      </c>
      <c r="Q35" s="144"/>
      <c r="R35" s="138">
        <f t="shared" si="6"/>
        <v>9</v>
      </c>
      <c r="S35" s="95">
        <f t="shared" si="7"/>
        <v>3</v>
      </c>
      <c r="T35" s="199"/>
      <c r="U35" s="202"/>
      <c r="V35" s="199"/>
      <c r="W35" s="204"/>
      <c r="X35" s="27">
        <v>2</v>
      </c>
      <c r="Y35" s="27">
        <v>0</v>
      </c>
      <c r="Z35" s="27"/>
      <c r="AA35" s="27"/>
      <c r="AB35" s="27"/>
      <c r="AC35" s="27"/>
      <c r="AD35" s="27"/>
      <c r="AE35" s="27"/>
      <c r="AF35" s="27"/>
      <c r="AG35" s="27"/>
      <c r="AH35" s="150"/>
      <c r="AI35" s="150"/>
      <c r="AJ35" s="28" t="s">
        <v>201</v>
      </c>
      <c r="AK35" s="165"/>
      <c r="AL35" s="165"/>
      <c r="AM35" s="29" t="s">
        <v>202</v>
      </c>
      <c r="AN35" s="30" t="s">
        <v>39</v>
      </c>
      <c r="AO35" s="201"/>
      <c r="AP35" s="195"/>
      <c r="AQ35" s="147"/>
      <c r="AR35" s="30" t="s">
        <v>222</v>
      </c>
      <c r="AS35" s="6">
        <v>3</v>
      </c>
    </row>
    <row r="36" spans="1:45" customFormat="1" ht="145" x14ac:dyDescent="0.35">
      <c r="A36" s="194"/>
      <c r="B36" s="146"/>
      <c r="C36" s="146"/>
      <c r="D36" s="146"/>
      <c r="E36" s="146"/>
      <c r="F36" s="146"/>
      <c r="G36" s="63" t="s">
        <v>223</v>
      </c>
      <c r="H36" s="64">
        <v>250</v>
      </c>
      <c r="I36" s="63" t="s">
        <v>224</v>
      </c>
      <c r="J36" s="65">
        <v>250</v>
      </c>
      <c r="K36" s="65">
        <v>150</v>
      </c>
      <c r="L36" s="66">
        <v>120</v>
      </c>
      <c r="M36" s="100">
        <v>0</v>
      </c>
      <c r="N36" s="100">
        <v>0</v>
      </c>
      <c r="O36" s="96">
        <f t="shared" si="4"/>
        <v>0</v>
      </c>
      <c r="P36" s="95">
        <f t="shared" si="1"/>
        <v>0</v>
      </c>
      <c r="Q36" s="144"/>
      <c r="R36" s="138">
        <f t="shared" si="6"/>
        <v>120</v>
      </c>
      <c r="S36" s="95">
        <f t="shared" si="7"/>
        <v>0.48</v>
      </c>
      <c r="T36" s="200"/>
      <c r="U36" s="203"/>
      <c r="V36" s="200"/>
      <c r="W36" s="204"/>
      <c r="X36" s="27">
        <v>150</v>
      </c>
      <c r="Y36" s="27">
        <v>0</v>
      </c>
      <c r="Z36" s="27"/>
      <c r="AA36" s="27"/>
      <c r="AB36" s="27"/>
      <c r="AC36" s="27"/>
      <c r="AD36" s="27"/>
      <c r="AE36" s="27"/>
      <c r="AF36" s="27"/>
      <c r="AG36" s="27"/>
      <c r="AH36" s="150"/>
      <c r="AI36" s="150"/>
      <c r="AJ36" s="28" t="s">
        <v>201</v>
      </c>
      <c r="AK36" s="165"/>
      <c r="AL36" s="165"/>
      <c r="AM36" s="29" t="s">
        <v>202</v>
      </c>
      <c r="AN36" s="30" t="s">
        <v>39</v>
      </c>
      <c r="AO36" s="201"/>
      <c r="AP36" s="195"/>
      <c r="AQ36" s="148"/>
      <c r="AR36" s="30" t="s">
        <v>225</v>
      </c>
      <c r="AS36" s="6">
        <v>0</v>
      </c>
    </row>
    <row r="37" spans="1:45" s="3" customFormat="1" ht="273" customHeight="1" x14ac:dyDescent="0.35">
      <c r="A37" s="157" t="s">
        <v>28</v>
      </c>
      <c r="B37" s="152" t="s">
        <v>29</v>
      </c>
      <c r="C37" s="152" t="s">
        <v>30</v>
      </c>
      <c r="D37" s="205">
        <v>0.57699999999999996</v>
      </c>
      <c r="E37" s="152" t="s">
        <v>31</v>
      </c>
      <c r="F37" s="152" t="s">
        <v>32</v>
      </c>
      <c r="G37" s="152" t="s">
        <v>33</v>
      </c>
      <c r="H37" s="152" t="s">
        <v>34</v>
      </c>
      <c r="I37" s="152" t="s">
        <v>35</v>
      </c>
      <c r="J37" s="152">
        <v>7</v>
      </c>
      <c r="K37" s="152">
        <v>1</v>
      </c>
      <c r="L37" s="161">
        <v>0</v>
      </c>
      <c r="M37" s="157">
        <v>0</v>
      </c>
      <c r="N37" s="161">
        <v>0</v>
      </c>
      <c r="O37" s="96">
        <f t="shared" si="4"/>
        <v>0</v>
      </c>
      <c r="P37" s="95">
        <f t="shared" si="1"/>
        <v>0</v>
      </c>
      <c r="Q37" s="144">
        <f>P37/1</f>
        <v>0</v>
      </c>
      <c r="R37" s="138">
        <f t="shared" si="6"/>
        <v>0</v>
      </c>
      <c r="S37" s="95">
        <f>R37/J37</f>
        <v>0</v>
      </c>
      <c r="T37" s="152" t="s">
        <v>36</v>
      </c>
      <c r="U37" s="169">
        <v>2020130010277</v>
      </c>
      <c r="V37" s="157" t="s">
        <v>37</v>
      </c>
      <c r="W37" s="68" t="s">
        <v>312</v>
      </c>
      <c r="X37" s="68">
        <v>18</v>
      </c>
      <c r="Y37" s="104">
        <v>0</v>
      </c>
      <c r="Z37" s="88" t="s">
        <v>41</v>
      </c>
      <c r="AA37" s="88" t="s">
        <v>392</v>
      </c>
      <c r="AB37" s="88" t="s">
        <v>370</v>
      </c>
      <c r="AC37" s="125">
        <v>196246775</v>
      </c>
      <c r="AD37" s="88">
        <v>0</v>
      </c>
      <c r="AE37" s="88"/>
      <c r="AF37" s="88"/>
      <c r="AG37" s="88"/>
      <c r="AH37" s="68">
        <v>365</v>
      </c>
      <c r="AI37" s="68">
        <v>180</v>
      </c>
      <c r="AJ37" s="157" t="s">
        <v>317</v>
      </c>
      <c r="AK37" s="151">
        <v>1089.683</v>
      </c>
      <c r="AL37" s="151">
        <v>1089.683</v>
      </c>
      <c r="AM37" s="151" t="s">
        <v>43</v>
      </c>
      <c r="AN37" s="152" t="s">
        <v>39</v>
      </c>
      <c r="AO37" s="154">
        <v>98889890</v>
      </c>
      <c r="AP37" s="152" t="s">
        <v>40</v>
      </c>
      <c r="AQ37" s="153" t="s">
        <v>41</v>
      </c>
      <c r="AR37" s="71" t="s">
        <v>321</v>
      </c>
    </row>
    <row r="38" spans="1:45" s="3" customFormat="1" ht="153.75" customHeight="1" x14ac:dyDescent="0.35">
      <c r="A38" s="157"/>
      <c r="B38" s="152"/>
      <c r="C38" s="152"/>
      <c r="D38" s="205"/>
      <c r="E38" s="152"/>
      <c r="F38" s="152"/>
      <c r="G38" s="152"/>
      <c r="H38" s="152"/>
      <c r="I38" s="152"/>
      <c r="J38" s="152"/>
      <c r="K38" s="152"/>
      <c r="L38" s="161"/>
      <c r="M38" s="157"/>
      <c r="N38" s="161"/>
      <c r="O38" s="96"/>
      <c r="P38" s="95"/>
      <c r="Q38" s="144"/>
      <c r="R38" s="103"/>
      <c r="S38" s="95"/>
      <c r="T38" s="152"/>
      <c r="U38" s="169"/>
      <c r="V38" s="157"/>
      <c r="W38" s="68" t="s">
        <v>313</v>
      </c>
      <c r="X38" s="68">
        <v>12</v>
      </c>
      <c r="Y38" s="104">
        <v>0</v>
      </c>
      <c r="Z38" s="88" t="s">
        <v>389</v>
      </c>
      <c r="AA38" s="88" t="s">
        <v>393</v>
      </c>
      <c r="AB38" s="88" t="s">
        <v>370</v>
      </c>
      <c r="AC38" s="125">
        <v>800000000</v>
      </c>
      <c r="AD38" s="88">
        <v>0</v>
      </c>
      <c r="AE38" s="125">
        <v>1346246775</v>
      </c>
      <c r="AF38" s="125">
        <v>377500000</v>
      </c>
      <c r="AG38" s="126">
        <f>AF38/AE38</f>
        <v>0.28040921397936125</v>
      </c>
      <c r="AH38" s="68">
        <v>365</v>
      </c>
      <c r="AI38" s="68">
        <v>180</v>
      </c>
      <c r="AJ38" s="157"/>
      <c r="AK38" s="151"/>
      <c r="AL38" s="151"/>
      <c r="AM38" s="151"/>
      <c r="AN38" s="152"/>
      <c r="AO38" s="155"/>
      <c r="AP38" s="152"/>
      <c r="AQ38" s="153"/>
      <c r="AR38" s="71" t="s">
        <v>320</v>
      </c>
    </row>
    <row r="39" spans="1:45" s="3" customFormat="1" ht="222" customHeight="1" x14ac:dyDescent="0.35">
      <c r="A39" s="157"/>
      <c r="B39" s="152"/>
      <c r="C39" s="152"/>
      <c r="D39" s="205"/>
      <c r="E39" s="152"/>
      <c r="F39" s="152"/>
      <c r="G39" s="152"/>
      <c r="H39" s="152"/>
      <c r="I39" s="152"/>
      <c r="J39" s="152"/>
      <c r="K39" s="152"/>
      <c r="L39" s="161"/>
      <c r="M39" s="157"/>
      <c r="N39" s="161"/>
      <c r="O39" s="96"/>
      <c r="P39" s="95"/>
      <c r="Q39" s="144"/>
      <c r="R39" s="103"/>
      <c r="S39" s="95"/>
      <c r="T39" s="152"/>
      <c r="U39" s="169"/>
      <c r="V39" s="157"/>
      <c r="W39" s="68" t="s">
        <v>314</v>
      </c>
      <c r="X39" s="68">
        <v>4</v>
      </c>
      <c r="Y39" s="104">
        <v>0</v>
      </c>
      <c r="Z39" s="88" t="s">
        <v>390</v>
      </c>
      <c r="AA39" s="88" t="s">
        <v>394</v>
      </c>
      <c r="AB39" s="88" t="s">
        <v>396</v>
      </c>
      <c r="AC39" s="125">
        <v>100000000</v>
      </c>
      <c r="AD39" s="125">
        <v>377500000</v>
      </c>
      <c r="AE39" s="88"/>
      <c r="AF39" s="88"/>
      <c r="AG39" s="88"/>
      <c r="AH39" s="68">
        <v>365</v>
      </c>
      <c r="AI39" s="68">
        <v>180</v>
      </c>
      <c r="AJ39" s="157"/>
      <c r="AK39" s="151"/>
      <c r="AL39" s="151"/>
      <c r="AM39" s="151"/>
      <c r="AN39" s="152"/>
      <c r="AO39" s="155"/>
      <c r="AP39" s="152"/>
      <c r="AQ39" s="153"/>
      <c r="AR39" s="71" t="s">
        <v>319</v>
      </c>
    </row>
    <row r="40" spans="1:45" s="3" customFormat="1" ht="237.75" customHeight="1" x14ac:dyDescent="0.35">
      <c r="A40" s="157"/>
      <c r="B40" s="152"/>
      <c r="C40" s="152"/>
      <c r="D40" s="205"/>
      <c r="E40" s="152"/>
      <c r="F40" s="152"/>
      <c r="G40" s="152"/>
      <c r="H40" s="152"/>
      <c r="I40" s="152"/>
      <c r="J40" s="152"/>
      <c r="K40" s="152"/>
      <c r="L40" s="161"/>
      <c r="M40" s="157"/>
      <c r="N40" s="161"/>
      <c r="O40" s="96"/>
      <c r="P40" s="95"/>
      <c r="Q40" s="144"/>
      <c r="R40" s="103"/>
      <c r="S40" s="96"/>
      <c r="T40" s="152"/>
      <c r="U40" s="169"/>
      <c r="V40" s="157"/>
      <c r="W40" s="68" t="s">
        <v>315</v>
      </c>
      <c r="X40" s="68">
        <v>16</v>
      </c>
      <c r="Y40" s="104">
        <v>0</v>
      </c>
      <c r="Z40" s="88" t="s">
        <v>391</v>
      </c>
      <c r="AA40" s="88" t="s">
        <v>395</v>
      </c>
      <c r="AB40" s="88" t="s">
        <v>397</v>
      </c>
      <c r="AC40" s="125">
        <v>250000000</v>
      </c>
      <c r="AD40" s="88">
        <v>0</v>
      </c>
      <c r="AE40" s="88"/>
      <c r="AF40" s="88"/>
      <c r="AG40" s="88"/>
      <c r="AH40" s="68">
        <v>365</v>
      </c>
      <c r="AI40" s="68">
        <v>180</v>
      </c>
      <c r="AJ40" s="157"/>
      <c r="AK40" s="151"/>
      <c r="AL40" s="151"/>
      <c r="AM40" s="151"/>
      <c r="AN40" s="152"/>
      <c r="AO40" s="156"/>
      <c r="AP40" s="152"/>
      <c r="AQ40" s="153"/>
      <c r="AR40" s="72" t="s">
        <v>318</v>
      </c>
    </row>
    <row r="41" spans="1:45" ht="108.75" customHeight="1" x14ac:dyDescent="0.35">
      <c r="A41" s="157"/>
      <c r="B41" s="152"/>
      <c r="C41" s="152"/>
      <c r="D41" s="205"/>
      <c r="E41" s="152"/>
      <c r="F41" s="152"/>
      <c r="G41" s="152"/>
      <c r="H41" s="152"/>
      <c r="I41" s="152"/>
      <c r="J41" s="152"/>
      <c r="K41" s="152"/>
      <c r="L41" s="161"/>
      <c r="M41" s="157"/>
      <c r="N41" s="161"/>
      <c r="O41" s="96"/>
      <c r="P41" s="95"/>
      <c r="Q41" s="144"/>
      <c r="R41" s="103"/>
      <c r="S41" s="95"/>
      <c r="T41" s="152"/>
      <c r="U41" s="169"/>
      <c r="V41" s="157"/>
      <c r="W41" s="69" t="s">
        <v>38</v>
      </c>
      <c r="X41" s="67">
        <v>1</v>
      </c>
      <c r="Y41" s="107">
        <v>0</v>
      </c>
      <c r="Z41" s="92"/>
      <c r="AA41" s="92"/>
      <c r="AB41" s="92"/>
      <c r="AC41" s="92"/>
      <c r="AD41" s="92"/>
      <c r="AE41" s="92"/>
      <c r="AF41" s="92"/>
      <c r="AG41" s="92"/>
      <c r="AH41" s="67">
        <v>30</v>
      </c>
      <c r="AI41" s="67">
        <v>0</v>
      </c>
      <c r="AJ41" s="157"/>
      <c r="AK41" s="151"/>
      <c r="AL41" s="151"/>
      <c r="AM41" s="151"/>
      <c r="AN41" s="152"/>
      <c r="AO41" s="196">
        <v>446000000</v>
      </c>
      <c r="AP41" s="152"/>
      <c r="AQ41" s="153"/>
      <c r="AR41" s="71" t="s">
        <v>316</v>
      </c>
    </row>
    <row r="42" spans="1:45" ht="73.5" customHeight="1" x14ac:dyDescent="0.35">
      <c r="A42" s="157"/>
      <c r="B42" s="152"/>
      <c r="C42" s="152"/>
      <c r="D42" s="205"/>
      <c r="E42" s="152"/>
      <c r="F42" s="152"/>
      <c r="G42" s="152"/>
      <c r="H42" s="152"/>
      <c r="I42" s="152"/>
      <c r="J42" s="152"/>
      <c r="K42" s="152"/>
      <c r="L42" s="161"/>
      <c r="M42" s="157"/>
      <c r="N42" s="161"/>
      <c r="O42" s="96"/>
      <c r="P42" s="95"/>
      <c r="Q42" s="144"/>
      <c r="R42" s="103"/>
      <c r="S42" s="95"/>
      <c r="T42" s="152"/>
      <c r="U42" s="169"/>
      <c r="V42" s="157"/>
      <c r="W42" s="69" t="s">
        <v>42</v>
      </c>
      <c r="X42" s="67">
        <v>1</v>
      </c>
      <c r="Y42" s="107">
        <v>0</v>
      </c>
      <c r="Z42" s="92"/>
      <c r="AA42" s="92"/>
      <c r="AB42" s="92"/>
      <c r="AC42" s="92"/>
      <c r="AD42" s="92"/>
      <c r="AE42" s="92"/>
      <c r="AF42" s="92"/>
      <c r="AG42" s="92"/>
      <c r="AH42" s="67">
        <v>30</v>
      </c>
      <c r="AI42" s="67">
        <v>0</v>
      </c>
      <c r="AJ42" s="157"/>
      <c r="AK42" s="151"/>
      <c r="AL42" s="151"/>
      <c r="AM42" s="151"/>
      <c r="AN42" s="152"/>
      <c r="AO42" s="196"/>
      <c r="AP42" s="152"/>
      <c r="AQ42" s="153"/>
      <c r="AR42" s="71" t="s">
        <v>44</v>
      </c>
    </row>
    <row r="43" spans="1:45" ht="78" customHeight="1" x14ac:dyDescent="0.35">
      <c r="A43" s="157"/>
      <c r="B43" s="152"/>
      <c r="C43" s="152"/>
      <c r="D43" s="205"/>
      <c r="E43" s="152"/>
      <c r="F43" s="152"/>
      <c r="G43" s="152"/>
      <c r="H43" s="152"/>
      <c r="I43" s="152"/>
      <c r="J43" s="152"/>
      <c r="K43" s="152"/>
      <c r="L43" s="161"/>
      <c r="M43" s="157"/>
      <c r="N43" s="161"/>
      <c r="O43" s="96"/>
      <c r="P43" s="95"/>
      <c r="Q43" s="144"/>
      <c r="R43" s="103"/>
      <c r="S43" s="95"/>
      <c r="T43" s="152"/>
      <c r="U43" s="169"/>
      <c r="V43" s="157"/>
      <c r="W43" s="70" t="s">
        <v>46</v>
      </c>
      <c r="X43" s="67">
        <v>1</v>
      </c>
      <c r="Y43" s="107">
        <v>0</v>
      </c>
      <c r="Z43" s="92"/>
      <c r="AA43" s="92"/>
      <c r="AB43" s="92"/>
      <c r="AC43" s="92"/>
      <c r="AD43" s="92"/>
      <c r="AE43" s="92"/>
      <c r="AF43" s="92"/>
      <c r="AG43" s="92"/>
      <c r="AH43" s="67">
        <v>270</v>
      </c>
      <c r="AI43" s="67">
        <v>0</v>
      </c>
      <c r="AJ43" s="157"/>
      <c r="AK43" s="151"/>
      <c r="AL43" s="151"/>
      <c r="AM43" s="151"/>
      <c r="AN43" s="152"/>
      <c r="AO43" s="196"/>
      <c r="AP43" s="152"/>
      <c r="AQ43" s="153"/>
      <c r="AR43" s="71" t="s">
        <v>45</v>
      </c>
    </row>
    <row r="44" spans="1:45" ht="45" customHeight="1" x14ac:dyDescent="0.35">
      <c r="A44" s="158" t="s">
        <v>28</v>
      </c>
      <c r="B44" s="158" t="s">
        <v>29</v>
      </c>
      <c r="C44" s="158" t="s">
        <v>30</v>
      </c>
      <c r="D44" s="221">
        <v>0.57699999999999996</v>
      </c>
      <c r="E44" s="158" t="s">
        <v>100</v>
      </c>
      <c r="F44" s="158" t="s">
        <v>101</v>
      </c>
      <c r="G44" s="158" t="s">
        <v>102</v>
      </c>
      <c r="H44" s="158">
        <v>0</v>
      </c>
      <c r="I44" s="158" t="s">
        <v>103</v>
      </c>
      <c r="J44" s="211">
        <v>0.6</v>
      </c>
      <c r="K44" s="212">
        <v>0.2</v>
      </c>
      <c r="L44" s="211">
        <v>0.05</v>
      </c>
      <c r="M44" s="221" t="e">
        <f>(AJ44+AJ45+AJ46+AJ47+AJ48+AJ49+AJ50+AJ51)/8*20%</f>
        <v>#VALUE!</v>
      </c>
      <c r="N44" s="222">
        <v>0.22800000000000001</v>
      </c>
      <c r="O44" s="103">
        <f>N44</f>
        <v>0.22800000000000001</v>
      </c>
      <c r="P44" s="95">
        <f>100%</f>
        <v>1</v>
      </c>
      <c r="Q44" s="144">
        <f>P44</f>
        <v>1</v>
      </c>
      <c r="R44" s="103">
        <f>L44+O44</f>
        <v>0.27800000000000002</v>
      </c>
      <c r="S44" s="139">
        <f>R44/J44</f>
        <v>0.46333333333333337</v>
      </c>
      <c r="T44" s="158" t="s">
        <v>104</v>
      </c>
      <c r="U44" s="230">
        <v>2020130010200</v>
      </c>
      <c r="V44" s="158" t="s">
        <v>105</v>
      </c>
      <c r="W44" s="38" t="s">
        <v>226</v>
      </c>
      <c r="X44" s="39">
        <v>700</v>
      </c>
      <c r="Y44" s="39">
        <v>0</v>
      </c>
      <c r="Z44" s="39"/>
      <c r="AA44" s="39"/>
      <c r="AB44" s="39"/>
      <c r="AC44" s="39"/>
      <c r="AD44" s="39"/>
      <c r="AE44" s="39"/>
      <c r="AF44" s="39"/>
      <c r="AG44" s="39"/>
      <c r="AH44" s="39">
        <f>(20*10)</f>
        <v>200</v>
      </c>
      <c r="AI44" s="39">
        <v>80</v>
      </c>
      <c r="AJ44" s="158" t="s">
        <v>106</v>
      </c>
      <c r="AK44" s="158">
        <v>2845</v>
      </c>
      <c r="AL44" s="159">
        <v>379.09625</v>
      </c>
      <c r="AM44" s="158" t="s">
        <v>107</v>
      </c>
      <c r="AN44" s="158" t="s">
        <v>108</v>
      </c>
      <c r="AO44" s="158">
        <v>900000000</v>
      </c>
      <c r="AP44" s="158" t="s">
        <v>109</v>
      </c>
      <c r="AQ44" s="158" t="s">
        <v>110</v>
      </c>
      <c r="AR44" s="40" t="s">
        <v>346</v>
      </c>
    </row>
    <row r="45" spans="1:45" ht="65" x14ac:dyDescent="0.35">
      <c r="A45" s="158"/>
      <c r="B45" s="158"/>
      <c r="C45" s="158"/>
      <c r="D45" s="221"/>
      <c r="E45" s="158"/>
      <c r="F45" s="158"/>
      <c r="G45" s="158"/>
      <c r="H45" s="158"/>
      <c r="I45" s="158"/>
      <c r="J45" s="158"/>
      <c r="K45" s="213"/>
      <c r="L45" s="158"/>
      <c r="M45" s="221"/>
      <c r="N45" s="222"/>
      <c r="O45" s="96"/>
      <c r="P45" s="95"/>
      <c r="Q45" s="144"/>
      <c r="R45" s="103"/>
      <c r="S45" s="95"/>
      <c r="T45" s="158"/>
      <c r="U45" s="230"/>
      <c r="V45" s="158"/>
      <c r="W45" s="38" t="s">
        <v>227</v>
      </c>
      <c r="X45" s="39">
        <v>3</v>
      </c>
      <c r="Y45" s="39">
        <v>0</v>
      </c>
      <c r="Z45" s="39"/>
      <c r="AA45" s="39"/>
      <c r="AB45" s="39"/>
      <c r="AC45" s="39"/>
      <c r="AD45" s="39"/>
      <c r="AE45" s="39"/>
      <c r="AF45" s="39"/>
      <c r="AG45" s="39"/>
      <c r="AH45" s="39">
        <v>120</v>
      </c>
      <c r="AI45" s="39">
        <v>0</v>
      </c>
      <c r="AJ45" s="158"/>
      <c r="AK45" s="158"/>
      <c r="AL45" s="160"/>
      <c r="AM45" s="158"/>
      <c r="AN45" s="158"/>
      <c r="AO45" s="158"/>
      <c r="AP45" s="158"/>
      <c r="AQ45" s="158"/>
      <c r="AR45" s="40" t="s">
        <v>111</v>
      </c>
    </row>
    <row r="46" spans="1:45" ht="169" x14ac:dyDescent="0.35">
      <c r="A46" s="158"/>
      <c r="B46" s="158"/>
      <c r="C46" s="158"/>
      <c r="D46" s="221"/>
      <c r="E46" s="158"/>
      <c r="F46" s="158"/>
      <c r="G46" s="158"/>
      <c r="H46" s="158"/>
      <c r="I46" s="158"/>
      <c r="J46" s="158"/>
      <c r="K46" s="213"/>
      <c r="L46" s="158"/>
      <c r="M46" s="221"/>
      <c r="N46" s="222"/>
      <c r="O46" s="96"/>
      <c r="P46" s="95"/>
      <c r="Q46" s="144"/>
      <c r="R46" s="103"/>
      <c r="S46" s="95"/>
      <c r="T46" s="158"/>
      <c r="U46" s="230"/>
      <c r="V46" s="158"/>
      <c r="W46" s="38" t="s">
        <v>228</v>
      </c>
      <c r="X46" s="39">
        <v>1</v>
      </c>
      <c r="Y46" s="39">
        <v>0</v>
      </c>
      <c r="Z46" s="39"/>
      <c r="AA46" s="39"/>
      <c r="AB46" s="39"/>
      <c r="AC46" s="39"/>
      <c r="AD46" s="39"/>
      <c r="AE46" s="39"/>
      <c r="AF46" s="39"/>
      <c r="AG46" s="39"/>
      <c r="AH46" s="39">
        <v>100</v>
      </c>
      <c r="AI46" s="39">
        <v>60</v>
      </c>
      <c r="AJ46" s="158"/>
      <c r="AK46" s="158"/>
      <c r="AL46" s="160"/>
      <c r="AM46" s="158"/>
      <c r="AN46" s="158"/>
      <c r="AO46" s="158"/>
      <c r="AP46" s="158"/>
      <c r="AQ46" s="158"/>
      <c r="AR46" s="40" t="s">
        <v>112</v>
      </c>
    </row>
    <row r="47" spans="1:45" ht="409.5" x14ac:dyDescent="0.35">
      <c r="A47" s="158"/>
      <c r="B47" s="158"/>
      <c r="C47" s="158"/>
      <c r="D47" s="221"/>
      <c r="E47" s="158"/>
      <c r="F47" s="158"/>
      <c r="G47" s="158"/>
      <c r="H47" s="158"/>
      <c r="I47" s="158"/>
      <c r="J47" s="158"/>
      <c r="K47" s="213"/>
      <c r="L47" s="158"/>
      <c r="M47" s="221"/>
      <c r="N47" s="222"/>
      <c r="O47" s="96"/>
      <c r="P47" s="95"/>
      <c r="Q47" s="144"/>
      <c r="R47" s="103"/>
      <c r="S47" s="95"/>
      <c r="T47" s="158"/>
      <c r="U47" s="230"/>
      <c r="V47" s="158"/>
      <c r="W47" s="38" t="s">
        <v>229</v>
      </c>
      <c r="X47" s="40">
        <v>300</v>
      </c>
      <c r="Y47" s="110">
        <v>0</v>
      </c>
      <c r="Z47" s="85"/>
      <c r="AA47" s="85"/>
      <c r="AB47" s="85"/>
      <c r="AC47" s="85"/>
      <c r="AD47" s="85"/>
      <c r="AE47" s="85"/>
      <c r="AF47" s="85"/>
      <c r="AG47" s="85"/>
      <c r="AH47" s="40">
        <v>200</v>
      </c>
      <c r="AI47" s="40">
        <v>80</v>
      </c>
      <c r="AJ47" s="158"/>
      <c r="AK47" s="158"/>
      <c r="AL47" s="160"/>
      <c r="AM47" s="158"/>
      <c r="AN47" s="158"/>
      <c r="AO47" s="158"/>
      <c r="AP47" s="158"/>
      <c r="AQ47" s="158"/>
      <c r="AR47" s="40" t="s">
        <v>230</v>
      </c>
    </row>
    <row r="48" spans="1:45" ht="91" x14ac:dyDescent="0.35">
      <c r="A48" s="158"/>
      <c r="B48" s="158"/>
      <c r="C48" s="158"/>
      <c r="D48" s="221"/>
      <c r="E48" s="158"/>
      <c r="F48" s="158"/>
      <c r="G48" s="158"/>
      <c r="H48" s="158"/>
      <c r="I48" s="158"/>
      <c r="J48" s="158"/>
      <c r="K48" s="213"/>
      <c r="L48" s="158"/>
      <c r="M48" s="221"/>
      <c r="N48" s="222"/>
      <c r="O48" s="96"/>
      <c r="P48" s="95"/>
      <c r="Q48" s="144"/>
      <c r="R48" s="103"/>
      <c r="S48" s="95"/>
      <c r="T48" s="158"/>
      <c r="U48" s="230"/>
      <c r="V48" s="158"/>
      <c r="W48" s="38" t="s">
        <v>231</v>
      </c>
      <c r="X48" s="40">
        <v>2</v>
      </c>
      <c r="Y48" s="110">
        <v>0</v>
      </c>
      <c r="Z48" s="85"/>
      <c r="AA48" s="85"/>
      <c r="AB48" s="85"/>
      <c r="AC48" s="85"/>
      <c r="AD48" s="85"/>
      <c r="AE48" s="85"/>
      <c r="AF48" s="85"/>
      <c r="AG48" s="85"/>
      <c r="AH48" s="40">
        <v>80</v>
      </c>
      <c r="AI48" s="40">
        <v>0</v>
      </c>
      <c r="AJ48" s="158"/>
      <c r="AK48" s="158"/>
      <c r="AL48" s="160"/>
      <c r="AM48" s="158"/>
      <c r="AN48" s="158"/>
      <c r="AO48" s="158"/>
      <c r="AP48" s="158"/>
      <c r="AQ48" s="158"/>
      <c r="AR48" s="40" t="s">
        <v>113</v>
      </c>
    </row>
    <row r="49" spans="1:44" ht="91" x14ac:dyDescent="0.35">
      <c r="A49" s="158"/>
      <c r="B49" s="158"/>
      <c r="C49" s="158"/>
      <c r="D49" s="221"/>
      <c r="E49" s="158"/>
      <c r="F49" s="158"/>
      <c r="G49" s="158"/>
      <c r="H49" s="158"/>
      <c r="I49" s="158"/>
      <c r="J49" s="158"/>
      <c r="K49" s="213"/>
      <c r="L49" s="158"/>
      <c r="M49" s="221"/>
      <c r="N49" s="222"/>
      <c r="O49" s="96"/>
      <c r="P49" s="95"/>
      <c r="Q49" s="144"/>
      <c r="R49" s="103"/>
      <c r="S49" s="95"/>
      <c r="T49" s="158"/>
      <c r="U49" s="230"/>
      <c r="V49" s="158"/>
      <c r="W49" s="38" t="s">
        <v>232</v>
      </c>
      <c r="X49" s="41">
        <v>1</v>
      </c>
      <c r="Y49" s="41">
        <v>0</v>
      </c>
      <c r="Z49" s="41"/>
      <c r="AA49" s="41"/>
      <c r="AB49" s="41"/>
      <c r="AC49" s="41"/>
      <c r="AD49" s="41"/>
      <c r="AE49" s="41"/>
      <c r="AF49" s="41"/>
      <c r="AG49" s="41"/>
      <c r="AH49" s="41">
        <v>80</v>
      </c>
      <c r="AI49" s="41">
        <v>0</v>
      </c>
      <c r="AJ49" s="158"/>
      <c r="AK49" s="158"/>
      <c r="AL49" s="160"/>
      <c r="AM49" s="158"/>
      <c r="AN49" s="158"/>
      <c r="AO49" s="158"/>
      <c r="AP49" s="158"/>
      <c r="AQ49" s="158"/>
      <c r="AR49" s="40" t="s">
        <v>114</v>
      </c>
    </row>
    <row r="50" spans="1:44" ht="156" x14ac:dyDescent="0.35">
      <c r="A50" s="158"/>
      <c r="B50" s="158"/>
      <c r="C50" s="158"/>
      <c r="D50" s="221"/>
      <c r="E50" s="158"/>
      <c r="F50" s="158"/>
      <c r="G50" s="158"/>
      <c r="H50" s="158"/>
      <c r="I50" s="158"/>
      <c r="J50" s="158"/>
      <c r="K50" s="213"/>
      <c r="L50" s="158"/>
      <c r="M50" s="221"/>
      <c r="N50" s="222"/>
      <c r="O50" s="96"/>
      <c r="P50" s="95"/>
      <c r="Q50" s="144"/>
      <c r="R50" s="103"/>
      <c r="S50" s="95"/>
      <c r="T50" s="158"/>
      <c r="U50" s="230"/>
      <c r="V50" s="158"/>
      <c r="W50" s="38" t="s">
        <v>233</v>
      </c>
      <c r="X50" s="40">
        <v>2850</v>
      </c>
      <c r="Y50" s="110">
        <v>0</v>
      </c>
      <c r="Z50" s="85"/>
      <c r="AA50" s="85"/>
      <c r="AB50" s="85"/>
      <c r="AC50" s="85"/>
      <c r="AD50" s="85"/>
      <c r="AE50" s="85"/>
      <c r="AF50" s="85"/>
      <c r="AG50" s="85"/>
      <c r="AH50" s="40">
        <v>80</v>
      </c>
      <c r="AI50" s="40">
        <v>0</v>
      </c>
      <c r="AJ50" s="158"/>
      <c r="AK50" s="158"/>
      <c r="AL50" s="160"/>
      <c r="AM50" s="158"/>
      <c r="AN50" s="158"/>
      <c r="AO50" s="158"/>
      <c r="AP50" s="158"/>
      <c r="AQ50" s="158"/>
      <c r="AR50" s="40" t="s">
        <v>115</v>
      </c>
    </row>
    <row r="51" spans="1:44" ht="117" x14ac:dyDescent="0.35">
      <c r="A51" s="158"/>
      <c r="B51" s="158"/>
      <c r="C51" s="158"/>
      <c r="D51" s="221"/>
      <c r="E51" s="158"/>
      <c r="F51" s="158"/>
      <c r="G51" s="158"/>
      <c r="H51" s="158"/>
      <c r="I51" s="158"/>
      <c r="J51" s="158"/>
      <c r="K51" s="214"/>
      <c r="L51" s="158"/>
      <c r="M51" s="221"/>
      <c r="N51" s="222"/>
      <c r="O51" s="96"/>
      <c r="P51" s="95"/>
      <c r="Q51" s="145"/>
      <c r="R51" s="103"/>
      <c r="S51" s="95"/>
      <c r="T51" s="158"/>
      <c r="U51" s="230"/>
      <c r="V51" s="158"/>
      <c r="W51" s="38" t="s">
        <v>234</v>
      </c>
      <c r="X51" s="40">
        <v>2</v>
      </c>
      <c r="Y51" s="110">
        <v>0</v>
      </c>
      <c r="Z51" s="85"/>
      <c r="AA51" s="85"/>
      <c r="AB51" s="85"/>
      <c r="AC51" s="85"/>
      <c r="AD51" s="85"/>
      <c r="AE51" s="85"/>
      <c r="AF51" s="85"/>
      <c r="AG51" s="85"/>
      <c r="AH51" s="40">
        <v>220</v>
      </c>
      <c r="AI51" s="40">
        <v>100</v>
      </c>
      <c r="AJ51" s="158"/>
      <c r="AK51" s="158"/>
      <c r="AL51" s="160"/>
      <c r="AM51" s="158"/>
      <c r="AN51" s="158"/>
      <c r="AO51" s="158"/>
      <c r="AP51" s="158"/>
      <c r="AQ51" s="158"/>
      <c r="AR51" s="42" t="s">
        <v>116</v>
      </c>
    </row>
    <row r="52" spans="1:44" ht="147" customHeight="1" x14ac:dyDescent="0.35">
      <c r="A52" s="241" t="s">
        <v>28</v>
      </c>
      <c r="B52" s="242" t="s">
        <v>29</v>
      </c>
      <c r="C52" s="242" t="s">
        <v>322</v>
      </c>
      <c r="D52" s="34" t="s">
        <v>323</v>
      </c>
      <c r="E52" s="33" t="s">
        <v>324</v>
      </c>
      <c r="F52" s="33" t="s">
        <v>325</v>
      </c>
      <c r="G52" s="33" t="s">
        <v>328</v>
      </c>
      <c r="H52" s="33" t="s">
        <v>323</v>
      </c>
      <c r="I52" s="79" t="s">
        <v>329</v>
      </c>
      <c r="J52" s="34">
        <v>8</v>
      </c>
      <c r="K52" s="78">
        <v>2</v>
      </c>
      <c r="L52" s="76">
        <v>1</v>
      </c>
      <c r="M52" s="76">
        <v>0</v>
      </c>
      <c r="N52" s="77">
        <v>0</v>
      </c>
      <c r="O52" s="96">
        <f t="shared" si="4"/>
        <v>0</v>
      </c>
      <c r="P52" s="95">
        <f t="shared" si="1"/>
        <v>0</v>
      </c>
      <c r="Q52" s="227">
        <f>SUM(P52:P53)/2</f>
        <v>0.5</v>
      </c>
      <c r="R52" s="138">
        <f t="shared" ref="R52:R58" si="8">L52+O52</f>
        <v>1</v>
      </c>
      <c r="S52" s="95">
        <f>R52/J52</f>
        <v>0.125</v>
      </c>
      <c r="T52" s="223" t="s">
        <v>332</v>
      </c>
      <c r="U52" s="225" t="s">
        <v>333</v>
      </c>
      <c r="V52" s="225" t="s">
        <v>333</v>
      </c>
      <c r="W52" s="228" t="s">
        <v>329</v>
      </c>
      <c r="X52" s="73">
        <v>2</v>
      </c>
      <c r="Y52" s="73">
        <v>0</v>
      </c>
      <c r="Z52" s="73" t="s">
        <v>398</v>
      </c>
      <c r="AA52" s="73" t="s">
        <v>399</v>
      </c>
      <c r="AB52" s="73" t="s">
        <v>370</v>
      </c>
      <c r="AC52" s="127">
        <v>46073654</v>
      </c>
      <c r="AD52" s="73">
        <v>0</v>
      </c>
      <c r="AE52" s="127">
        <v>46073654</v>
      </c>
      <c r="AF52" s="73">
        <v>0</v>
      </c>
      <c r="AG52" s="128">
        <f>AF52/AE52</f>
        <v>0</v>
      </c>
      <c r="AH52" s="73">
        <v>365</v>
      </c>
      <c r="AI52" s="73">
        <v>100</v>
      </c>
      <c r="AJ52" s="215" t="s">
        <v>335</v>
      </c>
      <c r="AK52" s="215" t="s">
        <v>338</v>
      </c>
      <c r="AL52" s="217" t="s">
        <v>339</v>
      </c>
      <c r="AM52" s="215" t="s">
        <v>336</v>
      </c>
      <c r="AN52" s="73" t="s">
        <v>326</v>
      </c>
      <c r="AO52" s="73" t="s">
        <v>326</v>
      </c>
      <c r="AP52" s="73" t="s">
        <v>326</v>
      </c>
      <c r="AQ52" s="73" t="s">
        <v>326</v>
      </c>
      <c r="AR52" s="77" t="s">
        <v>334</v>
      </c>
    </row>
    <row r="53" spans="1:44" ht="143.25" customHeight="1" x14ac:dyDescent="0.35">
      <c r="A53" s="241"/>
      <c r="B53" s="242"/>
      <c r="C53" s="242"/>
      <c r="D53" s="35" t="s">
        <v>326</v>
      </c>
      <c r="E53" s="33" t="s">
        <v>327</v>
      </c>
      <c r="F53" s="33" t="s">
        <v>325</v>
      </c>
      <c r="G53" s="33" t="s">
        <v>330</v>
      </c>
      <c r="H53" s="34" t="s">
        <v>326</v>
      </c>
      <c r="I53" s="33" t="s">
        <v>331</v>
      </c>
      <c r="J53" s="34">
        <v>1</v>
      </c>
      <c r="K53" s="80">
        <v>1</v>
      </c>
      <c r="L53" s="73">
        <v>2</v>
      </c>
      <c r="M53" s="81">
        <v>1</v>
      </c>
      <c r="N53" s="74"/>
      <c r="O53" s="96">
        <f t="shared" si="4"/>
        <v>1</v>
      </c>
      <c r="P53" s="95">
        <f t="shared" si="1"/>
        <v>1</v>
      </c>
      <c r="Q53" s="144"/>
      <c r="R53" s="138">
        <f t="shared" si="8"/>
        <v>3</v>
      </c>
      <c r="S53" s="95">
        <f t="shared" ref="S53:S58" si="9">R53/J53</f>
        <v>3</v>
      </c>
      <c r="T53" s="224"/>
      <c r="U53" s="226"/>
      <c r="V53" s="226"/>
      <c r="W53" s="229"/>
      <c r="X53" s="73">
        <v>1</v>
      </c>
      <c r="Y53" s="73">
        <v>0</v>
      </c>
      <c r="Z53" s="73"/>
      <c r="AA53" s="73"/>
      <c r="AB53" s="73"/>
      <c r="AC53" s="73"/>
      <c r="AD53" s="73"/>
      <c r="AE53" s="73"/>
      <c r="AF53" s="73"/>
      <c r="AG53" s="73"/>
      <c r="AH53" s="73">
        <v>365</v>
      </c>
      <c r="AI53" s="73">
        <v>0</v>
      </c>
      <c r="AJ53" s="216"/>
      <c r="AK53" s="216"/>
      <c r="AL53" s="218"/>
      <c r="AM53" s="216"/>
      <c r="AN53" s="73" t="s">
        <v>326</v>
      </c>
      <c r="AO53" s="73" t="s">
        <v>326</v>
      </c>
      <c r="AP53" s="73" t="s">
        <v>326</v>
      </c>
      <c r="AQ53" s="73" t="s">
        <v>326</v>
      </c>
      <c r="AR53" s="75"/>
    </row>
    <row r="54" spans="1:44" ht="175.5" customHeight="1" x14ac:dyDescent="0.35">
      <c r="A54" s="234" t="s">
        <v>28</v>
      </c>
      <c r="B54" s="234" t="s">
        <v>143</v>
      </c>
      <c r="C54" s="234" t="s">
        <v>144</v>
      </c>
      <c r="D54" s="235"/>
      <c r="E54" s="238" t="s">
        <v>145</v>
      </c>
      <c r="F54" s="238" t="s">
        <v>146</v>
      </c>
      <c r="G54" s="43" t="s">
        <v>147</v>
      </c>
      <c r="H54" s="44">
        <v>0</v>
      </c>
      <c r="I54" s="44" t="s">
        <v>148</v>
      </c>
      <c r="J54" s="44">
        <v>1</v>
      </c>
      <c r="K54" s="44">
        <v>1</v>
      </c>
      <c r="L54" s="44">
        <v>0</v>
      </c>
      <c r="M54" s="44">
        <v>0</v>
      </c>
      <c r="N54" s="43">
        <v>0</v>
      </c>
      <c r="O54" s="96">
        <f t="shared" si="4"/>
        <v>0</v>
      </c>
      <c r="P54" s="95">
        <f t="shared" si="1"/>
        <v>0</v>
      </c>
      <c r="Q54" s="167">
        <f>SUM(P54:P62)/8</f>
        <v>0.125</v>
      </c>
      <c r="R54" s="138">
        <f t="shared" si="8"/>
        <v>0</v>
      </c>
      <c r="S54" s="95">
        <f t="shared" si="9"/>
        <v>0</v>
      </c>
      <c r="T54" s="43" t="s">
        <v>150</v>
      </c>
      <c r="U54" s="43" t="s">
        <v>151</v>
      </c>
      <c r="V54" s="43" t="s">
        <v>152</v>
      </c>
      <c r="W54" s="43" t="s">
        <v>153</v>
      </c>
      <c r="X54" s="45">
        <v>1</v>
      </c>
      <c r="Y54" s="45">
        <v>0</v>
      </c>
      <c r="Z54" s="45" t="s">
        <v>131</v>
      </c>
      <c r="AA54" s="44" t="s">
        <v>400</v>
      </c>
      <c r="AB54" s="44" t="s">
        <v>370</v>
      </c>
      <c r="AC54" s="129">
        <v>800000000</v>
      </c>
      <c r="AD54" s="129">
        <v>336200000</v>
      </c>
      <c r="AE54" s="129">
        <v>800000000</v>
      </c>
      <c r="AF54" s="129">
        <v>336200000</v>
      </c>
      <c r="AG54" s="130">
        <f>AF54/AE54</f>
        <v>0.42025000000000001</v>
      </c>
      <c r="AH54" s="46">
        <v>365</v>
      </c>
      <c r="AI54" s="46">
        <v>90</v>
      </c>
      <c r="AJ54" s="46" t="s">
        <v>125</v>
      </c>
      <c r="AK54" s="47" t="s">
        <v>340</v>
      </c>
      <c r="AL54" s="43" t="s">
        <v>127</v>
      </c>
      <c r="AM54" s="43" t="s">
        <v>128</v>
      </c>
      <c r="AN54" s="43" t="s">
        <v>129</v>
      </c>
      <c r="AO54" s="46">
        <v>0</v>
      </c>
      <c r="AP54" s="46" t="s">
        <v>130</v>
      </c>
      <c r="AQ54" s="43" t="s">
        <v>131</v>
      </c>
      <c r="AR54" s="84" t="s">
        <v>149</v>
      </c>
    </row>
    <row r="55" spans="1:44" ht="134.5" customHeight="1" x14ac:dyDescent="0.35">
      <c r="A55" s="234"/>
      <c r="B55" s="234"/>
      <c r="C55" s="234"/>
      <c r="D55" s="236"/>
      <c r="E55" s="239"/>
      <c r="F55" s="239"/>
      <c r="G55" s="43" t="s">
        <v>154</v>
      </c>
      <c r="H55" s="44">
        <v>0</v>
      </c>
      <c r="I55" s="44" t="s">
        <v>155</v>
      </c>
      <c r="J55" s="44">
        <v>1</v>
      </c>
      <c r="K55" s="44">
        <v>1</v>
      </c>
      <c r="L55" s="44">
        <v>0</v>
      </c>
      <c r="M55" s="44">
        <v>0</v>
      </c>
      <c r="N55" s="43">
        <v>0</v>
      </c>
      <c r="O55" s="96">
        <f t="shared" si="4"/>
        <v>0</v>
      </c>
      <c r="P55" s="95">
        <f t="shared" si="1"/>
        <v>0</v>
      </c>
      <c r="Q55" s="167"/>
      <c r="R55" s="138">
        <f t="shared" si="8"/>
        <v>0</v>
      </c>
      <c r="S55" s="95">
        <f t="shared" si="9"/>
        <v>0</v>
      </c>
      <c r="T55" s="43" t="s">
        <v>156</v>
      </c>
      <c r="U55" s="43" t="s">
        <v>157</v>
      </c>
      <c r="V55" s="43" t="s">
        <v>158</v>
      </c>
      <c r="W55" s="43" t="s">
        <v>159</v>
      </c>
      <c r="X55" s="45">
        <v>1</v>
      </c>
      <c r="Y55" s="45">
        <v>0</v>
      </c>
      <c r="Z55" s="45"/>
      <c r="AA55" s="45"/>
      <c r="AB55" s="45"/>
      <c r="AC55" s="45"/>
      <c r="AD55" s="45"/>
      <c r="AE55" s="45"/>
      <c r="AF55" s="45"/>
      <c r="AG55" s="45"/>
      <c r="AH55" s="46">
        <v>365</v>
      </c>
      <c r="AI55" s="46">
        <v>90</v>
      </c>
      <c r="AJ55" s="46" t="s">
        <v>125</v>
      </c>
      <c r="AK55" s="47" t="s">
        <v>340</v>
      </c>
      <c r="AL55" s="43" t="s">
        <v>127</v>
      </c>
      <c r="AM55" s="43" t="s">
        <v>128</v>
      </c>
      <c r="AN55" s="43" t="s">
        <v>129</v>
      </c>
      <c r="AO55" s="46">
        <v>0</v>
      </c>
      <c r="AP55" s="46" t="s">
        <v>130</v>
      </c>
      <c r="AQ55" s="84" t="s">
        <v>131</v>
      </c>
      <c r="AR55" s="84"/>
    </row>
    <row r="56" spans="1:44" ht="116" x14ac:dyDescent="0.35">
      <c r="A56" s="234"/>
      <c r="B56" s="234"/>
      <c r="C56" s="234"/>
      <c r="D56" s="236"/>
      <c r="E56" s="239"/>
      <c r="F56" s="239"/>
      <c r="G56" s="43" t="s">
        <v>160</v>
      </c>
      <c r="H56" s="44">
        <v>0</v>
      </c>
      <c r="I56" s="44" t="s">
        <v>161</v>
      </c>
      <c r="J56" s="44">
        <v>1</v>
      </c>
      <c r="K56" s="44">
        <v>1</v>
      </c>
      <c r="L56" s="44">
        <v>0</v>
      </c>
      <c r="M56" s="44">
        <v>0</v>
      </c>
      <c r="N56" s="43" t="s">
        <v>347</v>
      </c>
      <c r="O56" s="96">
        <v>0</v>
      </c>
      <c r="P56" s="95">
        <f t="shared" si="1"/>
        <v>0</v>
      </c>
      <c r="Q56" s="167"/>
      <c r="R56" s="138">
        <f t="shared" si="8"/>
        <v>0</v>
      </c>
      <c r="S56" s="95">
        <f t="shared" si="9"/>
        <v>0</v>
      </c>
      <c r="T56" s="43" t="s">
        <v>163</v>
      </c>
      <c r="U56" s="43" t="s">
        <v>157</v>
      </c>
      <c r="V56" s="43" t="s">
        <v>164</v>
      </c>
      <c r="W56" s="43" t="s">
        <v>159</v>
      </c>
      <c r="X56" s="45">
        <v>1</v>
      </c>
      <c r="Y56" s="45">
        <v>0</v>
      </c>
      <c r="Z56" s="45"/>
      <c r="AA56" s="45"/>
      <c r="AB56" s="45"/>
      <c r="AC56" s="45"/>
      <c r="AD56" s="45"/>
      <c r="AE56" s="45"/>
      <c r="AF56" s="45"/>
      <c r="AG56" s="45"/>
      <c r="AH56" s="46">
        <f>365+365</f>
        <v>730</v>
      </c>
      <c r="AI56" s="46">
        <v>90</v>
      </c>
      <c r="AJ56" s="46" t="s">
        <v>125</v>
      </c>
      <c r="AK56" s="47" t="s">
        <v>340</v>
      </c>
      <c r="AL56" s="43" t="s">
        <v>127</v>
      </c>
      <c r="AM56" s="43" t="s">
        <v>128</v>
      </c>
      <c r="AN56" s="43" t="s">
        <v>129</v>
      </c>
      <c r="AO56" s="219">
        <v>800000000</v>
      </c>
      <c r="AP56" s="46" t="s">
        <v>130</v>
      </c>
      <c r="AQ56" s="43" t="s">
        <v>131</v>
      </c>
      <c r="AR56" s="84" t="s">
        <v>162</v>
      </c>
    </row>
    <row r="57" spans="1:44" ht="95.15" customHeight="1" x14ac:dyDescent="0.35">
      <c r="A57" s="234"/>
      <c r="B57" s="234"/>
      <c r="C57" s="234"/>
      <c r="D57" s="236"/>
      <c r="E57" s="239"/>
      <c r="F57" s="239"/>
      <c r="G57" s="43" t="s">
        <v>165</v>
      </c>
      <c r="H57" s="44">
        <v>0</v>
      </c>
      <c r="I57" s="44" t="s">
        <v>166</v>
      </c>
      <c r="J57" s="44">
        <v>4</v>
      </c>
      <c r="K57" s="44">
        <v>2</v>
      </c>
      <c r="L57" s="44">
        <v>1</v>
      </c>
      <c r="M57" s="44">
        <v>2</v>
      </c>
      <c r="N57" s="43" t="s">
        <v>347</v>
      </c>
      <c r="O57" s="96">
        <v>2</v>
      </c>
      <c r="P57" s="95">
        <f t="shared" si="1"/>
        <v>1</v>
      </c>
      <c r="Q57" s="167"/>
      <c r="R57" s="138">
        <f t="shared" si="8"/>
        <v>3</v>
      </c>
      <c r="S57" s="95">
        <f t="shared" si="9"/>
        <v>0.75</v>
      </c>
      <c r="T57" s="43" t="s">
        <v>163</v>
      </c>
      <c r="U57" s="43" t="s">
        <v>157</v>
      </c>
      <c r="V57" s="43" t="s">
        <v>168</v>
      </c>
      <c r="W57" s="43" t="s">
        <v>159</v>
      </c>
      <c r="X57" s="45">
        <v>4</v>
      </c>
      <c r="Y57" s="45">
        <v>0</v>
      </c>
      <c r="Z57" s="45"/>
      <c r="AA57" s="45"/>
      <c r="AB57" s="45"/>
      <c r="AC57" s="45"/>
      <c r="AD57" s="45"/>
      <c r="AE57" s="45"/>
      <c r="AF57" s="45"/>
      <c r="AG57" s="45"/>
      <c r="AH57" s="46">
        <v>365</v>
      </c>
      <c r="AI57" s="46">
        <v>90</v>
      </c>
      <c r="AJ57" s="46" t="s">
        <v>125</v>
      </c>
      <c r="AK57" s="47" t="s">
        <v>340</v>
      </c>
      <c r="AL57" s="43" t="s">
        <v>127</v>
      </c>
      <c r="AM57" s="43" t="s">
        <v>128</v>
      </c>
      <c r="AN57" s="43" t="s">
        <v>129</v>
      </c>
      <c r="AO57" s="220"/>
      <c r="AP57" s="46" t="s">
        <v>130</v>
      </c>
      <c r="AQ57" s="43" t="s">
        <v>131</v>
      </c>
      <c r="AR57" s="84" t="s">
        <v>167</v>
      </c>
    </row>
    <row r="58" spans="1:44" ht="72.5" x14ac:dyDescent="0.35">
      <c r="A58" s="234"/>
      <c r="B58" s="234"/>
      <c r="C58" s="234"/>
      <c r="D58" s="236"/>
      <c r="E58" s="239"/>
      <c r="F58" s="239"/>
      <c r="G58" s="43" t="s">
        <v>169</v>
      </c>
      <c r="H58" s="44">
        <v>0</v>
      </c>
      <c r="I58" s="44" t="s">
        <v>170</v>
      </c>
      <c r="J58" s="44">
        <v>1</v>
      </c>
      <c r="K58" s="44">
        <v>0</v>
      </c>
      <c r="L58" s="44">
        <v>0</v>
      </c>
      <c r="M58" s="44">
        <v>0</v>
      </c>
      <c r="N58" s="43">
        <v>0</v>
      </c>
      <c r="O58" s="96">
        <f t="shared" si="4"/>
        <v>0</v>
      </c>
      <c r="P58" s="95">
        <f>0%</f>
        <v>0</v>
      </c>
      <c r="Q58" s="167"/>
      <c r="R58" s="138">
        <f t="shared" si="8"/>
        <v>0</v>
      </c>
      <c r="S58" s="95">
        <f t="shared" si="9"/>
        <v>0</v>
      </c>
      <c r="T58" s="43" t="s">
        <v>169</v>
      </c>
      <c r="U58" s="46"/>
      <c r="V58" s="43" t="s">
        <v>172</v>
      </c>
      <c r="W58" s="43" t="s">
        <v>170</v>
      </c>
      <c r="X58" s="45">
        <v>1</v>
      </c>
      <c r="Y58" s="45">
        <v>0</v>
      </c>
      <c r="Z58" s="45"/>
      <c r="AA58" s="45"/>
      <c r="AB58" s="45"/>
      <c r="AC58" s="45"/>
      <c r="AD58" s="45"/>
      <c r="AE58" s="45"/>
      <c r="AF58" s="45"/>
      <c r="AG58" s="45"/>
      <c r="AH58" s="46">
        <v>365</v>
      </c>
      <c r="AI58" s="46">
        <v>0</v>
      </c>
      <c r="AJ58" s="46" t="s">
        <v>125</v>
      </c>
      <c r="AK58" s="47" t="s">
        <v>340</v>
      </c>
      <c r="AL58" s="43" t="s">
        <v>127</v>
      </c>
      <c r="AM58" s="43" t="s">
        <v>128</v>
      </c>
      <c r="AN58" s="43" t="s">
        <v>129</v>
      </c>
      <c r="AO58" s="46">
        <v>0</v>
      </c>
      <c r="AP58" s="46" t="s">
        <v>130</v>
      </c>
      <c r="AQ58" s="43" t="s">
        <v>131</v>
      </c>
      <c r="AR58" s="84" t="s">
        <v>171</v>
      </c>
    </row>
    <row r="59" spans="1:44" ht="304.5" x14ac:dyDescent="0.35">
      <c r="A59" s="234"/>
      <c r="B59" s="234"/>
      <c r="C59" s="234"/>
      <c r="D59" s="236"/>
      <c r="E59" s="239"/>
      <c r="F59" s="239"/>
      <c r="G59" s="43" t="s">
        <v>173</v>
      </c>
      <c r="H59" s="44">
        <v>1</v>
      </c>
      <c r="I59" s="44" t="s">
        <v>174</v>
      </c>
      <c r="J59" s="48">
        <v>0.5</v>
      </c>
      <c r="K59" s="48">
        <v>0.5</v>
      </c>
      <c r="L59" s="44">
        <v>0</v>
      </c>
      <c r="M59" s="48">
        <v>0.1</v>
      </c>
      <c r="N59" s="43" t="s">
        <v>347</v>
      </c>
      <c r="O59" s="96">
        <f>10%</f>
        <v>0.1</v>
      </c>
      <c r="P59" s="95"/>
      <c r="Q59" s="167"/>
      <c r="R59" s="138">
        <f>M59</f>
        <v>0.1</v>
      </c>
      <c r="S59" s="140">
        <f>R59/J59</f>
        <v>0.2</v>
      </c>
      <c r="T59" s="43">
        <v>0</v>
      </c>
      <c r="U59" s="43"/>
      <c r="V59" s="43" t="s">
        <v>176</v>
      </c>
      <c r="W59" s="43" t="s">
        <v>177</v>
      </c>
      <c r="X59" s="49">
        <v>0.5</v>
      </c>
      <c r="Y59" s="45">
        <v>0</v>
      </c>
      <c r="Z59" s="49"/>
      <c r="AA59" s="49"/>
      <c r="AB59" s="49"/>
      <c r="AC59" s="49"/>
      <c r="AD59" s="49"/>
      <c r="AE59" s="49"/>
      <c r="AF59" s="49"/>
      <c r="AG59" s="49"/>
      <c r="AH59" s="46">
        <v>365</v>
      </c>
      <c r="AI59" s="46">
        <v>90</v>
      </c>
      <c r="AJ59" s="46" t="s">
        <v>125</v>
      </c>
      <c r="AK59" s="47" t="s">
        <v>340</v>
      </c>
      <c r="AL59" s="43" t="s">
        <v>127</v>
      </c>
      <c r="AM59" s="43" t="s">
        <v>128</v>
      </c>
      <c r="AN59" s="43" t="s">
        <v>129</v>
      </c>
      <c r="AO59" s="46">
        <v>0</v>
      </c>
      <c r="AP59" s="46" t="s">
        <v>130</v>
      </c>
      <c r="AQ59" s="43" t="s">
        <v>131</v>
      </c>
      <c r="AR59" s="84" t="s">
        <v>175</v>
      </c>
    </row>
    <row r="60" spans="1:44" ht="116" x14ac:dyDescent="0.35">
      <c r="A60" s="234"/>
      <c r="B60" s="234"/>
      <c r="C60" s="234"/>
      <c r="D60" s="236"/>
      <c r="E60" s="239"/>
      <c r="F60" s="239"/>
      <c r="G60" s="43" t="s">
        <v>178</v>
      </c>
      <c r="H60" s="44">
        <v>0</v>
      </c>
      <c r="I60" s="44" t="s">
        <v>179</v>
      </c>
      <c r="J60" s="44">
        <v>1</v>
      </c>
      <c r="K60" s="44">
        <v>1</v>
      </c>
      <c r="L60" s="44">
        <v>0</v>
      </c>
      <c r="M60" s="44">
        <v>0</v>
      </c>
      <c r="N60" s="43">
        <v>0</v>
      </c>
      <c r="O60" s="96">
        <f t="shared" si="4"/>
        <v>0</v>
      </c>
      <c r="P60" s="95">
        <f t="shared" si="1"/>
        <v>0</v>
      </c>
      <c r="Q60" s="167"/>
      <c r="R60" s="138">
        <f>L60+O60</f>
        <v>0</v>
      </c>
      <c r="S60" s="140">
        <f>R60/J60</f>
        <v>0</v>
      </c>
      <c r="T60" s="43">
        <v>0</v>
      </c>
      <c r="U60" s="43"/>
      <c r="V60" s="43" t="s">
        <v>179</v>
      </c>
      <c r="W60" s="43" t="s">
        <v>159</v>
      </c>
      <c r="X60" s="45">
        <v>1</v>
      </c>
      <c r="Y60" s="45">
        <v>0</v>
      </c>
      <c r="Z60" s="45"/>
      <c r="AA60" s="45"/>
      <c r="AB60" s="45"/>
      <c r="AC60" s="45"/>
      <c r="AD60" s="45"/>
      <c r="AE60" s="45"/>
      <c r="AF60" s="45"/>
      <c r="AG60" s="45"/>
      <c r="AH60" s="46">
        <v>365</v>
      </c>
      <c r="AI60" s="46">
        <v>0</v>
      </c>
      <c r="AJ60" s="46" t="s">
        <v>125</v>
      </c>
      <c r="AK60" s="47" t="s">
        <v>340</v>
      </c>
      <c r="AL60" s="43" t="s">
        <v>181</v>
      </c>
      <c r="AM60" s="43" t="s">
        <v>128</v>
      </c>
      <c r="AN60" s="43" t="s">
        <v>129</v>
      </c>
      <c r="AO60" s="46">
        <v>0</v>
      </c>
      <c r="AP60" s="46" t="s">
        <v>130</v>
      </c>
      <c r="AQ60" s="50" t="s">
        <v>131</v>
      </c>
      <c r="AR60" s="84" t="s">
        <v>180</v>
      </c>
    </row>
    <row r="61" spans="1:44" ht="72.5" x14ac:dyDescent="0.35">
      <c r="A61" s="234"/>
      <c r="B61" s="234"/>
      <c r="C61" s="234"/>
      <c r="D61" s="236"/>
      <c r="E61" s="239"/>
      <c r="F61" s="239"/>
      <c r="G61" s="43" t="s">
        <v>182</v>
      </c>
      <c r="H61" s="44">
        <v>0</v>
      </c>
      <c r="I61" s="44" t="s">
        <v>183</v>
      </c>
      <c r="J61" s="44">
        <v>8</v>
      </c>
      <c r="K61" s="44">
        <v>3</v>
      </c>
      <c r="L61" s="44">
        <v>3</v>
      </c>
      <c r="M61" s="44">
        <v>0</v>
      </c>
      <c r="N61" s="43">
        <v>0</v>
      </c>
      <c r="O61" s="96">
        <f t="shared" si="4"/>
        <v>0</v>
      </c>
      <c r="P61" s="95">
        <f t="shared" si="1"/>
        <v>0</v>
      </c>
      <c r="Q61" s="167"/>
      <c r="R61" s="138">
        <f>L61+O61</f>
        <v>3</v>
      </c>
      <c r="S61" s="140">
        <f t="shared" ref="S61:S63" si="10">R61/J61</f>
        <v>0.375</v>
      </c>
      <c r="T61" s="43">
        <v>0</v>
      </c>
      <c r="U61" s="43" t="s">
        <v>185</v>
      </c>
      <c r="V61" s="43" t="s">
        <v>186</v>
      </c>
      <c r="W61" s="43" t="s">
        <v>187</v>
      </c>
      <c r="X61" s="45">
        <v>3</v>
      </c>
      <c r="Y61" s="45">
        <v>0</v>
      </c>
      <c r="Z61" s="45"/>
      <c r="AA61" s="45"/>
      <c r="AB61" s="45"/>
      <c r="AC61" s="45"/>
      <c r="AD61" s="45"/>
      <c r="AE61" s="45"/>
      <c r="AF61" s="45"/>
      <c r="AG61" s="45"/>
      <c r="AH61" s="46">
        <v>365</v>
      </c>
      <c r="AI61" s="46">
        <v>90</v>
      </c>
      <c r="AJ61" s="46" t="s">
        <v>125</v>
      </c>
      <c r="AK61" s="47" t="s">
        <v>340</v>
      </c>
      <c r="AL61" s="43" t="s">
        <v>127</v>
      </c>
      <c r="AM61" s="43" t="s">
        <v>128</v>
      </c>
      <c r="AN61" s="43" t="s">
        <v>129</v>
      </c>
      <c r="AO61" s="51">
        <v>103611304</v>
      </c>
      <c r="AP61" s="46" t="s">
        <v>130</v>
      </c>
      <c r="AQ61" s="43" t="s">
        <v>131</v>
      </c>
      <c r="AR61" s="84" t="s">
        <v>184</v>
      </c>
    </row>
    <row r="62" spans="1:44" ht="116" x14ac:dyDescent="0.35">
      <c r="A62" s="234"/>
      <c r="B62" s="234"/>
      <c r="C62" s="234"/>
      <c r="D62" s="237"/>
      <c r="E62" s="240"/>
      <c r="F62" s="240"/>
      <c r="G62" s="43" t="s">
        <v>188</v>
      </c>
      <c r="H62" s="44">
        <v>0</v>
      </c>
      <c r="I62" s="44" t="s">
        <v>189</v>
      </c>
      <c r="J62" s="44">
        <v>3</v>
      </c>
      <c r="K62" s="44">
        <v>3</v>
      </c>
      <c r="L62" s="44">
        <v>0</v>
      </c>
      <c r="M62" s="44">
        <v>0</v>
      </c>
      <c r="N62" s="84">
        <v>0</v>
      </c>
      <c r="O62" s="96">
        <f t="shared" si="4"/>
        <v>0</v>
      </c>
      <c r="P62" s="95">
        <f t="shared" si="1"/>
        <v>0</v>
      </c>
      <c r="Q62" s="168"/>
      <c r="R62" s="138">
        <f>L62+O62</f>
        <v>0</v>
      </c>
      <c r="S62" s="140">
        <f t="shared" si="10"/>
        <v>0</v>
      </c>
      <c r="T62" s="43">
        <v>0</v>
      </c>
      <c r="U62" s="43" t="s">
        <v>185</v>
      </c>
      <c r="V62" s="43" t="s">
        <v>191</v>
      </c>
      <c r="W62" s="43" t="s">
        <v>187</v>
      </c>
      <c r="X62" s="45">
        <v>3</v>
      </c>
      <c r="Y62" s="45">
        <v>0</v>
      </c>
      <c r="Z62" s="45"/>
      <c r="AA62" s="45"/>
      <c r="AB62" s="45"/>
      <c r="AC62" s="45"/>
      <c r="AD62" s="45"/>
      <c r="AE62" s="45"/>
      <c r="AF62" s="45"/>
      <c r="AG62" s="45"/>
      <c r="AH62" s="46">
        <v>365</v>
      </c>
      <c r="AI62" s="46">
        <v>90</v>
      </c>
      <c r="AJ62" s="46" t="s">
        <v>125</v>
      </c>
      <c r="AK62" s="47" t="s">
        <v>340</v>
      </c>
      <c r="AL62" s="43" t="s">
        <v>127</v>
      </c>
      <c r="AM62" s="43" t="s">
        <v>128</v>
      </c>
      <c r="AN62" s="43" t="s">
        <v>129</v>
      </c>
      <c r="AO62" s="46">
        <v>0</v>
      </c>
      <c r="AP62" s="46" t="s">
        <v>130</v>
      </c>
      <c r="AQ62" s="43" t="s">
        <v>131</v>
      </c>
      <c r="AR62" s="84" t="s">
        <v>190</v>
      </c>
    </row>
    <row r="63" spans="1:44" customFormat="1" ht="108" customHeight="1" x14ac:dyDescent="0.35">
      <c r="A63" s="176" t="s">
        <v>28</v>
      </c>
      <c r="B63" s="176" t="s">
        <v>143</v>
      </c>
      <c r="C63" s="176" t="s">
        <v>235</v>
      </c>
      <c r="D63" s="178">
        <v>0</v>
      </c>
      <c r="E63" s="176" t="s">
        <v>236</v>
      </c>
      <c r="F63" s="176" t="s">
        <v>237</v>
      </c>
      <c r="G63" s="176" t="s">
        <v>238</v>
      </c>
      <c r="H63" s="176" t="s">
        <v>239</v>
      </c>
      <c r="I63" s="176" t="s">
        <v>240</v>
      </c>
      <c r="J63" s="176">
        <v>5</v>
      </c>
      <c r="K63" s="176">
        <v>2</v>
      </c>
      <c r="L63" s="176">
        <v>2</v>
      </c>
      <c r="M63" s="176">
        <v>0</v>
      </c>
      <c r="N63" s="176">
        <v>0</v>
      </c>
      <c r="O63" s="96">
        <f t="shared" si="4"/>
        <v>0</v>
      </c>
      <c r="P63" s="95">
        <f>0%</f>
        <v>0</v>
      </c>
      <c r="Q63" s="189">
        <f>P63</f>
        <v>0</v>
      </c>
      <c r="R63" s="138">
        <f>L63+O63</f>
        <v>2</v>
      </c>
      <c r="S63" s="140">
        <f t="shared" si="10"/>
        <v>0.4</v>
      </c>
      <c r="T63" s="176" t="s">
        <v>241</v>
      </c>
      <c r="U63" s="183">
        <v>2020130010095</v>
      </c>
      <c r="V63" s="176" t="s">
        <v>240</v>
      </c>
      <c r="W63" s="53" t="s">
        <v>242</v>
      </c>
      <c r="X63" s="52">
        <v>1</v>
      </c>
      <c r="Y63" s="108">
        <v>0</v>
      </c>
      <c r="Z63" s="89" t="s">
        <v>246</v>
      </c>
      <c r="AA63" s="89" t="s">
        <v>245</v>
      </c>
      <c r="AB63" s="89" t="s">
        <v>370</v>
      </c>
      <c r="AC63" s="131">
        <v>611444542</v>
      </c>
      <c r="AD63" s="131">
        <v>592000000</v>
      </c>
      <c r="AE63" s="131">
        <v>611444542</v>
      </c>
      <c r="AF63" s="131">
        <v>592000000</v>
      </c>
      <c r="AG63" s="132">
        <f>AF63/AE63</f>
        <v>0.9681990096168035</v>
      </c>
      <c r="AH63" s="52">
        <v>412</v>
      </c>
      <c r="AI63" s="52">
        <v>443</v>
      </c>
      <c r="AJ63" s="176" t="s">
        <v>243</v>
      </c>
      <c r="AK63" s="176">
        <v>1044</v>
      </c>
      <c r="AL63" s="176">
        <v>0</v>
      </c>
      <c r="AM63" s="176" t="s">
        <v>244</v>
      </c>
      <c r="AN63" s="176" t="s">
        <v>60</v>
      </c>
      <c r="AO63" s="185">
        <v>611444542</v>
      </c>
      <c r="AP63" s="176" t="s">
        <v>245</v>
      </c>
      <c r="AQ63" s="176" t="s">
        <v>246</v>
      </c>
      <c r="AR63" s="54"/>
    </row>
    <row r="64" spans="1:44" customFormat="1" ht="72.5" x14ac:dyDescent="0.35">
      <c r="A64" s="176"/>
      <c r="B64" s="176"/>
      <c r="C64" s="176"/>
      <c r="D64" s="178"/>
      <c r="E64" s="176"/>
      <c r="F64" s="176"/>
      <c r="G64" s="176"/>
      <c r="H64" s="176"/>
      <c r="I64" s="176"/>
      <c r="J64" s="176"/>
      <c r="K64" s="176"/>
      <c r="L64" s="176"/>
      <c r="M64" s="176"/>
      <c r="N64" s="176"/>
      <c r="O64" s="96"/>
      <c r="P64" s="95"/>
      <c r="Q64" s="190"/>
      <c r="R64" s="103"/>
      <c r="S64" s="140"/>
      <c r="T64" s="176"/>
      <c r="U64" s="183"/>
      <c r="V64" s="176"/>
      <c r="W64" s="53" t="s">
        <v>247</v>
      </c>
      <c r="X64" s="52">
        <v>12</v>
      </c>
      <c r="Y64" s="108">
        <v>0</v>
      </c>
      <c r="Z64" s="89"/>
      <c r="AA64" s="89"/>
      <c r="AB64" s="89"/>
      <c r="AC64" s="89"/>
      <c r="AD64" s="89"/>
      <c r="AE64" s="89"/>
      <c r="AF64" s="89"/>
      <c r="AG64" s="89"/>
      <c r="AH64" s="52">
        <v>300</v>
      </c>
      <c r="AI64" s="52">
        <v>260</v>
      </c>
      <c r="AJ64" s="176"/>
      <c r="AK64" s="176"/>
      <c r="AL64" s="176"/>
      <c r="AM64" s="176"/>
      <c r="AN64" s="176"/>
      <c r="AO64" s="185"/>
      <c r="AP64" s="176"/>
      <c r="AQ64" s="176"/>
      <c r="AR64" s="54"/>
    </row>
    <row r="65" spans="1:44" customFormat="1" ht="58" x14ac:dyDescent="0.35">
      <c r="A65" s="176"/>
      <c r="B65" s="176"/>
      <c r="C65" s="176"/>
      <c r="D65" s="178"/>
      <c r="E65" s="176"/>
      <c r="F65" s="176"/>
      <c r="G65" s="176"/>
      <c r="H65" s="176"/>
      <c r="I65" s="176"/>
      <c r="J65" s="176"/>
      <c r="K65" s="176"/>
      <c r="L65" s="176"/>
      <c r="M65" s="176"/>
      <c r="N65" s="176"/>
      <c r="O65" s="96"/>
      <c r="P65" s="95"/>
      <c r="Q65" s="190"/>
      <c r="R65" s="103"/>
      <c r="S65" s="140"/>
      <c r="T65" s="176"/>
      <c r="U65" s="183"/>
      <c r="V65" s="176"/>
      <c r="W65" s="53" t="s">
        <v>248</v>
      </c>
      <c r="X65" s="52">
        <v>14</v>
      </c>
      <c r="Y65" s="108">
        <v>0</v>
      </c>
      <c r="Z65" s="89"/>
      <c r="AA65" s="89"/>
      <c r="AB65" s="89"/>
      <c r="AC65" s="89"/>
      <c r="AD65" s="89"/>
      <c r="AE65" s="89"/>
      <c r="AF65" s="89"/>
      <c r="AG65" s="89"/>
      <c r="AH65" s="52">
        <v>330</v>
      </c>
      <c r="AI65" s="52">
        <v>60</v>
      </c>
      <c r="AJ65" s="176"/>
      <c r="AK65" s="176"/>
      <c r="AL65" s="176"/>
      <c r="AM65" s="176"/>
      <c r="AN65" s="176"/>
      <c r="AO65" s="185"/>
      <c r="AP65" s="176"/>
      <c r="AQ65" s="176"/>
      <c r="AR65" s="54"/>
    </row>
    <row r="66" spans="1:44" customFormat="1" ht="43.5" x14ac:dyDescent="0.35">
      <c r="A66" s="176"/>
      <c r="B66" s="176"/>
      <c r="C66" s="176"/>
      <c r="D66" s="178"/>
      <c r="E66" s="176"/>
      <c r="F66" s="176"/>
      <c r="G66" s="176"/>
      <c r="H66" s="176"/>
      <c r="I66" s="176"/>
      <c r="J66" s="176"/>
      <c r="K66" s="176"/>
      <c r="L66" s="176"/>
      <c r="M66" s="176"/>
      <c r="N66" s="176"/>
      <c r="O66" s="96"/>
      <c r="P66" s="95"/>
      <c r="Q66" s="190"/>
      <c r="R66" s="103"/>
      <c r="S66" s="140"/>
      <c r="T66" s="176"/>
      <c r="U66" s="183"/>
      <c r="V66" s="176"/>
      <c r="W66" s="53" t="s">
        <v>249</v>
      </c>
      <c r="X66" s="52">
        <v>1</v>
      </c>
      <c r="Y66" s="108">
        <v>0</v>
      </c>
      <c r="Z66" s="89"/>
      <c r="AA66" s="89"/>
      <c r="AB66" s="89"/>
      <c r="AC66" s="89"/>
      <c r="AD66" s="89"/>
      <c r="AE66" s="89"/>
      <c r="AF66" s="89"/>
      <c r="AG66" s="89"/>
      <c r="AH66" s="52">
        <v>360</v>
      </c>
      <c r="AI66" s="52">
        <v>0</v>
      </c>
      <c r="AJ66" s="176"/>
      <c r="AK66" s="176"/>
      <c r="AL66" s="176"/>
      <c r="AM66" s="176"/>
      <c r="AN66" s="176"/>
      <c r="AO66" s="185"/>
      <c r="AP66" s="176"/>
      <c r="AQ66" s="176"/>
      <c r="AR66" s="54"/>
    </row>
    <row r="67" spans="1:44" customFormat="1" ht="83.15" customHeight="1" x14ac:dyDescent="0.35">
      <c r="A67" s="176"/>
      <c r="B67" s="176"/>
      <c r="C67" s="176"/>
      <c r="D67" s="178"/>
      <c r="E67" s="176"/>
      <c r="F67" s="176"/>
      <c r="G67" s="176"/>
      <c r="H67" s="176"/>
      <c r="I67" s="176"/>
      <c r="J67" s="176"/>
      <c r="K67" s="176"/>
      <c r="L67" s="176"/>
      <c r="M67" s="176"/>
      <c r="N67" s="176"/>
      <c r="O67" s="96"/>
      <c r="P67" s="95"/>
      <c r="Q67" s="190"/>
      <c r="R67" s="103"/>
      <c r="S67" s="83"/>
      <c r="T67" s="176"/>
      <c r="U67" s="183"/>
      <c r="V67" s="176"/>
      <c r="W67" s="53" t="s">
        <v>250</v>
      </c>
      <c r="X67" s="52">
        <v>1</v>
      </c>
      <c r="Y67" s="108">
        <v>0</v>
      </c>
      <c r="Z67" s="89"/>
      <c r="AA67" s="89"/>
      <c r="AB67" s="89"/>
      <c r="AC67" s="89"/>
      <c r="AD67" s="89"/>
      <c r="AE67" s="89"/>
      <c r="AF67" s="89"/>
      <c r="AG67" s="89"/>
      <c r="AH67" s="52">
        <v>30</v>
      </c>
      <c r="AI67" s="52">
        <v>0</v>
      </c>
      <c r="AJ67" s="176"/>
      <c r="AK67" s="176"/>
      <c r="AL67" s="176"/>
      <c r="AM67" s="176"/>
      <c r="AN67" s="176"/>
      <c r="AO67" s="185"/>
      <c r="AP67" s="176"/>
      <c r="AQ67" s="176"/>
      <c r="AR67" s="54"/>
    </row>
    <row r="68" spans="1:44" customFormat="1" ht="116.15" customHeight="1" x14ac:dyDescent="0.35">
      <c r="A68" s="176"/>
      <c r="B68" s="176"/>
      <c r="C68" s="176"/>
      <c r="D68" s="178"/>
      <c r="E68" s="176"/>
      <c r="F68" s="176"/>
      <c r="G68" s="176"/>
      <c r="H68" s="176"/>
      <c r="I68" s="176"/>
      <c r="J68" s="176"/>
      <c r="K68" s="176"/>
      <c r="L68" s="176"/>
      <c r="M68" s="176"/>
      <c r="N68" s="176"/>
      <c r="O68" s="96"/>
      <c r="P68" s="95"/>
      <c r="Q68" s="190"/>
      <c r="R68" s="103"/>
      <c r="S68" s="83"/>
      <c r="T68" s="176"/>
      <c r="U68" s="183"/>
      <c r="V68" s="176"/>
      <c r="W68" s="53" t="s">
        <v>251</v>
      </c>
      <c r="X68" s="52">
        <v>1</v>
      </c>
      <c r="Y68" s="108">
        <v>0</v>
      </c>
      <c r="Z68" s="89"/>
      <c r="AA68" s="89"/>
      <c r="AB68" s="89"/>
      <c r="AC68" s="89"/>
      <c r="AD68" s="89"/>
      <c r="AE68" s="89"/>
      <c r="AF68" s="89"/>
      <c r="AG68" s="89"/>
      <c r="AH68" s="52">
        <v>180</v>
      </c>
      <c r="AI68" s="52">
        <v>0</v>
      </c>
      <c r="AJ68" s="176"/>
      <c r="AK68" s="176"/>
      <c r="AL68" s="176"/>
      <c r="AM68" s="176"/>
      <c r="AN68" s="176"/>
      <c r="AO68" s="185"/>
      <c r="AP68" s="176"/>
      <c r="AQ68" s="176"/>
      <c r="AR68" s="54"/>
    </row>
    <row r="69" spans="1:44" customFormat="1" ht="41.5" customHeight="1" x14ac:dyDescent="0.35">
      <c r="A69" s="176"/>
      <c r="B69" s="176"/>
      <c r="C69" s="176"/>
      <c r="D69" s="178"/>
      <c r="E69" s="176"/>
      <c r="F69" s="176"/>
      <c r="G69" s="176"/>
      <c r="H69" s="176"/>
      <c r="I69" s="176"/>
      <c r="J69" s="176"/>
      <c r="K69" s="176"/>
      <c r="L69" s="176"/>
      <c r="M69" s="176"/>
      <c r="N69" s="176"/>
      <c r="O69" s="96"/>
      <c r="P69" s="95"/>
      <c r="Q69" s="191"/>
      <c r="R69" s="103"/>
      <c r="S69" s="83"/>
      <c r="T69" s="176"/>
      <c r="U69" s="183"/>
      <c r="V69" s="176"/>
      <c r="W69" s="53" t="s">
        <v>252</v>
      </c>
      <c r="X69" s="52">
        <v>1</v>
      </c>
      <c r="Y69" s="108">
        <v>0</v>
      </c>
      <c r="Z69" s="89"/>
      <c r="AA69" s="89"/>
      <c r="AB69" s="89"/>
      <c r="AC69" s="89"/>
      <c r="AD69" s="89"/>
      <c r="AE69" s="89"/>
      <c r="AF69" s="89"/>
      <c r="AG69" s="89"/>
      <c r="AH69" s="52">
        <v>90</v>
      </c>
      <c r="AI69" s="52">
        <v>0</v>
      </c>
      <c r="AJ69" s="176"/>
      <c r="AK69" s="176"/>
      <c r="AL69" s="176"/>
      <c r="AM69" s="176"/>
      <c r="AN69" s="176"/>
      <c r="AO69" s="185"/>
      <c r="AP69" s="176"/>
      <c r="AQ69" s="176"/>
      <c r="AR69" s="54"/>
    </row>
    <row r="70" spans="1:44" ht="72.5" x14ac:dyDescent="0.35">
      <c r="A70" s="177" t="s">
        <v>253</v>
      </c>
      <c r="B70" s="177" t="s">
        <v>143</v>
      </c>
      <c r="C70" s="177" t="s">
        <v>254</v>
      </c>
      <c r="D70" s="177" t="s">
        <v>254</v>
      </c>
      <c r="E70" s="177" t="s">
        <v>254</v>
      </c>
      <c r="F70" s="177" t="s">
        <v>255</v>
      </c>
      <c r="G70" s="177" t="s">
        <v>256</v>
      </c>
      <c r="H70" s="177" t="s">
        <v>257</v>
      </c>
      <c r="I70" s="177" t="s">
        <v>258</v>
      </c>
      <c r="J70" s="177">
        <v>1</v>
      </c>
      <c r="K70" s="177">
        <v>0.25</v>
      </c>
      <c r="L70" s="177">
        <v>0</v>
      </c>
      <c r="M70" s="177" t="s">
        <v>259</v>
      </c>
      <c r="N70" s="186">
        <v>186</v>
      </c>
      <c r="O70" s="96">
        <f>N70</f>
        <v>186</v>
      </c>
      <c r="P70" s="245" t="s">
        <v>404</v>
      </c>
      <c r="Q70" s="134">
        <f>0%</f>
        <v>0</v>
      </c>
      <c r="R70" s="138">
        <f>L70+O70</f>
        <v>186</v>
      </c>
      <c r="S70" s="141">
        <f>R70/J70</f>
        <v>186</v>
      </c>
      <c r="T70" s="177" t="s">
        <v>261</v>
      </c>
      <c r="U70" s="192">
        <v>2020130010295</v>
      </c>
      <c r="V70" s="177" t="s">
        <v>262</v>
      </c>
      <c r="W70" s="55" t="s">
        <v>263</v>
      </c>
      <c r="X70" s="57">
        <v>3</v>
      </c>
      <c r="Y70" s="57">
        <v>0</v>
      </c>
      <c r="Z70" s="57" t="s">
        <v>268</v>
      </c>
      <c r="AA70" s="57" t="s">
        <v>401</v>
      </c>
      <c r="AB70" s="57" t="s">
        <v>370</v>
      </c>
      <c r="AC70" s="133">
        <v>600000000</v>
      </c>
      <c r="AD70" s="133">
        <v>188300000</v>
      </c>
      <c r="AE70" s="133">
        <v>600000000</v>
      </c>
      <c r="AF70" s="133">
        <v>188300000</v>
      </c>
      <c r="AG70" s="134">
        <f>AF70/AE70</f>
        <v>0.31383333333333335</v>
      </c>
      <c r="AH70" s="56">
        <v>214</v>
      </c>
      <c r="AI70" s="56">
        <v>30</v>
      </c>
      <c r="AJ70" s="56" t="s">
        <v>264</v>
      </c>
      <c r="AK70" s="56">
        <v>3</v>
      </c>
      <c r="AL70" s="56">
        <v>1</v>
      </c>
      <c r="AM70" s="177" t="s">
        <v>265</v>
      </c>
      <c r="AN70" s="177" t="s">
        <v>266</v>
      </c>
      <c r="AO70" s="184">
        <v>250000000</v>
      </c>
      <c r="AP70" s="177" t="s">
        <v>267</v>
      </c>
      <c r="AQ70" s="177" t="s">
        <v>268</v>
      </c>
      <c r="AR70" s="82" t="s">
        <v>260</v>
      </c>
    </row>
    <row r="71" spans="1:44" ht="87" x14ac:dyDescent="0.35">
      <c r="A71" s="177"/>
      <c r="B71" s="177"/>
      <c r="C71" s="177"/>
      <c r="D71" s="177"/>
      <c r="E71" s="177"/>
      <c r="F71" s="177"/>
      <c r="G71" s="177"/>
      <c r="H71" s="177"/>
      <c r="I71" s="177"/>
      <c r="J71" s="177"/>
      <c r="K71" s="177"/>
      <c r="L71" s="177"/>
      <c r="M71" s="177"/>
      <c r="N71" s="187"/>
      <c r="O71" s="96"/>
      <c r="P71" s="95"/>
      <c r="Q71" s="82"/>
      <c r="R71" s="103"/>
      <c r="S71" s="82"/>
      <c r="T71" s="177"/>
      <c r="U71" s="192"/>
      <c r="V71" s="177"/>
      <c r="W71" s="55" t="s">
        <v>270</v>
      </c>
      <c r="X71" s="57">
        <v>3</v>
      </c>
      <c r="Y71" s="57">
        <v>0</v>
      </c>
      <c r="Z71" s="57"/>
      <c r="AA71" s="57"/>
      <c r="AB71" s="57"/>
      <c r="AC71" s="57"/>
      <c r="AD71" s="57"/>
      <c r="AE71" s="57"/>
      <c r="AF71" s="57"/>
      <c r="AG71" s="57"/>
      <c r="AH71" s="56">
        <v>365</v>
      </c>
      <c r="AI71" s="56">
        <v>180</v>
      </c>
      <c r="AJ71" s="56" t="s">
        <v>264</v>
      </c>
      <c r="AK71" s="56"/>
      <c r="AL71" s="56"/>
      <c r="AM71" s="177"/>
      <c r="AN71" s="177"/>
      <c r="AO71" s="184"/>
      <c r="AP71" s="177"/>
      <c r="AQ71" s="177"/>
      <c r="AR71" s="82" t="s">
        <v>269</v>
      </c>
    </row>
    <row r="72" spans="1:44" ht="240" customHeight="1" x14ac:dyDescent="0.35">
      <c r="A72" s="177"/>
      <c r="B72" s="177"/>
      <c r="C72" s="177"/>
      <c r="D72" s="177"/>
      <c r="E72" s="177"/>
      <c r="F72" s="177"/>
      <c r="G72" s="177"/>
      <c r="H72" s="177"/>
      <c r="I72" s="177"/>
      <c r="J72" s="177"/>
      <c r="K72" s="177"/>
      <c r="L72" s="177"/>
      <c r="M72" s="177"/>
      <c r="N72" s="187"/>
      <c r="O72" s="96"/>
      <c r="P72" s="95"/>
      <c r="Q72" s="82"/>
      <c r="R72" s="103"/>
      <c r="S72" s="82"/>
      <c r="T72" s="177"/>
      <c r="U72" s="192"/>
      <c r="V72" s="177"/>
      <c r="W72" s="55" t="s">
        <v>272</v>
      </c>
      <c r="X72" s="57">
        <v>700</v>
      </c>
      <c r="Y72" s="57">
        <v>0</v>
      </c>
      <c r="Z72" s="57"/>
      <c r="AA72" s="57"/>
      <c r="AB72" s="57"/>
      <c r="AC72" s="57"/>
      <c r="AD72" s="57"/>
      <c r="AE72" s="57"/>
      <c r="AF72" s="57"/>
      <c r="AG72" s="57"/>
      <c r="AH72" s="56">
        <v>365</v>
      </c>
      <c r="AI72" s="56">
        <v>180</v>
      </c>
      <c r="AJ72" s="56" t="s">
        <v>264</v>
      </c>
      <c r="AK72" s="56"/>
      <c r="AL72" s="56"/>
      <c r="AM72" s="177"/>
      <c r="AN72" s="177"/>
      <c r="AO72" s="184"/>
      <c r="AP72" s="177"/>
      <c r="AQ72" s="177"/>
      <c r="AR72" s="82" t="s">
        <v>271</v>
      </c>
    </row>
    <row r="73" spans="1:44" ht="29" x14ac:dyDescent="0.35">
      <c r="A73" s="177"/>
      <c r="B73" s="177"/>
      <c r="C73" s="177"/>
      <c r="D73" s="177"/>
      <c r="E73" s="177"/>
      <c r="F73" s="177"/>
      <c r="G73" s="177"/>
      <c r="H73" s="177"/>
      <c r="I73" s="177"/>
      <c r="J73" s="177"/>
      <c r="K73" s="177"/>
      <c r="L73" s="177"/>
      <c r="M73" s="177"/>
      <c r="N73" s="187"/>
      <c r="O73" s="96"/>
      <c r="P73" s="95"/>
      <c r="Q73" s="82"/>
      <c r="R73" s="103"/>
      <c r="S73" s="82"/>
      <c r="T73" s="177"/>
      <c r="U73" s="192"/>
      <c r="V73" s="177"/>
      <c r="W73" s="55" t="s">
        <v>273</v>
      </c>
      <c r="X73" s="57">
        <v>700</v>
      </c>
      <c r="Y73" s="57">
        <v>0</v>
      </c>
      <c r="Z73" s="57"/>
      <c r="AA73" s="57"/>
      <c r="AB73" s="57"/>
      <c r="AC73" s="57"/>
      <c r="AD73" s="57"/>
      <c r="AE73" s="57"/>
      <c r="AF73" s="57"/>
      <c r="AG73" s="57"/>
      <c r="AH73" s="56">
        <v>365</v>
      </c>
      <c r="AI73" s="56">
        <v>180</v>
      </c>
      <c r="AJ73" s="56" t="s">
        <v>264</v>
      </c>
      <c r="AK73" s="56"/>
      <c r="AL73" s="56"/>
      <c r="AM73" s="177"/>
      <c r="AN73" s="177"/>
      <c r="AO73" s="184"/>
      <c r="AP73" s="177"/>
      <c r="AQ73" s="177"/>
    </row>
    <row r="74" spans="1:44" ht="29" x14ac:dyDescent="0.35">
      <c r="A74" s="177"/>
      <c r="B74" s="177"/>
      <c r="C74" s="177"/>
      <c r="D74" s="177"/>
      <c r="E74" s="177"/>
      <c r="F74" s="177"/>
      <c r="G74" s="177"/>
      <c r="H74" s="177"/>
      <c r="I74" s="177"/>
      <c r="J74" s="177"/>
      <c r="K74" s="177"/>
      <c r="L74" s="177"/>
      <c r="M74" s="177"/>
      <c r="N74" s="187"/>
      <c r="O74" s="96"/>
      <c r="P74" s="95"/>
      <c r="Q74" s="82"/>
      <c r="R74" s="103"/>
      <c r="S74" s="82"/>
      <c r="T74" s="177"/>
      <c r="U74" s="192"/>
      <c r="V74" s="177"/>
      <c r="W74" s="55" t="s">
        <v>274</v>
      </c>
      <c r="X74" s="57"/>
      <c r="Y74" s="57">
        <v>0</v>
      </c>
      <c r="Z74" s="57"/>
      <c r="AA74" s="57"/>
      <c r="AB74" s="57"/>
      <c r="AC74" s="57"/>
      <c r="AD74" s="57"/>
      <c r="AE74" s="57"/>
      <c r="AF74" s="57"/>
      <c r="AG74" s="57"/>
      <c r="AH74" s="56">
        <v>365</v>
      </c>
      <c r="AI74" s="56">
        <v>180</v>
      </c>
      <c r="AJ74" s="56" t="s">
        <v>264</v>
      </c>
      <c r="AK74" s="56"/>
      <c r="AL74" s="56"/>
      <c r="AM74" s="177"/>
      <c r="AN74" s="177"/>
      <c r="AO74" s="184"/>
      <c r="AP74" s="177"/>
      <c r="AQ74" s="177"/>
    </row>
    <row r="75" spans="1:44" ht="29" x14ac:dyDescent="0.35">
      <c r="A75" s="177"/>
      <c r="B75" s="177"/>
      <c r="C75" s="177"/>
      <c r="D75" s="177"/>
      <c r="E75" s="177"/>
      <c r="F75" s="177"/>
      <c r="G75" s="177"/>
      <c r="H75" s="177"/>
      <c r="I75" s="177"/>
      <c r="J75" s="177"/>
      <c r="K75" s="177"/>
      <c r="L75" s="177"/>
      <c r="M75" s="177"/>
      <c r="N75" s="187"/>
      <c r="O75" s="96"/>
      <c r="P75" s="95"/>
      <c r="Q75" s="82"/>
      <c r="R75" s="103"/>
      <c r="S75" s="82"/>
      <c r="T75" s="177"/>
      <c r="U75" s="192"/>
      <c r="V75" s="177"/>
      <c r="W75" s="55" t="s">
        <v>275</v>
      </c>
      <c r="X75" s="57">
        <v>700</v>
      </c>
      <c r="Y75" s="57">
        <v>0</v>
      </c>
      <c r="Z75" s="57"/>
      <c r="AA75" s="57"/>
      <c r="AB75" s="57"/>
      <c r="AC75" s="57"/>
      <c r="AD75" s="57"/>
      <c r="AE75" s="57"/>
      <c r="AF75" s="57"/>
      <c r="AG75" s="57"/>
      <c r="AH75" s="56">
        <v>365</v>
      </c>
      <c r="AI75" s="56">
        <v>180</v>
      </c>
      <c r="AJ75" s="56" t="s">
        <v>264</v>
      </c>
      <c r="AK75" s="56"/>
      <c r="AL75" s="56"/>
      <c r="AM75" s="177"/>
      <c r="AN75" s="177"/>
      <c r="AO75" s="184"/>
      <c r="AP75" s="177"/>
      <c r="AQ75" s="177"/>
    </row>
    <row r="76" spans="1:44" ht="43.5" x14ac:dyDescent="0.35">
      <c r="A76" s="177"/>
      <c r="B76" s="177"/>
      <c r="C76" s="177"/>
      <c r="D76" s="177"/>
      <c r="E76" s="177"/>
      <c r="F76" s="177"/>
      <c r="G76" s="177"/>
      <c r="H76" s="177"/>
      <c r="I76" s="177"/>
      <c r="J76" s="177"/>
      <c r="K76" s="177"/>
      <c r="L76" s="177"/>
      <c r="M76" s="177"/>
      <c r="N76" s="187"/>
      <c r="O76" s="96"/>
      <c r="P76" s="95"/>
      <c r="Q76" s="82"/>
      <c r="R76" s="103"/>
      <c r="S76" s="82"/>
      <c r="T76" s="177"/>
      <c r="U76" s="192"/>
      <c r="V76" s="177"/>
      <c r="W76" s="55" t="s">
        <v>276</v>
      </c>
      <c r="X76" s="57">
        <v>700</v>
      </c>
      <c r="Y76" s="57">
        <v>0</v>
      </c>
      <c r="Z76" s="57"/>
      <c r="AA76" s="57"/>
      <c r="AB76" s="57"/>
      <c r="AC76" s="57"/>
      <c r="AD76" s="57"/>
      <c r="AE76" s="57"/>
      <c r="AF76" s="57"/>
      <c r="AG76" s="57"/>
      <c r="AH76" s="56">
        <v>365</v>
      </c>
      <c r="AI76" s="56">
        <v>180</v>
      </c>
      <c r="AJ76" s="56" t="s">
        <v>264</v>
      </c>
      <c r="AK76" s="56"/>
      <c r="AL76" s="56"/>
      <c r="AM76" s="177"/>
      <c r="AN76" s="177"/>
      <c r="AO76" s="184"/>
      <c r="AP76" s="177"/>
      <c r="AQ76" s="177"/>
    </row>
    <row r="77" spans="1:44" ht="72.5" x14ac:dyDescent="0.35">
      <c r="A77" s="177"/>
      <c r="B77" s="177"/>
      <c r="C77" s="177"/>
      <c r="D77" s="177"/>
      <c r="E77" s="177"/>
      <c r="F77" s="177"/>
      <c r="G77" s="177"/>
      <c r="H77" s="177"/>
      <c r="I77" s="177"/>
      <c r="J77" s="177"/>
      <c r="K77" s="177"/>
      <c r="L77" s="177"/>
      <c r="M77" s="177"/>
      <c r="N77" s="188"/>
      <c r="O77" s="96" t="s">
        <v>402</v>
      </c>
      <c r="P77" s="95"/>
      <c r="Q77" s="82"/>
      <c r="R77" s="103"/>
      <c r="S77" s="82"/>
      <c r="T77" s="177"/>
      <c r="U77" s="192"/>
      <c r="V77" s="177"/>
      <c r="W77" s="55" t="s">
        <v>277</v>
      </c>
      <c r="X77" s="57">
        <v>4</v>
      </c>
      <c r="Y77" s="57">
        <v>0</v>
      </c>
      <c r="Z77" s="57"/>
      <c r="AA77" s="57"/>
      <c r="AB77" s="57"/>
      <c r="AC77" s="57"/>
      <c r="AD77" s="57"/>
      <c r="AE77" s="57"/>
      <c r="AF77" s="57"/>
      <c r="AG77" s="57"/>
      <c r="AH77" s="56">
        <v>365</v>
      </c>
      <c r="AI77" s="56">
        <v>180</v>
      </c>
      <c r="AJ77" s="56" t="s">
        <v>264</v>
      </c>
      <c r="AK77" s="56"/>
      <c r="AL77" s="56"/>
      <c r="AM77" s="177"/>
      <c r="AN77" s="177"/>
      <c r="AO77" s="184"/>
      <c r="AP77" s="177"/>
      <c r="AQ77" s="177"/>
    </row>
    <row r="78" spans="1:44" ht="21" x14ac:dyDescent="0.35">
      <c r="Q78" s="142">
        <f>SUM(Q2:Q70)/(13)</f>
        <v>0.38910703646269812</v>
      </c>
      <c r="AC78" s="135">
        <f>SUM(AC2:AC77)</f>
        <v>6173675372</v>
      </c>
      <c r="AD78" s="135">
        <f>SUM(AD2:AD77)</f>
        <v>2459429274</v>
      </c>
      <c r="AE78" s="135">
        <f>SUM(AE2:AE77)</f>
        <v>6173675371</v>
      </c>
      <c r="AF78" s="135">
        <f>SUM(AF2:AF77)</f>
        <v>2459429274</v>
      </c>
      <c r="AG78" s="136">
        <f>AF78/AE78</f>
        <v>0.39837359857838239</v>
      </c>
    </row>
  </sheetData>
  <autoFilter ref="A1:AS77" xr:uid="{00000000-0009-0000-0000-000000000000}"/>
  <mergeCells count="222">
    <mergeCell ref="F10:F13"/>
    <mergeCell ref="A54:A62"/>
    <mergeCell ref="B54:B62"/>
    <mergeCell ref="C54:C62"/>
    <mergeCell ref="D54:D62"/>
    <mergeCell ref="E54:E62"/>
    <mergeCell ref="F54:F62"/>
    <mergeCell ref="A10:A13"/>
    <mergeCell ref="B10:B13"/>
    <mergeCell ref="C10:C13"/>
    <mergeCell ref="D10:D13"/>
    <mergeCell ref="E10:E13"/>
    <mergeCell ref="A52:A53"/>
    <mergeCell ref="B52:B53"/>
    <mergeCell ref="C52:C53"/>
    <mergeCell ref="F27:F31"/>
    <mergeCell ref="F14:F16"/>
    <mergeCell ref="A44:A51"/>
    <mergeCell ref="B44:B51"/>
    <mergeCell ref="C44:C51"/>
    <mergeCell ref="D44:D51"/>
    <mergeCell ref="E44:E51"/>
    <mergeCell ref="F44:F51"/>
    <mergeCell ref="A14:A16"/>
    <mergeCell ref="G44:G51"/>
    <mergeCell ref="H44:H51"/>
    <mergeCell ref="I44:I51"/>
    <mergeCell ref="J44:J51"/>
    <mergeCell ref="K44:K51"/>
    <mergeCell ref="AK52:AK53"/>
    <mergeCell ref="AL52:AL53"/>
    <mergeCell ref="AM52:AM53"/>
    <mergeCell ref="AO56:AO57"/>
    <mergeCell ref="L44:L51"/>
    <mergeCell ref="M44:M51"/>
    <mergeCell ref="N44:N51"/>
    <mergeCell ref="T52:T53"/>
    <mergeCell ref="U52:U53"/>
    <mergeCell ref="Q52:Q53"/>
    <mergeCell ref="Q54:Q62"/>
    <mergeCell ref="V52:V53"/>
    <mergeCell ref="W52:W53"/>
    <mergeCell ref="AJ52:AJ53"/>
    <mergeCell ref="T44:T51"/>
    <mergeCell ref="U44:U51"/>
    <mergeCell ref="B14:B16"/>
    <mergeCell ref="C14:C16"/>
    <mergeCell ref="D14:D16"/>
    <mergeCell ref="E14:E16"/>
    <mergeCell ref="A17:A26"/>
    <mergeCell ref="B17:B26"/>
    <mergeCell ref="C17:C26"/>
    <mergeCell ref="D17:D26"/>
    <mergeCell ref="E17:E26"/>
    <mergeCell ref="B27:B36"/>
    <mergeCell ref="C27:C36"/>
    <mergeCell ref="D27:D36"/>
    <mergeCell ref="E27:E36"/>
    <mergeCell ref="A37:A43"/>
    <mergeCell ref="B37:B43"/>
    <mergeCell ref="C37:C43"/>
    <mergeCell ref="AR17:AR26"/>
    <mergeCell ref="G22:G26"/>
    <mergeCell ref="H22:H26"/>
    <mergeCell ref="I22:I26"/>
    <mergeCell ref="J22:J26"/>
    <mergeCell ref="K22:K26"/>
    <mergeCell ref="L22:L26"/>
    <mergeCell ref="N22:N26"/>
    <mergeCell ref="V17:V26"/>
    <mergeCell ref="AK17:AK26"/>
    <mergeCell ref="AN17:AN26"/>
    <mergeCell ref="AO17:AO26"/>
    <mergeCell ref="AP17:AP26"/>
    <mergeCell ref="K17:K21"/>
    <mergeCell ref="L17:L21"/>
    <mergeCell ref="M17:M21"/>
    <mergeCell ref="M22:M26"/>
    <mergeCell ref="A27:A36"/>
    <mergeCell ref="AP33:AP36"/>
    <mergeCell ref="AO41:AO43"/>
    <mergeCell ref="N17:N21"/>
    <mergeCell ref="T17:T26"/>
    <mergeCell ref="U17:U26"/>
    <mergeCell ref="F17:F26"/>
    <mergeCell ref="G17:G21"/>
    <mergeCell ref="H17:H21"/>
    <mergeCell ref="I17:I21"/>
    <mergeCell ref="J17:J21"/>
    <mergeCell ref="T27:T36"/>
    <mergeCell ref="F33:F36"/>
    <mergeCell ref="AO33:AO36"/>
    <mergeCell ref="U27:U36"/>
    <mergeCell ref="V27:V36"/>
    <mergeCell ref="W27:W36"/>
    <mergeCell ref="D37:D43"/>
    <mergeCell ref="E37:E43"/>
    <mergeCell ref="F37:F43"/>
    <mergeCell ref="G37:G43"/>
    <mergeCell ref="H37:H43"/>
    <mergeCell ref="I37:I43"/>
    <mergeCell ref="J37:J43"/>
    <mergeCell ref="L63:L69"/>
    <mergeCell ref="M63:M69"/>
    <mergeCell ref="N63:N69"/>
    <mergeCell ref="T63:T69"/>
    <mergeCell ref="U70:U77"/>
    <mergeCell ref="V70:V77"/>
    <mergeCell ref="AM70:AM77"/>
    <mergeCell ref="AN70:AN77"/>
    <mergeCell ref="E70:E77"/>
    <mergeCell ref="F70:F77"/>
    <mergeCell ref="AM63:AM69"/>
    <mergeCell ref="AN63:AN69"/>
    <mergeCell ref="E63:E69"/>
    <mergeCell ref="F63:F69"/>
    <mergeCell ref="G63:G69"/>
    <mergeCell ref="H63:H69"/>
    <mergeCell ref="I63:I69"/>
    <mergeCell ref="J63:J69"/>
    <mergeCell ref="G70:G77"/>
    <mergeCell ref="H70:H77"/>
    <mergeCell ref="I70:I77"/>
    <mergeCell ref="L70:L77"/>
    <mergeCell ref="AP63:AP69"/>
    <mergeCell ref="AQ63:AQ69"/>
    <mergeCell ref="U63:U69"/>
    <mergeCell ref="V63:V69"/>
    <mergeCell ref="AJ63:AJ69"/>
    <mergeCell ref="AK63:AK69"/>
    <mergeCell ref="AL63:AL69"/>
    <mergeCell ref="M70:M77"/>
    <mergeCell ref="T70:T77"/>
    <mergeCell ref="AP70:AP77"/>
    <mergeCell ref="AQ70:AQ77"/>
    <mergeCell ref="AO70:AO77"/>
    <mergeCell ref="AO63:AO69"/>
    <mergeCell ref="N70:N77"/>
    <mergeCell ref="Q63:Q69"/>
    <mergeCell ref="A2:A8"/>
    <mergeCell ref="B2:B8"/>
    <mergeCell ref="C2:C8"/>
    <mergeCell ref="D2:D8"/>
    <mergeCell ref="E2:E8"/>
    <mergeCell ref="F2:F8"/>
    <mergeCell ref="T2:T9"/>
    <mergeCell ref="U2:U9"/>
    <mergeCell ref="V2:V9"/>
    <mergeCell ref="M5:M8"/>
    <mergeCell ref="N5:N8"/>
    <mergeCell ref="A63:A69"/>
    <mergeCell ref="A70:A77"/>
    <mergeCell ref="B70:B77"/>
    <mergeCell ref="C70:C77"/>
    <mergeCell ref="J70:J77"/>
    <mergeCell ref="K70:K77"/>
    <mergeCell ref="D70:D77"/>
    <mergeCell ref="K63:K69"/>
    <mergeCell ref="B63:B69"/>
    <mergeCell ref="C63:C69"/>
    <mergeCell ref="D63:D69"/>
    <mergeCell ref="AP2:AP8"/>
    <mergeCell ref="AQ2:AQ8"/>
    <mergeCell ref="G3:G4"/>
    <mergeCell ref="H3:H4"/>
    <mergeCell ref="I3:I4"/>
    <mergeCell ref="J3:J4"/>
    <mergeCell ref="K3:K4"/>
    <mergeCell ref="L3:L4"/>
    <mergeCell ref="M3:M4"/>
    <mergeCell ref="N3:N4"/>
    <mergeCell ref="G5:G8"/>
    <mergeCell ref="H5:H8"/>
    <mergeCell ref="I5:I8"/>
    <mergeCell ref="J5:J8"/>
    <mergeCell ref="K5:K8"/>
    <mergeCell ref="K37:K43"/>
    <mergeCell ref="L37:L43"/>
    <mergeCell ref="M37:M43"/>
    <mergeCell ref="N37:N43"/>
    <mergeCell ref="T37:T43"/>
    <mergeCell ref="L5:L8"/>
    <mergeCell ref="AO2:AO8"/>
    <mergeCell ref="AH27:AH36"/>
    <mergeCell ref="AM2:AM8"/>
    <mergeCell ref="AN2:AN8"/>
    <mergeCell ref="AK27:AK36"/>
    <mergeCell ref="AL27:AL36"/>
    <mergeCell ref="Q2:Q8"/>
    <mergeCell ref="Q10:Q13"/>
    <mergeCell ref="AJ2:AJ8"/>
    <mergeCell ref="AK2:AK9"/>
    <mergeCell ref="AL2:AL9"/>
    <mergeCell ref="U37:U43"/>
    <mergeCell ref="V37:V43"/>
    <mergeCell ref="X27:X31"/>
    <mergeCell ref="Q14:Q16"/>
    <mergeCell ref="Q17:Q26"/>
    <mergeCell ref="Q27:Q31"/>
    <mergeCell ref="Q33:Q36"/>
    <mergeCell ref="Q37:Q43"/>
    <mergeCell ref="Q44:Q51"/>
    <mergeCell ref="AQ33:AQ36"/>
    <mergeCell ref="AQ17:AQ26"/>
    <mergeCell ref="AI27:AI36"/>
    <mergeCell ref="AM37:AM43"/>
    <mergeCell ref="AN37:AN43"/>
    <mergeCell ref="AP37:AP43"/>
    <mergeCell ref="AQ37:AQ43"/>
    <mergeCell ref="AO37:AO40"/>
    <mergeCell ref="AJ37:AJ43"/>
    <mergeCell ref="AK37:AK43"/>
    <mergeCell ref="AL37:AL43"/>
    <mergeCell ref="AP44:AP51"/>
    <mergeCell ref="AQ44:AQ51"/>
    <mergeCell ref="AJ44:AJ51"/>
    <mergeCell ref="AK44:AK51"/>
    <mergeCell ref="V44:V51"/>
    <mergeCell ref="AL44:AL51"/>
    <mergeCell ref="AM44:AM51"/>
    <mergeCell ref="AN44:AN51"/>
    <mergeCell ref="AO44:AO51"/>
  </mergeCells>
  <phoneticPr fontId="25"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10" sqref="D10"/>
    </sheetView>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LUZ  MARINA SEVERICHE MONROY</cp:lastModifiedBy>
  <dcterms:created xsi:type="dcterms:W3CDTF">2021-06-24T15:42:32Z</dcterms:created>
  <dcterms:modified xsi:type="dcterms:W3CDTF">2021-07-26T19:45:09Z</dcterms:modified>
</cp:coreProperties>
</file>