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66925"/>
  <mc:AlternateContent xmlns:mc="http://schemas.openxmlformats.org/markup-compatibility/2006">
    <mc:Choice Requires="x15">
      <x15ac:absPath xmlns:x15ac="http://schemas.microsoft.com/office/spreadsheetml/2010/11/ac" url="C:\Users\luzma\OneDrive\Documentos\SEGUIMIENTOS  PLAN DE ACCION A JUNIO 30 DE 2021\"/>
    </mc:Choice>
  </mc:AlternateContent>
  <xr:revisionPtr revIDLastSave="0" documentId="8_{EBD042BA-C102-4B80-916B-BF0BA7F69C3B}" xr6:coauthVersionLast="47" xr6:coauthVersionMax="47" xr10:uidLastSave="{00000000-0000-0000-0000-000000000000}"/>
  <bookViews>
    <workbookView xWindow="-110" yWindow="-110" windowWidth="19420" windowHeight="1042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73" i="1" l="1"/>
  <c r="AG74" i="1"/>
  <c r="AG75" i="1"/>
  <c r="AG76" i="1"/>
  <c r="AG66" i="1"/>
  <c r="AG67" i="1"/>
  <c r="AG68" i="1"/>
  <c r="AG69" i="1"/>
  <c r="AG70" i="1"/>
  <c r="AG71" i="1"/>
  <c r="AG72" i="1"/>
  <c r="AG63" i="1"/>
  <c r="AG64" i="1"/>
  <c r="AG65" i="1"/>
  <c r="AG60" i="1"/>
  <c r="AG61" i="1"/>
  <c r="AG62" i="1"/>
  <c r="AG58" i="1"/>
  <c r="AG59" i="1"/>
  <c r="AG53" i="1"/>
  <c r="AG54" i="1"/>
  <c r="AG55" i="1"/>
  <c r="AG56" i="1"/>
  <c r="AG57" i="1"/>
  <c r="AG49" i="1"/>
  <c r="AG50" i="1"/>
  <c r="AG51" i="1"/>
  <c r="AG52" i="1"/>
  <c r="AG47" i="1"/>
  <c r="AG48" i="1"/>
  <c r="AG41" i="1"/>
  <c r="AG42" i="1"/>
  <c r="AG43" i="1"/>
  <c r="AG44" i="1"/>
  <c r="AG45" i="1"/>
  <c r="AG46" i="1"/>
  <c r="AG38" i="1"/>
  <c r="AG39" i="1"/>
  <c r="AG40" i="1"/>
  <c r="AG36" i="1"/>
  <c r="AG37" i="1"/>
  <c r="AG34" i="1"/>
  <c r="AG35" i="1"/>
  <c r="AG32" i="1"/>
  <c r="AG33" i="1"/>
  <c r="AG30" i="1"/>
  <c r="AG31" i="1"/>
  <c r="AG27" i="1"/>
  <c r="AG28" i="1"/>
  <c r="AG29" i="1"/>
  <c r="AG25" i="1"/>
  <c r="AG26" i="1"/>
  <c r="AG24" i="1"/>
  <c r="AG20" i="1"/>
  <c r="AG17" i="1"/>
  <c r="AG18" i="1"/>
  <c r="AG19" i="1"/>
  <c r="AG13" i="1"/>
  <c r="AG14" i="1"/>
  <c r="AG15" i="1"/>
  <c r="AG16" i="1"/>
  <c r="AG6" i="1"/>
  <c r="AG7" i="1"/>
  <c r="AG8" i="1"/>
  <c r="AG9" i="1"/>
  <c r="AG11" i="1"/>
  <c r="AG12" i="1"/>
  <c r="AG4" i="1"/>
  <c r="AG5" i="1"/>
  <c r="AG3" i="1"/>
  <c r="F62" i="1"/>
  <c r="S76" i="1" l="1"/>
  <c r="T76" i="1"/>
  <c r="T70" i="1"/>
  <c r="T64" i="1"/>
  <c r="T62" i="1"/>
  <c r="T59" i="1"/>
  <c r="T52" i="1"/>
  <c r="T41" i="1"/>
  <c r="T37" i="1"/>
  <c r="T35" i="1"/>
  <c r="T28" i="1"/>
  <c r="Q24" i="1"/>
  <c r="T20" i="1"/>
  <c r="T18" i="1"/>
  <c r="P18" i="1"/>
  <c r="S18" i="1"/>
  <c r="O18" i="1"/>
  <c r="N18" i="1"/>
  <c r="T15" i="1"/>
  <c r="T13" i="1"/>
  <c r="T24" i="1" l="1"/>
  <c r="F24" i="1"/>
  <c r="F18" i="1"/>
  <c r="Q3" i="1"/>
  <c r="Q46" i="1"/>
  <c r="AE69" i="1"/>
  <c r="AE15" i="1"/>
  <c r="AE14" i="1"/>
  <c r="AE13" i="1"/>
  <c r="AE31" i="1"/>
  <c r="Q30" i="1" s="1"/>
  <c r="T30" i="1" s="1"/>
  <c r="F46" i="1" l="1"/>
  <c r="T46" i="1"/>
  <c r="AE70" i="1"/>
  <c r="R76" i="1" l="1"/>
  <c r="R70" i="1"/>
  <c r="R64" i="1"/>
  <c r="R62" i="1"/>
  <c r="S62" i="1" s="1"/>
  <c r="R46" i="1"/>
  <c r="S46" i="1" s="1"/>
  <c r="R41" i="1"/>
  <c r="R37" i="1"/>
  <c r="S37" i="1" s="1"/>
  <c r="R35" i="1"/>
  <c r="R28" i="1"/>
  <c r="R15" i="1"/>
  <c r="R13" i="1"/>
  <c r="S24" i="1" l="1"/>
  <c r="P76" i="1"/>
  <c r="P75" i="1"/>
  <c r="P74" i="1"/>
  <c r="P73" i="1"/>
  <c r="P70" i="1"/>
  <c r="P68" i="1"/>
  <c r="P64" i="1"/>
  <c r="P62" i="1"/>
  <c r="P59" i="1"/>
  <c r="P52" i="1"/>
  <c r="P46" i="1"/>
  <c r="P41" i="1"/>
  <c r="P37" i="1"/>
  <c r="P35" i="1"/>
  <c r="P30" i="1"/>
  <c r="P28" i="1"/>
  <c r="P24" i="1"/>
  <c r="P20" i="1"/>
  <c r="P15" i="1"/>
  <c r="P13" i="1"/>
  <c r="N76" i="1"/>
  <c r="N75" i="1"/>
  <c r="N74" i="1"/>
  <c r="N73" i="1"/>
  <c r="N70" i="1"/>
  <c r="N68" i="1"/>
  <c r="N64" i="1"/>
  <c r="N62" i="1"/>
  <c r="N59" i="1"/>
  <c r="N52" i="1"/>
  <c r="N46" i="1"/>
  <c r="N41" i="1"/>
  <c r="N37" i="1"/>
  <c r="N35" i="1"/>
  <c r="N30" i="1"/>
  <c r="N28" i="1"/>
  <c r="N24" i="1"/>
  <c r="O37" i="1" l="1"/>
  <c r="O62" i="1"/>
  <c r="O24" i="1"/>
  <c r="O46" i="1"/>
  <c r="O74" i="1"/>
  <c r="N15" i="1"/>
  <c r="N13" i="1"/>
  <c r="M3" i="1"/>
  <c r="AB31" i="1"/>
  <c r="AB14" i="1"/>
  <c r="AB13" i="1"/>
  <c r="P3" i="1" l="1"/>
  <c r="F3" i="1"/>
  <c r="T3" i="1"/>
  <c r="R3" i="1"/>
  <c r="S3" i="1" s="1"/>
  <c r="O79" i="1" s="1"/>
  <c r="N3" i="1"/>
  <c r="O3" i="1" s="1"/>
  <c r="AJ70" i="1"/>
  <c r="AJ69" i="1"/>
  <c r="AJ65" i="1"/>
  <c r="AJ50" i="1"/>
  <c r="AM46" i="1" s="1"/>
  <c r="AJ37" i="1"/>
  <c r="AM37" i="1" s="1"/>
  <c r="AO37" i="1" s="1"/>
  <c r="AJ35" i="1"/>
  <c r="AJ28" i="1"/>
  <c r="AM24" i="1" s="1"/>
  <c r="AO24" i="1" s="1"/>
  <c r="AJ18" i="1"/>
  <c r="AM18" i="1" s="1"/>
  <c r="AO18" i="1" s="1"/>
  <c r="AJ17" i="1"/>
  <c r="AM3" i="1" s="1"/>
  <c r="AO3" i="1" s="1"/>
  <c r="AO46" i="1" l="1"/>
  <c r="AM62" i="1"/>
  <c r="AO62" i="1" s="1"/>
  <c r="AO7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tc={55750BAD-B179-2548-BCF9-02C40222702A}</author>
    <author>tc={82930E0F-2528-244E-A6A4-65484BAB82E3}</author>
    <author>luz estela</author>
    <author>tc={8D7899D8-FD68-1E4F-8285-92DA904EC4A2}</author>
    <author>tc={3DBB79D0-BF7A-544C-A7EE-CC336FD08DF5}</author>
    <author>tc={CA160D29-F12E-4548-9468-97F755CF8F9F}</author>
    <author>tc={35CCBA4F-F400-6946-99EF-46F8B68CEA79}</author>
    <author>tc={EDEDF7D3-DF60-064B-BA5F-5C98686BAD5C}</author>
    <author>tc={C5C9DDFB-44A6-034F-BA2E-68FACBB268F1}</author>
  </authors>
  <commentList>
    <comment ref="AB3" authorId="0" shapeId="0" xr:uid="{00000000-0006-0000-0000-000001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BIBLIOTECAS
</t>
      </text>
    </comment>
    <comment ref="AB4" authorId="1" shapeId="0" xr:uid="{00000000-0006-0000-0000-000002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COORDINADORES
</t>
      </text>
    </comment>
    <comment ref="L13" authorId="2" shapeId="0" xr:uid="{00000000-0006-0000-0000-000003000000}">
      <text>
        <r>
          <rPr>
            <b/>
            <sz val="9"/>
            <color rgb="FF000000"/>
            <rFont val="Tahoma"/>
            <family val="2"/>
          </rPr>
          <t>luz estela:</t>
        </r>
        <r>
          <rPr>
            <sz val="9"/>
            <color rgb="FF000000"/>
            <rFont val="Tahoma"/>
            <family val="2"/>
          </rPr>
          <t xml:space="preserve">
</t>
        </r>
        <r>
          <rPr>
            <sz val="9"/>
            <color rgb="FF000000"/>
            <rFont val="Tahoma"/>
            <family val="2"/>
          </rPr>
          <t>Beneficiarios</t>
        </r>
      </text>
    </comment>
    <comment ref="Z13" authorId="3"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CADA EVENTO SE MULTIPLICA PARA CADA BIBLIOTECA</t>
      </text>
    </comment>
    <comment ref="L15" authorId="2" shapeId="0" xr:uid="{00000000-0006-0000-0000-000005000000}">
      <text>
        <r>
          <rPr>
            <b/>
            <sz val="9"/>
            <color rgb="FF000000"/>
            <rFont val="Tahoma"/>
            <family val="2"/>
          </rPr>
          <t>luz estela:</t>
        </r>
        <r>
          <rPr>
            <sz val="9"/>
            <color rgb="FF000000"/>
            <rFont val="Tahoma"/>
            <family val="2"/>
          </rPr>
          <t xml:space="preserve">
</t>
        </r>
        <r>
          <rPr>
            <sz val="9"/>
            <color rgb="FF000000"/>
            <rFont val="Tahoma"/>
            <family val="2"/>
          </rPr>
          <t>Beneficiarios</t>
        </r>
      </text>
    </comment>
    <comment ref="L30" authorId="2" shapeId="0" xr:uid="{00000000-0006-0000-0000-000006000000}">
      <text>
        <r>
          <rPr>
            <b/>
            <sz val="9"/>
            <color rgb="FF000000"/>
            <rFont val="Tahoma"/>
            <family val="2"/>
          </rPr>
          <t>luz estela:</t>
        </r>
        <r>
          <rPr>
            <sz val="9"/>
            <color rgb="FF000000"/>
            <rFont val="Tahoma"/>
            <family val="2"/>
          </rPr>
          <t xml:space="preserve">
</t>
        </r>
        <r>
          <rPr>
            <sz val="9"/>
            <color rgb="FF000000"/>
            <rFont val="Tahoma"/>
            <family val="2"/>
          </rPr>
          <t>Beneficiarios</t>
        </r>
      </text>
    </comment>
    <comment ref="X73" authorId="4" shapeId="0" xr:uid="{00000000-0006-0000-00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
      </text>
    </comment>
    <comment ref="AL74" authorId="5" shapeId="0" xr:uid="{00000000-0006-0000-0000-000008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Consultar código al momento de pedir CDP
</t>
      </text>
    </comment>
    <comment ref="K76" authorId="6" shapeId="0" xr:uid="{00000000-0006-0000-00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compartida con IDER Y PARTICIPACIÓN</t>
      </text>
    </comment>
    <comment ref="AF76" authorId="7" shapeId="0" xr:uid="{00000000-0006-0000-00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Meta compartida con IDER Y PARTICIPACIÓN</t>
      </text>
    </comment>
    <comment ref="AL76" authorId="8" shapeId="0" xr:uid="{00000000-0006-0000-00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Consultar código al momento de pedir CDP</t>
      </text>
    </comment>
  </commentList>
</comments>
</file>

<file path=xl/sharedStrings.xml><?xml version="1.0" encoding="utf-8"?>
<sst xmlns="http://schemas.openxmlformats.org/spreadsheetml/2006/main" count="515" uniqueCount="410">
  <si>
    <t>FORMATO PLAN DE ACCIÓN 2021
DEPENDENCIA: PLANEACIÓN-IPCC
VIGENCIA 2020</t>
  </si>
  <si>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</si>
  <si>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</si>
  <si>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</si>
  <si>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</si>
  <si>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</si>
  <si>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</si>
  <si>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</si>
  <si>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</si>
  <si>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</si>
  <si>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VALOR META PRODUCTO   A 2021</t>
  </si>
  <si>
    <t>PROYECTO</t>
  </si>
  <si>
    <t>Código de proyecto BPIM</t>
  </si>
  <si>
    <t>Objetivo del Proyecto</t>
  </si>
  <si>
    <t>Actividades de Proyecto</t>
  </si>
  <si>
    <t>Valor Absoluto de la Actividad del  Proyecto 2021</t>
  </si>
  <si>
    <t>Valor Absoluto de la Actividad del  Proyecto 2020 - 2023</t>
  </si>
  <si>
    <t xml:space="preserve">División Responsable </t>
  </si>
  <si>
    <t>Fuente de Financiación</t>
  </si>
  <si>
    <t>Apropiación Definitiva
(en pesos)</t>
  </si>
  <si>
    <t>Rubro Presupuestal</t>
  </si>
  <si>
    <t>Código Presupuestal</t>
  </si>
  <si>
    <t xml:space="preserve">
Relación de Evidencias y Comentarios</t>
  </si>
  <si>
    <t>Cartagena Incluyente</t>
  </si>
  <si>
    <t>Línea estratégica artes, cultura y patrimonio para una Cartagena Incluyente</t>
  </si>
  <si>
    <t xml:space="preserve">Porcentaje de participantes en procesos de promoción de lectura en las bibliotecas del Distrito.
</t>
  </si>
  <si>
    <t xml:space="preserve">35.57%  - 335.815 Personas
</t>
  </si>
  <si>
    <t xml:space="preserve">Incrementar en un 20% los participantes en procesos de promoción de lectura adecuados a las condiciones sanitarias, de comunicación y a las restricciones de bioseguridad que establezcan las autoridades competentes.
</t>
  </si>
  <si>
    <t>Mediación Y Bibliotecas para la Inclusión.</t>
  </si>
  <si>
    <t xml:space="preserve"> Número de  personas con asistencias técnicas en asuntos de gestión de bibliotecas públicas y programas de lectura y escritura creativa vinculadas en forma presencial y en línea.
</t>
  </si>
  <si>
    <t>335.815 personas</t>
  </si>
  <si>
    <t xml:space="preserve">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
</t>
  </si>
  <si>
    <t xml:space="preserve">402.978  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
</t>
  </si>
  <si>
    <t xml:space="preserve">Fortalecimiento de los procesos de mediación y bibliotecas para La inclusión En El Distrito De Cartagena De Indias.
</t>
  </si>
  <si>
    <t>Fortalecer las bibliotecas públicas como laboratorios sociales y lugares de encuentro intergeneracional de saberes en lectura, escritura creativa y la apropiación social del patrimonio cultural  en Cartagena.</t>
  </si>
  <si>
    <t xml:space="preserve">1.       Mejorar las condiciones de acceso y accesibilidad de las bibliotecas de la Red de Bibliotecas Públicas del Distrito, mediante la implementación de protocolos y estándares de bioseguridad adaptadas a su entorno. </t>
  </si>
  <si>
    <t>División de Promoción Cultural</t>
  </si>
  <si>
    <t>ICLD</t>
  </si>
  <si>
    <t>Mediación y bibliotecas para la inclusion</t>
  </si>
  <si>
    <t>02-057-06-20-02-05-01-01</t>
  </si>
  <si>
    <t>2.       Realizar la catalogación, sistematización y digitalización del acervo bibliográfico y documental de la Red de Bibliotecas Públicas del Distrito.</t>
  </si>
  <si>
    <t>02-001-06-20-02-05-01-01</t>
  </si>
  <si>
    <t>3.      Realizar procesos de capacitación para cualificar el personal de bibliotecas (Coordinadores, mediadores) en buenas prácticas situadas de enseñanza-aprendizaje y enfoques diferenciales, que mejoren la gestión bibliotecaria, alfabetización digital y mediación de calidad  en alianzas con entidades locales, nacionales e internacionales.</t>
  </si>
  <si>
    <t>4. Realizar encuentro distrital y/o nacional de bibliotecarios para fortalecimiento de la gestión bibliotecaria e intercambio de buenas prácticas en la misma en tiempos de Covid y posCovid, de manera presencial o virtual.</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</si>
  <si>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</si>
  <si>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</si>
  <si>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</si>
  <si>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Valoración, cuidado y control del patrimonio material</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</si>
  <si>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</si>
  <si>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 162</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</si>
  <si>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</si>
  <si>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</si>
  <si>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SGP</t>
  </si>
  <si>
    <t>Número de asistencias técnicas en encuentros de saberes en las  bibliotecas públicas presencial y en línea adecuadas a las condiciones sanitarias, de comunicación y a las restricciones de bioseguridad que establezcan las autoridades competentes.</t>
  </si>
  <si>
    <t>ND</t>
  </si>
  <si>
    <t>720 asistencias técnicas en encuentros de saberes en las bibliotecas públicas presencial y en línea adecuadas a las condiciones sanitarias, de comunicación y a las restricciones de bioseguridad que establezcan las autoridades competentes.</t>
  </si>
  <si>
    <t>1.       Realizar celebraciones, actos conmemorativos, homenajes, conferencias y encuentros de saberes en torno al patrimonio cultural local, nacional e internacional, de forma presencial o a distancia.</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</si>
  <si>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</si>
  <si>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 xml:space="preserve">Número de asistencias técnicas en actividades de extensión bibliotecaria en la comunidad.
</t>
  </si>
  <si>
    <t>217 Asistencias.</t>
  </si>
  <si>
    <t>300 asistencias técnicas en actividades de extensión bibliotecaria en la comunidad adecuadas a las condiciones sanitarias, de comunicación y a las restricciones de bioseguridad que establezcan las autoridades competentes.</t>
  </si>
  <si>
    <t>1.       Desarrollar actividades itinerantes de la oferta de los servicios bibliotecarios para consolidar una ciudadanía crítica, proactiva, analítica, imaginativa, resiliente, inclusiva y libre.</t>
  </si>
  <si>
    <t>SGP - Estampilla Procultura</t>
  </si>
  <si>
    <t>02-057-06-20-02-05-01-01/02-082-06-20-02-05-01-01</t>
  </si>
  <si>
    <t>2.       Crear   alianzas con instituciones educativas que nos permitan garantizar la participación comunitaria en la creación de contenidos, con producción y acceso de calidad, en las redes globales de información y conocimiento cultural.</t>
  </si>
  <si>
    <t>Estampilla Procultura</t>
  </si>
  <si>
    <t>02-082-06-20-02-05-01-01</t>
  </si>
  <si>
    <t>3.    Realizar talleres presenciales o a distancia de formación artística y cultural orientados hacia el fomento y el fortalecimiento de valores para la paz, dirigido a estudiantes de IE en el marco de la Ley 1620 de 2013 o Ley de Convivencia Escolar.</t>
  </si>
  <si>
    <t>Porcentaje  de infraestructura cultural mantenida y conservada.</t>
  </si>
  <si>
    <t xml:space="preserve">        57%
18 bibliotecas, plaza de toros, Teatro Adolfo Mejía, Teatrino El  Socorro
</t>
  </si>
  <si>
    <t>Mantener y conservar el 100% de la infraestructura cultural.</t>
  </si>
  <si>
    <t>Infraestructura Cultural Para La Inclusión.</t>
  </si>
  <si>
    <t xml:space="preserve">Servicio de mantenimiento de infraestructura cultural pública. </t>
  </si>
  <si>
    <t>12 infraestructuras culturales conservadas (Bibliotecas, centros culturales, Teatro Adolfo Mejía, Teatrino El Socorro)</t>
  </si>
  <si>
    <t xml:space="preserve">Infraestructuras culturales mantenidas y conservadas.
</t>
  </si>
  <si>
    <t xml:space="preserve">21 infraestructuras culturales mantenidas y conservadas.
</t>
  </si>
  <si>
    <t>Mantenimiento de la infraestructura cultural para la inclusión en el distrito de  Cartagena de Indias</t>
  </si>
  <si>
    <t>Fortalecimiento de la infraestructura cultural, para afianzar la enseñanza,  el ejercicio de las artes y el trabajo cultural en el distrito de Cartagena. </t>
  </si>
  <si>
    <t>1. Adecuación, ampliación, reparaciones, mantenimiento y conservación de los 21 escenarios.</t>
  </si>
  <si>
    <t>División de Patrimonio Cultural</t>
  </si>
  <si>
    <t>ICLD. - Estampilla Procultura - SGP - Venta de servicios TEATRO ADOLFO MEJIA - LEY DE ESPECTACULOS PÚBLICOS</t>
  </si>
  <si>
    <t>Infraestructura cultural para la inclusión</t>
  </si>
  <si>
    <t>02-001-06-20-02-05-06-01/02-082-06-20-02-05-06-01/02-057-06-20-02-05-06-01/ 02-032-06-20-02-05-06-01/02-134-06-20-02-05-06-01</t>
  </si>
  <si>
    <t>2. Generar alianza con MINCULTURA para diseñar la estrategia tendiente a la recuperación del BICNAL cementerio Santa Cruz de Manga.</t>
  </si>
  <si>
    <t>Servicio de actualización tecnológica de las bibliotecas distritales (Colecciones digitales, mejora del internet, de los equipos, etc.)</t>
  </si>
  <si>
    <t xml:space="preserve">18 bibliotecas.
</t>
  </si>
  <si>
    <t xml:space="preserve">Bibliotecas con servicios de actualización tecnológica.
</t>
  </si>
  <si>
    <t xml:space="preserve">6 Bibliotecas con servicios de actualización tecnológica.
</t>
  </si>
  <si>
    <t>1. Actualización tecnológica de  6 bibliotecas.</t>
  </si>
  <si>
    <t>02-057-06-20-02-05-06-01</t>
  </si>
  <si>
    <t>Porcentaje de  proyectos apoyados en el impulso y creación de emprendimientos artísticos, culturales y creativos a través de convocatorias.</t>
  </si>
  <si>
    <t>100%                                                                  120 proyectos apoyados de creación de emprendimientos artísticos, culturales y creativos.</t>
  </si>
  <si>
    <t>Incrementar en 100% los proyectos apoyados en el impulso y creación de emprendimientos artísticos, culturales y creativos.</t>
  </si>
  <si>
    <t>Estímulos para las artes y el emprendimiento en una Cartagena incluyente.</t>
  </si>
  <si>
    <t>Número de proyectos  de fomento para el acceso de la oferta artística, cultural y creativa en estímulos y becas.</t>
  </si>
  <si>
    <t xml:space="preserve">120 
proyectos. 
</t>
  </si>
  <si>
    <t>Proyectos de fomento para el acceso de la oferta artística, cultural y creativa en estímulos y becas adecuados a las condiciones sanitarias, de comunicación y a las restricciones de bioseguridad que establezcan las autoridades competentes.</t>
  </si>
  <si>
    <t>240 proyectos de fomento para el acceso de la oferta artística, cultural y creativa en estímulos y becas adecuados a las condiciones sanitarias, de comunicación y a las restricciones de bioseguridad que establezcan las autoridades competentes.</t>
  </si>
  <si>
    <t>Estímulos para las artes y la cultura.</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</si>
  <si>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</si>
  <si>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1. Realizar convocatoria en las líneas de creación artística, formación e investigación a creadores y gestores (incluyendo poblaciones de especial protección) de la ciudad.</t>
  </si>
  <si>
    <t>Estimulos para las artes y la cultura</t>
  </si>
  <si>
    <t>02-001-06-20-02-05-02-02</t>
  </si>
  <si>
    <t>2. Realizar convocatoria de concertación para impulsar, facilitar, apoyar y hacer visibles procesos y actividades artísticas y culturales.</t>
  </si>
  <si>
    <t>3. Realizar convocatoria de Estímulos para el desarrollo y sostenibilidad de  prácticas artísticas y culturales.</t>
  </si>
  <si>
    <t>02-057-06-20-02-05-02-02</t>
  </si>
  <si>
    <t>4. Realizar evento presencial y/o a distancia para visibilizar las industrias creativas locales.</t>
  </si>
  <si>
    <t>120 Grupos.</t>
  </si>
  <si>
    <t xml:space="preserve">Grupos en circulación apoyados en servicios para la oferta artística, cultural y creativa  adecuados a las condiciones sanitarias, de comunicación y a las restricciones de bioseguridad que establezcan las autoridades competentes de manera presencial análoga y digital.    </t>
  </si>
  <si>
    <t xml:space="preserve">240 grupos en circulación apoyados en servicios para la oferta artística, cultural y creativa  adecuados a las condiciones sanitarias, de comunicación y a las restricciones de bioseguridad que establezcan las autoridades competentes de manera presencial análoga y digital.    </t>
  </si>
  <si>
    <t>1. Apoyar, fortalecer y promocionar los procesos de circulación (incluyendo contenidos digitales )de las diferentes expresiones artísticas a través de convocatorias públicas, diversificadas e incluyentes.</t>
  </si>
  <si>
    <t>02-082-06-20-02-05-02-02</t>
  </si>
  <si>
    <t>2. Realizar evento de divulgación presencial o a distancia para fomentar la circulación alternativa de contenidos culturales diversos e inclusivos.</t>
  </si>
  <si>
    <t>Rendimientos Financieros SGP - Proposito General</t>
  </si>
  <si>
    <t>02-075-06-20-02-05-02-02</t>
  </si>
  <si>
    <t>Número de personas del sector artístico, cultural y creativo, participando en los procesos de formación formal e informal  en forma presencial y/o en línea.</t>
  </si>
  <si>
    <t xml:space="preserve">38.062 
personas.
</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</si>
  <si>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</si>
  <si>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53.286 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</si>
  <si>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Formación y divulgación para las artes y el emprendimiento en el distrito de  Cartagena de Indias.</t>
  </si>
  <si>
    <t>Fortalecer la formación, fomento, divulgación y emprendimiento en el ecosistema cultural del distrito de Cartagena.</t>
  </si>
  <si>
    <t>1. Realizar procesos   para otorgar becas para la formación de creadores, gestores, hacedores y portadores sobre contenidos artísticos, culturales, creativos y de innovación social.</t>
  </si>
  <si>
    <t xml:space="preserve"> Formación y divulgación para las artes y el emprendimiento</t>
  </si>
  <si>
    <t>2 .Realizar procesos de formación artística, presencial y/o a distancia, y de formación de públicos, dirigido a personas de especial protección, como funciones, talleres y capacitaciones en temas de artes plásticas, visuales, escénicas, literatura, entre otras.</t>
  </si>
  <si>
    <t>SGP- ICLD</t>
  </si>
  <si>
    <t>02-057-06-20-02-05-02-01/02-001-06-20-02-05-02-02</t>
  </si>
  <si>
    <t>3. Realizar proceso de formación, presencial o a distancia, en temas relacionados con las industrias culturales y creativas para creadores y gestores de la ciudad.</t>
  </si>
  <si>
    <t>02-057-06-20-02-05-02-01</t>
  </si>
  <si>
    <t>4. Fortalecer la cualificación y fomentar la profesionalización de artistas y gestores para enfrentar situaciones de emergencias económicas, sociales y ecológicas.</t>
  </si>
  <si>
    <t>5. Incentivar la participación de toda la cadena de valor de las artes en plataformas especializadas innovadoras, como una forma de adaptación a las nuevas realidades del posCovid-19 y de promoción de la oferta artística local a través de una ruta de emprendimiento.</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</si>
  <si>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</si>
  <si>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</si>
  <si>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Realizar 12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</si>
  <si>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</si>
  <si>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02-057-06-20-02-05-02-01/02-082-06-20-02-05-02-01</t>
  </si>
  <si>
    <t>2. Propiciar alianzas locales, regionales, nacionales e internacionales para fortalecer y proyectar los emprendimientos artísticos, culturales y creativos, incluyendo a los escenarios culturales tales como salas de artes escénicas, de exposiciones, museos, etc.</t>
  </si>
  <si>
    <t>Estampilla procultura</t>
  </si>
  <si>
    <t>02-082-06-20-02-05-02-01</t>
  </si>
  <si>
    <t>Derechos Culturales y Buen Gobierno para el Fortalecimiento Institucional y Ciudadano.</t>
  </si>
  <si>
    <t>Documentos de políticas públicas presentadas por el IPCC con lineamientos técnicos formulados.</t>
  </si>
  <si>
    <t>Políticas públicas formuladas y presentadas articuladas intersectorialmente.</t>
  </si>
  <si>
    <t>4 políticas públicas formuladas y presentadas articuladas intersectorialmente.</t>
  </si>
  <si>
    <t>Protección y garantía de los derechos culturales en el distrito de  Cartagena de Indias</t>
  </si>
  <si>
    <t>Fortalecimiento del ecosistema cultural, mediante la estructuración y presentación de políticas públicas que garanticen la participación y protección de los derechos culturales de la ciudadanía cartagenera.</t>
  </si>
  <si>
    <t>1. Formular y desarrollar  cuatro documentos de política pública, construida participativamente con los actores del ecosistema cultural, atendiendo al enfoque de Acción sin daño y a los enfoques diferenciales, poblacionales y territoriales.</t>
  </si>
  <si>
    <t>Protecion y garantia de los derechos culturales en el Distrito de Cartagena</t>
  </si>
  <si>
    <t>02-057-06-20-02-05-05-01 /02-082-06-20-02-05-05-02</t>
  </si>
  <si>
    <t>2. Realizar proceso de formación Y pedagogía a los consejeros  pertenecientes al SDC.</t>
  </si>
  <si>
    <t xml:space="preserve">02-057-06-20-02-05-05-01   </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</si>
  <si>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</si>
  <si>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02-001-06-20-02-05-05-01</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</si>
  <si>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</si>
  <si>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02-057-06-20-02-05-05-01  /02-001-06-20-02-05-05-01</t>
  </si>
  <si>
    <t>Documentos normativos de modernización del IPCC formulado y presentado.</t>
  </si>
  <si>
    <t>Modernización del IPCC.</t>
  </si>
  <si>
    <t>1 documento de modernización del IPCC formulado y presentado.</t>
  </si>
  <si>
    <t>Fortalecimiento y modernización institucional del instituto de patrimonio y cultural (IPCC) en el distrito de cartagena de indias.</t>
  </si>
  <si>
    <t>Estructuración y diseño de documento de modernización institucional para el fortalecimiento en la gestión del IPCC.</t>
  </si>
  <si>
    <t>1. Fase de Aprestamiento.</t>
  </si>
  <si>
    <t>División Administrativa y Financiera</t>
  </si>
  <si>
    <t>Fortalecimiento institucional</t>
  </si>
  <si>
    <t>02-001-06-20-02-05-05-02</t>
  </si>
  <si>
    <t>2.  Fase Diagnóstica.</t>
  </si>
  <si>
    <t>3. Fase de Diseño.</t>
  </si>
  <si>
    <t>4. Fase de Implementación.</t>
  </si>
  <si>
    <t>5. Fase de Revisión y Actualización del ACUERDO N° 001 DE 2003.</t>
  </si>
  <si>
    <t>Porcentaje de portadores de la tradición y participantes en  las fiestas  y festivales del distrito cualificados (medido en grupos participantes)</t>
  </si>
  <si>
    <t xml:space="preserve">60%
(178 grupos)
</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</si>
  <si>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</si>
  <si>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Patrimonio Inmaterial: Prácticas Significativas para la Memoria.</t>
  </si>
  <si>
    <t>Número grupos participantes en las fiestas y festejos del distrito fortalecidos para la  salvaguardia del patrimonio inmaterial.</t>
  </si>
  <si>
    <t>178 grupos.</t>
  </si>
  <si>
    <t xml:space="preserve">Grupos participantes en las fiestas y festejos del distrito fortalecidos para la salvaguardia del patrimonio inmaterial adecuados a las condiciones sanitarias, de comunicación y a las restricciones de bioseguridad que establezcan las autoridades competentes. </t>
  </si>
  <si>
    <t xml:space="preserve">237 grupos participantes en las fiestas y festejos del distrito fortalecidos para la salvaguardia del patrimonio inmaterial adecuados a las condiciones sanitarias, de comunicación y a las restricciones de bioseguridad que establezcan las autoridades competentes. </t>
  </si>
  <si>
    <t>Fortalecimiento de las practicas significativas del patrimonio inmaterial en el distrito de  Cartagena de Indias.</t>
  </si>
  <si>
    <t>Fortalecimiento de la identidad cultural inmaterial, mediante la preservación y dignificación de practicas ancestrales en la ciudadanía cartagenera.</t>
  </si>
  <si>
    <t>1.Realizar caracterización y diagnóstico sobre los emprendimientos productivos de los hacedores de las fiestas y festejos locales con miras a crear un documento de prácticas festivas para la salvaguarda del patrimonio cultural.</t>
  </si>
  <si>
    <t xml:space="preserve">Estampilla Procultura </t>
  </si>
  <si>
    <t>Prácticas significativas del Patrimonio Inmaterial</t>
  </si>
  <si>
    <t>02-082-06-20-02-05-03-01</t>
  </si>
  <si>
    <t>2.Realizar ruedas de saberes y/o conversatorios con portadoras de la tradición de las fiestas, ferias o festejos con el fin de garantizar la apropiación social del patrimonio cultural vivo y fortalecer la puesta en valor de la ancestralidad en la comunidad cartagenera.</t>
  </si>
  <si>
    <t>Estampilla Procultura- SGP</t>
  </si>
  <si>
    <t>02-082-06-20-02-05-03-01/ 02-057-06-20-02-05-03-01</t>
  </si>
  <si>
    <t>3.Realizar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</si>
  <si>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02-057-06-20-02-05-03-01</t>
  </si>
  <si>
    <t xml:space="preserve">4.Apoyar el desarrollo de experiencias culturales turísticas sostenibles en el ámbito local, con el fin de fomentar el desarrollo económico y el mejoramiento de la calidad de vida de los trabajadores de la cultura. </t>
  </si>
  <si>
    <t>5.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</si>
  <si>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 xml:space="preserve">ICLD. - Estampilla Procultura - Convenios y venta de servicios </t>
  </si>
  <si>
    <t>02-001-06-20-02-05-03-01/02-057-06-20-02-05-03-01</t>
  </si>
  <si>
    <t>6.Promover la circulación de artistas festivos locales en la red de museos, bibliotecas públicas, las instituciones educativas, y los escenarios artísticos y culturales.</t>
  </si>
  <si>
    <t>Número de festivales y ferias  de salvaguardia al patrimonio inmaterial.</t>
  </si>
  <si>
    <t>12 festivales.</t>
  </si>
  <si>
    <t xml:space="preserve"> Festivales y ferias de salvaguardia al patrimonio inmaterial adecuados a las condiciones sanitarias, de comunicación y a las restricciones de bioseguridad que establezcan las autoridades competentes.</t>
  </si>
  <si>
    <t>16 festivales y ferias de salvaguardia al patrimonio inmaterial adecuados a las condiciones sanitarias, de comunicación y a las restricciones de bioseguridad que establezcan las autoridades competentes.</t>
  </si>
  <si>
    <t>1. Apoyo a los eventos culturales que conforman el Circuito Cultural de Cartagena de Indias, según Acuerdo distrital 009 de 2018.</t>
  </si>
  <si>
    <t>2. Realización de festivales culinarios que promuevan la profesionalización y el desarrollo económico de los portadores de las tradiciones (festival del frito, dulce y pastel, entre otros).</t>
  </si>
  <si>
    <t>02-001-06-20-02-05-03-01</t>
  </si>
  <si>
    <t>3. Realizar festivales y/o ferias en torno a las prácticas significativas para la memoria y las tradiciones, con enfoque diferencial.(festival de humanidades, festival de la memoria oral, feria artesanal, entre otros).</t>
  </si>
  <si>
    <t>Rendimientos financieros cultura - Multas y sanciones</t>
  </si>
  <si>
    <t>02-073-06-20-02-05-03-01/02-095-06-20-02-05-03-01</t>
  </si>
  <si>
    <t>4. Crear herramientas de sistematización, regulación y caracterización de los públicos asistentes a las ferias y festivales de Cartagena de Indias que permitan mejorar las experiencias de los hacedores y organizadores.</t>
  </si>
  <si>
    <t>5. Fortalecer los procesos de formación festiva, la educación artística, la puesta en valor del patrimonio cultural y su apropiación social en las instituciones educativas públicas.</t>
  </si>
  <si>
    <t>Rendimientos financieros cultura</t>
  </si>
  <si>
    <t>02-073-06-20-02-05-03-01</t>
  </si>
  <si>
    <t>6. Apoyo a los festivales influyentes para contribuir al fortalecimiento integral de la agenda cultural de la ciudad. </t>
  </si>
  <si>
    <t>7. Generar estrategias de apropiación y transmisión de conocimiento en torno a las colecciones sobre patrimonio inmaterial que se encuentran en los museos de la ciudad, itinerándolas a los barrios, corregimientos e islas.</t>
  </si>
  <si>
    <t>Número de Planes Especiales de Salvaguardia formulados para inclusión de las manifestaciones culturales en la Lista Representativa de Patrimonio Cultural Inmaterial.</t>
  </si>
  <si>
    <t>Planes  Especiales de Salvaguardia para inclusión de las manifestaciones culturales en la Lista Representativa de Patrimonio Cultural Inmaterial.</t>
  </si>
  <si>
    <t>Formular 2 Planes  Especiales de Salvaguardia para inclusión de las manifestaciones culturales en la Lista Representativa de Patrimonio Cultural Inmaterial.</t>
  </si>
  <si>
    <t>Salvaguarda del Patrimonio inmaterial en Cartagena de Indias.</t>
  </si>
  <si>
    <t>Fortalecer y acompañar los procesos de formulación de los planes especiales de salvaguarda cultural, en el distrito de Cartagena.</t>
  </si>
  <si>
    <t>1. Desarrollar un (1) proceso ciudadano en la formulación del Plan Especial de Salvaguardia (PES) de las Fiestas de Independencia del 11 de noviembre.</t>
  </si>
  <si>
    <t>Salvaguarda del Patrimonio inmaterial en Cartagena de indias</t>
  </si>
  <si>
    <t>02-095-06-20-02-05-03-01</t>
  </si>
  <si>
    <t>2. Desarrollar un (1) proceso ciudadano en la formulación del Plan Especial de Salvaguardia (PES) de la Champeta.</t>
  </si>
  <si>
    <t>ICLD - SGP</t>
  </si>
  <si>
    <t>3. Brindar acompañamiento a dos (2) nuevos procesos ciudadanos en la postulación ante el Consejo Nacional de Patrimonio Cultural (CNPC) de manifestaciones culturales inmateriales para ser incluidos en la Lista Representativa de Patrimonio Cultural Inmaterial (LRPCI) del ámbito nacional.</t>
  </si>
  <si>
    <t>Porcentaje patrimonio cultural inmueble del centro histórico, su área de influencia y periferia histórica conservado.</t>
  </si>
  <si>
    <t xml:space="preserve"> 70% del inventario de bienes inmuebles del centro histórico, su área de influencia y periferia histórica (1.767 inmuebles de 2523)</t>
  </si>
  <si>
    <t>Mantener y aumentar a 75% el inventario de patrimonio cultural inmueble del centro histórico, su área de influencia y periferia histórica conservado.</t>
  </si>
  <si>
    <t xml:space="preserve">Valoración, Cuidado y Apropiación Social del Patrimonio Material. </t>
  </si>
  <si>
    <t>Número de acciones de divulgación, promoción y puesta en valor del patrimonio cultural, así como de preservación frente a la amenaza de la emergencia climática y las acciones de mitigación.</t>
  </si>
  <si>
    <t>20 acciones.</t>
  </si>
  <si>
    <t>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</si>
  <si>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30 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</si>
  <si>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Fortalecimiento a la apropiación social y divulgación del patrimonio material en el distrito de  Cartagena de Indias.</t>
  </si>
  <si>
    <t>Realizar estrategias de apropiación y cuidado del patrimonio cultural material del distrito de Cartagena de indias.</t>
  </si>
  <si>
    <t>1. Realizar estrategias, acciones, encuentros académicos y/o pedagógicos sobre emergencia climática y su afectación al patrimonio material de Cartagena, en alianza con instituciones públicas y privadas, de manera presencial o en línea.</t>
  </si>
  <si>
    <t>Aprropiación social y divulgación del patrimonio material</t>
  </si>
  <si>
    <t>02-001-06-20-02-05-04-01</t>
  </si>
  <si>
    <t>2. Crear estímulos que fomenten la investigación, la producción de material pedagógico y el diseño de contenidos curriculares en torno a la apropiación social del patrimonio cultural y la emergencia climática.</t>
  </si>
  <si>
    <t>Número de acciones, de apropiación social del patrimonio material, divulgación y comunicación  social del patrimonio presenciales y/o virtual. (campañas, lineamientos para apropiación social del patrimonio, seminarios internacionales, etc.)</t>
  </si>
  <si>
    <t>18 acciones.</t>
  </si>
  <si>
    <t>Acciones, de apropiación social del patrimonio material, divulgación y comunicación social del patrimonio adecuadas a las condiciones sanitarias, de comunicación y a las restricciones de bioseguridad que establezcan las autoridades competentes.</t>
  </si>
  <si>
    <t>36 acciones, de apropiación social del patrimonio material, divulgación y comunicación social del patrimonio adecuadas a las condiciones sanitarias, de comunicación y a las restricciones de bioseguridad que establezcan las autoridades competentes.</t>
  </si>
  <si>
    <t>1. Diseñar estrategias de divulgación que promuevan la puesta en valor del patrimonio cultural y su apropiación social, y que fomenten el trabajo académico en torno a su conservación.</t>
  </si>
  <si>
    <t>02-001-06-20-02-05-04-01/02-057-06-20-02-05-04-01</t>
  </si>
  <si>
    <t>2. Crear estrategias para la transferencia de conocimientos en torno a la apropiación social del patrimonio material adaptadas a las nuevas realidades del Covid-19 a través de alianzas con la red de museos locales, nacionales e internacionales.</t>
  </si>
  <si>
    <t>02-082-06-20-02-05-04-01</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</si>
  <si>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</si>
  <si>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4. Formular un diagnóstico para promover la salvaguardia de los oficios tradicionales relacionados con el patrimonio material, especialmente, los que han sido afectados por la pandemia.</t>
  </si>
  <si>
    <t>02-057-06-20-02-05-04-01</t>
  </si>
  <si>
    <t>Servicios  relacionados con la preservación  del patrimonio material inmueble (gestiones de control, verificación, supervisión y asesorías) realizados para su conservación.</t>
  </si>
  <si>
    <t>1.767  inmuebles del centro histórico  y su área de influencia que han tenido algún tipo de intervención (restauración, consolidación, adecuación, mantenimiento, obras de apuntalamiento preventivo, etc.)</t>
  </si>
  <si>
    <t>promoción de acciones de preservación del patrimonio material inmuebles para su conservación.</t>
  </si>
  <si>
    <t>Realizar la promoción de acciones de preservación del patrimonio material inmueble mantenidos (gestiones de control, verificación, supervisión asesorías) en 127 inmuebles para su conservación.</t>
  </si>
  <si>
    <t>Fortalecimiento, valoración, ciudado y control del patrimonio material en el distrito de Cartagena de Indias.</t>
  </si>
  <si>
    <t>Fortalecer las estrategias de valoración, cuidado y control del patrimonio cultural material en la ciudad de Cartagena de indias.</t>
  </si>
  <si>
    <t>1. Crear un sistema digital en el que se recopile la información y seguimientos a los inmuebles ubicados en el Centro Histórico, su área de influencia y periferia histórica.</t>
  </si>
  <si>
    <t>02-001-06-20-02-05-04-02/02-057-06-20-02-05-04-02</t>
  </si>
  <si>
    <t>2. Realizar acciones relacionadas con la preservación del patrimonio material inmueble.</t>
  </si>
  <si>
    <t>ICLD - CONTRAPRESTACIONES PORTUARIAS</t>
  </si>
  <si>
    <t>02-001-06-20-02-05-04-02/02-001-06-20-02-05-04-03/02-053-06-20-02-05-04-03</t>
  </si>
  <si>
    <t>Servicios  relacionados con la preservación  del patrimonio material inmueble (gestiones de control, verificación, supervisión asesorías) para el mantenimiento de los inmuebles del centro histórico y su área de influencia.</t>
  </si>
  <si>
    <t>1.767  inmuebles del Centro Histórico  y su área de influencia que han tenido algún tipo de intervención (restauración, consolidación, adecuación, mantenimiento, obras de apuntalamiento preventivo, etc.)</t>
  </si>
  <si>
    <t>Promoción de acciones de mantenimiento de los Inmuebles del Centro Histórico y su área de influencia que han tenido algún tipo de intervención, a través gestiones de control, verificación, supervisión y asesorías.</t>
  </si>
  <si>
    <t>Realizar la promoción de acciones de mantenimiento de los 1.767 Inmuebles del Centro Histórico y su área de influencia que han tenido algún tipo de intervención, a través gestiones de control, verificación, supervisión, asesorías.</t>
  </si>
  <si>
    <t>1. Realizar acciones de seguimiento al mantenimiento de los inmuebles del centro histórico y su área de influencia, relacionadas con la preservación del patrimonio material inmueble: gestiones de control, verificación, supervisión, asesorías y seguimiento.</t>
  </si>
  <si>
    <t>ICLD-SGP - Estampilla Procultura</t>
  </si>
  <si>
    <t>02-057-06-20-02-05-04-02/02-057-06-20-02-05-04-03/02-082-06-20-02-05-04-02</t>
  </si>
  <si>
    <t>2. Realizar alianzas con Universidades, instituciones educativas privadas y/o entidades públicas con el fin de promocionar e impulsar las acciones legales y técnicas para el mantenimiento de los inmuebles.</t>
  </si>
  <si>
    <t>02-082-06-20-02-05-04-02</t>
  </si>
  <si>
    <t>3. Desarrollar campañas, elaborar cartillas y/o manuales (digitales e impresos), organizar encuentros académicos y pedagógicos que fomenten la apropiación de las normas patrimoniales de los inmuebles declarados bienes de interés cultural.</t>
  </si>
  <si>
    <t>Cartagena Transparente</t>
  </si>
  <si>
    <t>Linea estratégica: Cartagena Inteligente con todos y para todos</t>
  </si>
  <si>
    <t>Premio Jorge Piedrahita Aduen</t>
  </si>
  <si>
    <t>Número de premios otorgados</t>
  </si>
  <si>
    <t>Reconocimientos sobre investigaciones del impacto de la corrupción en cartagena.</t>
  </si>
  <si>
    <t>Otorgar 12 reconocimientos en el consurso sobre investigaciones del impacto de la corrupción en cartagena.</t>
  </si>
  <si>
    <t>Convocatoria pública para la entrega de estimulo o reconomciento en el marco del concirso sobre investigaciones de impacto de la corrupción en cartagena.</t>
  </si>
  <si>
    <t>ICDL</t>
  </si>
  <si>
    <t>Linea estratégica para la equidad e inclusión de los negros, afros, palenqueros e indigena.</t>
  </si>
  <si>
    <t>Sostenibilidad cultural como garantía de permanencia</t>
  </si>
  <si>
    <t>Realización de festival de la memoria oral</t>
  </si>
  <si>
    <t xml:space="preserve"> festivales de la memoria oral</t>
  </si>
  <si>
    <t>Realización de 3 festivales de la memorial oral.</t>
  </si>
  <si>
    <t>02-001-06-60-01-03-12-01</t>
  </si>
  <si>
    <t>Apoyo a grupos culturales</t>
  </si>
  <si>
    <t>Grupos Culturales apoyados</t>
  </si>
  <si>
    <t>12 grupos culturales apoyados</t>
  </si>
  <si>
    <t>Apoyar grupos culturales de minorias etnicas en procesos artisticos y culturales</t>
  </si>
  <si>
    <t>Linea estratégica jovenes salvando a cartagena</t>
  </si>
  <si>
    <t>Jovenes participando y salvando a cartagena</t>
  </si>
  <si>
    <t>Jovenes participando en espacios culturales, deportivos y acciones de cultura de paz</t>
  </si>
  <si>
    <t>Jovenes que partipan en espacios culturales, deportivos y acciones de cultura de paz</t>
  </si>
  <si>
    <t>Actividades artisticas y culturales dirigidas a jovenes en torno a una cultura de paz</t>
  </si>
  <si>
    <t>02-001-06-60-01-03-13-01</t>
  </si>
  <si>
    <t>REPORTE META PRODUCTO  MARZO 2021</t>
  </si>
  <si>
    <t>% AVANCE META PRODUCTO A MARZO 2021</t>
  </si>
  <si>
    <t>1. Los coordinadores de la Red se encuentran en el proceso de ejecución del inventario del acervo bibliografico.</t>
  </si>
  <si>
    <t>Formación en mediación de lectura para adolescentes escolarizados de 9º y 10º a través del proceso ENRAIZARTE</t>
  </si>
  <si>
    <t xml:space="preserve">Eventos de promoción y mediación de lectura en cada una de las bibliotecas, Cine foro, Talleres de macramé, actividades de lectura en voz alta en cada una de las bibliotecas públicas de manera periodica y eventos a través de redes sociales </t>
  </si>
  <si>
    <t>Restablecimiento de los clubes de lectura de la Red de Bibliotecas Públicas y diseño de piezas gráficas para la invitación a través de redes a las jornadas de lectura</t>
  </si>
  <si>
    <t>Celebración del evento las Mujeres de Macondo, Día Mundial de la Poesía, día internacional de eliminación de la discriminación racial, celebración del día de la mujer (Conversatorio 8M: La lucha por los derechos de las mujeres en escenarios de poder).</t>
  </si>
  <si>
    <t>1. Realización de la lectura texto monologo Lola arde en Raúl, lectura de "El poema de la Máscara" los días 29 y 28 de marzo, articulación desde el Bibloparque San Francisco con el Hay Festival en los conversatorios con Joe Sacco, Juan Cárdenas y Paúl Theroux el 27 de enero.                                                                                  2.Lanzamiento del libro “De la Psiquis a la Anatomía Teatral” de Carlos Ramírez, proyecto ganador de Estimulante 2020</t>
  </si>
  <si>
    <t>Diseño de  rutas itinerantes en los corregimientos Encarnación Tovar de La Boquilla, José Mogollón de Manzanillo del mar, Tierra Baja, Jesús Aguilar en Punta Canoa, Pontezuela, Juan CarlosArango de Bayunca y Balbino Carreazo. Los días 19, 20, 26 y 27 de febrero de 2021</t>
  </si>
  <si>
    <t>Creación del espacio El Gran Debate en el Biblioparque San Francisco con las Instituciones Educativas Francisco de Paula e Institución educativa Pies Descalzos.</t>
  </si>
  <si>
    <t>PROCESO DE MANTENIMIENTOS GENERALES DE 8 BIBLIOTECAS DISTRITALES</t>
  </si>
  <si>
    <t xml:space="preserve">INFORME DE VISITA DE RECONOCIMIENTO </t>
  </si>
  <si>
    <t>CONVOCATORIA OCHOEME</t>
  </si>
  <si>
    <t>PROCESOS DE FORMACIÓN A PÚBLICOS DE MANERA VIRTUAL:   1. Conversatorio con Germán Alberto Céspedes, doctor en Música y Hernán Alberto Salazar MG. en Historia del Arte sobre el legado de Adolfo  Mejía.   2.Empoderamiento en época de crisis.   3. Conversatorio lanzamiento ‘Cuadernos de Noviembre’</t>
  </si>
  <si>
    <t>1.Alianza con TERPEL, en proceso de circulación con las artesanas</t>
  </si>
  <si>
    <t>1. Festival del Frito 2021.                                     2. Festival del Dulce 2021</t>
  </si>
  <si>
    <t xml:space="preserve">1. Cubrimiento de acciones y actividades de Patrimonio, y publicación en redes sociales con la etiqueta #ProtejamosElPatrimonio.
2. Crear alianza con la Escuela Taller Cartagena de Indias, ETCAR, para generar contenido en conjunto a través de cápsulas informativas bajo la etiqueta #ViveElPatrimonio.
3.Organizar la Ruta del Patrimonio por la Red Distrital de Bibliotecas con la participación de las personas que asisten a los clubes de lectura. El objetivo es trabajar una temática mensual sobre la cual se reflexione, contando con apoyos didácticos como los Kits de Patrimonio de la UNESCO, video conferencias y encuentros presenciales con invitados especiales expertos en temas de Patrimonio.
4.Recorridos pregrabados que se transmitirán por Facebook Live como falso directo por lugares de la ciudad que son parte importante de nuestro patrimonio. Por ejemplo: los hornos de Barú, fuerte de Bocachica, La Popa, entre muchos otros. El objetivo es poder publicar un video mensual bajo la etiqueta #ConoceTuPatrimonio. 
5. Diseño de piezas pedagógicas para difundir publicaciones (libros) realizadas por la División de Patrimonio y que contienen información valiosa sobre el patrimonio de la ciudad. </t>
  </si>
  <si>
    <t xml:space="preserve">Durante el primer trimestre del año se han realizado las siguientes actuaciones a los diferentes procesos que tiene a cargo la división de patrimonio:
Procesos impulsados 2021: se han impulsado 6 procesos.
Procesos impulsados 2020: De los 28 procesos aperturados se encuentran gestionados e impulsados 18 procesos, de los cuales 3 procesos han culminado.
Procesos impulsados 2019: Se han impulsado 8 procesos. 
Procesos impulsados 2018:  Se han impulsado 18 procesos
Se han adelantado un total de 148 actuaciones. </t>
  </si>
  <si>
    <t>Inspecciones por desiganacion, inspecciones genrales, revision a grafitis y a intervenciones en espacio publico</t>
  </si>
  <si>
    <t xml:space="preserve">1. Taller en el marco de erradicación del racismo y discriminación "LA IGUALDAD DESDE LAS DIFERENCIAS /TODOS Y TODAS CONTRA EL RACISMO" </t>
  </si>
  <si>
    <t>REPORTE DE ACTIVIDADES DEL PROYECTO DESARROLLADAS MARZO 2021</t>
  </si>
  <si>
    <t>1. Ruedas de Saberes Festival del Frito "FRITO Y GRAFICA POPULAR". "UN CONECTOR DE CULTURA"   2. Ruedas de Saberes Festival del Dulce  "Conversatorio de Intercambio de Experiencias en la Elaboración de Dulces del Caribe" "Converatorio Empoderamiento en épocas de Crisis".</t>
  </si>
  <si>
    <t>Se encuentra en ejecucion el proceso de diagnostico de las áreas del IPCC.</t>
  </si>
  <si>
    <t xml:space="preserve"> 1. Proceso - programa iberoamericano de bibliotecas públicas IBERBIBLIOTECAS</t>
  </si>
  <si>
    <t>1. Taller la Igualdad desde las diferencias.                                                                     2. Capacitaciones en protocolos de bioseguridad</t>
  </si>
  <si>
    <t>1. Diagnostico del estado actual para la reapertura de las bibliotecas.</t>
  </si>
  <si>
    <t>https://drive.google.com/drive/folders/1BbJ7FWF2NdOCD-Dt7-6tq_Hsyhzb4x5b</t>
  </si>
  <si>
    <t>https://drive.google.com/drive/folders/1whfcqeIgmGNgG0OgCqBei-oa0rkCNyaQ</t>
  </si>
  <si>
    <t>https://drive.google.com/drive/u/8/folders/1U_ivVga0gdn5gEuy0h_b-6OZpLhj6KXd?hl=es</t>
  </si>
  <si>
    <t>https://drive.google.com/drive/folders/1ATcG9xpYzxtikb8EdMTSyYcqz9fCHA1l?hl=es</t>
  </si>
  <si>
    <t>https://drive.google.com/drive/folders/1ZX2A-qGWb3fj-bPOrh73zlp9FXr-vBaa?hl=es</t>
  </si>
  <si>
    <t>https://drive.google.com/drive/u/8/folders/1XXwM2xy6akvjeiK_kejjwas2XMq1i8uE</t>
  </si>
  <si>
    <t xml:space="preserve">https://drive.google.com/drive/u/8/folders/1T2IKBdJ-Uc42iU2-jkgKkUZ6gO5QDkYH 
https://drive.google.com/drive/u/8/folders/1it6fAsK6PahpUg_FJ8gvNv1QsW0zuLN9
</t>
  </si>
  <si>
    <t>https://docs.google.com/spreadsheets/d/11v5ffTbi0Cb5XPk7uFcJk3q_L5hj01OV/edit#gid=1637750287</t>
  </si>
  <si>
    <t>REPORTE EJECUCIÓN PRESUPUESTAL PROGRAMA 2021</t>
  </si>
  <si>
    <t xml:space="preserve">REPORTE ASIGNACION PRESUPUESTAL INICIAL PROGRAMA
</t>
  </si>
  <si>
    <t>8 BIBLIOTECAS</t>
  </si>
  <si>
    <t>11 GANADORAS MUJERES</t>
  </si>
  <si>
    <t>6 personas</t>
  </si>
  <si>
    <t>1. 11 personas involucradas en el proceso de las ruedas de saberes (2 Conversatorios y 4 talleres en vivo)  así mismo un número de espectadores beneficiados de la ronda de saberes asistentes a través de 9000 reproducciones en línea.  2.14 invitados entre portadoras de tradición, académicos y empresarios, para disertación sobre las tradiciones gastronómicas 2000 espectadores entre los los 2 conversatorios y los 4 talleres, transmitidos a traves del canal del Facebook live del IPCC</t>
  </si>
  <si>
    <t>1. 70 beneficiarios.                                                 2. 82 benefeciarios</t>
  </si>
  <si>
    <t>Nº DE BENEFICIARIOS MARZO 2021</t>
  </si>
  <si>
    <t>OBSERVACIONES</t>
  </si>
  <si>
    <t>En cuanto a este proceso se han relizado mesas de trabajo con la secretaria general para realizar un convenio que permita la ejecuciñon de este proceso anticorruptivo, toda vez que solo fue asignado 1 peso al instituto para la ejecución del mismo.</t>
  </si>
  <si>
    <t>Actualmente se encuentra en la etapa de planificación y concertación.</t>
  </si>
  <si>
    <t>% AVANCE  PLAN DE DESARROLLO A 30 DE MARZO  2021</t>
  </si>
  <si>
    <t>% AVANCE DEL PROGRAMA A 30 DE MARZO 2021</t>
  </si>
  <si>
    <t xml:space="preserve">EL % DE AVANCE DE LA LINEA ESTRATEGICA ES DEL </t>
  </si>
  <si>
    <t>NOTA: LA PARTE PREUPUESTAL DE ESTA EVALUACION SE TOMA DE IGUAL FORMA COMO LA SUMINISTRO LA ENTIDAD YA QUE LA INFORMACION QUE SE RECIBE DEL PREDIS NO CONCUERDA</t>
  </si>
  <si>
    <t>REPORTE INDICADOR DE ACTIVIDADES MARZO 2021</t>
  </si>
  <si>
    <t>%AVANCE DE ACTIVIDADES DEL PROYECTO</t>
  </si>
  <si>
    <t>REPORTE DE ACTIVIDADES DEL PROYECTO DESARROLLADAS JUNIO 2021</t>
  </si>
  <si>
    <t>REPORTE INDICADOR DE ACTIVIDADES JUNIO 2021</t>
  </si>
  <si>
    <t xml:space="preserve">festival internacional de mùsica clasica </t>
  </si>
  <si>
    <t>% AVANCE META PRODUCTO A JUNIO 2021</t>
  </si>
  <si>
    <t>% AVANCE DEL PROGRAMA A 30 DE JUNIO 2021</t>
  </si>
  <si>
    <t>% AVANCE  PLAN DE DESARROLLO A 30 DE JUNIO  2021</t>
  </si>
  <si>
    <t>REPORTE META PRODUCTO  JUNIO 2021</t>
  </si>
  <si>
    <t>https://drive.google.com/file/d/1ZeTqJZpxYyXrq_kyEwmoUW6ab6cgFPEl/view</t>
  </si>
  <si>
    <t>Se realizaron visitas técnicas de inspección y control a diferentes inmuebles, tal como se ve en el informe ejecutivo anexo.</t>
  </si>
  <si>
    <t xml:space="preserve">Por medio de las diferentes redes sociales del IPCC, se han realizado campañas sobre el ABC patrimonial:                                             - ABC del Patrimonio: ¿Qué es el Comité Técnico de Patrimonio Histórico y Cultural?                                                         -  ABC del Patrimonio: Elementos a tener en cuenta para la solicitud del concepto previo del Comité Técnico de Patrimonio </t>
  </si>
  <si>
    <t xml:space="preserve">https://www.facebook.com/IpccCartagenadeIndias/posts/5439594309444029 / https://www.facebook.com/IpccCartagenadeIndias/posts/5458917520845041 </t>
  </si>
  <si>
    <t>Se encuentra en tramite precontractal para la suscripción de los convenios con las Universidades</t>
  </si>
  <si>
    <t>Durante este trimestre se impulsaron un total de 122 Procesos</t>
  </si>
  <si>
    <t>Se encuentra en proceso contractual el convenio con la Oficina de informatica para el desarrollo informatico del SOFTWARE</t>
  </si>
  <si>
    <t>Convenio suscrito con la UDC, para la realización de este diagnostico.</t>
  </si>
  <si>
    <t>https://drive.google.com/drive/folders/1Hl3B8uB_ZlcgGQ7QvRXBt3FVVRZ3qLko</t>
  </si>
  <si>
    <t>Se suscribio convenio con la UDC, para la realización de estas estrategias.</t>
  </si>
  <si>
    <t>https://docs.google.com/document/d/1uH7Ja6dhwlv5UOrUgaUiHCpp62CiCmNO/edit</t>
  </si>
  <si>
    <t xml:space="preserve">ESTRATEGIA DE COMUNICACIÓN PATRIMONIO
Desarrollo de actividades y campañas pedagógicas en pro de la conservación del Patrimonio Material de la ciudad. Normatividad y acciones adelantadas por la División.
Cubrimiento de acciones y actividades de Patrimonio, y publicación en redes sociales con la etiqueta #ProtejamosElPatrimonio.
Crear alianza con la Escuela Taller Cartagena de Indias, ETCAR, para generar contenido en conjunto a través de cápsulas informativas bajo la etiqueta #ViveElPatrimonio.
Organizar la Ruta del Patrimonio por la Red Distrital de Bibliotecas con la participación de las personas que asisten a los clubes de lectura. El objetivo es trabajar una temática mensual sobre la cual se reflexione, contando con apoyos didácticos como los Kits de Patrimonio de la UNESCO, video conferencias y encuentros presenciales con invitados especiales expertos en temas de Patrimonio.
Recorridos pregrabados que se transmitirán por Facebook Live como falso directo por lugares de la ciudad que son parte importante de nuestro patrimonio. Por ejemplo: los hornos de Barú, fuerte de Bocachica, La Popa, entre muchos otros. El objetivo es poder publicar un video mensual bajo la etiqueta #ConoceTuPatrimonio. 
Diseño de piezas pedagógicas para difundir publicaciones (libros) realizadas por la División de Patrimonio y que contienen información valiosa sobre el patrimonio de la ciudad. </t>
  </si>
  <si>
    <t>Se suscribio convenio con la UDC, para la realización de estas actividades academicas</t>
  </si>
  <si>
    <t>Se encuentra en proceso de construcción las bases de las convocatorias.</t>
  </si>
  <si>
    <t>Se encuentra en ejecución el proceso de construcción del documento del PES FIESTAS DE LA INDEPENDENCIA 11 DE NOV.</t>
  </si>
  <si>
    <t>Se encuentra en ejecución el proceso de construcción del documento del PES ANGELES SOMOS</t>
  </si>
  <si>
    <t>https://drive.google.com/drive/u/8/folders/1jOt_9DDVLZ3lNPgmpOnHDKyJQ1wo96M8</t>
  </si>
  <si>
    <t>https://drive.google.com/drive/u/8/folders/1dPlvh8-JryLG44HbBR4QISjOUHglX7iE</t>
  </si>
  <si>
    <t>Se encuentra en tramite contractual.</t>
  </si>
  <si>
    <t>https://drive.google.com/drive/folders/1vvl2AIMFdmoyVKXn9HD6HKXQlZmHPM5d  / https://drive.google.com/file/d/1N0CXyGSw-fwLKzLShtXHKGsCKp2MyJIW/view</t>
  </si>
  <si>
    <t>se encuentra en construcción las bases de la convocatoria para la circulación en museos.</t>
  </si>
  <si>
    <t>Se ejecuto la convocatoria de Somos Ciruito 2021</t>
  </si>
  <si>
    <t xml:space="preserve">Se genera la planificación de la creación de la imagen de conmemoración de independencia para el 2021, propiciando la realización de una convocatoria para la vinculación de artistas plásticos y visuales, de manera que sea abstraído el concepto que concluirá con la ideación tanto de la imagen promocional de la conmemoración como de una marca para la identificación especifica de las fiestas. A partir de la planificación de la creación de imagen, se organizan las bases de la convocatoria que dará lugar a la presentación de las obras que alimentaran el concepto creativo a fin de que el equipo de comunicaciones logre el desarrollo de la imagen promocional de fiestas de independencia. La gestión para la implementación de la planificación de la Conmemoración de los 488 años de Cartagena estableciendo articulación con la Oficina de Protocolo y Comunicaciones Alcaldía. </t>
  </si>
  <si>
    <t>https://drive.google.com/file/d/1O3wLxj6gfvQPZTGvr2l0jsynVX2WCngt/view</t>
  </si>
  <si>
    <t>https://www.ipcc.gov.co/index.php/component/phocadownload/category/27-convocatoria?download=1030:resolucion-seleccion-circuito-cultural</t>
  </si>
  <si>
    <t>Documento de política pública de la Comisión Filmica</t>
  </si>
  <si>
    <t>"1. https://fb.watch/v/4iIO6g2k_/   
2. https://fb.watch/v/3nk1H5Gzn/ 
3. Ver resolucion de Ganadores https://www.convocatoriasipcc.com/sites/default/files/2021-06/Resolucion%20Seleccio%CC%81n%20SOMOS%20MUSICA%202021-2.pdf.
4. https://community.secop.gov.co/Public/Tendering/OpportunityDetail/Index? noticeUID=CO1.NTC.2026535&amp;isFromPublicArea=True&amp;isModal=False 
5. Ver contrato MC-IPCC-008-2021 en SECOP II
COPIAR Y PEGAR EL VÍNCULO EN LA BARRA DE BÚSQUEDA"</t>
  </si>
  <si>
    <t xml:space="preserve">1. Realización de las puestas en escena de los y las artistas ganadoras de la convocatoria SOMOS DANZA: :MOVIMIENTO, RESISTENCIA Y LIBERTAD, en espacios museales (Museo Historico y Museo Rafael Núñez), en el marco de la conmemoración de los 488 años de Cartagena
2. Desarrollo de puestas en escena de grupos corales de manera virtual a traves de produccion audiovisual realizada en la ETCAR, en el marco de la conmemoración de los 488 años de Cartagena. 
3. Asignación de contratación logistica para desarrollo de concierto de musica en virtud de la conmemoración de los 488 años de Cartagena y la circulacion de artistas en esecnarios culturales de la ciudad.
4. Asignacion de contratación de transmisión televisiva para desarrollo de concierto de musica en virtud de la conmemoración de los 488 años de Cartagena y la circulacion de artistas en esecnarios culturales de la ciudad. </t>
  </si>
  <si>
    <t>https://docs.google.com/document/d/1VX1QTojFQaH6vDfizmahMTj-J4JF3AFg/edit</t>
  </si>
  <si>
    <t>Nuevo Plan de reactivación de artistas urbanos: Reactivar de manera biosegura a 100 artistas urbanos entre músicos, bailarines, mimos y estatuas humanas en el centro histórico de Cartagena, luego de un proceso de caracterización de estacionarios y no estacionarios.</t>
  </si>
  <si>
    <t>1. Proceso de formación a artesanos por Artesanias de Colombia en:Gestión y organización capacitación con Artesanías de Colombia para los artesanos de Cartagena y sus corregimientos: Diferencia entre artesanías y manualidad.         2. Gestión y organización proceso de formación con el SENA curso de informática Básica. Manejo de Word, excell y demás herramientas tecnologicas.     3. Gestión y organización taller con la Fundación Cocolab y Espacio Público para los artesanos del Callejón los Zapateros con el fin de evidenciar los cambios que se pueden hacer, que esta por mejorar y como se puede contribuir gestionando recursos para lograr unos buenos espacios de trabajo para ellos.     4. Jornada de capacitación en medidas de bioseguridad   a los raperos y cantantes de hip-hop del Centro Histórico para tenerse en cuenta en el desarrollo de su actividad cultura</t>
  </si>
  <si>
    <r>
      <t xml:space="preserve">Libros y bandas sonoras que han cambiado su vida: </t>
    </r>
    <r>
      <rPr>
        <b/>
        <sz val="12"/>
        <color rgb="FF000000"/>
        <rFont val="Arial"/>
        <family val="2"/>
      </rPr>
      <t>Live en el marco del Día Internacional del Libro con la Biblioteca Raúl Gómez Jattín</t>
    </r>
  </si>
  <si>
    <t>1.Conversatorio Bailes Cantaos “Una herramienta de construcción de memoria colectiva y paz’’ ganador de la Convocatoria Somos Danza.          2. Conversatorio Champeta PES (Ganadores de la Convocatoria Somos Danza).</t>
  </si>
  <si>
    <t>https://drive.google.com/drive/u/8/folders/1gHs9QrPBJYXDX0QFm7OVJ2V2nMrQ8xlW. /  https://docs.google.com/document/d/1iEwmAdv1IVj5RhNM09d-VULWsYweZG1C/edit</t>
  </si>
  <si>
    <t>https://drive.google.com/drive/folders/12FmXiOj3w3VwlUoTrQv4_UyRwJuVlGNO?hl=es. / https://docs.google.com/document/d/1iEwmAdv1IVj5RhNM09d-VULWsYweZG1C/edit</t>
  </si>
  <si>
    <t>1. Diálogos reflexivos "Cartagena a sus 488 años": (Junio 1).Con la participación de Moisés Álvarez, Director del MUHCA; de Lucy Gómez Vergara, como Directora del el Museo del Oro IPCC; de Javier Alcalá como líder del Museo Yurbaco y Adineth Vargas como Moderadora por parte del IPCC.           2.Panel: De La cosa y Heredia: Cartografía histórica de la colonia / Panelista: Rafael Escallón Miranda. (lunes 21 de Junio).         3.Diálogo Constructivo: 1533: Conquista y Resistencia, una historia para aprender (junio 1), con la participación de Francisco Muñoz Atuesta y Javier Alcalá, la Fundación Cartagena 100%, se sumó a los análisis académicos, logrando alcanzar 196 reproducciones en un diálogo aproximado de 1 hora, 30 minutos, donde contaron cómo fue la llegada de la colonización y la forma en qué los habitantes ancestrales la asumieron.     4.
Conversatorio Herencia Africana en las comunidades negras y raizales de Colombia.</t>
  </si>
  <si>
    <t>1. Conversatorio La herencia africana y la champeta junto al Biblioparque San Francisco.    2.Cantos a Pie Pelao: por la memoria y la tradición.      3.Conversatorio sobre "Danzas Africanas".    4.Clausura del Día Internacional de la Danza.    5.Conversatorio activismo y empoderamiento de las comunidades afrocolombianas.</t>
  </si>
  <si>
    <t>Conversatorio Museos: Cómo reimaginarlos en tiempos de crisis</t>
  </si>
  <si>
    <t>Tertuliando con los coordinadores de la Red Distrital de Bibliotecas RedCrearte</t>
  </si>
  <si>
    <t>https://drive.google.com/drive/folders/1PB9yrSryb5gnCOEHZWhjcO9_sXDsRtzm?hl=es.  /https://docs.google.com/document/d/1fvKVr9a3JPo2vslxWXlbsi__1Co_-e72/edit</t>
  </si>
  <si>
    <t>Nº DE BENEFICIARIOS  JUNIO 2021</t>
  </si>
  <si>
    <t>Alianza con Invest In Cartagena</t>
  </si>
  <si>
    <t>https://drive.google.com/drive/folders/1_p8J9cCs0vh11Wh6Y6-wnMnNqz7-_mYP. /. https://drive.google.com/drive/u/8/folders/139p6z_CxPm04xhQO-0lDUgP9abupXks8</t>
  </si>
  <si>
    <t>https://drive.google.com/drive/u/8/folders/180CjyYhf6dIabIdx62T1pvdEahtOBaxh</t>
  </si>
  <si>
    <t>CONVOCATORIA SOMOS DANZA</t>
  </si>
  <si>
    <t>http://ipcc.gov.co/index.php/gobierno/convocatorias/convocatorias-2020/item/1248-convocatoria-somos-danza-movimiento-resistencia-y-libertad</t>
  </si>
  <si>
    <t>1. CONVOCATORIA  SOMOS CIRCULACIÓN.                            2.SOMOS MUSICA 2021</t>
  </si>
  <si>
    <t>1.CONVOCATORIA SOMOS COLECTIVO.                                             2. CONVOCATORIA SOMOS INDEPENDENDENCIA.</t>
  </si>
  <si>
    <t>https://drive.google.com/drive/u/8/folders/1IiBwKQsrIzwYEXrXK59rxvv_Z3PuqKzT. /. https://drive.google.com/drive/u/8/folders/1Qa-BMoOw2j4iRDAN8i1WNvmWdGoQj5Lj.  /.  https://drive.google.com/drive/u/8/folders/1J360oFT3Z27dHBQ61jiovZ4G3CpGqVaN</t>
  </si>
  <si>
    <t>1.C. interadministrativo con ETCAR PARA PRIMEROS AUXILIOS DEL TAM N° CI -IPC-001-2021.     2. Contrato para el mantenimiento integral de la biblioteca pilanderas</t>
  </si>
  <si>
    <t>MESAS DE TRABAJO CON MINCULTURA - COLEGIO MAYOR DE BOLIVAR 1. Carta de intención enviada a Col Mayor de Bolivar enviada (08/06/2021) 2. Reunión con MinCultural (17/06/2021) - Representantes de Patirmonio arquitectónico, mueble e inmaterial. Trazado de ruta para apoyo 3. Seguimiento a los procesos de convenio con universidades (28/06/2021) 4. Comunicación con arquitectos a cargo de tesis UTadeo para gestion de información (apoyo de la Arquitecta Claudia Rosales) 5. Gestión reunión arquitecta Margarita Mariño (MinCultura) para revisión proyecto Cementerio Central Bogotá. (29/06/2021) Se cita para primera semana de julio</t>
  </si>
  <si>
    <t>Se encuentra en marcha la suscipción de convenio con la oficina de informatica para la ejecución de esta actividad.</t>
  </si>
  <si>
    <t>https://drive.google.com/drive/folders/1x1rdvrInZIg5yzihWGhY1nsf25IirF8O. / https://drive.google.com/drive/folders/1x1rdvrInZIg5yzihWGhY1nsf25IirF8O</t>
  </si>
  <si>
    <t>Se hizo entrega de insumos de Bioseguridad a las bibliotecas Públicas de la Red Distrital.
Se hizo curso de bioseguridad con los bibliotecarios de la Red Distrital</t>
  </si>
  <si>
    <t>Se incluyo en el cronograma de actividades que estan en el marco del convenio de CERLALC; ya que los bibliotecarios estarán en capacitacion sobre temas de catalogación y se obtendrá como producto una planeación para la elaboración de la catalogación</t>
  </si>
  <si>
    <t xml:space="preserve">1. Capacitación a la red de bibliotecas públicas, beneficiarios del programa de formación del Banco de la República, en los temas:
* Taller de catalogación. Fecha: Miercoles 26/05/2021
*  Visita virtual a la Exposición Hernán Díaz. Fecha: 02/06/2001
*  Taller del ahorro. Fecha: 16/06/2021
*  Servicio de Asociación a la Red de Bibliotecas del Banco de la República. Fecha: 23/06/2021
*  Animación pedagógica del Museo del Oro Zenu "El soplo, el oro y el fuego: técnicas de orfebrería prehispánica", y dirigida a los Bibliotecarios del distrito de Cartagena Visita guiada. Fecha: 07/07/2021
2. Capacitación en Estrategias Didácticas - Clubes de lectura. Fecha: 25/06/2021
3. Capacitación en estrategias pedagógicas  medios audivisuales. </t>
  </si>
  <si>
    <t xml:space="preserve">En la estructuración de la agenda de reactivación se encuentran actividades para la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 De igual manera en el convenio con CERLALC se tienen comtemplados en línea los siguientes temas: 1. Perspectivas sobre nuevos lenguajes 2. Narrativas y las nuevas modalidades de circulación de contenidos literarios 3. Lectura en primera infancia, principios y recomendaciones y buenas prácticas para mediación y formación 4. Lectura y oralidad en espacios no convencionales 5. La oralidad en la mediación cultural </t>
  </si>
  <si>
    <t>https://drive.google.com/drive/folders/1xBQI9AFrHmllOHKRs5oZosUK9-A7aFlL?hl=es / https://drive.google.com/drive/u/0/folders/1xBQI9AFrHmllOHKRs5oZosUK9-A7aFlL</t>
  </si>
  <si>
    <t>Se han realizaron 25 actividades de Clubes de Lectura en las Red de bibliotecas Públicas</t>
  </si>
  <si>
    <t>https://drive.google.com/drive/folders/1qaY2oLmmdAs01lCEvfdnmbM_6mGg5_ml?hl=es. /. https://drive.google.com/drive/u/2/folders/1qaY2oLmmdAs01lCEvfdnmbM_6mGg5_ml</t>
  </si>
  <si>
    <t>Se elaboró agenda semestral para la reactivación cultural, artística y academica para el público general y para cualificar los coordinadores y apoyos de la red de bibliotecas públicas.</t>
  </si>
  <si>
    <t>1.El taller, trato temas de diversidad, víctimas del conflicto armado y el orgullo de ser personas LGBTI,  fue un espacio de reflexión en torno a los espacios para entender la intersección de las personas, contó con la presencia de Pedro Roberto Torres Pérez, especialista en Educación y Diversidad de la Corporación Universitaria Rafael Núñez; Carlos Andrés Holguín, director y activista; Leidy Diana Morelo Carmona, diseñadora e integrante del colectivo Sin Género; Eduardo Pastrana Salcedo, activista y promotor en Derechos Humanos y Nathalia Orozco, psicóloga del IPCC. 2.Gestión y organización con el DADIS, jornada de capacitación en medidas de bioseguridad   a los raperos y cantantes de hip-hop del Centro Histórico para tenerse en cuenta en el desarrollo de su actividad cultura.</t>
  </si>
  <si>
    <t>https://docs.google.com/document/d/17W6G866MDztk-aPZX60UewXah0Lqcc0S/edit /https://drive.google.com/drive/u/8/folders/1UVxjVAjrOr74zOXlomz34tcxlu24D7i3. / https://drive.google.com/drive/u/8/folders/1UVxjVAjrOr74zOXlomz34tcxlu24D7i3</t>
  </si>
  <si>
    <t>% DE EJECUCION PRESUPUESTAL PROGRAMA JUNIO 2021</t>
  </si>
  <si>
    <t>% avance del indicador de bienestar a 30 de junio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</si>
</sst>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_-;\-&quot;$&quot;* #,##0_-;_-&quot;$&quot;* &quot;-&quot;_-;_-@_-"/>
    <numFmt numFmtId="165" formatCode="_-&quot;$&quot;* #,##0.00_-;\-&quot;$&quot;* #,##0.00_-;_-&quot;$&quot;* &quot;-&quot;??_-;_-@_-"/>
    <numFmt numFmtId="166" formatCode="_-&quot;$&quot;\ * #,##0_-;\-&quot;$&quot;\ * #,##0_-;_-&quot;$&quot;\ * &quot;-&quot;_-;_-@_-"/>
    <numFmt numFmtId="167" formatCode="0;[Red]0"/>
    <numFmt numFmtId="168" formatCode="_-&quot;$&quot;* #,##0_-;\-&quot;$&quot;* #,##0_-;_-&quot;$&quot;* &quot;-&quot;_-;_-@"/>
    <numFmt numFmtId="169" formatCode="_-&quot;$&quot;\ * #,##0.00_-;\-&quot;$&quot;\ * #,##0.00_-;_-&quot;$&quot;\ * &quot;-&quot;??_-;_-@"/>
    <numFmt numFmtId="170" formatCode="_-&quot;$&quot;* #,##0.00_-;\-&quot;$&quot;* #,##0.00_-;_-&quot;$&quot;* &quot;-&quot;??_-;_-@"/>
    <numFmt numFmtId="171" formatCode="0.0"/>
  </numFmts>
  <fonts count="21" x14ac:knownFonts="1">
    <font>
      <sz val="12"/>
      <color theme="1"/>
      <name val="Calibri"/>
      <family val="2"/>
      <scheme val="minor"/>
    </font>
    <font>
      <sz val="12"/>
      <color theme="1"/>
      <name val="Calibri"/>
      <family val="2"/>
      <scheme val="minor"/>
    </font>
    <font>
      <b/>
      <sz val="12"/>
      <color theme="1"/>
      <name val="Arial"/>
      <family val="2"/>
    </font>
    <font>
      <b/>
      <sz val="12"/>
      <color theme="1" tint="4.9989318521683403E-2"/>
      <name val="Arial"/>
      <family val="2"/>
    </font>
    <font>
      <sz val="11"/>
      <color theme="1"/>
      <name val="Arial"/>
      <family val="2"/>
    </font>
    <font>
      <sz val="12"/>
      <color theme="1"/>
      <name val="Arial"/>
      <family val="2"/>
    </font>
    <font>
      <sz val="12"/>
      <color rgb="FF000000"/>
      <name val="Arial"/>
      <family val="2"/>
    </font>
    <font>
      <sz val="10"/>
      <color theme="1"/>
      <name val="Calibri"/>
      <family val="2"/>
      <scheme val="minor"/>
    </font>
    <font>
      <u/>
      <sz val="11"/>
      <color theme="10"/>
      <name val="Calibri"/>
      <family val="2"/>
      <scheme val="minor"/>
    </font>
    <font>
      <u/>
      <sz val="12"/>
      <color theme="4"/>
      <name val="Arial"/>
      <family val="2"/>
    </font>
    <font>
      <u/>
      <sz val="12"/>
      <color theme="10"/>
      <name val="Arial"/>
      <family val="2"/>
    </font>
    <font>
      <sz val="11"/>
      <color rgb="FFFF0000"/>
      <name val="Calibri"/>
      <family val="2"/>
      <scheme val="minor"/>
    </font>
    <font>
      <sz val="12"/>
      <color theme="4"/>
      <name val="Arial"/>
      <family val="2"/>
    </font>
    <font>
      <sz val="10"/>
      <color rgb="FF000000"/>
      <name val="Calibri"/>
      <family val="2"/>
      <scheme val="minor"/>
    </font>
    <font>
      <b/>
      <sz val="9"/>
      <color rgb="FF000000"/>
      <name val="Tahoma"/>
      <family val="2"/>
    </font>
    <font>
      <sz val="9"/>
      <color rgb="FF000000"/>
      <name val="Tahoma"/>
      <family val="2"/>
    </font>
    <font>
      <b/>
      <sz val="12"/>
      <color theme="1"/>
      <name val="Calibri"/>
      <family val="2"/>
    </font>
    <font>
      <sz val="12"/>
      <color theme="1"/>
      <name val="Calibri"/>
      <family val="2"/>
    </font>
    <font>
      <u/>
      <sz val="11"/>
      <color theme="4"/>
      <name val="Calibri"/>
      <family val="2"/>
    </font>
    <font>
      <sz val="12"/>
      <name val="Arial"/>
      <family val="2"/>
    </font>
    <font>
      <b/>
      <sz val="12"/>
      <color rgb="FF000000"/>
      <name val="Arial"/>
      <family val="2"/>
    </font>
  </fonts>
  <fills count="3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F0D7F4"/>
        <bgColor indexed="64"/>
      </patternFill>
    </fill>
    <fill>
      <patternFill patternType="solid">
        <fgColor rgb="FFF1C5CB"/>
        <bgColor indexed="64"/>
      </patternFill>
    </fill>
    <fill>
      <patternFill patternType="solid">
        <fgColor rgb="FFF2EDC8"/>
        <bgColor indexed="64"/>
      </patternFill>
    </fill>
    <fill>
      <patternFill patternType="solid">
        <fgColor rgb="FFC2F0F0"/>
        <bgColor indexed="64"/>
      </patternFill>
    </fill>
    <fill>
      <patternFill patternType="solid">
        <fgColor rgb="FFF5E2DB"/>
        <bgColor indexed="64"/>
      </patternFill>
    </fill>
    <fill>
      <patternFill patternType="solid">
        <fgColor rgb="FFFFFF00"/>
        <bgColor rgb="FFFFFF00"/>
      </patternFill>
    </fill>
    <fill>
      <patternFill patternType="solid">
        <fgColor rgb="FFFEF2CB"/>
        <bgColor rgb="FFFEF2CB"/>
      </patternFill>
    </fill>
    <fill>
      <patternFill patternType="solid">
        <fgColor rgb="FFDEEAF6"/>
        <bgColor rgb="FFDEEAF6"/>
      </patternFill>
    </fill>
    <fill>
      <patternFill patternType="solid">
        <fgColor rgb="FFC5E0B3"/>
        <bgColor rgb="FFC5E0B3"/>
      </patternFill>
    </fill>
    <fill>
      <patternFill patternType="solid">
        <fgColor rgb="FFE2EFD9"/>
        <bgColor rgb="FFE2EFD9"/>
      </patternFill>
    </fill>
    <fill>
      <patternFill patternType="solid">
        <fgColor rgb="FFF7CAAC"/>
        <bgColor rgb="FFF7CAAC"/>
      </patternFill>
    </fill>
    <fill>
      <patternFill patternType="solid">
        <fgColor rgb="FFFBE4D5"/>
        <bgColor rgb="FFFBE4D5"/>
      </patternFill>
    </fill>
    <fill>
      <patternFill patternType="solid">
        <fgColor rgb="FFB4C6E7"/>
        <bgColor rgb="FFB4C6E7"/>
      </patternFill>
    </fill>
    <fill>
      <patternFill patternType="solid">
        <fgColor rgb="FFD6DCE4"/>
        <bgColor rgb="FFD6DCE4"/>
      </patternFill>
    </fill>
    <fill>
      <patternFill patternType="solid">
        <fgColor rgb="FFF0D7F4"/>
        <bgColor rgb="FFF0D7F4"/>
      </patternFill>
    </fill>
    <fill>
      <patternFill patternType="solid">
        <fgColor rgb="FFF1C5CB"/>
        <bgColor rgb="FFF1C5CB"/>
      </patternFill>
    </fill>
    <fill>
      <patternFill patternType="solid">
        <fgColor theme="0"/>
        <bgColor indexed="64"/>
      </patternFill>
    </fill>
    <fill>
      <patternFill patternType="solid">
        <fgColor theme="7" tint="0.39997558519241921"/>
        <bgColor indexed="64"/>
      </patternFill>
    </fill>
    <fill>
      <patternFill patternType="solid">
        <fgColor theme="7" tint="0.39997558519241921"/>
        <bgColor rgb="FFFEF2CB"/>
      </patternFill>
    </fill>
    <fill>
      <patternFill patternType="solid">
        <fgColor theme="7" tint="0.39997558519241921"/>
        <bgColor rgb="FFDEEAF6"/>
      </patternFill>
    </fill>
    <fill>
      <patternFill patternType="solid">
        <fgColor theme="7" tint="0.39997558519241921"/>
        <bgColor rgb="FFC5E0B3"/>
      </patternFill>
    </fill>
    <fill>
      <patternFill patternType="solid">
        <fgColor theme="7" tint="0.39997558519241921"/>
        <bgColor rgb="FFE2EFD9"/>
      </patternFill>
    </fill>
    <fill>
      <patternFill patternType="solid">
        <fgColor theme="7" tint="0.39997558519241921"/>
        <bgColor rgb="FFF7CAAC"/>
      </patternFill>
    </fill>
    <fill>
      <patternFill patternType="solid">
        <fgColor theme="7" tint="0.39997558519241921"/>
        <bgColor rgb="FFB4C6E7"/>
      </patternFill>
    </fill>
    <fill>
      <patternFill patternType="solid">
        <fgColor theme="7" tint="0.39997558519241921"/>
        <bgColor rgb="FFD6DCE4"/>
      </patternFill>
    </fill>
    <fill>
      <patternFill patternType="solid">
        <fgColor theme="7" tint="0.39997558519241921"/>
        <bgColor rgb="FFF0D7F4"/>
      </patternFill>
    </fill>
    <fill>
      <patternFill patternType="solid">
        <fgColor theme="7" tint="0.39997558519241921"/>
        <bgColor rgb="FFF1C5CB"/>
      </patternFill>
    </fill>
  </fills>
  <borders count="2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605">
    <xf numFmtId="0" fontId="0" fillId="0" borderId="0" xfId="0"/>
    <xf numFmtId="0" fontId="0" fillId="0" borderId="0" xfId="0" applyAlignment="1">
      <alignment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167" fontId="2" fillId="2" borderId="4" xfId="0" applyNumberFormat="1" applyFont="1" applyFill="1" applyBorder="1" applyAlignment="1">
      <alignment horizontal="center" vertical="center" wrapText="1"/>
    </xf>
    <xf numFmtId="166" fontId="2" fillId="2" borderId="4"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0" xfId="0" applyFont="1" applyAlignment="1">
      <alignment wrapText="1"/>
    </xf>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4" borderId="4" xfId="0" applyFont="1" applyFill="1" applyBorder="1" applyAlignment="1">
      <alignment wrapText="1"/>
    </xf>
    <xf numFmtId="165" fontId="7" fillId="4" borderId="4" xfId="1" applyFont="1" applyFill="1" applyBorder="1" applyAlignment="1">
      <alignment wrapText="1"/>
    </xf>
    <xf numFmtId="0" fontId="7" fillId="4" borderId="4" xfId="0" applyFont="1" applyFill="1" applyBorder="1" applyAlignment="1">
      <alignment horizontal="center" vertical="center" wrapText="1"/>
    </xf>
    <xf numFmtId="0" fontId="0" fillId="4" borderId="0" xfId="0" applyFill="1" applyAlignment="1">
      <alignment wrapText="1"/>
    </xf>
    <xf numFmtId="164" fontId="0" fillId="4" borderId="0" xfId="2" applyFont="1" applyFill="1" applyBorder="1" applyAlignment="1">
      <alignment wrapText="1"/>
    </xf>
    <xf numFmtId="0" fontId="6"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5" borderId="0" xfId="0" applyFill="1" applyAlignment="1">
      <alignment wrapText="1"/>
    </xf>
    <xf numFmtId="164" fontId="0" fillId="5" borderId="0" xfId="2" applyFont="1" applyFill="1" applyBorder="1" applyAlignment="1">
      <alignment wrapText="1"/>
    </xf>
    <xf numFmtId="164" fontId="0" fillId="5" borderId="0" xfId="0" applyNumberFormat="1" applyFill="1" applyAlignment="1">
      <alignment wrapText="1"/>
    </xf>
    <xf numFmtId="164" fontId="11" fillId="5" borderId="0" xfId="2" applyFont="1" applyFill="1" applyBorder="1" applyAlignment="1">
      <alignment wrapText="1"/>
    </xf>
    <xf numFmtId="0" fontId="11" fillId="5" borderId="0" xfId="0" applyFont="1" applyFill="1" applyAlignment="1">
      <alignment wrapText="1"/>
    </xf>
    <xf numFmtId="0" fontId="5" fillId="6" borderId="4" xfId="0" applyFont="1" applyFill="1" applyBorder="1" applyAlignment="1">
      <alignment horizontal="center" vertical="center" wrapText="1"/>
    </xf>
    <xf numFmtId="0" fontId="7" fillId="6" borderId="4" xfId="0" applyFont="1" applyFill="1" applyBorder="1" applyAlignment="1">
      <alignment wrapText="1"/>
    </xf>
    <xf numFmtId="165" fontId="7" fillId="6" borderId="4" xfId="1" applyFont="1" applyFill="1" applyBorder="1" applyAlignment="1">
      <alignment wrapText="1"/>
    </xf>
    <xf numFmtId="0" fontId="7" fillId="6" borderId="4" xfId="0" applyFont="1" applyFill="1" applyBorder="1" applyAlignment="1">
      <alignment horizontal="center" vertical="center" wrapText="1"/>
    </xf>
    <xf numFmtId="0" fontId="0" fillId="6" borderId="0" xfId="0" applyFill="1" applyAlignment="1">
      <alignment wrapText="1"/>
    </xf>
    <xf numFmtId="164" fontId="0" fillId="6" borderId="0" xfId="2" applyFont="1" applyFill="1" applyBorder="1" applyAlignment="1">
      <alignment wrapText="1"/>
    </xf>
    <xf numFmtId="164" fontId="0" fillId="6" borderId="0" xfId="0" applyNumberFormat="1" applyFill="1" applyAlignment="1">
      <alignment wrapText="1"/>
    </xf>
    <xf numFmtId="164" fontId="11" fillId="6" borderId="0" xfId="2" applyFont="1" applyFill="1" applyBorder="1" applyAlignment="1">
      <alignment wrapText="1"/>
    </xf>
    <xf numFmtId="0" fontId="11" fillId="6" borderId="0" xfId="0" applyFont="1" applyFill="1" applyAlignment="1">
      <alignment wrapText="1"/>
    </xf>
    <xf numFmtId="0" fontId="5" fillId="7" borderId="4" xfId="0" applyFont="1" applyFill="1" applyBorder="1" applyAlignment="1">
      <alignment horizontal="center" vertical="center" wrapText="1"/>
    </xf>
    <xf numFmtId="0" fontId="7" fillId="7" borderId="4" xfId="0" applyFont="1" applyFill="1" applyBorder="1" applyAlignment="1">
      <alignment wrapText="1"/>
    </xf>
    <xf numFmtId="165" fontId="7" fillId="7" borderId="4" xfId="1" applyFont="1" applyFill="1" applyBorder="1" applyAlignment="1">
      <alignment wrapText="1"/>
    </xf>
    <xf numFmtId="0" fontId="7" fillId="7" borderId="4" xfId="0" applyFont="1" applyFill="1" applyBorder="1" applyAlignment="1">
      <alignment horizontal="center" vertical="center" wrapText="1"/>
    </xf>
    <xf numFmtId="0" fontId="0" fillId="7" borderId="0" xfId="0" applyFill="1" applyAlignment="1">
      <alignment wrapText="1"/>
    </xf>
    <xf numFmtId="164" fontId="0" fillId="7" borderId="0" xfId="2" applyFont="1" applyFill="1" applyBorder="1" applyAlignment="1">
      <alignment wrapText="1"/>
    </xf>
    <xf numFmtId="0" fontId="6" fillId="8"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7" fillId="8" borderId="4" xfId="0" applyFont="1" applyFill="1" applyBorder="1" applyAlignment="1">
      <alignment horizontal="left" wrapText="1"/>
    </xf>
    <xf numFmtId="165" fontId="7" fillId="8" borderId="4" xfId="1" applyFont="1" applyFill="1" applyBorder="1" applyAlignment="1">
      <alignment wrapText="1"/>
    </xf>
    <xf numFmtId="0" fontId="7" fillId="8" borderId="4" xfId="0" applyFont="1" applyFill="1" applyBorder="1" applyAlignment="1">
      <alignment horizontal="center" vertical="center" wrapText="1"/>
    </xf>
    <xf numFmtId="0" fontId="0" fillId="8" borderId="0" xfId="0" applyFill="1" applyAlignment="1">
      <alignment wrapText="1"/>
    </xf>
    <xf numFmtId="164" fontId="0" fillId="8" borderId="0" xfId="2" applyFont="1" applyFill="1" applyBorder="1" applyAlignment="1">
      <alignment wrapText="1"/>
    </xf>
    <xf numFmtId="0" fontId="7" fillId="8" borderId="4" xfId="0" applyFont="1" applyFill="1" applyBorder="1" applyAlignment="1">
      <alignment wrapText="1"/>
    </xf>
    <xf numFmtId="0" fontId="6" fillId="9"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7" fillId="9" borderId="4" xfId="0" applyFont="1" applyFill="1" applyBorder="1" applyAlignment="1">
      <alignment wrapText="1"/>
    </xf>
    <xf numFmtId="165" fontId="7" fillId="9" borderId="4" xfId="1" applyFont="1" applyFill="1" applyBorder="1" applyAlignment="1">
      <alignment wrapText="1"/>
    </xf>
    <xf numFmtId="0" fontId="7" fillId="9" borderId="4" xfId="0" applyFont="1" applyFill="1" applyBorder="1" applyAlignment="1">
      <alignment horizontal="center" vertical="center" wrapText="1"/>
    </xf>
    <xf numFmtId="0" fontId="0" fillId="9" borderId="0" xfId="0" applyFill="1" applyAlignment="1">
      <alignment wrapText="1"/>
    </xf>
    <xf numFmtId="164" fontId="0" fillId="9" borderId="0" xfId="2" applyFont="1" applyFill="1" applyBorder="1" applyAlignment="1">
      <alignment wrapText="1"/>
    </xf>
    <xf numFmtId="164" fontId="7" fillId="9" borderId="4" xfId="2" applyFont="1" applyFill="1" applyBorder="1" applyAlignment="1">
      <alignment wrapText="1"/>
    </xf>
    <xf numFmtId="0" fontId="6" fillId="10" borderId="4"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7" fillId="10" borderId="4" xfId="0" applyFont="1" applyFill="1" applyBorder="1" applyAlignment="1">
      <alignment wrapText="1"/>
    </xf>
    <xf numFmtId="165" fontId="7" fillId="10" borderId="4" xfId="1" applyFont="1" applyFill="1" applyBorder="1" applyAlignment="1">
      <alignment wrapText="1"/>
    </xf>
    <xf numFmtId="0" fontId="7" fillId="10" borderId="4" xfId="0" applyFont="1" applyFill="1" applyBorder="1" applyAlignment="1">
      <alignment horizontal="center" vertical="center" wrapText="1"/>
    </xf>
    <xf numFmtId="0" fontId="0" fillId="10" borderId="0" xfId="0" applyFill="1" applyAlignment="1">
      <alignment wrapText="1"/>
    </xf>
    <xf numFmtId="164" fontId="0" fillId="10" borderId="0" xfId="2" applyFont="1" applyFill="1" applyBorder="1" applyAlignment="1">
      <alignment wrapText="1"/>
    </xf>
    <xf numFmtId="0" fontId="6" fillId="11" borderId="4"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7" fillId="11" borderId="4" xfId="0" applyFont="1" applyFill="1" applyBorder="1" applyAlignment="1">
      <alignment wrapText="1"/>
    </xf>
    <xf numFmtId="165" fontId="7" fillId="11" borderId="4" xfId="1" applyFont="1" applyFill="1" applyBorder="1" applyAlignment="1">
      <alignment wrapText="1"/>
    </xf>
    <xf numFmtId="0" fontId="7" fillId="11" borderId="4" xfId="0" applyFont="1" applyFill="1" applyBorder="1" applyAlignment="1">
      <alignment horizontal="center" vertical="center" wrapText="1"/>
    </xf>
    <xf numFmtId="0" fontId="0" fillId="11" borderId="0" xfId="0" applyFill="1" applyAlignment="1">
      <alignment wrapText="1"/>
    </xf>
    <xf numFmtId="164" fontId="0" fillId="11" borderId="0" xfId="2" applyFont="1" applyFill="1" applyBorder="1" applyAlignment="1">
      <alignment wrapText="1"/>
    </xf>
    <xf numFmtId="0" fontId="6" fillId="12" borderId="4"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7" fillId="12" borderId="4" xfId="0" applyFont="1" applyFill="1" applyBorder="1" applyAlignment="1">
      <alignment wrapText="1"/>
    </xf>
    <xf numFmtId="165" fontId="13" fillId="12" borderId="4" xfId="1" applyFont="1" applyFill="1" applyBorder="1" applyAlignment="1">
      <alignment wrapText="1"/>
    </xf>
    <xf numFmtId="0" fontId="7" fillId="12" borderId="4" xfId="0" applyFont="1" applyFill="1" applyBorder="1" applyAlignment="1">
      <alignment horizontal="center" vertical="center" wrapText="1"/>
    </xf>
    <xf numFmtId="0" fontId="0" fillId="12" borderId="0" xfId="0" applyFill="1" applyAlignment="1">
      <alignment wrapText="1"/>
    </xf>
    <xf numFmtId="164" fontId="0" fillId="12" borderId="0" xfId="2" applyFont="1" applyFill="1" applyBorder="1" applyAlignment="1">
      <alignment wrapText="1"/>
    </xf>
    <xf numFmtId="164" fontId="7" fillId="12" borderId="4" xfId="2" applyFont="1" applyFill="1" applyBorder="1" applyAlignment="1">
      <alignment horizontal="center" vertical="center" wrapText="1"/>
    </xf>
    <xf numFmtId="0" fontId="6" fillId="13" borderId="4"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7" fillId="13" borderId="4" xfId="0" applyFont="1" applyFill="1" applyBorder="1" applyAlignment="1">
      <alignment wrapText="1"/>
    </xf>
    <xf numFmtId="165" fontId="13" fillId="13" borderId="4" xfId="1" applyFont="1" applyFill="1" applyBorder="1" applyAlignment="1">
      <alignment wrapText="1"/>
    </xf>
    <xf numFmtId="0" fontId="7" fillId="13" borderId="4" xfId="0" applyFont="1" applyFill="1" applyBorder="1" applyAlignment="1">
      <alignment horizontal="center" vertical="center" wrapText="1"/>
    </xf>
    <xf numFmtId="0" fontId="0" fillId="13" borderId="0" xfId="0" applyFill="1" applyAlignment="1">
      <alignment wrapText="1"/>
    </xf>
    <xf numFmtId="164" fontId="0" fillId="13" borderId="0" xfId="2" applyFont="1" applyFill="1" applyBorder="1" applyAlignment="1">
      <alignment wrapText="1"/>
    </xf>
    <xf numFmtId="0" fontId="6" fillId="13" borderId="5"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7" fillId="13" borderId="5" xfId="0" applyFont="1" applyFill="1" applyBorder="1" applyAlignment="1">
      <alignment wrapText="1"/>
    </xf>
    <xf numFmtId="165" fontId="13" fillId="13" borderId="5" xfId="1" applyFont="1" applyFill="1" applyBorder="1" applyAlignment="1">
      <alignment wrapText="1"/>
    </xf>
    <xf numFmtId="0" fontId="7" fillId="13" borderId="5" xfId="0" applyFont="1" applyFill="1" applyBorder="1" applyAlignment="1">
      <alignment horizontal="center" vertical="center" wrapText="1"/>
    </xf>
    <xf numFmtId="0" fontId="5" fillId="14" borderId="4" xfId="0" applyFont="1" applyFill="1" applyBorder="1" applyAlignment="1">
      <alignment vertical="center" wrapText="1"/>
    </xf>
    <xf numFmtId="0" fontId="6" fillId="14" borderId="4" xfId="0" applyFont="1" applyFill="1" applyBorder="1" applyAlignment="1">
      <alignment horizontal="center" vertical="center" wrapText="1"/>
    </xf>
    <xf numFmtId="0" fontId="5" fillId="14" borderId="4" xfId="0" applyFont="1" applyFill="1" applyBorder="1" applyAlignment="1">
      <alignment horizontal="center" vertical="center" wrapText="1"/>
    </xf>
    <xf numFmtId="1" fontId="5" fillId="14" borderId="4" xfId="0" applyNumberFormat="1" applyFont="1" applyFill="1" applyBorder="1" applyAlignment="1">
      <alignment horizontal="center" vertical="center" wrapText="1"/>
    </xf>
    <xf numFmtId="0" fontId="7" fillId="14" borderId="4" xfId="0" applyFont="1" applyFill="1" applyBorder="1" applyAlignment="1">
      <alignment wrapText="1"/>
    </xf>
    <xf numFmtId="165" fontId="13" fillId="14" borderId="4" xfId="1" applyFont="1" applyFill="1" applyBorder="1" applyAlignment="1">
      <alignment wrapText="1"/>
    </xf>
    <xf numFmtId="0" fontId="7" fillId="14" borderId="4" xfId="0" applyFont="1" applyFill="1" applyBorder="1" applyAlignment="1">
      <alignment horizontal="center" vertical="center" wrapText="1"/>
    </xf>
    <xf numFmtId="165" fontId="6" fillId="14" borderId="4" xfId="1" applyFont="1" applyFill="1" applyBorder="1" applyAlignment="1">
      <alignment horizontal="center" vertical="center" wrapText="1"/>
    </xf>
    <xf numFmtId="0" fontId="0" fillId="14" borderId="0" xfId="0" applyFill="1" applyAlignment="1">
      <alignment wrapText="1"/>
    </xf>
    <xf numFmtId="164" fontId="0" fillId="14" borderId="0" xfId="2" applyFont="1" applyFill="1" applyBorder="1" applyAlignment="1">
      <alignment wrapText="1"/>
    </xf>
    <xf numFmtId="0" fontId="6" fillId="15" borderId="4" xfId="0" applyFont="1" applyFill="1" applyBorder="1" applyAlignment="1">
      <alignment horizontal="center" vertical="center" wrapText="1"/>
    </xf>
    <xf numFmtId="0" fontId="5" fillId="15" borderId="4" xfId="0" applyFont="1" applyFill="1" applyBorder="1" applyAlignment="1">
      <alignment horizontal="center" vertical="center" wrapText="1"/>
    </xf>
    <xf numFmtId="0" fontId="7" fillId="15" borderId="4" xfId="0" applyFont="1" applyFill="1" applyBorder="1" applyAlignment="1">
      <alignment wrapText="1"/>
    </xf>
    <xf numFmtId="165" fontId="13" fillId="15" borderId="4" xfId="1" applyFont="1" applyFill="1" applyBorder="1" applyAlignment="1">
      <alignment wrapText="1"/>
    </xf>
    <xf numFmtId="0" fontId="0" fillId="15" borderId="0" xfId="0" applyFill="1" applyAlignment="1">
      <alignment wrapText="1"/>
    </xf>
    <xf numFmtId="164" fontId="0" fillId="15" borderId="0" xfId="2" applyFont="1" applyFill="1" applyBorder="1" applyAlignment="1">
      <alignment wrapText="1"/>
    </xf>
    <xf numFmtId="0" fontId="5" fillId="16" borderId="4" xfId="0" applyFont="1" applyFill="1" applyBorder="1" applyAlignment="1">
      <alignment vertical="center" wrapText="1"/>
    </xf>
    <xf numFmtId="0" fontId="6" fillId="16" borderId="4" xfId="0" applyFont="1" applyFill="1" applyBorder="1" applyAlignment="1">
      <alignment horizontal="center" vertical="center" wrapText="1"/>
    </xf>
    <xf numFmtId="3" fontId="6" fillId="16" borderId="4" xfId="0" applyNumberFormat="1" applyFont="1" applyFill="1" applyBorder="1" applyAlignment="1">
      <alignment horizontal="center" vertical="center" wrapText="1"/>
    </xf>
    <xf numFmtId="0" fontId="5" fillId="16" borderId="4" xfId="0" applyFont="1" applyFill="1" applyBorder="1" applyAlignment="1">
      <alignment horizontal="center" vertical="center" wrapText="1"/>
    </xf>
    <xf numFmtId="1" fontId="5" fillId="16" borderId="4" xfId="0" applyNumberFormat="1" applyFont="1" applyFill="1" applyBorder="1" applyAlignment="1">
      <alignment horizontal="center" vertical="center" wrapText="1"/>
    </xf>
    <xf numFmtId="0" fontId="7" fillId="16" borderId="4" xfId="0" applyFont="1" applyFill="1" applyBorder="1" applyAlignment="1">
      <alignment wrapText="1"/>
    </xf>
    <xf numFmtId="165" fontId="13" fillId="16" borderId="4" xfId="1" applyFont="1" applyFill="1" applyBorder="1" applyAlignment="1">
      <alignment wrapText="1"/>
    </xf>
    <xf numFmtId="0" fontId="7" fillId="16" borderId="4" xfId="0" applyFont="1" applyFill="1" applyBorder="1" applyAlignment="1">
      <alignment horizontal="center" vertical="center" wrapText="1"/>
    </xf>
    <xf numFmtId="165" fontId="6" fillId="16" borderId="4" xfId="1" applyFont="1" applyFill="1" applyBorder="1" applyAlignment="1">
      <alignment horizontal="center" vertical="center" wrapText="1"/>
    </xf>
    <xf numFmtId="0" fontId="0" fillId="16" borderId="0" xfId="0" applyFill="1" applyAlignment="1">
      <alignment wrapText="1"/>
    </xf>
    <xf numFmtId="164" fontId="0" fillId="16" borderId="0" xfId="2" applyFont="1" applyFill="1" applyBorder="1" applyAlignment="1">
      <alignment wrapText="1"/>
    </xf>
    <xf numFmtId="0" fontId="5" fillId="0" borderId="0" xfId="0" applyFont="1" applyAlignment="1">
      <alignment horizontal="center" vertical="center" wrapText="1"/>
    </xf>
    <xf numFmtId="0" fontId="5" fillId="0" borderId="0" xfId="0" applyFont="1" applyAlignment="1">
      <alignment horizontal="center" wrapText="1"/>
    </xf>
    <xf numFmtId="0" fontId="17" fillId="18" borderId="8" xfId="0" applyFont="1" applyFill="1" applyBorder="1" applyAlignment="1">
      <alignment vertical="center" wrapText="1"/>
    </xf>
    <xf numFmtId="0" fontId="17" fillId="18" borderId="8" xfId="0" applyFont="1" applyFill="1" applyBorder="1" applyAlignment="1">
      <alignment wrapText="1"/>
    </xf>
    <xf numFmtId="0" fontId="17" fillId="19" borderId="9" xfId="0" applyFont="1" applyFill="1" applyBorder="1" applyAlignment="1">
      <alignment horizontal="left" wrapText="1"/>
    </xf>
    <xf numFmtId="0" fontId="17" fillId="19" borderId="10" xfId="0" applyFont="1" applyFill="1" applyBorder="1" applyAlignment="1">
      <alignment horizontal="left" wrapText="1"/>
    </xf>
    <xf numFmtId="0" fontId="17" fillId="20" borderId="8" xfId="0" applyFont="1" applyFill="1" applyBorder="1" applyAlignment="1">
      <alignment vertical="center" wrapText="1"/>
    </xf>
    <xf numFmtId="0" fontId="17" fillId="20" borderId="8" xfId="0" applyFont="1" applyFill="1" applyBorder="1" applyAlignment="1">
      <alignment wrapText="1"/>
    </xf>
    <xf numFmtId="0" fontId="17" fillId="21" borderId="8" xfId="0" applyFont="1" applyFill="1" applyBorder="1" applyAlignment="1">
      <alignment wrapText="1"/>
    </xf>
    <xf numFmtId="0" fontId="17" fillId="21" borderId="8" xfId="0" applyFont="1" applyFill="1" applyBorder="1" applyAlignment="1">
      <alignment vertical="center" wrapText="1"/>
    </xf>
    <xf numFmtId="0" fontId="17" fillId="22" borderId="8" xfId="0" applyFont="1" applyFill="1" applyBorder="1" applyAlignment="1">
      <alignment horizontal="left" wrapText="1"/>
    </xf>
    <xf numFmtId="0" fontId="17" fillId="22" borderId="8" xfId="0" applyFont="1" applyFill="1" applyBorder="1" applyAlignment="1">
      <alignment wrapText="1"/>
    </xf>
    <xf numFmtId="0" fontId="17" fillId="23" borderId="8" xfId="0" applyFont="1" applyFill="1" applyBorder="1" applyAlignment="1">
      <alignment wrapText="1"/>
    </xf>
    <xf numFmtId="168" fontId="17" fillId="23" borderId="8" xfId="0" applyNumberFormat="1" applyFont="1" applyFill="1" applyBorder="1" applyAlignment="1">
      <alignment wrapText="1"/>
    </xf>
    <xf numFmtId="0" fontId="17" fillId="24" borderId="8" xfId="0" applyFont="1" applyFill="1" applyBorder="1" applyAlignment="1">
      <alignment wrapText="1"/>
    </xf>
    <xf numFmtId="168" fontId="17" fillId="24" borderId="8" xfId="0" applyNumberFormat="1" applyFont="1" applyFill="1" applyBorder="1" applyAlignment="1">
      <alignment wrapText="1"/>
    </xf>
    <xf numFmtId="0" fontId="17" fillId="24" borderId="8" xfId="0" applyFont="1" applyFill="1" applyBorder="1" applyAlignment="1">
      <alignment vertical="center" wrapText="1"/>
    </xf>
    <xf numFmtId="0" fontId="17" fillId="25" borderId="8" xfId="0" applyFont="1" applyFill="1" applyBorder="1" applyAlignment="1">
      <alignment wrapText="1"/>
    </xf>
    <xf numFmtId="0" fontId="17" fillId="26" borderId="8" xfId="0" applyFont="1" applyFill="1" applyBorder="1" applyAlignment="1">
      <alignment wrapText="1"/>
    </xf>
    <xf numFmtId="0" fontId="17" fillId="26" borderId="8" xfId="0" applyFont="1" applyFill="1" applyBorder="1" applyAlignment="1">
      <alignment vertical="center" wrapText="1"/>
    </xf>
    <xf numFmtId="0" fontId="17" fillId="27" borderId="8" xfId="0" applyFont="1" applyFill="1" applyBorder="1" applyAlignment="1">
      <alignment wrapText="1"/>
    </xf>
    <xf numFmtId="0" fontId="17" fillId="27" borderId="8" xfId="0" applyFont="1" applyFill="1" applyBorder="1" applyAlignment="1">
      <alignment vertical="center" wrapText="1"/>
    </xf>
    <xf numFmtId="0" fontId="17" fillId="27" borderId="9" xfId="0" applyFont="1" applyFill="1" applyBorder="1" applyAlignment="1">
      <alignment wrapText="1"/>
    </xf>
    <xf numFmtId="0" fontId="0" fillId="14" borderId="4" xfId="0" applyFont="1" applyFill="1" applyBorder="1" applyAlignment="1">
      <alignment wrapText="1"/>
    </xf>
    <xf numFmtId="0" fontId="0" fillId="15" borderId="4" xfId="0" applyFont="1" applyFill="1" applyBorder="1" applyAlignment="1">
      <alignment wrapText="1"/>
    </xf>
    <xf numFmtId="0" fontId="0" fillId="16" borderId="4" xfId="0" applyFont="1" applyFill="1" applyBorder="1" applyAlignment="1">
      <alignment wrapText="1"/>
    </xf>
    <xf numFmtId="0" fontId="17" fillId="0" borderId="0" xfId="0" applyFont="1" applyAlignment="1">
      <alignment wrapText="1"/>
    </xf>
    <xf numFmtId="0" fontId="17" fillId="0" borderId="0" xfId="0" applyFont="1" applyAlignment="1">
      <alignment horizontal="center" wrapText="1"/>
    </xf>
    <xf numFmtId="0" fontId="0" fillId="0" borderId="0" xfId="0" applyFont="1"/>
    <xf numFmtId="0" fontId="17" fillId="19" borderId="8" xfId="0" applyFont="1" applyFill="1" applyBorder="1" applyAlignment="1">
      <alignment horizontal="left" vertical="center" wrapText="1"/>
    </xf>
    <xf numFmtId="0" fontId="2" fillId="17" borderId="8" xfId="0" applyFont="1" applyFill="1" applyBorder="1" applyAlignment="1">
      <alignment horizontal="center" vertical="center" wrapText="1"/>
    </xf>
    <xf numFmtId="0" fontId="0" fillId="0" borderId="0" xfId="0" applyAlignment="1">
      <alignment horizontal="center" wrapText="1"/>
    </xf>
    <xf numFmtId="0" fontId="0" fillId="0" borderId="8" xfId="0" applyBorder="1" applyAlignment="1">
      <alignment horizontal="center" wrapText="1"/>
    </xf>
    <xf numFmtId="0" fontId="0" fillId="14" borderId="3" xfId="0" applyFill="1" applyBorder="1" applyAlignment="1">
      <alignment wrapText="1"/>
    </xf>
    <xf numFmtId="0" fontId="0" fillId="16" borderId="3" xfId="0" applyFill="1" applyBorder="1" applyAlignment="1">
      <alignment wrapText="1"/>
    </xf>
    <xf numFmtId="9" fontId="2" fillId="3" borderId="4" xfId="3" applyFont="1" applyFill="1" applyBorder="1" applyAlignment="1">
      <alignment horizontal="center" vertical="center" wrapText="1"/>
    </xf>
    <xf numFmtId="9" fontId="6" fillId="14" borderId="4" xfId="3" applyFont="1" applyFill="1" applyBorder="1" applyAlignment="1">
      <alignment horizontal="center" vertical="center" wrapText="1"/>
    </xf>
    <xf numFmtId="9" fontId="6" fillId="16" borderId="4" xfId="3" applyFont="1" applyFill="1" applyBorder="1" applyAlignment="1">
      <alignment horizontal="center" vertical="center" wrapText="1"/>
    </xf>
    <xf numFmtId="9" fontId="5" fillId="0" borderId="0" xfId="3" applyFont="1" applyAlignment="1">
      <alignment horizontal="center" wrapText="1"/>
    </xf>
    <xf numFmtId="0" fontId="16" fillId="19" borderId="4" xfId="0" applyFont="1" applyFill="1" applyBorder="1" applyAlignment="1">
      <alignment horizontal="center" vertical="center" wrapText="1"/>
    </xf>
    <xf numFmtId="0" fontId="0" fillId="14" borderId="4" xfId="0" applyFill="1" applyBorder="1" applyAlignment="1">
      <alignment horizontal="center" vertical="center" wrapText="1"/>
    </xf>
    <xf numFmtId="0" fontId="0" fillId="15" borderId="4" xfId="0" applyFill="1" applyBorder="1" applyAlignment="1">
      <alignment horizontal="center" vertical="center" wrapText="1"/>
    </xf>
    <xf numFmtId="0" fontId="0" fillId="16" borderId="4" xfId="0" applyFill="1" applyBorder="1" applyAlignment="1">
      <alignment horizontal="center" vertical="center" wrapText="1"/>
    </xf>
    <xf numFmtId="9" fontId="0" fillId="16" borderId="4" xfId="3" applyFont="1" applyFill="1" applyBorder="1" applyAlignment="1">
      <alignment horizontal="center" vertical="center" wrapText="1"/>
    </xf>
    <xf numFmtId="0" fontId="16" fillId="18" borderId="21" xfId="0" applyFont="1" applyFill="1" applyBorder="1" applyAlignment="1">
      <alignment horizontal="center" vertical="center" wrapText="1"/>
    </xf>
    <xf numFmtId="0" fontId="16" fillId="26" borderId="21" xfId="0" applyFont="1" applyFill="1" applyBorder="1" applyAlignment="1">
      <alignment horizontal="center" vertical="center" wrapText="1"/>
    </xf>
    <xf numFmtId="0" fontId="16" fillId="27" borderId="21" xfId="0" applyFont="1" applyFill="1" applyBorder="1" applyAlignment="1">
      <alignment horizontal="center" vertical="center" wrapText="1"/>
    </xf>
    <xf numFmtId="0" fontId="16" fillId="27" borderId="14" xfId="0" applyFont="1" applyFill="1" applyBorder="1" applyAlignment="1">
      <alignment horizontal="center" vertical="center" wrapText="1"/>
    </xf>
    <xf numFmtId="0" fontId="0" fillId="14" borderId="3" xfId="0" applyFill="1" applyBorder="1" applyAlignment="1">
      <alignment horizontal="center" vertical="center" wrapText="1"/>
    </xf>
    <xf numFmtId="0" fontId="0" fillId="15" borderId="3" xfId="0" applyFill="1" applyBorder="1" applyAlignment="1">
      <alignment horizontal="center" vertical="center" wrapText="1"/>
    </xf>
    <xf numFmtId="0" fontId="0" fillId="16" borderId="3" xfId="0" applyFill="1" applyBorder="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xf>
    <xf numFmtId="0" fontId="2" fillId="17" borderId="21" xfId="0" applyFont="1" applyFill="1" applyBorder="1" applyAlignment="1">
      <alignment horizontal="center" vertical="center" wrapText="1"/>
    </xf>
    <xf numFmtId="169" fontId="8" fillId="18" borderId="21" xfId="4" applyNumberFormat="1" applyFill="1" applyBorder="1" applyAlignment="1">
      <alignment horizontal="center" vertical="center" wrapText="1"/>
    </xf>
    <xf numFmtId="0" fontId="8" fillId="18" borderId="21" xfId="4" applyFill="1" applyBorder="1" applyAlignment="1">
      <alignment horizontal="center" vertical="center" wrapText="1"/>
    </xf>
    <xf numFmtId="0" fontId="0" fillId="18" borderId="21" xfId="0" applyFill="1" applyBorder="1" applyAlignment="1">
      <alignment horizontal="center" vertical="center" wrapText="1"/>
    </xf>
    <xf numFmtId="0" fontId="8" fillId="19" borderId="21" xfId="4" applyFill="1" applyBorder="1" applyAlignment="1">
      <alignment horizontal="center" vertical="center" wrapText="1"/>
    </xf>
    <xf numFmtId="0" fontId="8" fillId="20" borderId="21" xfId="4" applyFill="1" applyBorder="1" applyAlignment="1">
      <alignment horizontal="center" vertical="center" wrapText="1"/>
    </xf>
    <xf numFmtId="0" fontId="6" fillId="20" borderId="21" xfId="0" applyFont="1" applyFill="1" applyBorder="1" applyAlignment="1">
      <alignment horizontal="center" vertical="center" wrapText="1"/>
    </xf>
    <xf numFmtId="0" fontId="10" fillId="20" borderId="21" xfId="0" applyFont="1" applyFill="1" applyBorder="1" applyAlignment="1">
      <alignment horizontal="center" vertical="center" wrapText="1"/>
    </xf>
    <xf numFmtId="0" fontId="9" fillId="20" borderId="21" xfId="0" applyFont="1" applyFill="1" applyBorder="1" applyAlignment="1">
      <alignment horizontal="center" vertical="center" wrapText="1"/>
    </xf>
    <xf numFmtId="0" fontId="9" fillId="20" borderId="21" xfId="0" applyFont="1" applyFill="1" applyBorder="1" applyAlignment="1">
      <alignment horizontal="center" wrapText="1"/>
    </xf>
    <xf numFmtId="169" fontId="9" fillId="21" borderId="21" xfId="0" applyNumberFormat="1" applyFont="1" applyFill="1" applyBorder="1" applyAlignment="1">
      <alignment horizontal="center" vertical="center" wrapText="1"/>
    </xf>
    <xf numFmtId="0" fontId="8" fillId="21" borderId="21" xfId="4" applyFill="1" applyBorder="1" applyAlignment="1">
      <alignment horizontal="center" vertical="center" wrapText="1"/>
    </xf>
    <xf numFmtId="0" fontId="9" fillId="21" borderId="21" xfId="0" applyFont="1" applyFill="1" applyBorder="1" applyAlignment="1">
      <alignment horizontal="center" wrapText="1"/>
    </xf>
    <xf numFmtId="0" fontId="0" fillId="21" borderId="21" xfId="0" applyFill="1" applyBorder="1" applyAlignment="1">
      <alignment horizontal="center" vertical="center" wrapText="1"/>
    </xf>
    <xf numFmtId="0" fontId="0" fillId="22" borderId="21" xfId="0" applyFill="1" applyBorder="1" applyAlignment="1">
      <alignment horizontal="center" vertical="center" wrapText="1"/>
    </xf>
    <xf numFmtId="170" fontId="12" fillId="22" borderId="21" xfId="0" applyNumberFormat="1" applyFont="1" applyFill="1" applyBorder="1" applyAlignment="1">
      <alignment horizontal="center" vertical="center" wrapText="1"/>
    </xf>
    <xf numFmtId="0" fontId="0" fillId="24" borderId="21" xfId="0" applyFill="1" applyBorder="1" applyAlignment="1">
      <alignment horizontal="center" vertical="center" wrapText="1"/>
    </xf>
    <xf numFmtId="0" fontId="16" fillId="24" borderId="21" xfId="0" applyFont="1" applyFill="1" applyBorder="1" applyAlignment="1">
      <alignment vertical="center" wrapText="1"/>
    </xf>
    <xf numFmtId="9" fontId="0" fillId="24" borderId="21" xfId="0" applyNumberFormat="1" applyFill="1" applyBorder="1" applyAlignment="1">
      <alignment horizontal="center" vertical="center" wrapText="1"/>
    </xf>
    <xf numFmtId="0" fontId="8" fillId="24" borderId="21" xfId="4" applyFill="1" applyBorder="1" applyAlignment="1">
      <alignment horizontal="center" vertical="center" wrapText="1"/>
    </xf>
    <xf numFmtId="170" fontId="12" fillId="24" borderId="21" xfId="0" applyNumberFormat="1" applyFont="1" applyFill="1" applyBorder="1" applyAlignment="1">
      <alignment horizontal="center" vertical="center" wrapText="1"/>
    </xf>
    <xf numFmtId="0" fontId="6" fillId="24" borderId="21" xfId="0" applyFont="1" applyFill="1" applyBorder="1" applyAlignment="1">
      <alignment horizontal="center" vertical="center" wrapText="1"/>
    </xf>
    <xf numFmtId="169" fontId="9" fillId="25" borderId="21" xfId="0" applyNumberFormat="1" applyFont="1" applyFill="1" applyBorder="1" applyAlignment="1">
      <alignment horizontal="center" vertical="center" wrapText="1"/>
    </xf>
    <xf numFmtId="0" fontId="0" fillId="25" borderId="21" xfId="0" applyFill="1" applyBorder="1" applyAlignment="1">
      <alignment horizontal="center" vertical="center" wrapText="1"/>
    </xf>
    <xf numFmtId="49" fontId="9" fillId="25" borderId="21" xfId="0" applyNumberFormat="1" applyFont="1" applyFill="1" applyBorder="1" applyAlignment="1">
      <alignment horizontal="center" vertical="center" wrapText="1"/>
    </xf>
    <xf numFmtId="0" fontId="9" fillId="26" borderId="21" xfId="0" applyFont="1" applyFill="1" applyBorder="1" applyAlignment="1">
      <alignment horizontal="center" vertical="center" wrapText="1"/>
    </xf>
    <xf numFmtId="0" fontId="0" fillId="26" borderId="21" xfId="0" applyFill="1" applyBorder="1" applyAlignment="1">
      <alignment horizontal="center" vertical="center" wrapText="1"/>
    </xf>
    <xf numFmtId="49" fontId="0" fillId="27" borderId="21" xfId="0" applyNumberFormat="1" applyFill="1" applyBorder="1" applyAlignment="1">
      <alignment horizontal="center" vertical="center" wrapText="1"/>
    </xf>
    <xf numFmtId="0" fontId="8" fillId="27" borderId="21" xfId="4" applyFill="1" applyBorder="1" applyAlignment="1">
      <alignment horizontal="center" vertical="center" wrapText="1"/>
    </xf>
    <xf numFmtId="0" fontId="9" fillId="27" borderId="21" xfId="0" applyFont="1" applyFill="1" applyBorder="1" applyAlignment="1">
      <alignment horizontal="center" vertical="center" wrapText="1"/>
    </xf>
    <xf numFmtId="0" fontId="0" fillId="15" borderId="3" xfId="0" applyFill="1" applyBorder="1" applyAlignment="1">
      <alignment wrapText="1"/>
    </xf>
    <xf numFmtId="0" fontId="2" fillId="17" borderId="4" xfId="0" applyFont="1" applyFill="1" applyBorder="1" applyAlignment="1">
      <alignment horizontal="center" vertical="center" wrapText="1"/>
    </xf>
    <xf numFmtId="0" fontId="0" fillId="0" borderId="0" xfId="0" applyAlignment="1">
      <alignment horizontal="center" vertical="center" wrapText="1"/>
    </xf>
    <xf numFmtId="9" fontId="0" fillId="14" borderId="4" xfId="3" applyFont="1" applyFill="1" applyBorder="1" applyAlignment="1">
      <alignment horizontal="center" vertical="center" wrapText="1"/>
    </xf>
    <xf numFmtId="9" fontId="0" fillId="15" borderId="4" xfId="3" applyFont="1" applyFill="1" applyBorder="1" applyAlignment="1">
      <alignment horizontal="center" vertical="center" wrapText="1"/>
    </xf>
    <xf numFmtId="9" fontId="0" fillId="15" borderId="7" xfId="3" applyFont="1" applyFill="1" applyBorder="1" applyAlignment="1">
      <alignment horizontal="center" vertical="center" wrapText="1"/>
    </xf>
    <xf numFmtId="10" fontId="0" fillId="16" borderId="4" xfId="3" applyNumberFormat="1" applyFont="1" applyFill="1" applyBorder="1" applyAlignment="1">
      <alignment horizontal="center" vertical="center" wrapText="1"/>
    </xf>
    <xf numFmtId="0" fontId="17" fillId="18" borderId="21" xfId="0" applyFont="1" applyFill="1" applyBorder="1" applyAlignment="1">
      <alignment horizontal="center" vertical="center" wrapText="1"/>
    </xf>
    <xf numFmtId="0" fontId="17" fillId="18" borderId="21" xfId="0" applyFont="1" applyFill="1" applyBorder="1" applyAlignment="1">
      <alignment horizontal="center" wrapText="1"/>
    </xf>
    <xf numFmtId="0" fontId="17" fillId="19" borderId="21" xfId="0" applyFont="1" applyFill="1" applyBorder="1" applyAlignment="1">
      <alignment horizontal="center" vertical="center" wrapText="1"/>
    </xf>
    <xf numFmtId="0" fontId="17" fillId="19" borderId="14" xfId="0" applyFont="1" applyFill="1" applyBorder="1" applyAlignment="1">
      <alignment horizontal="center" wrapText="1"/>
    </xf>
    <xf numFmtId="0" fontId="17" fillId="19" borderId="15" xfId="0" applyFont="1" applyFill="1" applyBorder="1" applyAlignment="1">
      <alignment horizontal="center" wrapText="1"/>
    </xf>
    <xf numFmtId="0" fontId="17" fillId="20" borderId="21" xfId="0" applyFont="1" applyFill="1" applyBorder="1" applyAlignment="1">
      <alignment horizontal="center" vertical="center" wrapText="1"/>
    </xf>
    <xf numFmtId="0" fontId="17" fillId="20" borderId="21" xfId="0" applyFont="1" applyFill="1" applyBorder="1" applyAlignment="1">
      <alignment horizontal="center" wrapText="1"/>
    </xf>
    <xf numFmtId="0" fontId="17" fillId="21" borderId="21" xfId="0" applyFont="1" applyFill="1" applyBorder="1" applyAlignment="1">
      <alignment horizontal="center" wrapText="1"/>
    </xf>
    <xf numFmtId="0" fontId="17" fillId="21" borderId="21" xfId="0" applyFont="1" applyFill="1" applyBorder="1" applyAlignment="1">
      <alignment horizontal="center" vertical="center" wrapText="1"/>
    </xf>
    <xf numFmtId="0" fontId="17" fillId="22" borderId="21" xfId="0" applyFont="1" applyFill="1" applyBorder="1" applyAlignment="1">
      <alignment horizontal="center" wrapText="1"/>
    </xf>
    <xf numFmtId="0" fontId="17" fillId="23" borderId="21" xfId="0" applyFont="1" applyFill="1" applyBorder="1" applyAlignment="1">
      <alignment horizontal="center" wrapText="1"/>
    </xf>
    <xf numFmtId="168" fontId="17" fillId="23" borderId="21" xfId="0" applyNumberFormat="1" applyFont="1" applyFill="1" applyBorder="1" applyAlignment="1">
      <alignment horizontal="center" wrapText="1"/>
    </xf>
    <xf numFmtId="0" fontId="17" fillId="24" borderId="21" xfId="0" applyFont="1" applyFill="1" applyBorder="1" applyAlignment="1">
      <alignment horizontal="center" wrapText="1"/>
    </xf>
    <xf numFmtId="168" fontId="17" fillId="24" borderId="21" xfId="0" applyNumberFormat="1" applyFont="1" applyFill="1" applyBorder="1" applyAlignment="1">
      <alignment horizontal="center" wrapText="1"/>
    </xf>
    <xf numFmtId="0" fontId="17" fillId="24" borderId="21" xfId="0" applyFont="1" applyFill="1" applyBorder="1" applyAlignment="1">
      <alignment horizontal="center" vertical="center" wrapText="1"/>
    </xf>
    <xf numFmtId="0" fontId="17" fillId="25" borderId="21" xfId="0" applyFont="1" applyFill="1" applyBorder="1" applyAlignment="1">
      <alignment horizontal="center" wrapText="1"/>
    </xf>
    <xf numFmtId="0" fontId="17" fillId="26" borderId="21" xfId="0" applyFont="1" applyFill="1" applyBorder="1" applyAlignment="1">
      <alignment horizontal="center" wrapText="1"/>
    </xf>
    <xf numFmtId="0" fontId="17" fillId="26" borderId="21" xfId="0" applyFont="1" applyFill="1" applyBorder="1" applyAlignment="1">
      <alignment horizontal="center" vertical="center" wrapText="1"/>
    </xf>
    <xf numFmtId="0" fontId="17" fillId="27" borderId="21" xfId="0" applyFont="1" applyFill="1" applyBorder="1" applyAlignment="1">
      <alignment horizontal="center" wrapText="1"/>
    </xf>
    <xf numFmtId="0" fontId="17" fillId="27" borderId="21" xfId="0" applyFont="1" applyFill="1" applyBorder="1" applyAlignment="1">
      <alignment horizontal="center" vertical="center" wrapText="1"/>
    </xf>
    <xf numFmtId="0" fontId="17" fillId="27" borderId="14" xfId="0" applyFont="1" applyFill="1" applyBorder="1" applyAlignment="1">
      <alignment horizontal="center" wrapText="1"/>
    </xf>
    <xf numFmtId="0" fontId="0" fillId="14" borderId="3" xfId="0" applyFont="1" applyFill="1" applyBorder="1" applyAlignment="1">
      <alignment horizontal="center" wrapText="1"/>
    </xf>
    <xf numFmtId="0" fontId="0" fillId="15" borderId="3" xfId="0" applyFont="1" applyFill="1" applyBorder="1" applyAlignment="1">
      <alignment horizontal="center" wrapText="1"/>
    </xf>
    <xf numFmtId="0" fontId="0" fillId="16" borderId="3" xfId="0" applyFont="1" applyFill="1" applyBorder="1" applyAlignment="1">
      <alignment horizontal="center" wrapText="1"/>
    </xf>
    <xf numFmtId="0" fontId="0" fillId="0" borderId="0" xfId="0" applyFont="1" applyAlignment="1">
      <alignment horizontal="center"/>
    </xf>
    <xf numFmtId="167" fontId="2" fillId="3" borderId="4" xfId="0" applyNumberFormat="1" applyFont="1" applyFill="1" applyBorder="1" applyAlignment="1">
      <alignment horizontal="center" vertical="center" wrapText="1"/>
    </xf>
    <xf numFmtId="9" fontId="6" fillId="28" borderId="4" xfId="3" applyFont="1" applyFill="1" applyBorder="1" applyAlignment="1">
      <alignment horizontal="center" vertical="center" wrapText="1"/>
    </xf>
    <xf numFmtId="9" fontId="0" fillId="15" borderId="7" xfId="3" applyFont="1" applyFill="1" applyBorder="1" applyAlignment="1">
      <alignment horizontal="center" vertical="center" wrapText="1"/>
    </xf>
    <xf numFmtId="0" fontId="5" fillId="6" borderId="5" xfId="0" applyFont="1" applyFill="1" applyBorder="1" applyAlignment="1">
      <alignment horizontal="center" vertical="center" wrapText="1"/>
    </xf>
    <xf numFmtId="1" fontId="2" fillId="29" borderId="4" xfId="0" applyNumberFormat="1" applyFont="1" applyFill="1" applyBorder="1" applyAlignment="1">
      <alignment horizontal="center" vertical="center" wrapText="1"/>
    </xf>
    <xf numFmtId="1" fontId="0" fillId="31" borderId="4" xfId="3" applyNumberFormat="1" applyFont="1" applyFill="1" applyBorder="1" applyAlignment="1">
      <alignment horizontal="center" vertical="center" wrapText="1"/>
    </xf>
    <xf numFmtId="1" fontId="0" fillId="29" borderId="4" xfId="3" applyNumberFormat="1" applyFont="1" applyFill="1" applyBorder="1" applyAlignment="1">
      <alignment horizontal="center" vertical="center" wrapText="1"/>
    </xf>
    <xf numFmtId="1" fontId="0" fillId="29" borderId="5" xfId="3" applyNumberFormat="1" applyFont="1" applyFill="1" applyBorder="1" applyAlignment="1">
      <alignment horizontal="center" vertical="center" wrapText="1"/>
    </xf>
    <xf numFmtId="1" fontId="5" fillId="29" borderId="0" xfId="0" applyNumberFormat="1" applyFont="1" applyFill="1" applyAlignment="1">
      <alignment horizontal="center" wrapText="1"/>
    </xf>
    <xf numFmtId="0" fontId="0" fillId="13" borderId="4" xfId="0" applyFill="1" applyBorder="1" applyAlignment="1">
      <alignment vertical="center" wrapText="1"/>
    </xf>
    <xf numFmtId="0" fontId="8" fillId="26" borderId="21" xfId="4" applyFill="1" applyBorder="1" applyAlignment="1">
      <alignment horizontal="center" vertical="center" wrapText="1"/>
    </xf>
    <xf numFmtId="0" fontId="0" fillId="12" borderId="4" xfId="0" applyFill="1" applyBorder="1" applyAlignment="1">
      <alignment vertical="center" wrapText="1"/>
    </xf>
    <xf numFmtId="0" fontId="16" fillId="26" borderId="4" xfId="0" applyFont="1" applyFill="1" applyBorder="1" applyAlignment="1">
      <alignment horizontal="center" vertical="center" wrapText="1"/>
    </xf>
    <xf numFmtId="0" fontId="16" fillId="27" borderId="4" xfId="0" applyFont="1" applyFill="1" applyBorder="1" applyAlignment="1">
      <alignment horizontal="center" vertical="center" wrapText="1"/>
    </xf>
    <xf numFmtId="0" fontId="16" fillId="27" borderId="4" xfId="0" applyFont="1" applyFill="1" applyBorder="1" applyAlignment="1">
      <alignment horizontal="left" vertical="center" wrapText="1"/>
    </xf>
    <xf numFmtId="0" fontId="0" fillId="10" borderId="4" xfId="0" applyFill="1" applyBorder="1" applyAlignment="1">
      <alignment vertical="center" wrapText="1"/>
    </xf>
    <xf numFmtId="0" fontId="16" fillId="26" borderId="16" xfId="0" applyFont="1" applyFill="1" applyBorder="1" applyAlignment="1">
      <alignment horizontal="center" vertical="center" wrapText="1"/>
    </xf>
    <xf numFmtId="0" fontId="16" fillId="24" borderId="4" xfId="0" applyFont="1" applyFill="1" applyBorder="1" applyAlignment="1">
      <alignment horizontal="center" vertical="center" wrapText="1"/>
    </xf>
    <xf numFmtId="0" fontId="16" fillId="25" borderId="4" xfId="0" applyFont="1" applyFill="1" applyBorder="1" applyAlignment="1">
      <alignment horizontal="center" vertical="center" wrapText="1"/>
    </xf>
    <xf numFmtId="0" fontId="16" fillId="23" borderId="4" xfId="0" applyFont="1" applyFill="1" applyBorder="1" applyAlignment="1">
      <alignment horizontal="center" vertical="center" wrapText="1"/>
    </xf>
    <xf numFmtId="168" fontId="16" fillId="23" borderId="4" xfId="0" applyNumberFormat="1" applyFont="1" applyFill="1" applyBorder="1" applyAlignment="1">
      <alignment horizontal="center" vertical="center" wrapText="1"/>
    </xf>
    <xf numFmtId="0" fontId="16" fillId="22" borderId="4" xfId="0" applyFont="1" applyFill="1" applyBorder="1" applyAlignment="1">
      <alignment horizontal="center" vertical="center" wrapText="1"/>
    </xf>
    <xf numFmtId="0" fontId="16" fillId="21" borderId="4" xfId="0" applyFont="1" applyFill="1" applyBorder="1" applyAlignment="1">
      <alignment horizontal="center" vertical="center" wrapText="1"/>
    </xf>
    <xf numFmtId="0" fontId="16" fillId="20" borderId="4" xfId="0" applyFont="1" applyFill="1" applyBorder="1" applyAlignment="1">
      <alignment horizontal="center" vertical="center" wrapText="1"/>
    </xf>
    <xf numFmtId="0" fontId="16" fillId="18" borderId="14" xfId="0" applyFont="1" applyFill="1" applyBorder="1" applyAlignment="1">
      <alignment horizontal="center" vertical="center" wrapText="1"/>
    </xf>
    <xf numFmtId="0" fontId="16" fillId="19" borderId="3" xfId="0" applyFont="1" applyFill="1" applyBorder="1" applyAlignment="1">
      <alignment horizontal="center" vertical="center" wrapText="1"/>
    </xf>
    <xf numFmtId="0" fontId="16" fillId="20" borderId="3" xfId="0" applyFont="1" applyFill="1" applyBorder="1" applyAlignment="1">
      <alignment horizontal="center" vertical="center" wrapText="1"/>
    </xf>
    <xf numFmtId="0" fontId="16" fillId="21" borderId="3" xfId="0" applyFont="1" applyFill="1" applyBorder="1" applyAlignment="1">
      <alignment horizontal="center" vertical="center" wrapText="1"/>
    </xf>
    <xf numFmtId="0" fontId="16" fillId="22" borderId="3" xfId="0" applyFont="1" applyFill="1" applyBorder="1" applyAlignment="1">
      <alignment horizontal="center" vertical="center" wrapText="1"/>
    </xf>
    <xf numFmtId="0" fontId="16" fillId="23" borderId="3" xfId="0" applyFont="1" applyFill="1" applyBorder="1" applyAlignment="1">
      <alignment horizontal="center" vertical="center" wrapText="1"/>
    </xf>
    <xf numFmtId="168" fontId="16" fillId="23" borderId="3" xfId="0" applyNumberFormat="1" applyFont="1" applyFill="1" applyBorder="1" applyAlignment="1">
      <alignment horizontal="center" vertical="center" wrapText="1"/>
    </xf>
    <xf numFmtId="0" fontId="16" fillId="24" borderId="3" xfId="0" applyFont="1" applyFill="1" applyBorder="1" applyAlignment="1">
      <alignment horizontal="center" vertical="center" wrapText="1"/>
    </xf>
    <xf numFmtId="0" fontId="16" fillId="25" borderId="3" xfId="0" applyFont="1" applyFill="1" applyBorder="1" applyAlignment="1">
      <alignment horizontal="center" vertical="center" wrapText="1"/>
    </xf>
    <xf numFmtId="0" fontId="16" fillId="26" borderId="3" xfId="0" applyFont="1" applyFill="1" applyBorder="1" applyAlignment="1">
      <alignment horizontal="center" vertical="center" wrapText="1"/>
    </xf>
    <xf numFmtId="0" fontId="16" fillId="18" borderId="4"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5" fillId="15" borderId="7"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2" fillId="0" borderId="4" xfId="0" applyFont="1" applyBorder="1" applyAlignment="1">
      <alignment horizontal="center" vertical="center" wrapText="1"/>
    </xf>
    <xf numFmtId="9" fontId="2" fillId="0" borderId="4" xfId="3" applyFont="1" applyBorder="1" applyAlignment="1">
      <alignment horizontal="center" vertical="center" wrapText="1"/>
    </xf>
    <xf numFmtId="0" fontId="16" fillId="23" borderId="4" xfId="0" applyNumberFormat="1"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9" fontId="5" fillId="5" borderId="5" xfId="3" applyFont="1" applyFill="1" applyBorder="1" applyAlignment="1">
      <alignment horizontal="center" vertical="center" wrapText="1"/>
    </xf>
    <xf numFmtId="9" fontId="5" fillId="5" borderId="6" xfId="3" applyFont="1" applyFill="1" applyBorder="1" applyAlignment="1">
      <alignment horizontal="center" vertical="center" wrapText="1"/>
    </xf>
    <xf numFmtId="9" fontId="5" fillId="5" borderId="7" xfId="3" applyFont="1" applyFill="1" applyBorder="1" applyAlignment="1">
      <alignment horizontal="center" vertical="center" wrapText="1"/>
    </xf>
    <xf numFmtId="0" fontId="0" fillId="8" borderId="4" xfId="0" applyFill="1" applyBorder="1" applyAlignment="1">
      <alignment horizontal="center" vertical="center" wrapText="1"/>
    </xf>
    <xf numFmtId="0" fontId="0" fillId="9" borderId="4" xfId="0" applyFill="1" applyBorder="1" applyAlignment="1">
      <alignment horizontal="center" vertical="center" wrapText="1"/>
    </xf>
    <xf numFmtId="0" fontId="0" fillId="10" borderId="4" xfId="0" applyFill="1" applyBorder="1" applyAlignment="1">
      <alignment horizontal="center" vertical="center" wrapText="1"/>
    </xf>
    <xf numFmtId="0" fontId="0" fillId="11" borderId="4" xfId="0" applyFill="1" applyBorder="1" applyAlignment="1">
      <alignment horizontal="center" vertical="center" wrapText="1"/>
    </xf>
    <xf numFmtId="0" fontId="0" fillId="12" borderId="4" xfId="0"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vertical="center" wrapText="1"/>
    </xf>
    <xf numFmtId="0" fontId="0" fillId="6" borderId="4" xfId="0" applyFill="1" applyBorder="1" applyAlignment="1">
      <alignment horizontal="center" vertical="center" wrapText="1"/>
    </xf>
    <xf numFmtId="0" fontId="0" fillId="7" borderId="4" xfId="0" applyFill="1" applyBorder="1" applyAlignment="1">
      <alignment horizontal="center" vertical="center" wrapText="1"/>
    </xf>
    <xf numFmtId="165" fontId="6" fillId="15" borderId="5" xfId="1" applyFont="1" applyFill="1" applyBorder="1" applyAlignment="1">
      <alignment horizontal="center" vertical="center" wrapText="1"/>
    </xf>
    <xf numFmtId="165" fontId="6" fillId="15" borderId="7" xfId="1" applyFont="1" applyFill="1" applyBorder="1" applyAlignment="1">
      <alignment horizontal="center" vertical="center" wrapText="1"/>
    </xf>
    <xf numFmtId="0" fontId="0" fillId="15" borderId="5" xfId="0" applyFill="1" applyBorder="1" applyAlignment="1">
      <alignment horizontal="center" wrapText="1"/>
    </xf>
    <xf numFmtId="0" fontId="0" fillId="15" borderId="7" xfId="0" applyFill="1" applyBorder="1" applyAlignment="1">
      <alignment horizontal="center" wrapText="1"/>
    </xf>
    <xf numFmtId="9" fontId="6" fillId="15" borderId="5" xfId="3" applyFont="1" applyFill="1" applyBorder="1" applyAlignment="1">
      <alignment horizontal="center" vertical="center" wrapText="1"/>
    </xf>
    <xf numFmtId="9" fontId="6" fillId="15" borderId="7" xfId="3" applyFont="1" applyFill="1" applyBorder="1" applyAlignment="1">
      <alignment horizontal="center" vertical="center" wrapText="1"/>
    </xf>
    <xf numFmtId="9" fontId="5" fillId="4" borderId="11" xfId="3" applyFont="1" applyFill="1" applyBorder="1" applyAlignment="1">
      <alignment horizontal="center" vertical="center" wrapText="1"/>
    </xf>
    <xf numFmtId="9" fontId="5" fillId="4" borderId="12" xfId="3" applyFont="1" applyFill="1" applyBorder="1" applyAlignment="1">
      <alignment horizontal="center" vertical="center" wrapText="1"/>
    </xf>
    <xf numFmtId="9" fontId="5" fillId="4" borderId="13" xfId="3" applyFont="1" applyFill="1" applyBorder="1" applyAlignment="1">
      <alignment horizontal="center" vertical="center" wrapText="1"/>
    </xf>
    <xf numFmtId="9" fontId="6" fillId="12" borderId="11" xfId="3" applyFont="1" applyFill="1" applyBorder="1" applyAlignment="1">
      <alignment horizontal="center" vertical="center" wrapText="1"/>
    </xf>
    <xf numFmtId="9" fontId="6" fillId="12" borderId="12" xfId="3" applyFont="1" applyFill="1" applyBorder="1" applyAlignment="1">
      <alignment horizontal="center" vertical="center" wrapText="1"/>
    </xf>
    <xf numFmtId="9" fontId="6" fillId="12" borderId="13" xfId="3" applyFont="1" applyFill="1" applyBorder="1" applyAlignment="1">
      <alignment horizontal="center" vertical="center" wrapText="1"/>
    </xf>
    <xf numFmtId="9" fontId="5" fillId="10" borderId="11" xfId="3" applyFont="1" applyFill="1" applyBorder="1" applyAlignment="1">
      <alignment horizontal="center" vertical="center" wrapText="1"/>
    </xf>
    <xf numFmtId="9" fontId="5" fillId="10" borderId="12" xfId="3" applyFont="1" applyFill="1" applyBorder="1" applyAlignment="1">
      <alignment horizontal="center" vertical="center" wrapText="1"/>
    </xf>
    <xf numFmtId="9" fontId="5" fillId="10" borderId="13" xfId="3" applyFont="1" applyFill="1" applyBorder="1" applyAlignment="1">
      <alignment horizontal="center" vertical="center" wrapText="1"/>
    </xf>
    <xf numFmtId="9" fontId="5" fillId="8" borderId="11" xfId="3" applyFont="1" applyFill="1" applyBorder="1" applyAlignment="1">
      <alignment horizontal="center" vertical="center" wrapText="1"/>
    </xf>
    <xf numFmtId="9" fontId="5" fillId="8" borderId="12" xfId="3" applyFont="1" applyFill="1" applyBorder="1" applyAlignment="1">
      <alignment horizontal="center" vertical="center" wrapText="1"/>
    </xf>
    <xf numFmtId="9" fontId="5" fillId="8" borderId="13" xfId="3" applyFont="1" applyFill="1" applyBorder="1" applyAlignment="1">
      <alignment horizontal="center" vertical="center" wrapText="1"/>
    </xf>
    <xf numFmtId="9" fontId="5" fillId="6" borderId="11" xfId="3" applyFont="1" applyFill="1" applyBorder="1" applyAlignment="1">
      <alignment horizontal="center" vertical="center" wrapText="1"/>
    </xf>
    <xf numFmtId="9" fontId="5" fillId="6" borderId="12" xfId="3" applyFont="1" applyFill="1" applyBorder="1" applyAlignment="1">
      <alignment horizontal="center" vertical="center" wrapText="1"/>
    </xf>
    <xf numFmtId="9" fontId="5" fillId="6" borderId="13" xfId="3" applyFont="1" applyFill="1" applyBorder="1" applyAlignment="1">
      <alignment horizontal="center" vertical="center" wrapText="1"/>
    </xf>
    <xf numFmtId="9" fontId="5" fillId="5" borderId="11" xfId="3" applyFont="1" applyFill="1" applyBorder="1" applyAlignment="1">
      <alignment horizontal="center" vertical="center" wrapText="1"/>
    </xf>
    <xf numFmtId="9" fontId="5" fillId="5" borderId="12" xfId="3" applyFont="1" applyFill="1" applyBorder="1" applyAlignment="1">
      <alignment horizontal="center" vertical="center" wrapText="1"/>
    </xf>
    <xf numFmtId="9" fontId="5" fillId="5" borderId="13" xfId="3" applyFont="1" applyFill="1" applyBorder="1" applyAlignment="1">
      <alignment horizontal="center" vertical="center" wrapText="1"/>
    </xf>
    <xf numFmtId="170" fontId="0" fillId="20" borderId="17" xfId="0" applyNumberFormat="1" applyFill="1" applyBorder="1" applyAlignment="1">
      <alignment horizontal="center" vertical="center" wrapText="1"/>
    </xf>
    <xf numFmtId="170" fontId="0" fillId="20" borderId="18" xfId="0" applyNumberFormat="1" applyFill="1" applyBorder="1" applyAlignment="1">
      <alignment horizontal="center" vertical="center" wrapText="1"/>
    </xf>
    <xf numFmtId="170" fontId="0" fillId="20" borderId="19" xfId="0" applyNumberFormat="1" applyFill="1" applyBorder="1" applyAlignment="1">
      <alignment horizontal="center" vertical="center" wrapText="1"/>
    </xf>
    <xf numFmtId="170" fontId="0" fillId="22" borderId="17" xfId="0" applyNumberFormat="1" applyFill="1" applyBorder="1" applyAlignment="1">
      <alignment horizontal="center" vertical="center" wrapText="1"/>
    </xf>
    <xf numFmtId="170" fontId="0" fillId="22" borderId="18" xfId="0" applyNumberFormat="1" applyFill="1" applyBorder="1" applyAlignment="1">
      <alignment horizontal="center" vertical="center" wrapText="1"/>
    </xf>
    <xf numFmtId="170" fontId="0" fillId="22" borderId="19" xfId="0" applyNumberFormat="1" applyFill="1" applyBorder="1" applyAlignment="1">
      <alignment horizontal="center" vertical="center" wrapText="1"/>
    </xf>
    <xf numFmtId="170" fontId="0" fillId="24" borderId="17" xfId="0" applyNumberFormat="1" applyFill="1" applyBorder="1" applyAlignment="1">
      <alignment horizontal="center" vertical="center" wrapText="1"/>
    </xf>
    <xf numFmtId="170" fontId="0" fillId="24" borderId="18" xfId="0" applyNumberFormat="1" applyFill="1" applyBorder="1" applyAlignment="1">
      <alignment horizontal="center" vertical="center" wrapText="1"/>
    </xf>
    <xf numFmtId="170" fontId="0" fillId="24" borderId="19" xfId="0" applyNumberFormat="1" applyFill="1" applyBorder="1" applyAlignment="1">
      <alignment horizontal="center" vertical="center" wrapText="1"/>
    </xf>
    <xf numFmtId="170" fontId="6" fillId="26" borderId="17" xfId="0" applyNumberFormat="1" applyFont="1" applyFill="1" applyBorder="1" applyAlignment="1">
      <alignment horizontal="center" vertical="center" wrapText="1"/>
    </xf>
    <xf numFmtId="170" fontId="6" fillId="26" borderId="18" xfId="0" applyNumberFormat="1" applyFont="1" applyFill="1" applyBorder="1" applyAlignment="1">
      <alignment horizontal="center" vertical="center" wrapText="1"/>
    </xf>
    <xf numFmtId="170" fontId="6" fillId="26" borderId="20" xfId="0" applyNumberFormat="1" applyFont="1" applyFill="1" applyBorder="1" applyAlignment="1">
      <alignment horizontal="center" vertical="center" wrapText="1"/>
    </xf>
    <xf numFmtId="165" fontId="5" fillId="4" borderId="11" xfId="1" applyFont="1" applyFill="1" applyBorder="1" applyAlignment="1">
      <alignment horizontal="center" vertical="center" wrapText="1"/>
    </xf>
    <xf numFmtId="165" fontId="5" fillId="4" borderId="12" xfId="1" applyFont="1" applyFill="1" applyBorder="1" applyAlignment="1">
      <alignment horizontal="center" vertical="center" wrapText="1"/>
    </xf>
    <xf numFmtId="165" fontId="5" fillId="4" borderId="13" xfId="1" applyFont="1" applyFill="1" applyBorder="1" applyAlignment="1">
      <alignment horizontal="center" vertical="center" wrapText="1"/>
    </xf>
    <xf numFmtId="165" fontId="5" fillId="5" borderId="11" xfId="1" applyFont="1" applyFill="1" applyBorder="1" applyAlignment="1">
      <alignment horizontal="center" vertical="center" wrapText="1"/>
    </xf>
    <xf numFmtId="165" fontId="5" fillId="5" borderId="12" xfId="1" applyFont="1" applyFill="1" applyBorder="1" applyAlignment="1">
      <alignment horizontal="center" vertical="center" wrapText="1"/>
    </xf>
    <xf numFmtId="165" fontId="5" fillId="5" borderId="13" xfId="1" applyFont="1" applyFill="1" applyBorder="1" applyAlignment="1">
      <alignment horizontal="center" vertical="center" wrapText="1"/>
    </xf>
    <xf numFmtId="165" fontId="5" fillId="6" borderId="11" xfId="1" applyFont="1" applyFill="1" applyBorder="1" applyAlignment="1">
      <alignment horizontal="center" vertical="center" wrapText="1"/>
    </xf>
    <xf numFmtId="165" fontId="5" fillId="6" borderId="12" xfId="1" applyFont="1" applyFill="1" applyBorder="1" applyAlignment="1">
      <alignment horizontal="center" vertical="center" wrapText="1"/>
    </xf>
    <xf numFmtId="165" fontId="5" fillId="6" borderId="13" xfId="1" applyFont="1" applyFill="1" applyBorder="1" applyAlignment="1">
      <alignment horizontal="center" vertical="center" wrapText="1"/>
    </xf>
    <xf numFmtId="165" fontId="5" fillId="8" borderId="11" xfId="1" applyFont="1" applyFill="1" applyBorder="1" applyAlignment="1">
      <alignment horizontal="center" vertical="center" wrapText="1"/>
    </xf>
    <xf numFmtId="165" fontId="5" fillId="8" borderId="12" xfId="1" applyFont="1" applyFill="1" applyBorder="1" applyAlignment="1">
      <alignment horizontal="center" vertical="center" wrapText="1"/>
    </xf>
    <xf numFmtId="165" fontId="5" fillId="8" borderId="13" xfId="1" applyFont="1" applyFill="1" applyBorder="1" applyAlignment="1">
      <alignment horizontal="center" vertical="center" wrapText="1"/>
    </xf>
    <xf numFmtId="165" fontId="5" fillId="10" borderId="11" xfId="1" applyFont="1" applyFill="1" applyBorder="1" applyAlignment="1">
      <alignment horizontal="center" vertical="center" wrapText="1"/>
    </xf>
    <xf numFmtId="165" fontId="5" fillId="10" borderId="12" xfId="1" applyFont="1" applyFill="1" applyBorder="1" applyAlignment="1">
      <alignment horizontal="center" vertical="center" wrapText="1"/>
    </xf>
    <xf numFmtId="165" fontId="5" fillId="10" borderId="13" xfId="1" applyFont="1" applyFill="1" applyBorder="1" applyAlignment="1">
      <alignment horizontal="center" vertical="center" wrapText="1"/>
    </xf>
    <xf numFmtId="165" fontId="6" fillId="12" borderId="11" xfId="1" applyFont="1" applyFill="1" applyBorder="1" applyAlignment="1">
      <alignment horizontal="center" vertical="center" wrapText="1"/>
    </xf>
    <xf numFmtId="165" fontId="6" fillId="12" borderId="12" xfId="1" applyFont="1" applyFill="1" applyBorder="1" applyAlignment="1">
      <alignment horizontal="center" vertical="center" wrapText="1"/>
    </xf>
    <xf numFmtId="165" fontId="6" fillId="12" borderId="13" xfId="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1" fontId="6" fillId="4" borderId="5" xfId="0" applyNumberFormat="1" applyFont="1" applyFill="1" applyBorder="1" applyAlignment="1">
      <alignment horizontal="center" vertical="center" wrapText="1"/>
    </xf>
    <xf numFmtId="1" fontId="6" fillId="4" borderId="6" xfId="0" applyNumberFormat="1" applyFont="1" applyFill="1" applyBorder="1" applyAlignment="1">
      <alignment horizontal="center" vertical="center" wrapText="1"/>
    </xf>
    <xf numFmtId="1" fontId="6" fillId="4" borderId="7" xfId="0" applyNumberFormat="1"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169" fontId="18" fillId="19" borderId="14" xfId="0" applyNumberFormat="1" applyFont="1" applyFill="1" applyBorder="1" applyAlignment="1">
      <alignment horizontal="center" vertical="center" wrapText="1"/>
    </xf>
    <xf numFmtId="0" fontId="19" fillId="0" borderId="15" xfId="0" applyFont="1" applyBorder="1"/>
    <xf numFmtId="0" fontId="19" fillId="0" borderId="16" xfId="0" applyFont="1" applyBorder="1"/>
    <xf numFmtId="170" fontId="2" fillId="18" borderId="14" xfId="0" applyNumberFormat="1" applyFont="1" applyFill="1" applyBorder="1" applyAlignment="1">
      <alignment horizontal="center" vertical="center" wrapText="1"/>
    </xf>
    <xf numFmtId="170" fontId="2" fillId="18" borderId="15" xfId="0" applyNumberFormat="1" applyFont="1" applyFill="1" applyBorder="1" applyAlignment="1">
      <alignment horizontal="center" vertical="center" wrapText="1"/>
    </xf>
    <xf numFmtId="170" fontId="2" fillId="18" borderId="16" xfId="0" applyNumberFormat="1" applyFont="1" applyFill="1" applyBorder="1" applyAlignment="1">
      <alignment horizontal="center" vertical="center" wrapText="1"/>
    </xf>
    <xf numFmtId="170" fontId="0" fillId="19" borderId="14" xfId="0" applyNumberFormat="1" applyFill="1" applyBorder="1" applyAlignment="1">
      <alignment horizontal="center" vertical="center" wrapText="1"/>
    </xf>
    <xf numFmtId="170" fontId="0" fillId="19" borderId="15" xfId="0" applyNumberFormat="1" applyFill="1" applyBorder="1" applyAlignment="1">
      <alignment horizontal="center" vertical="center" wrapText="1"/>
    </xf>
    <xf numFmtId="170" fontId="0" fillId="19" borderId="16" xfId="0" applyNumberFormat="1" applyFill="1" applyBorder="1" applyAlignment="1">
      <alignment horizontal="center" vertical="center" wrapText="1"/>
    </xf>
    <xf numFmtId="0" fontId="16" fillId="18" borderId="5" xfId="0" applyFont="1" applyFill="1" applyBorder="1" applyAlignment="1">
      <alignment horizontal="center" vertical="center" wrapText="1"/>
    </xf>
    <xf numFmtId="0" fontId="16" fillId="18" borderId="6" xfId="0" applyFont="1" applyFill="1" applyBorder="1" applyAlignment="1">
      <alignment horizontal="center" vertical="center" wrapText="1"/>
    </xf>
    <xf numFmtId="0" fontId="16" fillId="18" borderId="7" xfId="0" applyFont="1" applyFill="1" applyBorder="1" applyAlignment="1">
      <alignment horizontal="center" vertical="center" wrapText="1"/>
    </xf>
    <xf numFmtId="0" fontId="16" fillId="19" borderId="5" xfId="0" applyFont="1" applyFill="1" applyBorder="1" applyAlignment="1">
      <alignment horizontal="center" vertical="center" wrapText="1"/>
    </xf>
    <xf numFmtId="0" fontId="16" fillId="19" borderId="6" xfId="0" applyFont="1" applyFill="1" applyBorder="1" applyAlignment="1">
      <alignment horizontal="center" vertical="center" wrapText="1"/>
    </xf>
    <xf numFmtId="0" fontId="16" fillId="19" borderId="7" xfId="0" applyFont="1" applyFill="1" applyBorder="1" applyAlignment="1">
      <alignment horizontal="center" vertical="center" wrapText="1"/>
    </xf>
    <xf numFmtId="9" fontId="0" fillId="18" borderId="4" xfId="3"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7" fillId="5" borderId="5" xfId="0" applyFont="1" applyFill="1" applyBorder="1" applyAlignment="1">
      <alignment horizontal="left" wrapText="1"/>
    </xf>
    <xf numFmtId="0" fontId="7" fillId="5" borderId="7" xfId="0" applyFont="1" applyFill="1" applyBorder="1" applyAlignment="1">
      <alignment horizontal="left" wrapText="1"/>
    </xf>
    <xf numFmtId="166" fontId="7" fillId="5" borderId="5" xfId="1" applyNumberFormat="1" applyFont="1" applyFill="1" applyBorder="1" applyAlignment="1">
      <alignment horizontal="center" wrapText="1"/>
    </xf>
    <xf numFmtId="166" fontId="7" fillId="5" borderId="7" xfId="1" applyNumberFormat="1" applyFont="1" applyFill="1" applyBorder="1" applyAlignment="1">
      <alignment horizontal="center" wrapText="1"/>
    </xf>
    <xf numFmtId="164" fontId="7" fillId="5" borderId="5" xfId="0" applyNumberFormat="1" applyFont="1" applyFill="1" applyBorder="1" applyAlignment="1">
      <alignment horizontal="center" vertical="center" wrapText="1"/>
    </xf>
    <xf numFmtId="164" fontId="7" fillId="5" borderId="6" xfId="0" applyNumberFormat="1" applyFont="1" applyFill="1" applyBorder="1" applyAlignment="1">
      <alignment horizontal="center" vertical="center" wrapText="1"/>
    </xf>
    <xf numFmtId="164" fontId="7" fillId="5" borderId="7" xfId="0" applyNumberFormat="1"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7" xfId="0" applyFont="1" applyFill="1" applyBorder="1" applyAlignment="1">
      <alignment horizontal="center" vertical="center" wrapText="1"/>
    </xf>
    <xf numFmtId="1" fontId="5" fillId="5" borderId="5" xfId="0" applyNumberFormat="1" applyFont="1" applyFill="1" applyBorder="1" applyAlignment="1">
      <alignment horizontal="center" vertical="center" wrapText="1"/>
    </xf>
    <xf numFmtId="1" fontId="5" fillId="5" borderId="6" xfId="0" applyNumberFormat="1" applyFont="1" applyFill="1" applyBorder="1" applyAlignment="1">
      <alignment horizontal="center" vertical="center" wrapText="1"/>
    </xf>
    <xf numFmtId="1" fontId="5" fillId="5" borderId="7"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5" borderId="6" xfId="0" applyFont="1" applyFill="1" applyBorder="1" applyAlignment="1">
      <alignment horizontal="left" wrapText="1"/>
    </xf>
    <xf numFmtId="165" fontId="7" fillId="5" borderId="5" xfId="1" applyFont="1" applyFill="1" applyBorder="1" applyAlignment="1">
      <alignment horizontal="center" wrapText="1"/>
    </xf>
    <xf numFmtId="165" fontId="7" fillId="5" borderId="6" xfId="1" applyFont="1" applyFill="1" applyBorder="1" applyAlignment="1">
      <alignment horizontal="center" wrapText="1"/>
    </xf>
    <xf numFmtId="165" fontId="7" fillId="5" borderId="7" xfId="1" applyFont="1" applyFill="1" applyBorder="1" applyAlignment="1">
      <alignment horizontal="center" wrapText="1"/>
    </xf>
    <xf numFmtId="0" fontId="7" fillId="5" borderId="6" xfId="0" applyFont="1" applyFill="1" applyBorder="1" applyAlignment="1">
      <alignment horizontal="center" vertical="center" wrapText="1"/>
    </xf>
    <xf numFmtId="1" fontId="5" fillId="6" borderId="5" xfId="0" applyNumberFormat="1" applyFont="1" applyFill="1" applyBorder="1" applyAlignment="1">
      <alignment horizontal="center" vertical="center" wrapText="1"/>
    </xf>
    <xf numFmtId="1" fontId="5" fillId="6" borderId="6" xfId="0" applyNumberFormat="1" applyFont="1" applyFill="1" applyBorder="1" applyAlignment="1">
      <alignment horizontal="center" vertical="center" wrapText="1"/>
    </xf>
    <xf numFmtId="1" fontId="5" fillId="6" borderId="7" xfId="0" applyNumberFormat="1"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16" fillId="20" borderId="5" xfId="0" applyFont="1" applyFill="1" applyBorder="1" applyAlignment="1">
      <alignment horizontal="center" vertical="center" wrapText="1"/>
    </xf>
    <xf numFmtId="0" fontId="16" fillId="20" borderId="6" xfId="0" applyFont="1" applyFill="1" applyBorder="1" applyAlignment="1">
      <alignment horizontal="center" vertical="center" wrapText="1"/>
    </xf>
    <xf numFmtId="0" fontId="16" fillId="20" borderId="7" xfId="0" applyFont="1" applyFill="1" applyBorder="1" applyAlignment="1">
      <alignment horizontal="center" vertical="center" wrapText="1"/>
    </xf>
    <xf numFmtId="0" fontId="16" fillId="21" borderId="5" xfId="0" applyFont="1" applyFill="1" applyBorder="1" applyAlignment="1">
      <alignment horizontal="center" vertical="center" wrapText="1"/>
    </xf>
    <xf numFmtId="0" fontId="16" fillId="21" borderId="6" xfId="0" applyFont="1" applyFill="1" applyBorder="1" applyAlignment="1">
      <alignment horizontal="center" vertical="center" wrapText="1"/>
    </xf>
    <xf numFmtId="0" fontId="16" fillId="21" borderId="7" xfId="0" applyFont="1" applyFill="1" applyBorder="1" applyAlignment="1">
      <alignment horizontal="center" vertical="center" wrapText="1"/>
    </xf>
    <xf numFmtId="9" fontId="0" fillId="20" borderId="5" xfId="3" applyFont="1" applyFill="1" applyBorder="1" applyAlignment="1">
      <alignment horizontal="center" vertical="center" wrapText="1"/>
    </xf>
    <xf numFmtId="9" fontId="0" fillId="20" borderId="6" xfId="3" applyFont="1" applyFill="1" applyBorder="1" applyAlignment="1">
      <alignment horizontal="center" vertical="center" wrapText="1"/>
    </xf>
    <xf numFmtId="9" fontId="0" fillId="20" borderId="7" xfId="3" applyFont="1" applyFill="1" applyBorder="1" applyAlignment="1">
      <alignment horizontal="center" vertical="center" wrapText="1"/>
    </xf>
    <xf numFmtId="9" fontId="0" fillId="21" borderId="5" xfId="3" applyFont="1" applyFill="1" applyBorder="1" applyAlignment="1">
      <alignment horizontal="center" vertical="center" wrapText="1"/>
    </xf>
    <xf numFmtId="9" fontId="0" fillId="21" borderId="6" xfId="3" applyFont="1" applyFill="1" applyBorder="1" applyAlignment="1">
      <alignment horizontal="center" vertical="center" wrapText="1"/>
    </xf>
    <xf numFmtId="9" fontId="0" fillId="21" borderId="7" xfId="3" applyFont="1" applyFill="1" applyBorder="1" applyAlignment="1">
      <alignment horizontal="center" vertical="center" wrapText="1"/>
    </xf>
    <xf numFmtId="0" fontId="16" fillId="19" borderId="4"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1" fontId="7" fillId="7" borderId="5" xfId="0" applyNumberFormat="1" applyFont="1" applyFill="1" applyBorder="1" applyAlignment="1">
      <alignment horizontal="center" vertical="center" wrapText="1"/>
    </xf>
    <xf numFmtId="1" fontId="7" fillId="7" borderId="6" xfId="0" applyNumberFormat="1" applyFont="1" applyFill="1" applyBorder="1" applyAlignment="1">
      <alignment horizontal="center" vertical="center" wrapText="1"/>
    </xf>
    <xf numFmtId="1" fontId="7" fillId="7" borderId="7" xfId="0" applyNumberFormat="1" applyFont="1" applyFill="1" applyBorder="1" applyAlignment="1">
      <alignment horizontal="center" vertical="center" wrapText="1"/>
    </xf>
    <xf numFmtId="1" fontId="5" fillId="7" borderId="5" xfId="0" applyNumberFormat="1" applyFont="1" applyFill="1" applyBorder="1" applyAlignment="1">
      <alignment horizontal="center" vertical="center" wrapText="1"/>
    </xf>
    <xf numFmtId="1" fontId="5" fillId="7" borderId="6" xfId="0" applyNumberFormat="1" applyFont="1" applyFill="1" applyBorder="1" applyAlignment="1">
      <alignment horizontal="center" vertical="center" wrapText="1"/>
    </xf>
    <xf numFmtId="1" fontId="5" fillId="7" borderId="7" xfId="0" applyNumberFormat="1" applyFont="1" applyFill="1" applyBorder="1" applyAlignment="1">
      <alignment horizontal="center" vertical="center" wrapText="1"/>
    </xf>
    <xf numFmtId="0" fontId="16" fillId="22" borderId="5" xfId="0" applyFont="1" applyFill="1" applyBorder="1" applyAlignment="1">
      <alignment horizontal="center" vertical="center" wrapText="1"/>
    </xf>
    <xf numFmtId="0" fontId="16" fillId="22" borderId="6" xfId="0" applyFont="1" applyFill="1" applyBorder="1" applyAlignment="1">
      <alignment horizontal="center" vertical="center" wrapText="1"/>
    </xf>
    <xf numFmtId="0" fontId="16" fillId="22" borderId="7" xfId="0" applyFont="1" applyFill="1" applyBorder="1" applyAlignment="1">
      <alignment horizontal="center" vertical="center" wrapText="1"/>
    </xf>
    <xf numFmtId="0" fontId="16" fillId="23" borderId="5" xfId="0" applyFont="1" applyFill="1" applyBorder="1" applyAlignment="1">
      <alignment horizontal="center" vertical="center" wrapText="1"/>
    </xf>
    <xf numFmtId="0" fontId="16" fillId="23" borderId="6" xfId="0" applyFont="1" applyFill="1" applyBorder="1" applyAlignment="1">
      <alignment horizontal="center" vertical="center" wrapText="1"/>
    </xf>
    <xf numFmtId="0" fontId="16" fillId="23" borderId="7" xfId="0" applyFont="1" applyFill="1" applyBorder="1" applyAlignment="1">
      <alignment horizontal="center" vertical="center" wrapText="1"/>
    </xf>
    <xf numFmtId="9" fontId="0" fillId="22" borderId="5" xfId="3" applyFont="1" applyFill="1" applyBorder="1" applyAlignment="1">
      <alignment horizontal="center" vertical="center" wrapText="1"/>
    </xf>
    <xf numFmtId="9" fontId="0" fillId="22" borderId="6" xfId="3" applyFont="1" applyFill="1" applyBorder="1" applyAlignment="1">
      <alignment horizontal="center" vertical="center" wrapText="1"/>
    </xf>
    <xf numFmtId="9" fontId="0" fillId="22" borderId="7" xfId="3"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1" fontId="5" fillId="9" borderId="5" xfId="0" applyNumberFormat="1" applyFont="1" applyFill="1" applyBorder="1" applyAlignment="1">
      <alignment horizontal="center" vertical="center" wrapText="1"/>
    </xf>
    <xf numFmtId="1" fontId="5" fillId="9" borderId="6" xfId="0" applyNumberFormat="1" applyFont="1" applyFill="1" applyBorder="1" applyAlignment="1">
      <alignment horizontal="center" vertical="center" wrapText="1"/>
    </xf>
    <xf numFmtId="1" fontId="5" fillId="9" borderId="7" xfId="0" applyNumberFormat="1" applyFont="1" applyFill="1" applyBorder="1" applyAlignment="1">
      <alignment horizontal="center" vertical="center" wrapText="1"/>
    </xf>
    <xf numFmtId="171" fontId="0" fillId="34" borderId="5" xfId="3" applyNumberFormat="1" applyFont="1" applyFill="1" applyBorder="1" applyAlignment="1">
      <alignment horizontal="center" vertical="center" wrapText="1"/>
    </xf>
    <xf numFmtId="171" fontId="0" fillId="34" borderId="6" xfId="3" applyNumberFormat="1" applyFont="1" applyFill="1" applyBorder="1" applyAlignment="1">
      <alignment horizontal="center" vertical="center" wrapText="1"/>
    </xf>
    <xf numFmtId="171" fontId="0" fillId="34" borderId="7" xfId="3" applyNumberFormat="1" applyFont="1" applyFill="1" applyBorder="1" applyAlignment="1">
      <alignment horizontal="center" vertical="center" wrapText="1"/>
    </xf>
    <xf numFmtId="1" fontId="0" fillId="34" borderId="5" xfId="3" applyNumberFormat="1" applyFont="1" applyFill="1" applyBorder="1" applyAlignment="1">
      <alignment horizontal="center" vertical="center" wrapText="1"/>
    </xf>
    <xf numFmtId="1" fontId="0" fillId="34" borderId="6" xfId="3" applyNumberFormat="1" applyFont="1" applyFill="1" applyBorder="1" applyAlignment="1">
      <alignment horizontal="center" vertical="center" wrapText="1"/>
    </xf>
    <xf numFmtId="1" fontId="0" fillId="34" borderId="7" xfId="3" applyNumberFormat="1"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1" fontId="5" fillId="10" borderId="5" xfId="0" applyNumberFormat="1" applyFont="1" applyFill="1" applyBorder="1" applyAlignment="1">
      <alignment horizontal="center" vertical="center" wrapText="1"/>
    </xf>
    <xf numFmtId="1" fontId="5" fillId="10" borderId="6" xfId="0" applyNumberFormat="1" applyFont="1" applyFill="1" applyBorder="1" applyAlignment="1">
      <alignment horizontal="center" vertical="center" wrapText="1"/>
    </xf>
    <xf numFmtId="1" fontId="5" fillId="10" borderId="7" xfId="0" applyNumberFormat="1" applyFont="1" applyFill="1" applyBorder="1" applyAlignment="1">
      <alignment horizontal="center" vertical="center" wrapText="1"/>
    </xf>
    <xf numFmtId="0" fontId="16" fillId="24" borderId="5" xfId="0" applyFont="1" applyFill="1" applyBorder="1" applyAlignment="1">
      <alignment horizontal="center" vertical="center" wrapText="1"/>
    </xf>
    <xf numFmtId="0" fontId="16" fillId="24" borderId="6" xfId="0" applyFont="1" applyFill="1" applyBorder="1" applyAlignment="1">
      <alignment horizontal="center" vertical="center" wrapText="1"/>
    </xf>
    <xf numFmtId="0" fontId="16" fillId="24" borderId="7" xfId="0" applyFont="1" applyFill="1" applyBorder="1" applyAlignment="1">
      <alignment horizontal="center" vertical="center" wrapText="1"/>
    </xf>
    <xf numFmtId="9" fontId="0" fillId="24" borderId="5" xfId="3" applyFont="1" applyFill="1" applyBorder="1" applyAlignment="1">
      <alignment horizontal="center" vertical="center" wrapText="1"/>
    </xf>
    <xf numFmtId="9" fontId="0" fillId="24" borderId="6" xfId="3" applyFont="1" applyFill="1" applyBorder="1" applyAlignment="1">
      <alignment horizontal="center" vertical="center" wrapText="1"/>
    </xf>
    <xf numFmtId="9" fontId="0" fillId="24" borderId="7" xfId="3" applyFont="1" applyFill="1" applyBorder="1" applyAlignment="1">
      <alignment horizontal="center" vertical="center" wrapText="1"/>
    </xf>
    <xf numFmtId="9" fontId="0" fillId="24" borderId="4" xfId="3" applyFont="1" applyFill="1" applyBorder="1" applyAlignment="1">
      <alignment horizontal="center" vertical="center" wrapText="1"/>
    </xf>
    <xf numFmtId="1" fontId="5" fillId="8" borderId="5" xfId="0" applyNumberFormat="1" applyFont="1" applyFill="1" applyBorder="1" applyAlignment="1">
      <alignment horizontal="center" vertical="center" wrapText="1"/>
    </xf>
    <xf numFmtId="1" fontId="5" fillId="8" borderId="6" xfId="0" applyNumberFormat="1" applyFont="1" applyFill="1" applyBorder="1" applyAlignment="1">
      <alignment horizontal="center" vertical="center" wrapText="1"/>
    </xf>
    <xf numFmtId="1" fontId="5" fillId="8" borderId="7" xfId="0" applyNumberFormat="1" applyFont="1" applyFill="1" applyBorder="1" applyAlignment="1">
      <alignment horizontal="center" vertical="center" wrapText="1"/>
    </xf>
    <xf numFmtId="0" fontId="6" fillId="12" borderId="5" xfId="0" applyFont="1" applyFill="1" applyBorder="1" applyAlignment="1">
      <alignment horizontal="center" vertical="center" wrapText="1"/>
    </xf>
    <xf numFmtId="0" fontId="6" fillId="12" borderId="6"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7" xfId="0" applyFont="1" applyFill="1" applyBorder="1" applyAlignment="1">
      <alignment horizontal="center" vertical="center" wrapText="1"/>
    </xf>
    <xf numFmtId="9" fontId="0" fillId="25" borderId="5" xfId="3" applyFont="1" applyFill="1" applyBorder="1" applyAlignment="1">
      <alignment horizontal="center" vertical="center" wrapText="1"/>
    </xf>
    <xf numFmtId="9" fontId="0" fillId="25" borderId="6" xfId="3" applyFont="1" applyFill="1" applyBorder="1" applyAlignment="1">
      <alignment horizontal="center" vertical="center" wrapText="1"/>
    </xf>
    <xf numFmtId="9" fontId="0" fillId="25" borderId="7" xfId="3" applyFont="1" applyFill="1" applyBorder="1" applyAlignment="1">
      <alignment horizontal="center" vertical="center" wrapText="1"/>
    </xf>
    <xf numFmtId="0" fontId="16" fillId="27" borderId="5" xfId="0" applyFont="1" applyFill="1" applyBorder="1" applyAlignment="1">
      <alignment horizontal="center" vertical="center" wrapText="1"/>
    </xf>
    <xf numFmtId="0" fontId="16" fillId="27" borderId="7" xfId="0" applyFont="1" applyFill="1" applyBorder="1" applyAlignment="1">
      <alignment horizontal="center" vertical="center" wrapText="1"/>
    </xf>
    <xf numFmtId="0" fontId="16" fillId="27" borderId="6" xfId="0" applyFont="1" applyFill="1" applyBorder="1" applyAlignment="1">
      <alignment horizontal="center" vertical="center" wrapText="1"/>
    </xf>
    <xf numFmtId="9" fontId="6" fillId="26" borderId="5" xfId="3" applyFont="1" applyFill="1" applyBorder="1" applyAlignment="1">
      <alignment horizontal="center" vertical="center" wrapText="1"/>
    </xf>
    <xf numFmtId="9" fontId="6" fillId="26" borderId="7" xfId="3" applyFont="1" applyFill="1" applyBorder="1" applyAlignment="1">
      <alignment horizontal="center" vertical="center" wrapText="1"/>
    </xf>
    <xf numFmtId="9" fontId="16" fillId="26" borderId="5" xfId="3" applyFont="1" applyFill="1" applyBorder="1" applyAlignment="1">
      <alignment horizontal="center" vertical="center" wrapText="1"/>
    </xf>
    <xf numFmtId="9" fontId="16" fillId="26" borderId="6" xfId="3" applyFont="1" applyFill="1" applyBorder="1" applyAlignment="1">
      <alignment horizontal="center" vertical="center" wrapText="1"/>
    </xf>
    <xf numFmtId="9" fontId="16" fillId="26" borderId="7" xfId="3" applyFont="1" applyFill="1" applyBorder="1" applyAlignment="1">
      <alignment horizontal="center" vertical="center" wrapText="1"/>
    </xf>
    <xf numFmtId="9" fontId="6" fillId="27" borderId="5" xfId="3" applyFont="1" applyFill="1" applyBorder="1" applyAlignment="1">
      <alignment horizontal="center" vertical="center" wrapText="1"/>
    </xf>
    <xf numFmtId="9" fontId="6" fillId="27" borderId="7" xfId="3" applyFont="1" applyFill="1" applyBorder="1" applyAlignment="1">
      <alignment horizontal="center" vertical="center" wrapText="1"/>
    </xf>
    <xf numFmtId="9" fontId="6" fillId="27" borderId="6" xfId="3"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16" fillId="25" borderId="5" xfId="0" applyFont="1" applyFill="1" applyBorder="1" applyAlignment="1">
      <alignment horizontal="center" vertical="center" wrapText="1"/>
    </xf>
    <xf numFmtId="0" fontId="16" fillId="25" borderId="6" xfId="0" applyFont="1" applyFill="1" applyBorder="1" applyAlignment="1">
      <alignment horizontal="center" vertical="center" wrapText="1"/>
    </xf>
    <xf numFmtId="0" fontId="16" fillId="25" borderId="7"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5" fillId="15" borderId="7" xfId="0" applyFont="1" applyFill="1" applyBorder="1" applyAlignment="1">
      <alignment horizontal="center" vertical="center" wrapText="1"/>
    </xf>
    <xf numFmtId="9" fontId="5" fillId="10" borderId="5" xfId="3" applyFont="1" applyFill="1" applyBorder="1" applyAlignment="1">
      <alignment horizontal="center" vertical="center" wrapText="1"/>
    </xf>
    <xf numFmtId="9" fontId="5" fillId="10" borderId="6" xfId="3" applyFont="1" applyFill="1" applyBorder="1" applyAlignment="1">
      <alignment horizontal="center" vertical="center" wrapText="1"/>
    </xf>
    <xf numFmtId="9" fontId="5" fillId="10" borderId="7" xfId="3" applyFont="1" applyFill="1" applyBorder="1" applyAlignment="1">
      <alignment horizontal="center" vertical="center" wrapText="1"/>
    </xf>
    <xf numFmtId="9" fontId="5" fillId="12" borderId="5" xfId="3" applyFont="1" applyFill="1" applyBorder="1" applyAlignment="1">
      <alignment horizontal="center" vertical="center" wrapText="1"/>
    </xf>
    <xf numFmtId="9" fontId="5" fillId="12" borderId="6" xfId="3" applyFont="1" applyFill="1" applyBorder="1" applyAlignment="1">
      <alignment horizontal="center" vertical="center" wrapText="1"/>
    </xf>
    <xf numFmtId="9" fontId="5" fillId="12" borderId="7" xfId="3" applyFont="1" applyFill="1" applyBorder="1" applyAlignment="1">
      <alignment horizontal="center" vertical="center" wrapText="1"/>
    </xf>
    <xf numFmtId="0" fontId="6" fillId="13" borderId="5" xfId="0" applyFont="1" applyFill="1" applyBorder="1" applyAlignment="1">
      <alignment horizontal="center" vertical="center" wrapText="1"/>
    </xf>
    <xf numFmtId="0" fontId="6" fillId="13" borderId="7"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13" borderId="6"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5" fillId="13" borderId="7" xfId="0" applyFont="1" applyFill="1" applyBorder="1" applyAlignment="1">
      <alignment horizontal="center" vertical="center" wrapText="1"/>
    </xf>
    <xf numFmtId="1" fontId="5" fillId="13" borderId="5" xfId="0" applyNumberFormat="1" applyFont="1" applyFill="1" applyBorder="1" applyAlignment="1">
      <alignment horizontal="center" vertical="center" wrapText="1"/>
    </xf>
    <xf numFmtId="1" fontId="5" fillId="13" borderId="6" xfId="0" applyNumberFormat="1" applyFont="1" applyFill="1" applyBorder="1" applyAlignment="1">
      <alignment horizontal="center" vertical="center" wrapText="1"/>
    </xf>
    <xf numFmtId="0" fontId="7" fillId="12" borderId="5"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7" fillId="12" borderId="7" xfId="0" applyFont="1" applyFill="1" applyBorder="1" applyAlignment="1">
      <alignment horizontal="center" vertical="center" wrapText="1"/>
    </xf>
    <xf numFmtId="9" fontId="6" fillId="27" borderId="4" xfId="3" applyFont="1" applyFill="1" applyBorder="1" applyAlignment="1">
      <alignment horizontal="center" vertical="center" wrapText="1"/>
    </xf>
    <xf numFmtId="0" fontId="16" fillId="26" borderId="5" xfId="0" applyFont="1" applyFill="1" applyBorder="1" applyAlignment="1">
      <alignment horizontal="center" vertical="center" wrapText="1"/>
    </xf>
    <xf numFmtId="0" fontId="16" fillId="26" borderId="7" xfId="0" applyFont="1" applyFill="1" applyBorder="1" applyAlignment="1">
      <alignment horizontal="center" vertical="center" wrapText="1"/>
    </xf>
    <xf numFmtId="0" fontId="16" fillId="26" borderId="6" xfId="0" applyFont="1" applyFill="1" applyBorder="1" applyAlignment="1">
      <alignment horizontal="center" vertical="center" wrapText="1"/>
    </xf>
    <xf numFmtId="9" fontId="0" fillId="18" borderId="5" xfId="3" applyFont="1" applyFill="1" applyBorder="1" applyAlignment="1">
      <alignment horizontal="center" vertical="center" wrapText="1"/>
    </xf>
    <xf numFmtId="9" fontId="0" fillId="18" borderId="6" xfId="3" applyFont="1" applyFill="1" applyBorder="1" applyAlignment="1">
      <alignment horizontal="center" vertical="center" wrapText="1"/>
    </xf>
    <xf numFmtId="9" fontId="0" fillId="18" borderId="7" xfId="3" applyFont="1" applyFill="1" applyBorder="1" applyAlignment="1">
      <alignment horizontal="center" vertical="center" wrapText="1"/>
    </xf>
    <xf numFmtId="9" fontId="0" fillId="19" borderId="5" xfId="3" applyFont="1" applyFill="1" applyBorder="1" applyAlignment="1">
      <alignment horizontal="center" vertical="center" wrapText="1"/>
    </xf>
    <xf numFmtId="9" fontId="0" fillId="19" borderId="6" xfId="3" applyFont="1" applyFill="1" applyBorder="1" applyAlignment="1">
      <alignment horizontal="center" vertical="center" wrapText="1"/>
    </xf>
    <xf numFmtId="9" fontId="0" fillId="19" borderId="7" xfId="3" applyFont="1" applyFill="1" applyBorder="1" applyAlignment="1">
      <alignment horizontal="center" vertical="center" wrapText="1"/>
    </xf>
    <xf numFmtId="9" fontId="6" fillId="26" borderId="6" xfId="3" applyFont="1" applyFill="1" applyBorder="1" applyAlignment="1">
      <alignment horizontal="center" vertical="center" wrapText="1"/>
    </xf>
    <xf numFmtId="9" fontId="0" fillId="15" borderId="5" xfId="3" applyFont="1" applyFill="1" applyBorder="1" applyAlignment="1">
      <alignment horizontal="center" vertical="center" wrapText="1"/>
    </xf>
    <xf numFmtId="9" fontId="0" fillId="15" borderId="7" xfId="3" applyFont="1" applyFill="1" applyBorder="1" applyAlignment="1">
      <alignment horizontal="center" vertical="center" wrapText="1"/>
    </xf>
    <xf numFmtId="1" fontId="5" fillId="15" borderId="5" xfId="0" applyNumberFormat="1" applyFont="1" applyFill="1" applyBorder="1" applyAlignment="1">
      <alignment horizontal="center" vertical="center" wrapText="1"/>
    </xf>
    <xf numFmtId="1" fontId="5" fillId="15" borderId="7" xfId="0" applyNumberFormat="1" applyFont="1" applyFill="1" applyBorder="1" applyAlignment="1">
      <alignment horizontal="center" vertical="center" wrapText="1"/>
    </xf>
    <xf numFmtId="1" fontId="5" fillId="12" borderId="5" xfId="0" applyNumberFormat="1" applyFont="1" applyFill="1" applyBorder="1" applyAlignment="1">
      <alignment horizontal="center" vertical="center" wrapText="1"/>
    </xf>
    <xf numFmtId="1" fontId="5" fillId="12" borderId="6" xfId="0" applyNumberFormat="1" applyFont="1" applyFill="1" applyBorder="1" applyAlignment="1">
      <alignment horizontal="center" vertical="center" wrapText="1"/>
    </xf>
    <xf numFmtId="1" fontId="5" fillId="12" borderId="7" xfId="0" applyNumberFormat="1" applyFont="1" applyFill="1" applyBorder="1" applyAlignment="1">
      <alignment horizontal="center" vertical="center" wrapText="1"/>
    </xf>
    <xf numFmtId="1" fontId="0" fillId="30" borderId="4" xfId="3" applyNumberFormat="1" applyFont="1" applyFill="1" applyBorder="1" applyAlignment="1">
      <alignment horizontal="center" vertical="center" wrapText="1"/>
    </xf>
    <xf numFmtId="1" fontId="0" fillId="30" borderId="6" xfId="3" applyNumberFormat="1" applyFont="1" applyFill="1" applyBorder="1" applyAlignment="1">
      <alignment horizontal="center" vertical="center" wrapText="1"/>
    </xf>
    <xf numFmtId="1" fontId="0" fillId="30" borderId="7" xfId="3" applyNumberFormat="1" applyFont="1" applyFill="1" applyBorder="1" applyAlignment="1">
      <alignment horizontal="center" vertical="center" wrapText="1"/>
    </xf>
    <xf numFmtId="1" fontId="0" fillId="30" borderId="5" xfId="3"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7" fillId="15" borderId="5"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1" borderId="5" xfId="0" applyFont="1" applyFill="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9" fontId="6" fillId="28" borderId="5" xfId="3" applyFont="1" applyFill="1" applyBorder="1" applyAlignment="1">
      <alignment horizontal="center" vertical="center" wrapText="1"/>
    </xf>
    <xf numFmtId="9" fontId="6" fillId="28" borderId="6" xfId="3" applyFont="1" applyFill="1" applyBorder="1" applyAlignment="1">
      <alignment horizontal="center" vertical="center" wrapText="1"/>
    </xf>
    <xf numFmtId="9" fontId="6" fillId="28" borderId="7" xfId="3"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9" fontId="0" fillId="31" borderId="4" xfId="3" applyFont="1" applyFill="1" applyBorder="1" applyAlignment="1">
      <alignment horizontal="center" vertical="center" wrapText="1"/>
    </xf>
    <xf numFmtId="1" fontId="0" fillId="32" borderId="4" xfId="3" applyNumberFormat="1" applyFont="1" applyFill="1" applyBorder="1" applyAlignment="1">
      <alignment horizontal="center" vertical="center" wrapText="1"/>
    </xf>
    <xf numFmtId="1" fontId="0" fillId="32" borderId="6" xfId="3" applyNumberFormat="1" applyFont="1" applyFill="1" applyBorder="1" applyAlignment="1">
      <alignment horizontal="center" vertical="center" wrapText="1"/>
    </xf>
    <xf numFmtId="1" fontId="0" fillId="32" borderId="7" xfId="3" applyNumberFormat="1" applyFont="1" applyFill="1" applyBorder="1" applyAlignment="1">
      <alignment horizontal="center" vertical="center" wrapText="1"/>
    </xf>
    <xf numFmtId="1" fontId="0" fillId="33" borderId="6" xfId="3" applyNumberFormat="1" applyFont="1" applyFill="1" applyBorder="1" applyAlignment="1">
      <alignment horizontal="center" vertical="center" wrapText="1"/>
    </xf>
    <xf numFmtId="1" fontId="0" fillId="33" borderId="7" xfId="3" applyNumberFormat="1" applyFont="1" applyFill="1" applyBorder="1" applyAlignment="1">
      <alignment horizontal="center" vertical="center" wrapText="1"/>
    </xf>
    <xf numFmtId="1" fontId="0" fillId="33" borderId="5" xfId="3" applyNumberFormat="1" applyFont="1" applyFill="1" applyBorder="1" applyAlignment="1">
      <alignment horizontal="center" vertical="center" wrapText="1"/>
    </xf>
    <xf numFmtId="9" fontId="0" fillId="18" borderId="5" xfId="3" applyNumberFormat="1" applyFont="1" applyFill="1" applyBorder="1" applyAlignment="1">
      <alignment horizontal="center" vertical="center" wrapText="1"/>
    </xf>
    <xf numFmtId="9" fontId="0" fillId="18" borderId="6" xfId="3" applyNumberFormat="1" applyFont="1" applyFill="1" applyBorder="1" applyAlignment="1">
      <alignment horizontal="center" vertical="center" wrapText="1"/>
    </xf>
    <xf numFmtId="9" fontId="0" fillId="18" borderId="7" xfId="3" applyNumberFormat="1" applyFont="1" applyFill="1" applyBorder="1" applyAlignment="1">
      <alignment horizontal="center" vertical="center" wrapText="1"/>
    </xf>
    <xf numFmtId="9" fontId="0" fillId="19" borderId="4" xfId="3" applyFont="1" applyFill="1" applyBorder="1" applyAlignment="1">
      <alignment horizontal="center" vertical="center" wrapText="1"/>
    </xf>
    <xf numFmtId="9" fontId="0" fillId="20" borderId="4" xfId="3" applyFont="1" applyFill="1" applyBorder="1" applyAlignment="1">
      <alignment horizontal="center" vertical="center" wrapText="1"/>
    </xf>
    <xf numFmtId="0" fontId="0" fillId="23" borderId="17" xfId="0" applyFill="1" applyBorder="1" applyAlignment="1">
      <alignment horizontal="center" vertical="center" wrapText="1"/>
    </xf>
    <xf numFmtId="0" fontId="0" fillId="23" borderId="18" xfId="0" applyFill="1" applyBorder="1" applyAlignment="1">
      <alignment horizontal="center" vertical="center" wrapText="1"/>
    </xf>
    <xf numFmtId="0" fontId="0" fillId="23" borderId="19" xfId="0" applyFill="1" applyBorder="1" applyAlignment="1">
      <alignment horizontal="center" vertical="center" wrapText="1"/>
    </xf>
    <xf numFmtId="0" fontId="16" fillId="19" borderId="22" xfId="0" applyFont="1" applyFill="1" applyBorder="1" applyAlignment="1">
      <alignment horizontal="center" vertical="center" wrapText="1"/>
    </xf>
    <xf numFmtId="0" fontId="16" fillId="19" borderId="23" xfId="0" applyFont="1" applyFill="1" applyBorder="1" applyAlignment="1">
      <alignment horizontal="center" vertical="center" wrapText="1"/>
    </xf>
    <xf numFmtId="0" fontId="16" fillId="19" borderId="24" xfId="0" applyFont="1" applyFill="1" applyBorder="1" applyAlignment="1">
      <alignment horizontal="center" vertical="center" wrapText="1"/>
    </xf>
    <xf numFmtId="1" fontId="0" fillId="35" borderId="5" xfId="3" applyNumberFormat="1" applyFont="1" applyFill="1" applyBorder="1" applyAlignment="1">
      <alignment horizontal="center" vertical="center" wrapText="1"/>
    </xf>
    <xf numFmtId="1" fontId="0" fillId="35" borderId="6" xfId="3" applyNumberFormat="1" applyFont="1" applyFill="1" applyBorder="1" applyAlignment="1">
      <alignment horizontal="center" vertical="center" wrapText="1"/>
    </xf>
    <xf numFmtId="1" fontId="0" fillId="35" borderId="7" xfId="3" applyNumberFormat="1" applyFont="1" applyFill="1" applyBorder="1" applyAlignment="1">
      <alignment horizontal="center" vertical="center" wrapText="1"/>
    </xf>
    <xf numFmtId="1" fontId="0" fillId="36" borderId="5" xfId="3" applyNumberFormat="1" applyFont="1" applyFill="1" applyBorder="1" applyAlignment="1">
      <alignment horizontal="center" vertical="center" wrapText="1"/>
    </xf>
    <xf numFmtId="1" fontId="0" fillId="36" borderId="6" xfId="3" applyNumberFormat="1" applyFont="1" applyFill="1" applyBorder="1" applyAlignment="1">
      <alignment horizontal="center" vertical="center" wrapText="1"/>
    </xf>
    <xf numFmtId="1" fontId="0" fillId="36" borderId="7" xfId="3" applyNumberFormat="1" applyFont="1" applyFill="1" applyBorder="1" applyAlignment="1">
      <alignment horizontal="center" vertical="center" wrapText="1"/>
    </xf>
    <xf numFmtId="1" fontId="6" fillId="37" borderId="5" xfId="3" applyNumberFormat="1" applyFont="1" applyFill="1" applyBorder="1" applyAlignment="1">
      <alignment horizontal="center" vertical="center" wrapText="1"/>
    </xf>
    <xf numFmtId="1" fontId="6" fillId="37" borderId="6" xfId="3" applyNumberFormat="1" applyFont="1" applyFill="1" applyBorder="1" applyAlignment="1">
      <alignment horizontal="center" vertical="center" wrapText="1"/>
    </xf>
    <xf numFmtId="1" fontId="16" fillId="37" borderId="6" xfId="3" applyNumberFormat="1" applyFont="1" applyFill="1" applyBorder="1" applyAlignment="1">
      <alignment horizontal="center" vertical="center" wrapText="1"/>
    </xf>
    <xf numFmtId="1" fontId="16" fillId="37" borderId="7" xfId="3" applyNumberFormat="1" applyFont="1" applyFill="1" applyBorder="1" applyAlignment="1">
      <alignment horizontal="center" vertical="center" wrapText="1"/>
    </xf>
    <xf numFmtId="1" fontId="6" fillId="38" borderId="5" xfId="3" applyNumberFormat="1" applyFont="1" applyFill="1" applyBorder="1" applyAlignment="1">
      <alignment horizontal="center" vertical="center" wrapText="1"/>
    </xf>
    <xf numFmtId="1" fontId="6" fillId="38" borderId="6" xfId="3" applyNumberFormat="1" applyFont="1" applyFill="1" applyBorder="1" applyAlignment="1">
      <alignment horizontal="center" vertical="center" wrapText="1"/>
    </xf>
    <xf numFmtId="1" fontId="6" fillId="38" borderId="7" xfId="3" applyNumberFormat="1" applyFont="1" applyFill="1" applyBorder="1" applyAlignment="1">
      <alignment horizontal="center" vertical="center" wrapText="1"/>
    </xf>
    <xf numFmtId="9" fontId="6" fillId="26" borderId="4" xfId="3" applyFont="1" applyFill="1" applyBorder="1" applyAlignment="1">
      <alignment horizontal="center" vertical="center" wrapText="1"/>
    </xf>
    <xf numFmtId="9" fontId="0" fillId="21" borderId="4" xfId="3" applyFont="1" applyFill="1" applyBorder="1" applyAlignment="1">
      <alignment horizontal="center" vertical="center" wrapText="1"/>
    </xf>
    <xf numFmtId="0" fontId="5" fillId="14" borderId="5"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7" xfId="0" applyFont="1" applyFill="1" applyBorder="1" applyAlignment="1">
      <alignment horizontal="center" vertical="center" wrapText="1"/>
    </xf>
    <xf numFmtId="9" fontId="5" fillId="4" borderId="5" xfId="3" applyFont="1" applyFill="1" applyBorder="1" applyAlignment="1">
      <alignment horizontal="center" vertical="center" wrapText="1"/>
    </xf>
    <xf numFmtId="9" fontId="5" fillId="4" borderId="6" xfId="3" applyFont="1" applyFill="1" applyBorder="1" applyAlignment="1">
      <alignment horizontal="center" vertical="center" wrapText="1"/>
    </xf>
    <xf numFmtId="9" fontId="5" fillId="4" borderId="7" xfId="3" applyFont="1" applyFill="1" applyBorder="1" applyAlignment="1">
      <alignment horizontal="center" vertical="center" wrapText="1"/>
    </xf>
    <xf numFmtId="3" fontId="5" fillId="4" borderId="5" xfId="0" applyNumberFormat="1" applyFont="1" applyFill="1" applyBorder="1" applyAlignment="1">
      <alignment horizontal="center" vertical="center" wrapText="1"/>
    </xf>
    <xf numFmtId="3" fontId="5" fillId="4" borderId="6" xfId="0" applyNumberFormat="1" applyFont="1" applyFill="1" applyBorder="1" applyAlignment="1">
      <alignment horizontal="center" vertical="center" wrapText="1"/>
    </xf>
    <xf numFmtId="3" fontId="5" fillId="4" borderId="7" xfId="0" applyNumberFormat="1" applyFont="1" applyFill="1" applyBorder="1" applyAlignment="1">
      <alignment horizontal="center" vertical="center" wrapText="1"/>
    </xf>
    <xf numFmtId="9" fontId="5" fillId="6" borderId="5" xfId="3" applyFont="1" applyFill="1" applyBorder="1" applyAlignment="1">
      <alignment horizontal="center" vertical="center" wrapText="1"/>
    </xf>
    <xf numFmtId="9" fontId="5" fillId="6" borderId="6" xfId="3" applyFont="1" applyFill="1" applyBorder="1" applyAlignment="1">
      <alignment horizontal="center" vertical="center" wrapText="1"/>
    </xf>
    <xf numFmtId="9" fontId="5" fillId="6" borderId="7" xfId="3" applyFont="1" applyFill="1" applyBorder="1" applyAlignment="1">
      <alignment horizontal="center" vertical="center" wrapText="1"/>
    </xf>
  </cellXfs>
  <cellStyles count="5">
    <cellStyle name="Hipervínculo" xfId="4" builtinId="8"/>
    <cellStyle name="Moneda" xfId="1" builtinId="4"/>
    <cellStyle name="Moneda [0]" xfId="2"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ER\Downloads\PLAN%20DE%20ACCION%20IPCC%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 "/>
      <sheetName val="Hoja1"/>
    </sheetNames>
    <sheetDataSet>
      <sheetData sheetId="0"/>
      <sheetData sheetId="1">
        <row r="8">
          <cell r="K8">
            <v>183138000</v>
          </cell>
        </row>
        <row r="10">
          <cell r="K10">
            <v>158700000</v>
          </cell>
        </row>
        <row r="11">
          <cell r="K11">
            <v>158700000</v>
          </cell>
        </row>
      </sheetData>
    </sheetDataSet>
  </externalBook>
</externalLink>
</file>

<file path=xl/persons/person.xml><?xml version="1.0" encoding="utf-8"?>
<personList xmlns="http://schemas.microsoft.com/office/spreadsheetml/2018/threadedcomments" xmlns:x="http://schemas.openxmlformats.org/spreadsheetml/2006/main">
  <person displayName="lizeth vega" id="{67CA2E8C-BEA7-944B-B0B6-E0A179AC4A5B}" userId="ccf3010a4c5d8d78"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B3" dT="2021-04-10T17:43:08.46" personId="{67CA2E8C-BEA7-944B-B0B6-E0A179AC4A5B}" id="{55750BAD-B179-2548-BCF9-02C40222702A}">
    <text xml:space="preserve">BIBLIOTECAS
</text>
  </threadedComment>
  <threadedComment ref="AB4" dT="2021-04-10T17:43:16.70" personId="{67CA2E8C-BEA7-944B-B0B6-E0A179AC4A5B}" id="{82930E0F-2528-244E-A6A4-65484BAB82E3}">
    <text xml:space="preserve">COORDINADORES
</text>
  </threadedComment>
  <threadedComment ref="Z13" dT="2021-04-10T17:46:37.74" personId="{67CA2E8C-BEA7-944B-B0B6-E0A179AC4A5B}" id="{8D7899D8-FD68-1E4F-8285-92DA904EC4A2}">
    <text>CADA EVENTO SE MULTIPLICA PARA CADA BIBLIOTECA</text>
  </threadedComment>
  <threadedComment ref="X73" dT="2021-01-28T16:21:34.61" personId="{67CA2E8C-BEA7-944B-B0B6-E0A179AC4A5B}" id="{3DBB79D0-BF7A-544C-A7EE-CC336FD08DF5}">
    <text>El proposito es movilizar y sensibilizar a la ciudadania general para investigar, divulgar y concursar sobre las nefastas repercusiones de la corrupción en el nivel de vida de los cartageneros. Para ello generan incentivos a través de becas y reconocimientos - el mecanismo es mediante estímulos a través de convocatoria publica anual</text>
  </threadedComment>
  <threadedComment ref="AL74" dT="2021-01-28T16:02:42.97" personId="{67CA2E8C-BEA7-944B-B0B6-E0A179AC4A5B}" id="{CA160D29-F12E-4548-9468-97F755CF8F9F}">
    <text xml:space="preserve">Consultar código al momento de pedir CDP
</text>
  </threadedComment>
  <threadedComment ref="K76" dT="2021-01-28T16:07:03.05" personId="{67CA2E8C-BEA7-944B-B0B6-E0A179AC4A5B}" id="{35CCBA4F-F400-6946-99EF-46F8B68CEA79}">
    <text>Meta compartida con IDER Y PARTICIPACIÓN</text>
  </threadedComment>
  <threadedComment ref="AF76" dT="2021-01-28T16:08:33.65" personId="{67CA2E8C-BEA7-944B-B0B6-E0A179AC4A5B}" id="{EDEDF7D3-DF60-064B-BA5F-5C98686BAD5C}">
    <text>Meta compartida con IDER Y PARTICIPACIÓN</text>
  </threadedComment>
  <threadedComment ref="AL76" dT="2021-01-28T16:09:42.88" personId="{67CA2E8C-BEA7-944B-B0B6-E0A179AC4A5B}" id="{C5C9DDFB-44A6-034F-BA2E-68FACBB268F1}">
    <text>Consultar código al momento de pedir CDP</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u/8/folders/1U_ivVga0gdn5gEuy0h_b-6OZpLhj6KXd?hl=es" TargetMode="External"/><Relationship Id="rId13" Type="http://schemas.openxmlformats.org/officeDocument/2006/relationships/hyperlink" Target="https://drive.google.com/drive/folders/1ATcG9xpYzxtikb8EdMTSyYcqz9fCHA1l?hl=es" TargetMode="External"/><Relationship Id="rId18" Type="http://schemas.openxmlformats.org/officeDocument/2006/relationships/hyperlink" Target="https://docs.google.com/document/d/17W6G866MDztk-aPZX60UewXah0Lqcc0S/edit" TargetMode="External"/><Relationship Id="rId26" Type="http://schemas.openxmlformats.org/officeDocument/2006/relationships/hyperlink" Target="https://docs.google.com/document/d/1VX1QTojFQaH6vDfizmahMTj-J4JF3AFg/edit" TargetMode="External"/><Relationship Id="rId3" Type="http://schemas.openxmlformats.org/officeDocument/2006/relationships/hyperlink" Target="https://drive.google.com/drive/u/8/folders/1T2IKBdJ-Uc42iU2-jkgKkUZ6gO5QDkYH" TargetMode="External"/><Relationship Id="rId21" Type="http://schemas.openxmlformats.org/officeDocument/2006/relationships/hyperlink" Target="https://www.facebook.com/IpccCartagenadeIndias/posts/5439594309444029" TargetMode="External"/><Relationship Id="rId7" Type="http://schemas.openxmlformats.org/officeDocument/2006/relationships/hyperlink" Target="https://drive.google.com/drive/folders/1whfcqeIgmGNgG0OgCqBei-oa0rkCNyaQ" TargetMode="External"/><Relationship Id="rId12" Type="http://schemas.openxmlformats.org/officeDocument/2006/relationships/hyperlink" Target="https://drive.google.com/drive/u/8/folders/1gHs9QrPBJYXDX0QFm7OVJ2V2nMrQ8xlW" TargetMode="External"/><Relationship Id="rId17" Type="http://schemas.openxmlformats.org/officeDocument/2006/relationships/hyperlink" Target="https://drive.google.com/drive/u/8/folders/1XXwM2xy6akvjeiK_kejjwas2XMq1i8uE" TargetMode="External"/><Relationship Id="rId25" Type="http://schemas.openxmlformats.org/officeDocument/2006/relationships/hyperlink" Target="https://www.ipcc.gov.co/index.php/component/phocadownload/category/27-convocatoria?download=1030:resolucion-seleccion-circuito-cultural" TargetMode="External"/><Relationship Id="rId2" Type="http://schemas.openxmlformats.org/officeDocument/2006/relationships/hyperlink" Target="https://drive.google.com/drive/folders/1vvl2AIMFdmoyVKXn9HD6HKXQlZmHPM5d" TargetMode="External"/><Relationship Id="rId16" Type="http://schemas.openxmlformats.org/officeDocument/2006/relationships/hyperlink" Target="https://drive.google.com/drive/u/8/folders/1IiBwKQsrIzwYEXrXK59rxvv_Z3PuqKzT" TargetMode="External"/><Relationship Id="rId20" Type="http://schemas.openxmlformats.org/officeDocument/2006/relationships/hyperlink" Target="https://docs.google.com/spreadsheets/d/11v5ffTbi0Cb5XPk7uFcJk3q_L5hj01OV/edit" TargetMode="External"/><Relationship Id="rId29" Type="http://schemas.openxmlformats.org/officeDocument/2006/relationships/comments" Target="../comments1.xml"/><Relationship Id="rId1" Type="http://schemas.openxmlformats.org/officeDocument/2006/relationships/hyperlink" Target="https://drive.google.com/drive/folders/1_p8J9cCs0vh11Wh6Y6-wnMnNqz7-_mYP" TargetMode="External"/><Relationship Id="rId6" Type="http://schemas.openxmlformats.org/officeDocument/2006/relationships/hyperlink" Target="https://drive.google.com/drive/folders/1BbJ7FWF2NdOCD-Dt7-6tq_Hsyhzb4x5b" TargetMode="External"/><Relationship Id="rId11" Type="http://schemas.openxmlformats.org/officeDocument/2006/relationships/hyperlink" Target="https://drive.google.com/drive/folders/12FmXiOj3w3VwlUoTrQv4_UyRwJuVlGNO?hl=es" TargetMode="External"/><Relationship Id="rId24" Type="http://schemas.openxmlformats.org/officeDocument/2006/relationships/hyperlink" Target="https://drive.google.com/drive/folders/1Hl3B8uB_ZlcgGQ7QvRXBt3FVVRZ3qLko" TargetMode="External"/><Relationship Id="rId5" Type="http://schemas.openxmlformats.org/officeDocument/2006/relationships/hyperlink" Target="https://drive.google.com/drive/folders/1x1rdvrInZIg5yzihWGhY1nsf25IirF8O" TargetMode="External"/><Relationship Id="rId15" Type="http://schemas.openxmlformats.org/officeDocument/2006/relationships/hyperlink" Target="https://drive.google.com/drive/folders/1ZX2A-qGWb3fj-bPOrh73zlp9FXr-vBaa?hl=es" TargetMode="External"/><Relationship Id="rId23" Type="http://schemas.openxmlformats.org/officeDocument/2006/relationships/hyperlink" Target="https://drive.google.com/drive/folders/1Hl3B8uB_ZlcgGQ7QvRXBt3FVVRZ3qLko" TargetMode="External"/><Relationship Id="rId28" Type="http://schemas.openxmlformats.org/officeDocument/2006/relationships/vmlDrawing" Target="../drawings/vmlDrawing1.vml"/><Relationship Id="rId10" Type="http://schemas.openxmlformats.org/officeDocument/2006/relationships/hyperlink" Target="https://drive.google.com/drive/folders/1qaY2oLmmdAs01lCEvfdnmbM_6mGg5_ml?hl=es" TargetMode="External"/><Relationship Id="rId19" Type="http://schemas.openxmlformats.org/officeDocument/2006/relationships/hyperlink" Target="https://drive.google.com/file/d/1ZeTqJZpxYyXrq_kyEwmoUW6ab6cgFPEl/view" TargetMode="External"/><Relationship Id="rId4" Type="http://schemas.openxmlformats.org/officeDocument/2006/relationships/hyperlink" Target="https://docs.google.com/document/d/1uH7Ja6dhwlv5UOrUgaUiHCpp62CiCmNO/edit" TargetMode="External"/><Relationship Id="rId9" Type="http://schemas.openxmlformats.org/officeDocument/2006/relationships/hyperlink" Target="https://drive.google.com/drive/folders/1xBQI9AFrHmllOHKRs5oZosUK9-A7aFlL?hl=es" TargetMode="External"/><Relationship Id="rId14" Type="http://schemas.openxmlformats.org/officeDocument/2006/relationships/hyperlink" Target="https://drive.google.com/drive/folders/1PB9yrSryb5gnCOEHZWhjcO9_sXDsRtzm?hl=es.%20%20/https://docs.google.com/document/d/1fvKVr9a3JPo2vslxWXlbsi__1Co_-e72/edit" TargetMode="External"/><Relationship Id="rId22" Type="http://schemas.openxmlformats.org/officeDocument/2006/relationships/hyperlink" Target="https://drive.google.com/drive/folders/1Hl3B8uB_ZlcgGQ7QvRXBt3FVVRZ3qLko" TargetMode="External"/><Relationship Id="rId27" Type="http://schemas.openxmlformats.org/officeDocument/2006/relationships/printerSettings" Target="../printerSettings/printerSettings1.bin"/><Relationship Id="rId30"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178"/>
  <sheetViews>
    <sheetView tabSelected="1" topLeftCell="AA1" zoomScale="60" zoomScaleNormal="60" workbookViewId="0">
      <pane ySplit="2" topLeftCell="A11" activePane="bottomLeft" state="frozen"/>
      <selection pane="bottomLeft" activeCell="AA2" sqref="AA2"/>
    </sheetView>
  </sheetViews>
  <sheetFormatPr baseColWidth="10" defaultColWidth="10.83203125" defaultRowHeight="15.5" x14ac:dyDescent="0.35"/>
  <cols>
    <col min="1" max="1" width="17" style="116" customWidth="1"/>
    <col min="2" max="2" width="29.08203125" style="116" customWidth="1"/>
    <col min="3" max="3" width="35" style="116" customWidth="1"/>
    <col min="4" max="4" width="35.5" style="116" customWidth="1"/>
    <col min="5" max="6" width="29.08203125" style="117" customWidth="1"/>
    <col min="7" max="7" width="26.08203125" style="117" customWidth="1"/>
    <col min="8" max="8" width="43.08203125" style="117" customWidth="1"/>
    <col min="9" max="9" width="24.33203125" style="117" customWidth="1"/>
    <col min="10" max="10" width="41.58203125" style="117" customWidth="1"/>
    <col min="11" max="11" width="40.75" style="117" customWidth="1"/>
    <col min="12" max="12" width="23.5" style="117" customWidth="1"/>
    <col min="13" max="13" width="19.58203125" style="117" customWidth="1"/>
    <col min="14" max="14" width="23.33203125" style="117" customWidth="1"/>
    <col min="15" max="16" width="20.5" style="117" customWidth="1"/>
    <col min="17" max="17" width="20.5" style="239" customWidth="1"/>
    <col min="18" max="20" width="20.5" style="154" customWidth="1"/>
    <col min="21" max="21" width="19.58203125" style="117" customWidth="1"/>
    <col min="22" max="22" width="32.58203125" style="117" customWidth="1"/>
    <col min="23" max="23" width="16.83203125" style="117" customWidth="1"/>
    <col min="24" max="24" width="36.08203125" style="117" customWidth="1"/>
    <col min="25" max="25" width="21.08203125" style="117" customWidth="1"/>
    <col min="26" max="26" width="35.5" style="144" customWidth="1"/>
    <col min="27" max="27" width="35.5" style="230" customWidth="1"/>
    <col min="28" max="31" width="28" style="168" customWidth="1"/>
    <col min="32" max="33" width="21.08203125" style="117" customWidth="1"/>
    <col min="34" max="34" width="17.5" style="117" customWidth="1"/>
    <col min="35" max="35" width="15.58203125" style="117" customWidth="1"/>
    <col min="36" max="36" width="27.83203125" style="117" customWidth="1"/>
    <col min="37" max="37" width="14.33203125" style="117" customWidth="1"/>
    <col min="38" max="38" width="31.08203125" style="117" customWidth="1"/>
    <col min="39" max="39" width="39.33203125" style="117" customWidth="1"/>
    <col min="40" max="40" width="26.5" customWidth="1"/>
    <col min="41" max="41" width="46.83203125" style="154" customWidth="1"/>
    <col min="42" max="42" width="19.83203125" customWidth="1"/>
    <col min="43" max="43" width="49.58203125" style="201" customWidth="1"/>
    <col min="44" max="16384" width="10.83203125" style="1"/>
  </cols>
  <sheetData>
    <row r="1" spans="1:46" ht="14.15" customHeight="1" x14ac:dyDescent="0.35">
      <c r="A1" s="343" t="s">
        <v>0</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c r="AP1" s="344"/>
      <c r="AQ1" s="200"/>
    </row>
    <row r="2" spans="1:46" s="9" customFormat="1" ht="80.150000000000006" customHeight="1" x14ac:dyDescent="0.3">
      <c r="A2" s="2" t="s">
        <v>1</v>
      </c>
      <c r="B2" s="3" t="s">
        <v>2</v>
      </c>
      <c r="C2" s="3" t="s">
        <v>3</v>
      </c>
      <c r="D2" s="3" t="s">
        <v>4</v>
      </c>
      <c r="E2" s="3" t="s">
        <v>5</v>
      </c>
      <c r="F2" s="8" t="s">
        <v>409</v>
      </c>
      <c r="G2" s="3" t="s">
        <v>6</v>
      </c>
      <c r="H2" s="3" t="s">
        <v>7</v>
      </c>
      <c r="I2" s="3" t="s">
        <v>4</v>
      </c>
      <c r="J2" s="3" t="s">
        <v>8</v>
      </c>
      <c r="K2" s="3" t="s">
        <v>9</v>
      </c>
      <c r="L2" s="3" t="s">
        <v>10</v>
      </c>
      <c r="M2" s="3" t="s">
        <v>287</v>
      </c>
      <c r="N2" s="8" t="s">
        <v>288</v>
      </c>
      <c r="O2" s="8" t="s">
        <v>333</v>
      </c>
      <c r="P2" s="8" t="s">
        <v>332</v>
      </c>
      <c r="Q2" s="235" t="s">
        <v>344</v>
      </c>
      <c r="R2" s="151" t="s">
        <v>341</v>
      </c>
      <c r="S2" s="151" t="s">
        <v>342</v>
      </c>
      <c r="T2" s="151" t="s">
        <v>343</v>
      </c>
      <c r="U2" s="4" t="s">
        <v>11</v>
      </c>
      <c r="V2" s="5" t="s">
        <v>12</v>
      </c>
      <c r="W2" s="4" t="s">
        <v>13</v>
      </c>
      <c r="X2" s="4" t="s">
        <v>14</v>
      </c>
      <c r="Y2" s="6" t="s">
        <v>15</v>
      </c>
      <c r="Z2" s="6" t="s">
        <v>307</v>
      </c>
      <c r="AA2" s="6" t="s">
        <v>336</v>
      </c>
      <c r="AB2" s="6" t="s">
        <v>328</v>
      </c>
      <c r="AC2" s="6" t="s">
        <v>338</v>
      </c>
      <c r="AD2" s="6" t="s">
        <v>339</v>
      </c>
      <c r="AE2" s="6" t="s">
        <v>385</v>
      </c>
      <c r="AF2" s="6" t="s">
        <v>16</v>
      </c>
      <c r="AG2" s="231" t="s">
        <v>337</v>
      </c>
      <c r="AH2" s="3" t="s">
        <v>17</v>
      </c>
      <c r="AI2" s="3" t="s">
        <v>18</v>
      </c>
      <c r="AJ2" s="7" t="s">
        <v>19</v>
      </c>
      <c r="AK2" s="3" t="s">
        <v>20</v>
      </c>
      <c r="AL2" s="3" t="s">
        <v>21</v>
      </c>
      <c r="AM2" s="8" t="s">
        <v>322</v>
      </c>
      <c r="AN2" s="146" t="s">
        <v>321</v>
      </c>
      <c r="AO2" s="151" t="s">
        <v>408</v>
      </c>
      <c r="AP2" s="169" t="s">
        <v>22</v>
      </c>
      <c r="AQ2" s="200" t="s">
        <v>329</v>
      </c>
    </row>
    <row r="3" spans="1:46" s="15" customFormat="1" ht="117" customHeight="1" x14ac:dyDescent="0.35">
      <c r="A3" s="345" t="s">
        <v>23</v>
      </c>
      <c r="B3" s="345" t="s">
        <v>24</v>
      </c>
      <c r="C3" s="345" t="s">
        <v>25</v>
      </c>
      <c r="D3" s="345" t="s">
        <v>26</v>
      </c>
      <c r="E3" s="345" t="s">
        <v>27</v>
      </c>
      <c r="F3" s="596">
        <f>(M3+Q3)/402978</f>
        <v>0.12251289152261413</v>
      </c>
      <c r="G3" s="345" t="s">
        <v>28</v>
      </c>
      <c r="H3" s="345" t="s">
        <v>29</v>
      </c>
      <c r="I3" s="599" t="s">
        <v>30</v>
      </c>
      <c r="J3" s="345" t="s">
        <v>31</v>
      </c>
      <c r="K3" s="345" t="s">
        <v>32</v>
      </c>
      <c r="L3" s="345">
        <v>132832</v>
      </c>
      <c r="M3" s="366">
        <f>AB3+AB4+AB5+AB6+AB7+AB8+AB9+AB10+AB11+AB12+AB13+AB14+AB15+AB16+AB17</f>
        <v>24506</v>
      </c>
      <c r="N3" s="372">
        <f>M3/L3</f>
        <v>0.18448867742712599</v>
      </c>
      <c r="O3" s="524">
        <f>(N3+N13+N15)/3</f>
        <v>0.19482955914237532</v>
      </c>
      <c r="P3" s="524">
        <f>M3/402978</f>
        <v>6.0812252778067288E-2</v>
      </c>
      <c r="Q3" s="541">
        <f>AE3+AE4+AE5+AE6+AE7+AE7+AE8+AE9+AE10+AE11+AE12+AE13</f>
        <v>24864</v>
      </c>
      <c r="R3" s="524">
        <f>(M3+Q3)/L3</f>
        <v>0.37167248855697421</v>
      </c>
      <c r="S3" s="567">
        <f>(R3+R13+R15)/3</f>
        <v>0.3905574961856581</v>
      </c>
      <c r="T3" s="524">
        <f>(M3+Q3)/402978</f>
        <v>0.12251289152261413</v>
      </c>
      <c r="U3" s="348" t="s">
        <v>33</v>
      </c>
      <c r="V3" s="351">
        <v>2020130010042</v>
      </c>
      <c r="W3" s="345" t="s">
        <v>34</v>
      </c>
      <c r="X3" s="10" t="s">
        <v>35</v>
      </c>
      <c r="Y3" s="11">
        <v>18</v>
      </c>
      <c r="Z3" s="118" t="s">
        <v>312</v>
      </c>
      <c r="AA3" s="206">
        <v>18</v>
      </c>
      <c r="AB3" s="160">
        <v>18</v>
      </c>
      <c r="AC3" s="265" t="s">
        <v>398</v>
      </c>
      <c r="AD3" s="265">
        <v>18</v>
      </c>
      <c r="AE3" s="265">
        <v>18</v>
      </c>
      <c r="AF3" s="11">
        <v>18</v>
      </c>
      <c r="AG3" s="232">
        <f>AD3/AF3</f>
        <v>1</v>
      </c>
      <c r="AH3" s="345" t="s">
        <v>36</v>
      </c>
      <c r="AI3" s="12" t="s">
        <v>37</v>
      </c>
      <c r="AJ3" s="13">
        <v>200000000</v>
      </c>
      <c r="AK3" s="354" t="s">
        <v>38</v>
      </c>
      <c r="AL3" s="14" t="s">
        <v>39</v>
      </c>
      <c r="AM3" s="325">
        <f>SUM(AJ3:AJ17)</f>
        <v>1249890000</v>
      </c>
      <c r="AN3" s="360">
        <v>1100173302.1199999</v>
      </c>
      <c r="AO3" s="295">
        <f>AN3/AM3</f>
        <v>0.8802161007128626</v>
      </c>
      <c r="AP3" s="170" t="s">
        <v>397</v>
      </c>
      <c r="AQ3" s="285"/>
      <c r="AR3" s="16"/>
      <c r="AT3" s="16"/>
    </row>
    <row r="4" spans="1:46" s="15" customFormat="1" ht="58" customHeight="1" x14ac:dyDescent="0.35">
      <c r="A4" s="346"/>
      <c r="B4" s="346"/>
      <c r="C4" s="346"/>
      <c r="D4" s="346"/>
      <c r="E4" s="346"/>
      <c r="F4" s="597"/>
      <c r="G4" s="346"/>
      <c r="H4" s="346"/>
      <c r="I4" s="600"/>
      <c r="J4" s="346"/>
      <c r="K4" s="346"/>
      <c r="L4" s="346"/>
      <c r="M4" s="367"/>
      <c r="N4" s="372"/>
      <c r="O4" s="525"/>
      <c r="P4" s="525"/>
      <c r="Q4" s="539"/>
      <c r="R4" s="525"/>
      <c r="S4" s="568"/>
      <c r="T4" s="525"/>
      <c r="U4" s="349"/>
      <c r="V4" s="352"/>
      <c r="W4" s="346"/>
      <c r="X4" s="10" t="s">
        <v>40</v>
      </c>
      <c r="Y4" s="11">
        <v>18</v>
      </c>
      <c r="Z4" s="118" t="s">
        <v>289</v>
      </c>
      <c r="AA4" s="206">
        <v>18</v>
      </c>
      <c r="AB4" s="160">
        <v>18</v>
      </c>
      <c r="AC4" s="265" t="s">
        <v>399</v>
      </c>
      <c r="AD4" s="265">
        <v>18</v>
      </c>
      <c r="AE4" s="265">
        <v>18</v>
      </c>
      <c r="AF4" s="11">
        <v>18</v>
      </c>
      <c r="AG4" s="232">
        <f t="shared" ref="AG4:AG19" si="0">AD4/AF4</f>
        <v>1</v>
      </c>
      <c r="AH4" s="346"/>
      <c r="AI4" s="12" t="s">
        <v>37</v>
      </c>
      <c r="AJ4" s="13">
        <v>115000000</v>
      </c>
      <c r="AK4" s="355"/>
      <c r="AL4" s="14" t="s">
        <v>41</v>
      </c>
      <c r="AM4" s="326"/>
      <c r="AN4" s="361"/>
      <c r="AO4" s="296"/>
      <c r="AP4" s="171" t="s">
        <v>313</v>
      </c>
      <c r="AQ4" s="285"/>
      <c r="AR4" s="16"/>
      <c r="AT4" s="16"/>
    </row>
    <row r="5" spans="1:46" s="15" customFormat="1" ht="72" customHeight="1" x14ac:dyDescent="0.35">
      <c r="A5" s="346"/>
      <c r="B5" s="346"/>
      <c r="C5" s="346"/>
      <c r="D5" s="346"/>
      <c r="E5" s="346"/>
      <c r="F5" s="597"/>
      <c r="G5" s="346"/>
      <c r="H5" s="346"/>
      <c r="I5" s="600"/>
      <c r="J5" s="346"/>
      <c r="K5" s="346"/>
      <c r="L5" s="346"/>
      <c r="M5" s="367"/>
      <c r="N5" s="372"/>
      <c r="O5" s="525"/>
      <c r="P5" s="525"/>
      <c r="Q5" s="539"/>
      <c r="R5" s="525"/>
      <c r="S5" s="568"/>
      <c r="T5" s="525"/>
      <c r="U5" s="349"/>
      <c r="V5" s="352"/>
      <c r="W5" s="346"/>
      <c r="X5" s="10" t="s">
        <v>42</v>
      </c>
      <c r="Y5" s="11">
        <v>6</v>
      </c>
      <c r="Z5" s="118" t="s">
        <v>311</v>
      </c>
      <c r="AA5" s="206">
        <v>2</v>
      </c>
      <c r="AB5" s="160">
        <v>18</v>
      </c>
      <c r="AC5" s="265" t="s">
        <v>400</v>
      </c>
      <c r="AD5" s="265">
        <v>7</v>
      </c>
      <c r="AE5" s="265">
        <v>183</v>
      </c>
      <c r="AF5" s="11">
        <v>12</v>
      </c>
      <c r="AG5" s="232">
        <f t="shared" si="0"/>
        <v>0.58333333333333337</v>
      </c>
      <c r="AH5" s="346"/>
      <c r="AI5" s="12" t="s">
        <v>37</v>
      </c>
      <c r="AJ5" s="13">
        <v>100000000</v>
      </c>
      <c r="AK5" s="355"/>
      <c r="AL5" s="14" t="s">
        <v>41</v>
      </c>
      <c r="AM5" s="326"/>
      <c r="AN5" s="361"/>
      <c r="AO5" s="296"/>
      <c r="AP5" s="171" t="s">
        <v>314</v>
      </c>
      <c r="AQ5" s="285"/>
      <c r="AR5" s="16"/>
      <c r="AT5" s="16"/>
    </row>
    <row r="6" spans="1:46" s="15" customFormat="1" ht="57" customHeight="1" x14ac:dyDescent="0.35">
      <c r="A6" s="346"/>
      <c r="B6" s="346"/>
      <c r="C6" s="346"/>
      <c r="D6" s="346"/>
      <c r="E6" s="346"/>
      <c r="F6" s="597"/>
      <c r="G6" s="346"/>
      <c r="H6" s="346"/>
      <c r="I6" s="600"/>
      <c r="J6" s="346"/>
      <c r="K6" s="346"/>
      <c r="L6" s="346"/>
      <c r="M6" s="367"/>
      <c r="N6" s="372"/>
      <c r="O6" s="525"/>
      <c r="P6" s="525"/>
      <c r="Q6" s="539"/>
      <c r="R6" s="525"/>
      <c r="S6" s="568"/>
      <c r="T6" s="525"/>
      <c r="U6" s="349"/>
      <c r="V6" s="352"/>
      <c r="W6" s="346"/>
      <c r="X6" s="10" t="s">
        <v>43</v>
      </c>
      <c r="Y6" s="11">
        <v>1</v>
      </c>
      <c r="Z6" s="119"/>
      <c r="AA6" s="207"/>
      <c r="AB6" s="160"/>
      <c r="AC6" s="265"/>
      <c r="AD6" s="265"/>
      <c r="AE6" s="265"/>
      <c r="AF6" s="11">
        <v>3</v>
      </c>
      <c r="AG6" s="232">
        <f t="shared" si="0"/>
        <v>0</v>
      </c>
      <c r="AH6" s="346"/>
      <c r="AI6" s="12" t="s">
        <v>37</v>
      </c>
      <c r="AJ6" s="13">
        <v>50000000</v>
      </c>
      <c r="AK6" s="355"/>
      <c r="AL6" s="14" t="s">
        <v>41</v>
      </c>
      <c r="AM6" s="326"/>
      <c r="AN6" s="361"/>
      <c r="AO6" s="296"/>
      <c r="AP6" s="172"/>
      <c r="AQ6" s="285"/>
      <c r="AR6" s="16"/>
      <c r="AT6" s="16"/>
    </row>
    <row r="7" spans="1:46" s="15" customFormat="1" ht="86.15" customHeight="1" x14ac:dyDescent="0.35">
      <c r="A7" s="346"/>
      <c r="B7" s="346"/>
      <c r="C7" s="346"/>
      <c r="D7" s="346"/>
      <c r="E7" s="346"/>
      <c r="F7" s="597"/>
      <c r="G7" s="346"/>
      <c r="H7" s="346"/>
      <c r="I7" s="600"/>
      <c r="J7" s="346"/>
      <c r="K7" s="346"/>
      <c r="L7" s="346"/>
      <c r="M7" s="367"/>
      <c r="N7" s="372"/>
      <c r="O7" s="525"/>
      <c r="P7" s="525"/>
      <c r="Q7" s="539"/>
      <c r="R7" s="525"/>
      <c r="S7" s="568"/>
      <c r="T7" s="525"/>
      <c r="U7" s="349"/>
      <c r="V7" s="352"/>
      <c r="W7" s="346"/>
      <c r="X7" s="10" t="s">
        <v>44</v>
      </c>
      <c r="Y7" s="11">
        <v>18</v>
      </c>
      <c r="Z7" s="119"/>
      <c r="AA7" s="207"/>
      <c r="AB7" s="160"/>
      <c r="AC7" s="265"/>
      <c r="AD7" s="265"/>
      <c r="AE7" s="265"/>
      <c r="AF7" s="11">
        <v>18</v>
      </c>
      <c r="AG7" s="232">
        <f t="shared" si="0"/>
        <v>0</v>
      </c>
      <c r="AH7" s="346"/>
      <c r="AI7" s="12" t="s">
        <v>37</v>
      </c>
      <c r="AJ7" s="13">
        <v>95000000</v>
      </c>
      <c r="AK7" s="355"/>
      <c r="AL7" s="14" t="s">
        <v>41</v>
      </c>
      <c r="AM7" s="326"/>
      <c r="AN7" s="361"/>
      <c r="AO7" s="296"/>
      <c r="AP7" s="172"/>
      <c r="AQ7" s="285"/>
      <c r="AR7" s="16"/>
      <c r="AT7" s="16"/>
    </row>
    <row r="8" spans="1:46" s="15" customFormat="1" ht="70" customHeight="1" x14ac:dyDescent="0.35">
      <c r="A8" s="346"/>
      <c r="B8" s="346"/>
      <c r="C8" s="346"/>
      <c r="D8" s="346"/>
      <c r="E8" s="346"/>
      <c r="F8" s="597"/>
      <c r="G8" s="346"/>
      <c r="H8" s="346"/>
      <c r="I8" s="600"/>
      <c r="J8" s="346"/>
      <c r="K8" s="346"/>
      <c r="L8" s="346"/>
      <c r="M8" s="367"/>
      <c r="N8" s="372"/>
      <c r="O8" s="525"/>
      <c r="P8" s="525"/>
      <c r="Q8" s="539"/>
      <c r="R8" s="525"/>
      <c r="S8" s="568"/>
      <c r="T8" s="525"/>
      <c r="U8" s="349"/>
      <c r="V8" s="352"/>
      <c r="W8" s="346"/>
      <c r="X8" s="10" t="s">
        <v>45</v>
      </c>
      <c r="Y8" s="11">
        <v>3</v>
      </c>
      <c r="Z8" s="119" t="s">
        <v>310</v>
      </c>
      <c r="AA8" s="207">
        <v>1</v>
      </c>
      <c r="AB8" s="160"/>
      <c r="AC8" s="265"/>
      <c r="AD8" s="265"/>
      <c r="AE8" s="265"/>
      <c r="AF8" s="11">
        <v>6</v>
      </c>
      <c r="AG8" s="232">
        <f t="shared" si="0"/>
        <v>0</v>
      </c>
      <c r="AH8" s="346"/>
      <c r="AI8" s="12" t="s">
        <v>37</v>
      </c>
      <c r="AJ8" s="13">
        <v>30000000</v>
      </c>
      <c r="AK8" s="355"/>
      <c r="AL8" s="14" t="s">
        <v>41</v>
      </c>
      <c r="AM8" s="326"/>
      <c r="AN8" s="361"/>
      <c r="AO8" s="296"/>
      <c r="AP8" s="171" t="s">
        <v>315</v>
      </c>
      <c r="AQ8" s="285"/>
      <c r="AR8" s="16"/>
      <c r="AT8" s="16"/>
    </row>
    <row r="9" spans="1:46" s="15" customFormat="1" ht="79" customHeight="1" x14ac:dyDescent="0.35">
      <c r="A9" s="346"/>
      <c r="B9" s="346"/>
      <c r="C9" s="346"/>
      <c r="D9" s="346"/>
      <c r="E9" s="346"/>
      <c r="F9" s="597"/>
      <c r="G9" s="346"/>
      <c r="H9" s="346"/>
      <c r="I9" s="600"/>
      <c r="J9" s="346"/>
      <c r="K9" s="346"/>
      <c r="L9" s="346"/>
      <c r="M9" s="367"/>
      <c r="N9" s="372"/>
      <c r="O9" s="525"/>
      <c r="P9" s="525"/>
      <c r="Q9" s="539"/>
      <c r="R9" s="525"/>
      <c r="S9" s="568"/>
      <c r="T9" s="525"/>
      <c r="U9" s="349"/>
      <c r="V9" s="352"/>
      <c r="W9" s="346"/>
      <c r="X9" s="10" t="s">
        <v>46</v>
      </c>
      <c r="Y9" s="11">
        <v>75</v>
      </c>
      <c r="Z9" s="119" t="s">
        <v>290</v>
      </c>
      <c r="AA9" s="207">
        <v>8</v>
      </c>
      <c r="AB9" s="160">
        <v>600</v>
      </c>
      <c r="AC9" s="265"/>
      <c r="AD9" s="265"/>
      <c r="AE9" s="265"/>
      <c r="AF9" s="11">
        <v>219</v>
      </c>
      <c r="AG9" s="232">
        <f t="shared" si="0"/>
        <v>0</v>
      </c>
      <c r="AH9" s="346"/>
      <c r="AI9" s="12" t="s">
        <v>37</v>
      </c>
      <c r="AJ9" s="13">
        <v>80000000</v>
      </c>
      <c r="AK9" s="355"/>
      <c r="AL9" s="14" t="s">
        <v>41</v>
      </c>
      <c r="AM9" s="326"/>
      <c r="AN9" s="361"/>
      <c r="AO9" s="296"/>
      <c r="AP9" s="172"/>
      <c r="AQ9" s="285"/>
      <c r="AR9" s="16"/>
      <c r="AT9" s="16"/>
    </row>
    <row r="10" spans="1:46" s="15" customFormat="1" ht="82" customHeight="1" x14ac:dyDescent="0.35">
      <c r="A10" s="346"/>
      <c r="B10" s="346"/>
      <c r="C10" s="346"/>
      <c r="D10" s="346"/>
      <c r="E10" s="346"/>
      <c r="F10" s="597"/>
      <c r="G10" s="346"/>
      <c r="H10" s="346"/>
      <c r="I10" s="600"/>
      <c r="J10" s="346"/>
      <c r="K10" s="346"/>
      <c r="L10" s="346"/>
      <c r="M10" s="367"/>
      <c r="N10" s="372"/>
      <c r="O10" s="525"/>
      <c r="P10" s="525"/>
      <c r="Q10" s="539"/>
      <c r="R10" s="525"/>
      <c r="S10" s="568"/>
      <c r="T10" s="525"/>
      <c r="U10" s="349"/>
      <c r="V10" s="352"/>
      <c r="W10" s="346"/>
      <c r="X10" s="10" t="s">
        <v>48</v>
      </c>
      <c r="Y10" s="11">
        <v>108</v>
      </c>
      <c r="Z10" s="119" t="s">
        <v>291</v>
      </c>
      <c r="AA10" s="207">
        <v>18</v>
      </c>
      <c r="AB10" s="160">
        <v>629</v>
      </c>
      <c r="AC10" s="265" t="s">
        <v>401</v>
      </c>
      <c r="AD10" s="265">
        <v>234</v>
      </c>
      <c r="AE10" s="265">
        <v>3510</v>
      </c>
      <c r="AF10" s="11" t="s">
        <v>49</v>
      </c>
      <c r="AG10" s="232">
        <v>1</v>
      </c>
      <c r="AH10" s="346"/>
      <c r="AI10" s="12" t="s">
        <v>37</v>
      </c>
      <c r="AJ10" s="13">
        <v>100000000</v>
      </c>
      <c r="AK10" s="355"/>
      <c r="AL10" s="14" t="s">
        <v>41</v>
      </c>
      <c r="AM10" s="326"/>
      <c r="AN10" s="361"/>
      <c r="AO10" s="296"/>
      <c r="AP10" s="171" t="s">
        <v>402</v>
      </c>
      <c r="AQ10" s="285"/>
      <c r="AR10" s="16"/>
      <c r="AT10" s="16"/>
    </row>
    <row r="11" spans="1:46" s="15" customFormat="1" ht="80.150000000000006" customHeight="1" x14ac:dyDescent="0.35">
      <c r="A11" s="346"/>
      <c r="B11" s="346"/>
      <c r="C11" s="346"/>
      <c r="D11" s="346"/>
      <c r="E11" s="346"/>
      <c r="F11" s="597"/>
      <c r="G11" s="346"/>
      <c r="H11" s="346"/>
      <c r="I11" s="600"/>
      <c r="J11" s="346"/>
      <c r="K11" s="346"/>
      <c r="L11" s="346"/>
      <c r="M11" s="367"/>
      <c r="N11" s="372"/>
      <c r="O11" s="525"/>
      <c r="P11" s="525"/>
      <c r="Q11" s="539"/>
      <c r="R11" s="525"/>
      <c r="S11" s="568"/>
      <c r="T11" s="525"/>
      <c r="U11" s="349"/>
      <c r="V11" s="352"/>
      <c r="W11" s="346"/>
      <c r="X11" s="10" t="s">
        <v>50</v>
      </c>
      <c r="Y11" s="11">
        <v>54</v>
      </c>
      <c r="Z11" s="119" t="s">
        <v>292</v>
      </c>
      <c r="AA11" s="207">
        <v>15</v>
      </c>
      <c r="AB11" s="160">
        <v>240</v>
      </c>
      <c r="AC11" s="265" t="s">
        <v>403</v>
      </c>
      <c r="AD11" s="265">
        <v>25</v>
      </c>
      <c r="AE11" s="265">
        <v>150</v>
      </c>
      <c r="AF11" s="11">
        <v>162</v>
      </c>
      <c r="AG11" s="232">
        <f t="shared" si="0"/>
        <v>0.15432098765432098</v>
      </c>
      <c r="AH11" s="346"/>
      <c r="AI11" s="12" t="s">
        <v>37</v>
      </c>
      <c r="AJ11" s="13">
        <v>80000000</v>
      </c>
      <c r="AK11" s="355"/>
      <c r="AL11" s="14" t="s">
        <v>41</v>
      </c>
      <c r="AM11" s="326"/>
      <c r="AN11" s="361"/>
      <c r="AO11" s="296"/>
      <c r="AP11" s="171" t="s">
        <v>404</v>
      </c>
      <c r="AQ11" s="285"/>
      <c r="AR11" s="16"/>
      <c r="AT11" s="16"/>
    </row>
    <row r="12" spans="1:46" s="15" customFormat="1" ht="83.15" customHeight="1" x14ac:dyDescent="0.35">
      <c r="A12" s="346"/>
      <c r="B12" s="346"/>
      <c r="C12" s="346"/>
      <c r="D12" s="346"/>
      <c r="E12" s="346"/>
      <c r="F12" s="597"/>
      <c r="G12" s="346"/>
      <c r="H12" s="347"/>
      <c r="I12" s="601"/>
      <c r="J12" s="347"/>
      <c r="K12" s="347"/>
      <c r="L12" s="347"/>
      <c r="M12" s="368"/>
      <c r="N12" s="372"/>
      <c r="O12" s="525"/>
      <c r="P12" s="526"/>
      <c r="Q12" s="539"/>
      <c r="R12" s="525"/>
      <c r="S12" s="568"/>
      <c r="T12" s="525"/>
      <c r="U12" s="349"/>
      <c r="V12" s="352"/>
      <c r="W12" s="346"/>
      <c r="X12" s="10" t="s">
        <v>51</v>
      </c>
      <c r="Y12" s="11">
        <v>180</v>
      </c>
      <c r="Z12" s="119"/>
      <c r="AA12" s="207"/>
      <c r="AB12" s="160"/>
      <c r="AC12" s="265" t="s">
        <v>405</v>
      </c>
      <c r="AD12" s="265">
        <v>18</v>
      </c>
      <c r="AE12" s="265">
        <v>180</v>
      </c>
      <c r="AF12" s="11">
        <v>414</v>
      </c>
      <c r="AG12" s="232">
        <f t="shared" si="0"/>
        <v>4.3478260869565216E-2</v>
      </c>
      <c r="AH12" s="346"/>
      <c r="AI12" s="12" t="s">
        <v>52</v>
      </c>
      <c r="AJ12" s="13">
        <v>20000000</v>
      </c>
      <c r="AK12" s="355"/>
      <c r="AL12" s="14" t="s">
        <v>39</v>
      </c>
      <c r="AM12" s="326"/>
      <c r="AN12" s="361"/>
      <c r="AO12" s="296"/>
      <c r="AP12" s="172"/>
      <c r="AQ12" s="285"/>
      <c r="AR12" s="16"/>
      <c r="AT12" s="16"/>
    </row>
    <row r="13" spans="1:46" s="15" customFormat="1" ht="76" customHeight="1" x14ac:dyDescent="0.35">
      <c r="A13" s="346"/>
      <c r="B13" s="346"/>
      <c r="C13" s="346"/>
      <c r="D13" s="346"/>
      <c r="E13" s="346"/>
      <c r="F13" s="597"/>
      <c r="G13" s="346"/>
      <c r="H13" s="345" t="s">
        <v>53</v>
      </c>
      <c r="I13" s="599" t="s">
        <v>54</v>
      </c>
      <c r="J13" s="345" t="s">
        <v>53</v>
      </c>
      <c r="K13" s="345" t="s">
        <v>55</v>
      </c>
      <c r="L13" s="345">
        <v>200</v>
      </c>
      <c r="M13" s="366">
        <v>50</v>
      </c>
      <c r="N13" s="372">
        <f>M13/L13</f>
        <v>0.25</v>
      </c>
      <c r="O13" s="525"/>
      <c r="P13" s="524">
        <f>M13/720</f>
        <v>6.9444444444444448E-2</v>
      </c>
      <c r="Q13" s="538">
        <v>50</v>
      </c>
      <c r="R13" s="372">
        <f>(Q13+M13)/L13</f>
        <v>0.5</v>
      </c>
      <c r="S13" s="568"/>
      <c r="T13" s="372">
        <f>(Q13+M13)/720</f>
        <v>0.1388888888888889</v>
      </c>
      <c r="U13" s="349"/>
      <c r="V13" s="352"/>
      <c r="W13" s="346"/>
      <c r="X13" s="10" t="s">
        <v>56</v>
      </c>
      <c r="Y13" s="11">
        <v>126</v>
      </c>
      <c r="Z13" s="119" t="s">
        <v>293</v>
      </c>
      <c r="AA13" s="207">
        <v>18</v>
      </c>
      <c r="AB13" s="160">
        <f>1336+15236</f>
        <v>16572</v>
      </c>
      <c r="AC13" s="265" t="s">
        <v>381</v>
      </c>
      <c r="AD13" s="265">
        <v>5</v>
      </c>
      <c r="AE13" s="265">
        <f>1100+1436+1200+4112+12957</f>
        <v>20805</v>
      </c>
      <c r="AF13" s="11">
        <v>670</v>
      </c>
      <c r="AG13" s="232">
        <f>AD13/AF13</f>
        <v>7.462686567164179E-3</v>
      </c>
      <c r="AH13" s="346"/>
      <c r="AI13" s="12" t="s">
        <v>52</v>
      </c>
      <c r="AJ13" s="13">
        <v>122356000</v>
      </c>
      <c r="AK13" s="355"/>
      <c r="AL13" s="14" t="s">
        <v>39</v>
      </c>
      <c r="AM13" s="326"/>
      <c r="AN13" s="361"/>
      <c r="AO13" s="296"/>
      <c r="AP13" s="171" t="s">
        <v>379</v>
      </c>
      <c r="AQ13" s="285"/>
      <c r="AR13" s="16"/>
      <c r="AT13" s="16"/>
    </row>
    <row r="14" spans="1:46" s="15" customFormat="1" ht="86.15" customHeight="1" x14ac:dyDescent="0.35">
      <c r="A14" s="346"/>
      <c r="B14" s="346"/>
      <c r="C14" s="346"/>
      <c r="D14" s="346"/>
      <c r="E14" s="346"/>
      <c r="F14" s="597"/>
      <c r="G14" s="346"/>
      <c r="H14" s="347"/>
      <c r="I14" s="601"/>
      <c r="J14" s="347"/>
      <c r="K14" s="347"/>
      <c r="L14" s="347"/>
      <c r="M14" s="368"/>
      <c r="N14" s="372"/>
      <c r="O14" s="525"/>
      <c r="P14" s="526"/>
      <c r="Q14" s="538"/>
      <c r="R14" s="372"/>
      <c r="S14" s="568"/>
      <c r="T14" s="372"/>
      <c r="U14" s="349"/>
      <c r="V14" s="352"/>
      <c r="W14" s="346"/>
      <c r="X14" s="10" t="s">
        <v>57</v>
      </c>
      <c r="Y14" s="11">
        <v>36</v>
      </c>
      <c r="Z14" s="119" t="s">
        <v>294</v>
      </c>
      <c r="AA14" s="207">
        <v>10</v>
      </c>
      <c r="AB14" s="160">
        <f>147+3578</f>
        <v>3725</v>
      </c>
      <c r="AC14" s="265" t="s">
        <v>376</v>
      </c>
      <c r="AD14" s="265">
        <v>3</v>
      </c>
      <c r="AE14" s="265">
        <f>2674</f>
        <v>2674</v>
      </c>
      <c r="AF14" s="11">
        <v>50</v>
      </c>
      <c r="AG14" s="232">
        <f t="shared" si="0"/>
        <v>0.06</v>
      </c>
      <c r="AH14" s="346"/>
      <c r="AI14" s="12" t="s">
        <v>52</v>
      </c>
      <c r="AJ14" s="13">
        <v>45000000</v>
      </c>
      <c r="AK14" s="355"/>
      <c r="AL14" s="14" t="s">
        <v>39</v>
      </c>
      <c r="AM14" s="326"/>
      <c r="AN14" s="361"/>
      <c r="AO14" s="296"/>
      <c r="AP14" s="170" t="s">
        <v>316</v>
      </c>
      <c r="AQ14" s="285"/>
      <c r="AR14" s="16"/>
      <c r="AT14" s="16"/>
    </row>
    <row r="15" spans="1:46" s="15" customFormat="1" ht="87" customHeight="1" x14ac:dyDescent="0.35">
      <c r="A15" s="346"/>
      <c r="B15" s="346"/>
      <c r="C15" s="346"/>
      <c r="D15" s="346"/>
      <c r="E15" s="346"/>
      <c r="F15" s="597"/>
      <c r="G15" s="346"/>
      <c r="H15" s="345" t="s">
        <v>58</v>
      </c>
      <c r="I15" s="599" t="s">
        <v>59</v>
      </c>
      <c r="J15" s="345" t="s">
        <v>58</v>
      </c>
      <c r="K15" s="345" t="s">
        <v>60</v>
      </c>
      <c r="L15" s="345">
        <v>100</v>
      </c>
      <c r="M15" s="366">
        <v>15</v>
      </c>
      <c r="N15" s="372">
        <f>M15/L15</f>
        <v>0.15</v>
      </c>
      <c r="O15" s="525"/>
      <c r="P15" s="524">
        <f>M15/300</f>
        <v>0.05</v>
      </c>
      <c r="Q15" s="539">
        <v>15</v>
      </c>
      <c r="R15" s="525">
        <f>(Q15+M15)/L15</f>
        <v>0.3</v>
      </c>
      <c r="S15" s="568"/>
      <c r="T15" s="525">
        <f>(M15+Q15)/300</f>
        <v>0.1</v>
      </c>
      <c r="U15" s="349"/>
      <c r="V15" s="352"/>
      <c r="W15" s="346"/>
      <c r="X15" s="10" t="s">
        <v>61</v>
      </c>
      <c r="Y15" s="11">
        <v>100</v>
      </c>
      <c r="Z15" s="119" t="s">
        <v>295</v>
      </c>
      <c r="AA15" s="207"/>
      <c r="AB15" s="160">
        <v>1800</v>
      </c>
      <c r="AC15" s="265" t="s">
        <v>383</v>
      </c>
      <c r="AD15" s="265">
        <v>15</v>
      </c>
      <c r="AE15" s="265">
        <f>1639</f>
        <v>1639</v>
      </c>
      <c r="AF15" s="11">
        <v>300</v>
      </c>
      <c r="AG15" s="232">
        <f t="shared" si="0"/>
        <v>0.05</v>
      </c>
      <c r="AH15" s="346"/>
      <c r="AI15" s="12" t="s">
        <v>62</v>
      </c>
      <c r="AJ15" s="13">
        <v>25000000</v>
      </c>
      <c r="AK15" s="355"/>
      <c r="AL15" s="14" t="s">
        <v>63</v>
      </c>
      <c r="AM15" s="326"/>
      <c r="AN15" s="361"/>
      <c r="AO15" s="296"/>
      <c r="AP15" s="170" t="s">
        <v>384</v>
      </c>
      <c r="AQ15" s="285"/>
      <c r="AR15" s="16"/>
      <c r="AT15" s="16"/>
    </row>
    <row r="16" spans="1:46" s="15" customFormat="1" ht="101.15" customHeight="1" x14ac:dyDescent="0.35">
      <c r="A16" s="346"/>
      <c r="B16" s="346"/>
      <c r="C16" s="346"/>
      <c r="D16" s="346"/>
      <c r="E16" s="346"/>
      <c r="F16" s="597"/>
      <c r="G16" s="346"/>
      <c r="H16" s="346"/>
      <c r="I16" s="600"/>
      <c r="J16" s="346"/>
      <c r="K16" s="346"/>
      <c r="L16" s="346"/>
      <c r="M16" s="367"/>
      <c r="N16" s="372"/>
      <c r="O16" s="525"/>
      <c r="P16" s="525"/>
      <c r="Q16" s="539"/>
      <c r="R16" s="525"/>
      <c r="S16" s="568"/>
      <c r="T16" s="525"/>
      <c r="U16" s="349"/>
      <c r="V16" s="352"/>
      <c r="W16" s="346"/>
      <c r="X16" s="10" t="s">
        <v>64</v>
      </c>
      <c r="Y16" s="11">
        <v>18</v>
      </c>
      <c r="Z16" s="119" t="s">
        <v>296</v>
      </c>
      <c r="AA16" s="207">
        <v>3</v>
      </c>
      <c r="AB16" s="160">
        <v>886</v>
      </c>
      <c r="AC16" s="265"/>
      <c r="AD16" s="265"/>
      <c r="AE16" s="265"/>
      <c r="AF16" s="11">
        <v>18</v>
      </c>
      <c r="AG16" s="232">
        <f t="shared" si="0"/>
        <v>0</v>
      </c>
      <c r="AH16" s="346"/>
      <c r="AI16" s="12" t="s">
        <v>65</v>
      </c>
      <c r="AJ16" s="13">
        <v>20000000</v>
      </c>
      <c r="AK16" s="355"/>
      <c r="AL16" s="14" t="s">
        <v>66</v>
      </c>
      <c r="AM16" s="326"/>
      <c r="AN16" s="361"/>
      <c r="AO16" s="296"/>
      <c r="AP16" s="171" t="s">
        <v>317</v>
      </c>
      <c r="AQ16" s="285"/>
      <c r="AR16" s="16"/>
      <c r="AT16" s="16"/>
    </row>
    <row r="17" spans="1:49" s="15" customFormat="1" ht="97" customHeight="1" x14ac:dyDescent="0.35">
      <c r="A17" s="346"/>
      <c r="B17" s="346"/>
      <c r="C17" s="347"/>
      <c r="D17" s="347"/>
      <c r="E17" s="347"/>
      <c r="F17" s="598"/>
      <c r="G17" s="347"/>
      <c r="H17" s="347"/>
      <c r="I17" s="601"/>
      <c r="J17" s="347"/>
      <c r="K17" s="347"/>
      <c r="L17" s="347"/>
      <c r="M17" s="368"/>
      <c r="N17" s="372"/>
      <c r="O17" s="526"/>
      <c r="P17" s="526"/>
      <c r="Q17" s="540"/>
      <c r="R17" s="526"/>
      <c r="S17" s="569"/>
      <c r="T17" s="526"/>
      <c r="U17" s="350"/>
      <c r="V17" s="353"/>
      <c r="W17" s="347"/>
      <c r="X17" s="10" t="s">
        <v>67</v>
      </c>
      <c r="Y17" s="11">
        <v>36</v>
      </c>
      <c r="Z17" s="119"/>
      <c r="AA17" s="207"/>
      <c r="AB17" s="255"/>
      <c r="AC17" s="265"/>
      <c r="AD17" s="265"/>
      <c r="AE17" s="265"/>
      <c r="AF17" s="11">
        <v>108</v>
      </c>
      <c r="AG17" s="232">
        <f>AD17/AF17</f>
        <v>0</v>
      </c>
      <c r="AH17" s="347"/>
      <c r="AI17" s="12" t="s">
        <v>65</v>
      </c>
      <c r="AJ17" s="13">
        <f>50000000+117534000</f>
        <v>167534000</v>
      </c>
      <c r="AK17" s="356"/>
      <c r="AL17" s="14" t="s">
        <v>66</v>
      </c>
      <c r="AM17" s="327"/>
      <c r="AN17" s="362"/>
      <c r="AO17" s="297"/>
      <c r="AP17" s="172"/>
      <c r="AQ17" s="285"/>
      <c r="AR17" s="16"/>
      <c r="AT17" s="16"/>
    </row>
    <row r="18" spans="1:49" s="19" customFormat="1" ht="72" customHeight="1" x14ac:dyDescent="0.35">
      <c r="A18" s="346"/>
      <c r="B18" s="346"/>
      <c r="C18" s="373" t="s">
        <v>68</v>
      </c>
      <c r="D18" s="373" t="s">
        <v>69</v>
      </c>
      <c r="E18" s="373" t="s">
        <v>70</v>
      </c>
      <c r="F18" s="277">
        <f>(T18+T20)/2</f>
        <v>0.23809523809523808</v>
      </c>
      <c r="G18" s="373" t="s">
        <v>71</v>
      </c>
      <c r="H18" s="373" t="s">
        <v>72</v>
      </c>
      <c r="I18" s="373" t="s">
        <v>73</v>
      </c>
      <c r="J18" s="373" t="s">
        <v>74</v>
      </c>
      <c r="K18" s="373" t="s">
        <v>75</v>
      </c>
      <c r="L18" s="373">
        <v>9</v>
      </c>
      <c r="M18" s="155">
        <v>8</v>
      </c>
      <c r="N18" s="527">
        <f>(M18+M19)/L18</f>
        <v>1</v>
      </c>
      <c r="O18" s="527">
        <f>(N18+N20)/2</f>
        <v>0.5</v>
      </c>
      <c r="P18" s="527">
        <f>M18/21</f>
        <v>0.38095238095238093</v>
      </c>
      <c r="Q18" s="236">
        <v>2</v>
      </c>
      <c r="R18" s="570">
        <v>1</v>
      </c>
      <c r="S18" s="527">
        <f>(R18+R20)/2</f>
        <v>0.5</v>
      </c>
      <c r="T18" s="527">
        <f>(M18+Q18)/21</f>
        <v>0.47619047619047616</v>
      </c>
      <c r="U18" s="373" t="s">
        <v>76</v>
      </c>
      <c r="V18" s="385">
        <v>2020130010218</v>
      </c>
      <c r="W18" s="373" t="s">
        <v>77</v>
      </c>
      <c r="X18" s="17" t="s">
        <v>78</v>
      </c>
      <c r="Y18" s="17">
        <v>9</v>
      </c>
      <c r="Z18" s="145" t="s">
        <v>297</v>
      </c>
      <c r="AA18" s="208">
        <v>8</v>
      </c>
      <c r="AB18" s="256" t="s">
        <v>323</v>
      </c>
      <c r="AC18" s="155" t="s">
        <v>394</v>
      </c>
      <c r="AD18" s="155">
        <v>2</v>
      </c>
      <c r="AE18" s="155">
        <v>2</v>
      </c>
      <c r="AF18" s="17">
        <v>21</v>
      </c>
      <c r="AG18" s="232">
        <f t="shared" si="0"/>
        <v>9.5238095238095233E-2</v>
      </c>
      <c r="AH18" s="373" t="s">
        <v>79</v>
      </c>
      <c r="AI18" s="376" t="s">
        <v>80</v>
      </c>
      <c r="AJ18" s="378">
        <f>1236724357+2236373000</f>
        <v>3473097357</v>
      </c>
      <c r="AK18" s="380" t="s">
        <v>81</v>
      </c>
      <c r="AL18" s="383" t="s">
        <v>82</v>
      </c>
      <c r="AM18" s="328">
        <f>SUM(AJ18:AJ23)</f>
        <v>3553097357</v>
      </c>
      <c r="AN18" s="363">
        <v>1116792570.73</v>
      </c>
      <c r="AO18" s="310">
        <f>AN18/AM18</f>
        <v>0.31431521810957236</v>
      </c>
      <c r="AP18" s="173" t="s">
        <v>393</v>
      </c>
      <c r="AQ18" s="286"/>
      <c r="AR18" s="20"/>
      <c r="AT18" s="20"/>
      <c r="AU18" s="21"/>
    </row>
    <row r="19" spans="1:49" s="19" customFormat="1" ht="64" customHeight="1" x14ac:dyDescent="0.35">
      <c r="A19" s="346"/>
      <c r="B19" s="346"/>
      <c r="C19" s="374"/>
      <c r="D19" s="374"/>
      <c r="E19" s="374"/>
      <c r="F19" s="278"/>
      <c r="G19" s="374"/>
      <c r="H19" s="375"/>
      <c r="I19" s="375"/>
      <c r="J19" s="375"/>
      <c r="K19" s="375"/>
      <c r="L19" s="375"/>
      <c r="M19" s="155">
        <v>1</v>
      </c>
      <c r="N19" s="529"/>
      <c r="O19" s="528"/>
      <c r="P19" s="529"/>
      <c r="Q19" s="236">
        <v>1</v>
      </c>
      <c r="R19" s="570"/>
      <c r="S19" s="528"/>
      <c r="T19" s="528"/>
      <c r="U19" s="374"/>
      <c r="V19" s="386"/>
      <c r="W19" s="374"/>
      <c r="X19" s="18" t="s">
        <v>83</v>
      </c>
      <c r="Y19" s="17">
        <v>1</v>
      </c>
      <c r="Z19" s="145" t="s">
        <v>298</v>
      </c>
      <c r="AA19" s="208">
        <v>1</v>
      </c>
      <c r="AB19" s="256">
        <v>1</v>
      </c>
      <c r="AC19" s="155" t="s">
        <v>395</v>
      </c>
      <c r="AD19" s="155">
        <v>1</v>
      </c>
      <c r="AE19" s="155">
        <v>1</v>
      </c>
      <c r="AF19" s="17">
        <v>1</v>
      </c>
      <c r="AG19" s="232">
        <f t="shared" si="0"/>
        <v>1</v>
      </c>
      <c r="AH19" s="374"/>
      <c r="AI19" s="377"/>
      <c r="AJ19" s="379"/>
      <c r="AK19" s="381"/>
      <c r="AL19" s="384"/>
      <c r="AM19" s="329"/>
      <c r="AN19" s="364"/>
      <c r="AO19" s="311"/>
      <c r="AP19" s="173" t="s">
        <v>318</v>
      </c>
      <c r="AQ19" s="286"/>
      <c r="AR19" s="22"/>
      <c r="AS19" s="23"/>
      <c r="AT19" s="22"/>
      <c r="AU19" s="21"/>
      <c r="AV19" s="21"/>
      <c r="AW19" s="21"/>
    </row>
    <row r="20" spans="1:49" s="19" customFormat="1" ht="27" customHeight="1" x14ac:dyDescent="0.35">
      <c r="A20" s="346"/>
      <c r="B20" s="346"/>
      <c r="C20" s="374"/>
      <c r="D20" s="374"/>
      <c r="E20" s="374"/>
      <c r="F20" s="278"/>
      <c r="G20" s="374"/>
      <c r="H20" s="373" t="s">
        <v>84</v>
      </c>
      <c r="I20" s="373" t="s">
        <v>85</v>
      </c>
      <c r="J20" s="373" t="s">
        <v>86</v>
      </c>
      <c r="K20" s="373" t="s">
        <v>87</v>
      </c>
      <c r="L20" s="373">
        <v>4</v>
      </c>
      <c r="M20" s="369">
        <v>0</v>
      </c>
      <c r="N20" s="527">
        <v>0</v>
      </c>
      <c r="O20" s="528"/>
      <c r="P20" s="527">
        <f>M20/6</f>
        <v>0</v>
      </c>
      <c r="Q20" s="560">
        <v>0</v>
      </c>
      <c r="R20" s="528">
        <v>0</v>
      </c>
      <c r="S20" s="528"/>
      <c r="T20" s="570">
        <f>(M20+Q20)/6</f>
        <v>0</v>
      </c>
      <c r="U20" s="374"/>
      <c r="V20" s="386"/>
      <c r="W20" s="374"/>
      <c r="X20" s="373" t="s">
        <v>88</v>
      </c>
      <c r="Y20" s="388">
        <v>4</v>
      </c>
      <c r="Z20" s="120"/>
      <c r="AA20" s="209"/>
      <c r="AB20" s="575"/>
      <c r="AC20" s="423"/>
      <c r="AD20" s="423">
        <v>0</v>
      </c>
      <c r="AE20" s="423"/>
      <c r="AF20" s="388">
        <v>6</v>
      </c>
      <c r="AG20" s="548">
        <f>AD20/AF20</f>
        <v>0</v>
      </c>
      <c r="AH20" s="374"/>
      <c r="AI20" s="376" t="s">
        <v>52</v>
      </c>
      <c r="AJ20" s="395">
        <v>80000000</v>
      </c>
      <c r="AK20" s="381"/>
      <c r="AL20" s="383" t="s">
        <v>89</v>
      </c>
      <c r="AM20" s="329"/>
      <c r="AN20" s="364"/>
      <c r="AO20" s="311"/>
      <c r="AP20" s="357"/>
      <c r="AQ20" s="286" t="s">
        <v>396</v>
      </c>
      <c r="AR20" s="20"/>
      <c r="AT20" s="20"/>
    </row>
    <row r="21" spans="1:49" s="19" customFormat="1" ht="37" customHeight="1" x14ac:dyDescent="0.35">
      <c r="A21" s="346"/>
      <c r="B21" s="346"/>
      <c r="C21" s="374"/>
      <c r="D21" s="374"/>
      <c r="E21" s="374"/>
      <c r="F21" s="278"/>
      <c r="G21" s="374"/>
      <c r="H21" s="374"/>
      <c r="I21" s="374"/>
      <c r="J21" s="374"/>
      <c r="K21" s="374"/>
      <c r="L21" s="374"/>
      <c r="M21" s="370"/>
      <c r="N21" s="528"/>
      <c r="O21" s="528"/>
      <c r="P21" s="528"/>
      <c r="Q21" s="560"/>
      <c r="R21" s="528"/>
      <c r="S21" s="528"/>
      <c r="T21" s="570"/>
      <c r="U21" s="374"/>
      <c r="V21" s="386"/>
      <c r="W21" s="374"/>
      <c r="X21" s="374"/>
      <c r="Y21" s="389"/>
      <c r="Z21" s="121"/>
      <c r="AA21" s="210"/>
      <c r="AB21" s="576"/>
      <c r="AC21" s="423"/>
      <c r="AD21" s="423"/>
      <c r="AE21" s="423"/>
      <c r="AF21" s="389"/>
      <c r="AG21" s="549"/>
      <c r="AH21" s="374"/>
      <c r="AI21" s="394"/>
      <c r="AJ21" s="396"/>
      <c r="AK21" s="381"/>
      <c r="AL21" s="398"/>
      <c r="AM21" s="329"/>
      <c r="AN21" s="364"/>
      <c r="AO21" s="311"/>
      <c r="AP21" s="358"/>
      <c r="AQ21" s="286"/>
      <c r="AR21" s="20"/>
      <c r="AT21" s="20"/>
    </row>
    <row r="22" spans="1:49" s="19" customFormat="1" ht="14.15" customHeight="1" x14ac:dyDescent="0.35">
      <c r="A22" s="346"/>
      <c r="B22" s="346"/>
      <c r="C22" s="374"/>
      <c r="D22" s="374"/>
      <c r="E22" s="374"/>
      <c r="F22" s="278"/>
      <c r="G22" s="374"/>
      <c r="H22" s="374"/>
      <c r="I22" s="374"/>
      <c r="J22" s="374"/>
      <c r="K22" s="374"/>
      <c r="L22" s="374"/>
      <c r="M22" s="370"/>
      <c r="N22" s="528"/>
      <c r="O22" s="528"/>
      <c r="P22" s="528"/>
      <c r="Q22" s="560"/>
      <c r="R22" s="528"/>
      <c r="S22" s="528"/>
      <c r="T22" s="570"/>
      <c r="U22" s="374"/>
      <c r="V22" s="386"/>
      <c r="W22" s="374"/>
      <c r="X22" s="374"/>
      <c r="Y22" s="389"/>
      <c r="Z22" s="121"/>
      <c r="AA22" s="210"/>
      <c r="AB22" s="576"/>
      <c r="AC22" s="423"/>
      <c r="AD22" s="423"/>
      <c r="AE22" s="423"/>
      <c r="AF22" s="389"/>
      <c r="AG22" s="549"/>
      <c r="AH22" s="374"/>
      <c r="AI22" s="394"/>
      <c r="AJ22" s="396"/>
      <c r="AK22" s="381"/>
      <c r="AL22" s="398"/>
      <c r="AM22" s="329"/>
      <c r="AN22" s="364"/>
      <c r="AO22" s="311"/>
      <c r="AP22" s="358"/>
      <c r="AQ22" s="286"/>
      <c r="AR22" s="20"/>
      <c r="AT22" s="20"/>
    </row>
    <row r="23" spans="1:49" s="19" customFormat="1" ht="14.15" customHeight="1" x14ac:dyDescent="0.35">
      <c r="A23" s="346"/>
      <c r="B23" s="346"/>
      <c r="C23" s="375"/>
      <c r="D23" s="375"/>
      <c r="E23" s="375"/>
      <c r="F23" s="279"/>
      <c r="G23" s="375"/>
      <c r="H23" s="375"/>
      <c r="I23" s="375"/>
      <c r="J23" s="375"/>
      <c r="K23" s="375"/>
      <c r="L23" s="375"/>
      <c r="M23" s="371"/>
      <c r="N23" s="529"/>
      <c r="O23" s="529"/>
      <c r="P23" s="529"/>
      <c r="Q23" s="560"/>
      <c r="R23" s="529"/>
      <c r="S23" s="529"/>
      <c r="T23" s="570"/>
      <c r="U23" s="375"/>
      <c r="V23" s="387"/>
      <c r="W23" s="375"/>
      <c r="X23" s="375"/>
      <c r="Y23" s="390"/>
      <c r="Z23" s="121"/>
      <c r="AA23" s="210"/>
      <c r="AB23" s="577"/>
      <c r="AC23" s="423"/>
      <c r="AD23" s="423"/>
      <c r="AE23" s="423"/>
      <c r="AF23" s="390"/>
      <c r="AG23" s="550"/>
      <c r="AH23" s="375"/>
      <c r="AI23" s="377"/>
      <c r="AJ23" s="397"/>
      <c r="AK23" s="382"/>
      <c r="AL23" s="384"/>
      <c r="AM23" s="330"/>
      <c r="AN23" s="365"/>
      <c r="AO23" s="312"/>
      <c r="AP23" s="359"/>
      <c r="AQ23" s="286"/>
      <c r="AR23" s="20"/>
      <c r="AT23" s="20"/>
    </row>
    <row r="24" spans="1:49" s="28" customFormat="1" ht="75" customHeight="1" x14ac:dyDescent="0.35">
      <c r="A24" s="346"/>
      <c r="B24" s="346"/>
      <c r="C24" s="274" t="s">
        <v>90</v>
      </c>
      <c r="D24" s="274" t="s">
        <v>91</v>
      </c>
      <c r="E24" s="274" t="s">
        <v>92</v>
      </c>
      <c r="F24" s="602">
        <f>(M24+Q24)/120</f>
        <v>0.35833333333333334</v>
      </c>
      <c r="G24" s="274" t="s">
        <v>93</v>
      </c>
      <c r="H24" s="274" t="s">
        <v>94</v>
      </c>
      <c r="I24" s="274" t="s">
        <v>95</v>
      </c>
      <c r="J24" s="274" t="s">
        <v>96</v>
      </c>
      <c r="K24" s="274" t="s">
        <v>97</v>
      </c>
      <c r="L24" s="274">
        <v>30</v>
      </c>
      <c r="M24" s="411">
        <v>11</v>
      </c>
      <c r="N24" s="417">
        <f>M24/L24</f>
        <v>0.36666666666666664</v>
      </c>
      <c r="O24" s="417">
        <f>(N24+N28+N30+N35)/4</f>
        <v>0.27752916666666666</v>
      </c>
      <c r="P24" s="417">
        <f>M24/240</f>
        <v>4.583333333333333E-2</v>
      </c>
      <c r="Q24" s="561">
        <f>AE24+AE25+AE26+AE27</f>
        <v>32</v>
      </c>
      <c r="R24" s="571">
        <v>1</v>
      </c>
      <c r="S24" s="417">
        <f>(R24+R28+R30+R35)/4</f>
        <v>0.875</v>
      </c>
      <c r="T24" s="571">
        <f>(Q24+M24)/120</f>
        <v>0.35833333333333334</v>
      </c>
      <c r="U24" s="274" t="s">
        <v>98</v>
      </c>
      <c r="V24" s="399">
        <v>2020130010043</v>
      </c>
      <c r="W24" s="402" t="s">
        <v>99</v>
      </c>
      <c r="X24" s="24" t="s">
        <v>100</v>
      </c>
      <c r="Y24" s="24">
        <v>2</v>
      </c>
      <c r="Z24" s="122" t="s">
        <v>299</v>
      </c>
      <c r="AA24" s="211">
        <v>1</v>
      </c>
      <c r="AB24" s="257" t="s">
        <v>324</v>
      </c>
      <c r="AC24" s="254" t="s">
        <v>392</v>
      </c>
      <c r="AD24" s="254">
        <v>2</v>
      </c>
      <c r="AE24" s="254">
        <v>20</v>
      </c>
      <c r="AF24" s="24">
        <v>4</v>
      </c>
      <c r="AG24" s="232">
        <f>AD24/AF24</f>
        <v>0.5</v>
      </c>
      <c r="AH24" s="405" t="s">
        <v>36</v>
      </c>
      <c r="AI24" s="25" t="s">
        <v>37</v>
      </c>
      <c r="AJ24" s="26">
        <v>110000000</v>
      </c>
      <c r="AK24" s="408" t="s">
        <v>101</v>
      </c>
      <c r="AL24" s="27" t="s">
        <v>102</v>
      </c>
      <c r="AM24" s="331">
        <f>SUM(AJ24:AJ36)</f>
        <v>1142759664</v>
      </c>
      <c r="AN24" s="313">
        <v>688400000</v>
      </c>
      <c r="AO24" s="307">
        <f>AN24/AM24</f>
        <v>0.60240138122341003</v>
      </c>
      <c r="AP24" s="174" t="s">
        <v>387</v>
      </c>
      <c r="AQ24" s="287"/>
      <c r="AR24" s="29"/>
      <c r="AT24" s="29"/>
      <c r="AW24" s="30"/>
    </row>
    <row r="25" spans="1:49" s="28" customFormat="1" ht="79" customHeight="1" x14ac:dyDescent="0.35">
      <c r="A25" s="346"/>
      <c r="B25" s="346"/>
      <c r="C25" s="275"/>
      <c r="D25" s="275"/>
      <c r="E25" s="275"/>
      <c r="F25" s="603"/>
      <c r="G25" s="275"/>
      <c r="H25" s="275"/>
      <c r="I25" s="275"/>
      <c r="J25" s="275"/>
      <c r="K25" s="275"/>
      <c r="L25" s="275"/>
      <c r="M25" s="412"/>
      <c r="N25" s="418"/>
      <c r="O25" s="418"/>
      <c r="P25" s="418"/>
      <c r="Q25" s="561"/>
      <c r="R25" s="571"/>
      <c r="S25" s="418"/>
      <c r="T25" s="571"/>
      <c r="U25" s="275"/>
      <c r="V25" s="400"/>
      <c r="W25" s="403"/>
      <c r="X25" s="24" t="s">
        <v>103</v>
      </c>
      <c r="Y25" s="24">
        <v>1</v>
      </c>
      <c r="Z25" s="123"/>
      <c r="AA25" s="212"/>
      <c r="AB25" s="257"/>
      <c r="AC25" s="254"/>
      <c r="AD25" s="254">
        <v>0</v>
      </c>
      <c r="AE25" s="254"/>
      <c r="AF25" s="24">
        <v>4</v>
      </c>
      <c r="AG25" s="232">
        <f t="shared" ref="AG25:AG76" si="1">AD25/AF25</f>
        <v>0</v>
      </c>
      <c r="AH25" s="406"/>
      <c r="AI25" s="25" t="s">
        <v>37</v>
      </c>
      <c r="AJ25" s="26">
        <v>100000000</v>
      </c>
      <c r="AK25" s="409"/>
      <c r="AL25" s="27" t="s">
        <v>102</v>
      </c>
      <c r="AM25" s="332"/>
      <c r="AN25" s="314"/>
      <c r="AO25" s="308"/>
      <c r="AP25" s="175"/>
      <c r="AQ25" s="287"/>
      <c r="AR25" s="31"/>
      <c r="AS25" s="32"/>
      <c r="AT25" s="31"/>
    </row>
    <row r="26" spans="1:49" s="28" customFormat="1" ht="71.150000000000006" customHeight="1" x14ac:dyDescent="0.35">
      <c r="A26" s="346"/>
      <c r="B26" s="346"/>
      <c r="C26" s="275"/>
      <c r="D26" s="275"/>
      <c r="E26" s="275"/>
      <c r="F26" s="603"/>
      <c r="G26" s="275"/>
      <c r="H26" s="275"/>
      <c r="I26" s="275"/>
      <c r="J26" s="275"/>
      <c r="K26" s="275"/>
      <c r="L26" s="275"/>
      <c r="M26" s="412"/>
      <c r="N26" s="418"/>
      <c r="O26" s="418"/>
      <c r="P26" s="418"/>
      <c r="Q26" s="561"/>
      <c r="R26" s="571"/>
      <c r="S26" s="418"/>
      <c r="T26" s="571"/>
      <c r="U26" s="275"/>
      <c r="V26" s="400"/>
      <c r="W26" s="403"/>
      <c r="X26" s="24" t="s">
        <v>104</v>
      </c>
      <c r="Y26" s="24">
        <v>2</v>
      </c>
      <c r="Z26" s="123"/>
      <c r="AA26" s="212"/>
      <c r="AB26" s="257"/>
      <c r="AC26" s="254" t="s">
        <v>389</v>
      </c>
      <c r="AD26" s="254">
        <v>1</v>
      </c>
      <c r="AE26" s="254">
        <v>12</v>
      </c>
      <c r="AF26" s="24">
        <v>4</v>
      </c>
      <c r="AG26" s="232">
        <f t="shared" si="1"/>
        <v>0.25</v>
      </c>
      <c r="AH26" s="406"/>
      <c r="AI26" s="25" t="s">
        <v>52</v>
      </c>
      <c r="AJ26" s="26">
        <v>300000000</v>
      </c>
      <c r="AK26" s="409"/>
      <c r="AL26" s="27" t="s">
        <v>105</v>
      </c>
      <c r="AM26" s="332"/>
      <c r="AN26" s="314"/>
      <c r="AO26" s="308"/>
      <c r="AP26" s="176" t="s">
        <v>390</v>
      </c>
      <c r="AQ26" s="287"/>
      <c r="AR26" s="29"/>
      <c r="AT26" s="29"/>
    </row>
    <row r="27" spans="1:49" s="28" customFormat="1" ht="53.15" customHeight="1" x14ac:dyDescent="0.35">
      <c r="A27" s="346"/>
      <c r="B27" s="346"/>
      <c r="C27" s="275"/>
      <c r="D27" s="275"/>
      <c r="E27" s="275"/>
      <c r="F27" s="603"/>
      <c r="G27" s="275"/>
      <c r="H27" s="275"/>
      <c r="I27" s="276"/>
      <c r="J27" s="276"/>
      <c r="K27" s="276"/>
      <c r="L27" s="276"/>
      <c r="M27" s="413"/>
      <c r="N27" s="419"/>
      <c r="O27" s="418"/>
      <c r="P27" s="419"/>
      <c r="Q27" s="561"/>
      <c r="R27" s="571"/>
      <c r="S27" s="418"/>
      <c r="T27" s="571"/>
      <c r="U27" s="275"/>
      <c r="V27" s="400"/>
      <c r="W27" s="403"/>
      <c r="X27" s="24" t="s">
        <v>106</v>
      </c>
      <c r="Y27" s="24">
        <v>2</v>
      </c>
      <c r="Z27" s="123"/>
      <c r="AA27" s="212"/>
      <c r="AB27" s="257"/>
      <c r="AC27" s="254"/>
      <c r="AD27" s="254">
        <v>0</v>
      </c>
      <c r="AE27" s="254"/>
      <c r="AF27" s="24">
        <v>4</v>
      </c>
      <c r="AG27" s="232">
        <f t="shared" si="1"/>
        <v>0</v>
      </c>
      <c r="AH27" s="406"/>
      <c r="AI27" s="25" t="s">
        <v>37</v>
      </c>
      <c r="AJ27" s="26">
        <v>40159664</v>
      </c>
      <c r="AK27" s="409"/>
      <c r="AL27" s="27" t="s">
        <v>102</v>
      </c>
      <c r="AM27" s="332"/>
      <c r="AN27" s="314"/>
      <c r="AO27" s="308"/>
      <c r="AP27" s="177"/>
      <c r="AQ27" s="287"/>
      <c r="AR27" s="29"/>
      <c r="AT27" s="29"/>
    </row>
    <row r="28" spans="1:49" s="28" customFormat="1" ht="93" customHeight="1" x14ac:dyDescent="0.35">
      <c r="A28" s="346"/>
      <c r="B28" s="346"/>
      <c r="C28" s="275"/>
      <c r="D28" s="275"/>
      <c r="E28" s="275"/>
      <c r="F28" s="603"/>
      <c r="G28" s="275"/>
      <c r="H28" s="275"/>
      <c r="I28" s="274" t="s">
        <v>107</v>
      </c>
      <c r="J28" s="274" t="s">
        <v>108</v>
      </c>
      <c r="K28" s="274" t="s">
        <v>109</v>
      </c>
      <c r="L28" s="274">
        <v>30</v>
      </c>
      <c r="M28" s="411">
        <v>0</v>
      </c>
      <c r="N28" s="417">
        <f>M28/L28</f>
        <v>0</v>
      </c>
      <c r="O28" s="418"/>
      <c r="P28" s="417">
        <f>M28/240</f>
        <v>0</v>
      </c>
      <c r="Q28" s="562">
        <v>27</v>
      </c>
      <c r="R28" s="418">
        <f>(Q28+M28)/L28</f>
        <v>0.9</v>
      </c>
      <c r="S28" s="418"/>
      <c r="T28" s="417">
        <f>(Q28+M28)/240</f>
        <v>0.1125</v>
      </c>
      <c r="U28" s="275"/>
      <c r="V28" s="400"/>
      <c r="W28" s="403"/>
      <c r="X28" s="24" t="s">
        <v>110</v>
      </c>
      <c r="Y28" s="24">
        <v>2</v>
      </c>
      <c r="Z28" s="123"/>
      <c r="AA28" s="212"/>
      <c r="AB28" s="257"/>
      <c r="AC28" s="254" t="s">
        <v>391</v>
      </c>
      <c r="AD28" s="254">
        <v>2</v>
      </c>
      <c r="AE28" s="254">
        <v>27</v>
      </c>
      <c r="AF28" s="24">
        <v>8</v>
      </c>
      <c r="AG28" s="232">
        <f t="shared" si="1"/>
        <v>0.25</v>
      </c>
      <c r="AH28" s="406"/>
      <c r="AI28" s="25" t="s">
        <v>65</v>
      </c>
      <c r="AJ28" s="26">
        <f>59000000+69600000</f>
        <v>128600000</v>
      </c>
      <c r="AK28" s="409"/>
      <c r="AL28" s="27" t="s">
        <v>111</v>
      </c>
      <c r="AM28" s="332"/>
      <c r="AN28" s="314"/>
      <c r="AO28" s="308"/>
      <c r="AP28" s="178" t="s">
        <v>388</v>
      </c>
      <c r="AQ28" s="287"/>
      <c r="AR28" s="29"/>
      <c r="AT28" s="29"/>
    </row>
    <row r="29" spans="1:49" s="28" customFormat="1" ht="69" customHeight="1" x14ac:dyDescent="0.35">
      <c r="A29" s="346"/>
      <c r="B29" s="346"/>
      <c r="C29" s="275"/>
      <c r="D29" s="275"/>
      <c r="E29" s="275"/>
      <c r="F29" s="603"/>
      <c r="G29" s="275"/>
      <c r="H29" s="276"/>
      <c r="I29" s="276"/>
      <c r="J29" s="276"/>
      <c r="K29" s="276"/>
      <c r="L29" s="276"/>
      <c r="M29" s="413"/>
      <c r="N29" s="419"/>
      <c r="O29" s="418"/>
      <c r="P29" s="419"/>
      <c r="Q29" s="563"/>
      <c r="R29" s="419"/>
      <c r="S29" s="418"/>
      <c r="T29" s="419"/>
      <c r="U29" s="276"/>
      <c r="V29" s="401"/>
      <c r="W29" s="404"/>
      <c r="X29" s="24" t="s">
        <v>112</v>
      </c>
      <c r="Y29" s="24">
        <v>1</v>
      </c>
      <c r="Z29" s="123"/>
      <c r="AA29" s="212"/>
      <c r="AB29" s="257"/>
      <c r="AC29" s="254"/>
      <c r="AD29" s="254">
        <v>0</v>
      </c>
      <c r="AE29" s="254"/>
      <c r="AF29" s="234">
        <v>4</v>
      </c>
      <c r="AG29" s="232">
        <f t="shared" si="1"/>
        <v>0</v>
      </c>
      <c r="AH29" s="406"/>
      <c r="AI29" s="25" t="s">
        <v>113</v>
      </c>
      <c r="AJ29" s="26">
        <v>18000000</v>
      </c>
      <c r="AK29" s="410"/>
      <c r="AL29" s="27" t="s">
        <v>114</v>
      </c>
      <c r="AM29" s="332"/>
      <c r="AN29" s="314"/>
      <c r="AO29" s="308"/>
      <c r="AP29" s="175"/>
      <c r="AQ29" s="287"/>
      <c r="AR29" s="29"/>
      <c r="AT29" s="29"/>
    </row>
    <row r="30" spans="1:49" s="37" customFormat="1" ht="86.15" customHeight="1" x14ac:dyDescent="0.35">
      <c r="A30" s="346"/>
      <c r="B30" s="346"/>
      <c r="C30" s="275"/>
      <c r="D30" s="275"/>
      <c r="E30" s="275"/>
      <c r="F30" s="603"/>
      <c r="G30" s="275"/>
      <c r="H30" s="405" t="s">
        <v>115</v>
      </c>
      <c r="I30" s="405" t="s">
        <v>116</v>
      </c>
      <c r="J30" s="405" t="s">
        <v>117</v>
      </c>
      <c r="K30" s="405" t="s">
        <v>118</v>
      </c>
      <c r="L30" s="427">
        <v>20000</v>
      </c>
      <c r="M30" s="414">
        <v>6869</v>
      </c>
      <c r="N30" s="420">
        <f>M30/L30</f>
        <v>0.34344999999999998</v>
      </c>
      <c r="O30" s="418"/>
      <c r="P30" s="420">
        <f>M30/53286</f>
        <v>0.12890815598843974</v>
      </c>
      <c r="Q30" s="566">
        <f>AE30+AE31+AE32+AE33+AE34</f>
        <v>13505</v>
      </c>
      <c r="R30" s="420">
        <v>1</v>
      </c>
      <c r="S30" s="418"/>
      <c r="T30" s="592">
        <f>(Q30+M30)/53286</f>
        <v>0.38235183725556432</v>
      </c>
      <c r="U30" s="405" t="s">
        <v>119</v>
      </c>
      <c r="V30" s="430">
        <v>2020130010045</v>
      </c>
      <c r="W30" s="405" t="s">
        <v>120</v>
      </c>
      <c r="X30" s="33" t="s">
        <v>121</v>
      </c>
      <c r="Y30" s="33">
        <v>2</v>
      </c>
      <c r="Z30" s="124"/>
      <c r="AA30" s="213"/>
      <c r="AB30" s="258"/>
      <c r="AC30" s="253"/>
      <c r="AD30" s="253">
        <v>0</v>
      </c>
      <c r="AE30" s="253"/>
      <c r="AF30" s="33">
        <v>8</v>
      </c>
      <c r="AG30" s="232">
        <f t="shared" si="1"/>
        <v>0</v>
      </c>
      <c r="AH30" s="406"/>
      <c r="AI30" s="34" t="s">
        <v>37</v>
      </c>
      <c r="AJ30" s="35">
        <v>95000000</v>
      </c>
      <c r="AK30" s="391" t="s">
        <v>122</v>
      </c>
      <c r="AL30" s="36" t="s">
        <v>102</v>
      </c>
      <c r="AM30" s="332"/>
      <c r="AN30" s="314"/>
      <c r="AO30" s="308"/>
      <c r="AP30" s="179"/>
      <c r="AQ30" s="288"/>
      <c r="AR30" s="38"/>
      <c r="AT30" s="38"/>
    </row>
    <row r="31" spans="1:49" s="37" customFormat="1" ht="119.15" customHeight="1" x14ac:dyDescent="0.35">
      <c r="A31" s="346"/>
      <c r="B31" s="346"/>
      <c r="C31" s="275"/>
      <c r="D31" s="275"/>
      <c r="E31" s="275"/>
      <c r="F31" s="603"/>
      <c r="G31" s="275"/>
      <c r="H31" s="406"/>
      <c r="I31" s="406"/>
      <c r="J31" s="406"/>
      <c r="K31" s="406"/>
      <c r="L31" s="428"/>
      <c r="M31" s="415"/>
      <c r="N31" s="421"/>
      <c r="O31" s="418"/>
      <c r="P31" s="421"/>
      <c r="Q31" s="564"/>
      <c r="R31" s="421"/>
      <c r="S31" s="418"/>
      <c r="T31" s="592"/>
      <c r="U31" s="406"/>
      <c r="V31" s="431"/>
      <c r="W31" s="406"/>
      <c r="X31" s="33" t="s">
        <v>123</v>
      </c>
      <c r="Y31" s="33">
        <v>2</v>
      </c>
      <c r="Z31" s="124" t="s">
        <v>300</v>
      </c>
      <c r="AA31" s="213">
        <v>3</v>
      </c>
      <c r="AB31" s="258">
        <f>4382+2487</f>
        <v>6869</v>
      </c>
      <c r="AC31" s="253" t="s">
        <v>377</v>
      </c>
      <c r="AD31" s="253">
        <v>2</v>
      </c>
      <c r="AE31" s="253">
        <f>5345+7932</f>
        <v>13277</v>
      </c>
      <c r="AF31" s="33">
        <v>4</v>
      </c>
      <c r="AG31" s="232">
        <f t="shared" si="1"/>
        <v>0.5</v>
      </c>
      <c r="AH31" s="406"/>
      <c r="AI31" s="34" t="s">
        <v>124</v>
      </c>
      <c r="AJ31" s="35">
        <v>80000000</v>
      </c>
      <c r="AK31" s="392"/>
      <c r="AL31" s="36" t="s">
        <v>125</v>
      </c>
      <c r="AM31" s="332"/>
      <c r="AN31" s="314"/>
      <c r="AO31" s="308"/>
      <c r="AP31" s="180" t="s">
        <v>378</v>
      </c>
      <c r="AQ31" s="288"/>
      <c r="AR31" s="38"/>
      <c r="AT31" s="38"/>
    </row>
    <row r="32" spans="1:49" s="37" customFormat="1" ht="80.150000000000006" customHeight="1" x14ac:dyDescent="0.35">
      <c r="A32" s="346"/>
      <c r="B32" s="346"/>
      <c r="C32" s="275"/>
      <c r="D32" s="275"/>
      <c r="E32" s="275"/>
      <c r="F32" s="603"/>
      <c r="G32" s="275"/>
      <c r="H32" s="406"/>
      <c r="I32" s="406"/>
      <c r="J32" s="406"/>
      <c r="K32" s="406"/>
      <c r="L32" s="428"/>
      <c r="M32" s="415"/>
      <c r="N32" s="421"/>
      <c r="O32" s="418"/>
      <c r="P32" s="421"/>
      <c r="Q32" s="564"/>
      <c r="R32" s="421"/>
      <c r="S32" s="418"/>
      <c r="T32" s="592"/>
      <c r="U32" s="406"/>
      <c r="V32" s="431"/>
      <c r="W32" s="406"/>
      <c r="X32" s="33" t="s">
        <v>126</v>
      </c>
      <c r="Y32" s="33">
        <v>2</v>
      </c>
      <c r="Z32" s="124"/>
      <c r="AA32" s="213"/>
      <c r="AB32" s="258"/>
      <c r="AC32" s="253" t="s">
        <v>375</v>
      </c>
      <c r="AD32" s="253">
        <v>4</v>
      </c>
      <c r="AE32" s="253">
        <v>128</v>
      </c>
      <c r="AF32" s="33">
        <v>4</v>
      </c>
      <c r="AG32" s="232">
        <f t="shared" si="1"/>
        <v>1</v>
      </c>
      <c r="AH32" s="406"/>
      <c r="AI32" s="34" t="s">
        <v>52</v>
      </c>
      <c r="AJ32" s="35">
        <v>45000000</v>
      </c>
      <c r="AK32" s="392"/>
      <c r="AL32" s="36" t="s">
        <v>127</v>
      </c>
      <c r="AM32" s="332"/>
      <c r="AN32" s="314"/>
      <c r="AO32" s="308"/>
      <c r="AP32" s="180" t="s">
        <v>373</v>
      </c>
      <c r="AQ32" s="288"/>
      <c r="AR32" s="38"/>
      <c r="AT32" s="38"/>
    </row>
    <row r="33" spans="1:46" s="37" customFormat="1" ht="77.150000000000006" customHeight="1" x14ac:dyDescent="0.35">
      <c r="A33" s="346"/>
      <c r="B33" s="346"/>
      <c r="C33" s="275"/>
      <c r="D33" s="275"/>
      <c r="E33" s="275"/>
      <c r="F33" s="603"/>
      <c r="G33" s="275"/>
      <c r="H33" s="406"/>
      <c r="I33" s="406"/>
      <c r="J33" s="406"/>
      <c r="K33" s="406"/>
      <c r="L33" s="428"/>
      <c r="M33" s="415"/>
      <c r="N33" s="421"/>
      <c r="O33" s="418"/>
      <c r="P33" s="421"/>
      <c r="Q33" s="564"/>
      <c r="R33" s="421"/>
      <c r="S33" s="418"/>
      <c r="T33" s="592"/>
      <c r="U33" s="406"/>
      <c r="V33" s="431"/>
      <c r="W33" s="406"/>
      <c r="X33" s="33" t="s">
        <v>128</v>
      </c>
      <c r="Y33" s="33">
        <v>2</v>
      </c>
      <c r="Z33" s="124"/>
      <c r="AA33" s="213"/>
      <c r="AB33" s="258"/>
      <c r="AC33" s="253"/>
      <c r="AD33" s="253">
        <v>0</v>
      </c>
      <c r="AE33" s="253"/>
      <c r="AF33" s="33">
        <v>4</v>
      </c>
      <c r="AG33" s="232">
        <f t="shared" si="1"/>
        <v>0</v>
      </c>
      <c r="AH33" s="406"/>
      <c r="AI33" s="34" t="s">
        <v>52</v>
      </c>
      <c r="AJ33" s="35">
        <v>40000000</v>
      </c>
      <c r="AK33" s="392"/>
      <c r="AL33" s="36" t="s">
        <v>127</v>
      </c>
      <c r="AM33" s="332"/>
      <c r="AN33" s="314"/>
      <c r="AO33" s="308"/>
      <c r="AP33" s="179"/>
      <c r="AQ33" s="288"/>
      <c r="AR33" s="38"/>
      <c r="AT33" s="38"/>
    </row>
    <row r="34" spans="1:46" s="37" customFormat="1" ht="139" customHeight="1" x14ac:dyDescent="0.35">
      <c r="A34" s="346"/>
      <c r="B34" s="346"/>
      <c r="C34" s="275"/>
      <c r="D34" s="275"/>
      <c r="E34" s="275"/>
      <c r="F34" s="603"/>
      <c r="G34" s="275"/>
      <c r="H34" s="407"/>
      <c r="I34" s="407"/>
      <c r="J34" s="407"/>
      <c r="K34" s="407"/>
      <c r="L34" s="429"/>
      <c r="M34" s="416"/>
      <c r="N34" s="422"/>
      <c r="O34" s="418"/>
      <c r="P34" s="422"/>
      <c r="Q34" s="564"/>
      <c r="R34" s="421"/>
      <c r="S34" s="418"/>
      <c r="T34" s="592"/>
      <c r="U34" s="406"/>
      <c r="V34" s="431"/>
      <c r="W34" s="406"/>
      <c r="X34" s="33" t="s">
        <v>129</v>
      </c>
      <c r="Y34" s="33">
        <v>1</v>
      </c>
      <c r="Z34" s="124"/>
      <c r="AA34" s="213"/>
      <c r="AB34" s="258"/>
      <c r="AC34" s="253" t="s">
        <v>374</v>
      </c>
      <c r="AD34" s="253">
        <v>1</v>
      </c>
      <c r="AE34" s="253">
        <v>100</v>
      </c>
      <c r="AF34" s="33">
        <v>1</v>
      </c>
      <c r="AG34" s="232">
        <f t="shared" si="1"/>
        <v>1</v>
      </c>
      <c r="AH34" s="406"/>
      <c r="AI34" s="34" t="s">
        <v>52</v>
      </c>
      <c r="AJ34" s="35">
        <v>21400000</v>
      </c>
      <c r="AK34" s="392"/>
      <c r="AL34" s="36" t="s">
        <v>127</v>
      </c>
      <c r="AM34" s="332"/>
      <c r="AN34" s="314"/>
      <c r="AO34" s="308"/>
      <c r="AP34" s="181" t="s">
        <v>373</v>
      </c>
      <c r="AQ34" s="288"/>
      <c r="AR34" s="38"/>
      <c r="AT34" s="38"/>
    </row>
    <row r="35" spans="1:46" s="37" customFormat="1" ht="160" customHeight="1" x14ac:dyDescent="0.35">
      <c r="A35" s="346"/>
      <c r="B35" s="346"/>
      <c r="C35" s="275"/>
      <c r="D35" s="275"/>
      <c r="E35" s="275"/>
      <c r="F35" s="603"/>
      <c r="G35" s="275"/>
      <c r="H35" s="405" t="s">
        <v>130</v>
      </c>
      <c r="I35" s="405" t="s">
        <v>54</v>
      </c>
      <c r="J35" s="405" t="s">
        <v>131</v>
      </c>
      <c r="K35" s="405" t="s">
        <v>132</v>
      </c>
      <c r="L35" s="391">
        <v>5</v>
      </c>
      <c r="M35" s="414">
        <v>2</v>
      </c>
      <c r="N35" s="420">
        <f>M35/L35</f>
        <v>0.4</v>
      </c>
      <c r="O35" s="418"/>
      <c r="P35" s="420">
        <f>M35/12</f>
        <v>0.16666666666666666</v>
      </c>
      <c r="Q35" s="564">
        <v>1</v>
      </c>
      <c r="R35" s="421">
        <f>(Q35+M35)/L35</f>
        <v>0.6</v>
      </c>
      <c r="S35" s="418"/>
      <c r="T35" s="420">
        <f>(Q35+M35)/12</f>
        <v>0.25</v>
      </c>
      <c r="U35" s="406"/>
      <c r="V35" s="431"/>
      <c r="W35" s="406"/>
      <c r="X35" s="33" t="s">
        <v>133</v>
      </c>
      <c r="Y35" s="33">
        <v>3</v>
      </c>
      <c r="Z35" s="124"/>
      <c r="AA35" s="213"/>
      <c r="AB35" s="258"/>
      <c r="AC35" s="253"/>
      <c r="AD35" s="253">
        <v>0</v>
      </c>
      <c r="AE35" s="253"/>
      <c r="AF35" s="33">
        <v>4</v>
      </c>
      <c r="AG35" s="232">
        <f t="shared" si="1"/>
        <v>0</v>
      </c>
      <c r="AH35" s="406"/>
      <c r="AI35" s="34" t="s">
        <v>62</v>
      </c>
      <c r="AJ35" s="35">
        <f>55000000+69600000</f>
        <v>124600000</v>
      </c>
      <c r="AK35" s="392"/>
      <c r="AL35" s="36" t="s">
        <v>134</v>
      </c>
      <c r="AM35" s="332"/>
      <c r="AN35" s="314"/>
      <c r="AO35" s="308"/>
      <c r="AP35" s="182"/>
      <c r="AQ35" s="288"/>
      <c r="AR35" s="38"/>
      <c r="AT35" s="38"/>
    </row>
    <row r="36" spans="1:46" s="37" customFormat="1" ht="165" customHeight="1" x14ac:dyDescent="0.35">
      <c r="A36" s="346"/>
      <c r="B36" s="346"/>
      <c r="C36" s="276"/>
      <c r="D36" s="276"/>
      <c r="E36" s="276"/>
      <c r="F36" s="604"/>
      <c r="G36" s="276"/>
      <c r="H36" s="407"/>
      <c r="I36" s="407"/>
      <c r="J36" s="407"/>
      <c r="K36" s="407"/>
      <c r="L36" s="393"/>
      <c r="M36" s="416"/>
      <c r="N36" s="422"/>
      <c r="O36" s="419"/>
      <c r="P36" s="422"/>
      <c r="Q36" s="565"/>
      <c r="R36" s="422"/>
      <c r="S36" s="419"/>
      <c r="T36" s="422"/>
      <c r="U36" s="407"/>
      <c r="V36" s="432"/>
      <c r="W36" s="407"/>
      <c r="X36" s="33" t="s">
        <v>135</v>
      </c>
      <c r="Y36" s="33">
        <v>2</v>
      </c>
      <c r="Z36" s="125" t="s">
        <v>301</v>
      </c>
      <c r="AA36" s="214">
        <v>1</v>
      </c>
      <c r="AB36" s="258" t="s">
        <v>325</v>
      </c>
      <c r="AC36" s="253" t="s">
        <v>386</v>
      </c>
      <c r="AD36" s="253">
        <v>1</v>
      </c>
      <c r="AE36" s="253"/>
      <c r="AF36" s="33">
        <v>8</v>
      </c>
      <c r="AG36" s="232">
        <f t="shared" si="1"/>
        <v>0.125</v>
      </c>
      <c r="AH36" s="407"/>
      <c r="AI36" s="34" t="s">
        <v>136</v>
      </c>
      <c r="AJ36" s="35">
        <v>40000000</v>
      </c>
      <c r="AK36" s="393"/>
      <c r="AL36" s="36" t="s">
        <v>137</v>
      </c>
      <c r="AM36" s="333"/>
      <c r="AN36" s="315"/>
      <c r="AO36" s="309"/>
      <c r="AP36" s="182"/>
      <c r="AQ36" s="288"/>
      <c r="AR36" s="38"/>
      <c r="AT36" s="38"/>
    </row>
    <row r="37" spans="1:46" s="44" customFormat="1" ht="136" customHeight="1" x14ac:dyDescent="0.35">
      <c r="A37" s="346"/>
      <c r="B37" s="346"/>
      <c r="C37" s="424"/>
      <c r="D37" s="424"/>
      <c r="E37" s="424"/>
      <c r="F37" s="268"/>
      <c r="G37" s="424" t="s">
        <v>138</v>
      </c>
      <c r="H37" s="424" t="s">
        <v>139</v>
      </c>
      <c r="I37" s="424">
        <v>0</v>
      </c>
      <c r="J37" s="424" t="s">
        <v>140</v>
      </c>
      <c r="K37" s="424" t="s">
        <v>141</v>
      </c>
      <c r="L37" s="424">
        <v>2</v>
      </c>
      <c r="M37" s="433">
        <v>0</v>
      </c>
      <c r="N37" s="439">
        <f>M37/L37</f>
        <v>0</v>
      </c>
      <c r="O37" s="439">
        <f>(N37+N41)/2</f>
        <v>0.2</v>
      </c>
      <c r="P37" s="439">
        <f>M37/4</f>
        <v>0</v>
      </c>
      <c r="Q37" s="451">
        <v>1</v>
      </c>
      <c r="R37" s="439">
        <f>Q37/L37</f>
        <v>0.5</v>
      </c>
      <c r="S37" s="439">
        <f>(R37+R41)/2</f>
        <v>0.55000000000000004</v>
      </c>
      <c r="T37" s="439">
        <f>(Q37+M37)/4</f>
        <v>0.25</v>
      </c>
      <c r="U37" s="424" t="s">
        <v>142</v>
      </c>
      <c r="V37" s="470">
        <v>2020130010163</v>
      </c>
      <c r="W37" s="424" t="s">
        <v>143</v>
      </c>
      <c r="X37" s="39" t="s">
        <v>144</v>
      </c>
      <c r="Y37" s="40">
        <v>2</v>
      </c>
      <c r="Z37" s="126"/>
      <c r="AA37" s="215"/>
      <c r="AB37" s="259"/>
      <c r="AC37" s="252" t="s">
        <v>370</v>
      </c>
      <c r="AD37" s="252">
        <v>1</v>
      </c>
      <c r="AE37" s="252">
        <v>1</v>
      </c>
      <c r="AF37" s="40">
        <v>4</v>
      </c>
      <c r="AG37" s="232">
        <f t="shared" si="1"/>
        <v>0.25</v>
      </c>
      <c r="AH37" s="424" t="s">
        <v>36</v>
      </c>
      <c r="AI37" s="41" t="s">
        <v>62</v>
      </c>
      <c r="AJ37" s="42">
        <f>320000000+352602000</f>
        <v>672602000</v>
      </c>
      <c r="AK37" s="554" t="s">
        <v>145</v>
      </c>
      <c r="AL37" s="43" t="s">
        <v>146</v>
      </c>
      <c r="AM37" s="334">
        <f>SUM(AJ37:AJ45)</f>
        <v>1011401598</v>
      </c>
      <c r="AN37" s="316">
        <v>353000000</v>
      </c>
      <c r="AO37" s="304">
        <f>AN37/AM37</f>
        <v>0.34902060734137774</v>
      </c>
      <c r="AP37" s="183"/>
      <c r="AQ37" s="280"/>
      <c r="AR37" s="45"/>
      <c r="AT37" s="45"/>
    </row>
    <row r="38" spans="1:46" s="44" customFormat="1" ht="60" customHeight="1" x14ac:dyDescent="0.35">
      <c r="A38" s="346"/>
      <c r="B38" s="346"/>
      <c r="C38" s="425"/>
      <c r="D38" s="425"/>
      <c r="E38" s="425"/>
      <c r="F38" s="269"/>
      <c r="G38" s="425"/>
      <c r="H38" s="425"/>
      <c r="I38" s="425"/>
      <c r="J38" s="425"/>
      <c r="K38" s="425"/>
      <c r="L38" s="425"/>
      <c r="M38" s="434"/>
      <c r="N38" s="440"/>
      <c r="O38" s="440"/>
      <c r="P38" s="440"/>
      <c r="Q38" s="452"/>
      <c r="R38" s="440"/>
      <c r="S38" s="440"/>
      <c r="T38" s="440"/>
      <c r="U38" s="425"/>
      <c r="V38" s="471"/>
      <c r="W38" s="425"/>
      <c r="X38" s="39" t="s">
        <v>147</v>
      </c>
      <c r="Y38" s="40">
        <v>2</v>
      </c>
      <c r="Z38" s="127"/>
      <c r="AA38" s="215"/>
      <c r="AB38" s="259"/>
      <c r="AC38" s="252"/>
      <c r="AD38" s="252">
        <v>0</v>
      </c>
      <c r="AE38" s="252"/>
      <c r="AF38" s="40">
        <v>7</v>
      </c>
      <c r="AG38" s="232">
        <f t="shared" si="1"/>
        <v>0</v>
      </c>
      <c r="AH38" s="425"/>
      <c r="AI38" s="46" t="s">
        <v>52</v>
      </c>
      <c r="AJ38" s="42">
        <v>90000000</v>
      </c>
      <c r="AK38" s="555"/>
      <c r="AL38" s="43" t="s">
        <v>148</v>
      </c>
      <c r="AM38" s="335"/>
      <c r="AN38" s="317"/>
      <c r="AO38" s="305"/>
      <c r="AP38" s="184"/>
      <c r="AQ38" s="280"/>
      <c r="AR38" s="45"/>
      <c r="AT38" s="45"/>
    </row>
    <row r="39" spans="1:46" s="44" customFormat="1" ht="131.15" customHeight="1" x14ac:dyDescent="0.35">
      <c r="A39" s="346"/>
      <c r="B39" s="346"/>
      <c r="C39" s="425"/>
      <c r="D39" s="425"/>
      <c r="E39" s="425"/>
      <c r="F39" s="269"/>
      <c r="G39" s="425"/>
      <c r="H39" s="425"/>
      <c r="I39" s="425"/>
      <c r="J39" s="425"/>
      <c r="K39" s="425"/>
      <c r="L39" s="425"/>
      <c r="M39" s="434"/>
      <c r="N39" s="440"/>
      <c r="O39" s="440"/>
      <c r="P39" s="440"/>
      <c r="Q39" s="452"/>
      <c r="R39" s="440"/>
      <c r="S39" s="440"/>
      <c r="T39" s="440"/>
      <c r="U39" s="425"/>
      <c r="V39" s="471"/>
      <c r="W39" s="425"/>
      <c r="X39" s="39" t="s">
        <v>149</v>
      </c>
      <c r="Y39" s="40">
        <v>2</v>
      </c>
      <c r="Z39" s="127"/>
      <c r="AA39" s="215"/>
      <c r="AB39" s="259"/>
      <c r="AC39" s="252"/>
      <c r="AD39" s="252">
        <v>0</v>
      </c>
      <c r="AE39" s="252"/>
      <c r="AF39" s="40">
        <v>4</v>
      </c>
      <c r="AG39" s="232">
        <f t="shared" si="1"/>
        <v>0</v>
      </c>
      <c r="AH39" s="425"/>
      <c r="AI39" s="46" t="s">
        <v>37</v>
      </c>
      <c r="AJ39" s="42">
        <v>50000000</v>
      </c>
      <c r="AK39" s="555"/>
      <c r="AL39" s="43" t="s">
        <v>150</v>
      </c>
      <c r="AM39" s="335"/>
      <c r="AN39" s="317"/>
      <c r="AO39" s="305"/>
      <c r="AP39" s="184"/>
      <c r="AQ39" s="280"/>
      <c r="AR39" s="45"/>
      <c r="AT39" s="45"/>
    </row>
    <row r="40" spans="1:46" s="44" customFormat="1" ht="136" customHeight="1" x14ac:dyDescent="0.35">
      <c r="A40" s="346"/>
      <c r="B40" s="346"/>
      <c r="C40" s="425"/>
      <c r="D40" s="425"/>
      <c r="E40" s="425"/>
      <c r="F40" s="269"/>
      <c r="G40" s="425"/>
      <c r="H40" s="426"/>
      <c r="I40" s="426"/>
      <c r="J40" s="426"/>
      <c r="K40" s="426"/>
      <c r="L40" s="426"/>
      <c r="M40" s="435"/>
      <c r="N40" s="441"/>
      <c r="O40" s="440"/>
      <c r="P40" s="441"/>
      <c r="Q40" s="453"/>
      <c r="R40" s="441"/>
      <c r="S40" s="440"/>
      <c r="T40" s="441"/>
      <c r="U40" s="426"/>
      <c r="V40" s="472"/>
      <c r="W40" s="426"/>
      <c r="X40" s="39" t="s">
        <v>151</v>
      </c>
      <c r="Y40" s="40">
        <v>1</v>
      </c>
      <c r="Z40" s="127"/>
      <c r="AA40" s="215"/>
      <c r="AB40" s="259"/>
      <c r="AC40" s="252"/>
      <c r="AD40" s="252">
        <v>0</v>
      </c>
      <c r="AE40" s="252"/>
      <c r="AF40" s="40">
        <v>2</v>
      </c>
      <c r="AG40" s="232">
        <f t="shared" si="1"/>
        <v>0</v>
      </c>
      <c r="AH40" s="426"/>
      <c r="AI40" s="46" t="s">
        <v>124</v>
      </c>
      <c r="AJ40" s="42">
        <v>45525249</v>
      </c>
      <c r="AK40" s="556"/>
      <c r="AL40" s="43" t="s">
        <v>152</v>
      </c>
      <c r="AM40" s="335"/>
      <c r="AN40" s="317"/>
      <c r="AO40" s="305"/>
      <c r="AP40" s="184"/>
      <c r="AQ40" s="280"/>
      <c r="AR40" s="45"/>
      <c r="AT40" s="45"/>
    </row>
    <row r="41" spans="1:46" s="52" customFormat="1" ht="37" customHeight="1" x14ac:dyDescent="0.35">
      <c r="A41" s="346"/>
      <c r="B41" s="346"/>
      <c r="C41" s="425"/>
      <c r="D41" s="425"/>
      <c r="E41" s="425"/>
      <c r="F41" s="269"/>
      <c r="G41" s="425"/>
      <c r="H41" s="442" t="s">
        <v>153</v>
      </c>
      <c r="I41" s="442">
        <v>0</v>
      </c>
      <c r="J41" s="442" t="s">
        <v>154</v>
      </c>
      <c r="K41" s="442" t="s">
        <v>155</v>
      </c>
      <c r="L41" s="442">
        <v>0.5</v>
      </c>
      <c r="M41" s="436">
        <v>0.2</v>
      </c>
      <c r="N41" s="439">
        <f>M41/L41</f>
        <v>0.4</v>
      </c>
      <c r="O41" s="440"/>
      <c r="P41" s="439">
        <f>M41/1</f>
        <v>0.2</v>
      </c>
      <c r="Q41" s="448">
        <v>0.1</v>
      </c>
      <c r="R41" s="439">
        <f>(Q41+M41)/L41</f>
        <v>0.60000000000000009</v>
      </c>
      <c r="S41" s="440"/>
      <c r="T41" s="439">
        <f>(Q41+M41)/1</f>
        <v>0.30000000000000004</v>
      </c>
      <c r="U41" s="442" t="s">
        <v>156</v>
      </c>
      <c r="V41" s="445">
        <v>2021130010005</v>
      </c>
      <c r="W41" s="442" t="s">
        <v>157</v>
      </c>
      <c r="X41" s="47" t="s">
        <v>158</v>
      </c>
      <c r="Y41" s="48">
        <v>1</v>
      </c>
      <c r="Z41" s="128" t="s">
        <v>309</v>
      </c>
      <c r="AA41" s="216">
        <v>1</v>
      </c>
      <c r="AB41" s="260"/>
      <c r="AC41" s="250">
        <v>1</v>
      </c>
      <c r="AD41" s="250">
        <v>0</v>
      </c>
      <c r="AE41" s="250">
        <v>1</v>
      </c>
      <c r="AF41" s="48">
        <v>1</v>
      </c>
      <c r="AG41" s="232">
        <f t="shared" si="1"/>
        <v>0</v>
      </c>
      <c r="AH41" s="442" t="s">
        <v>159</v>
      </c>
      <c r="AI41" s="49" t="s">
        <v>37</v>
      </c>
      <c r="AJ41" s="50">
        <v>48274349</v>
      </c>
      <c r="AK41" s="557" t="s">
        <v>160</v>
      </c>
      <c r="AL41" s="51" t="s">
        <v>161</v>
      </c>
      <c r="AM41" s="335"/>
      <c r="AN41" s="317"/>
      <c r="AO41" s="305"/>
      <c r="AP41" s="572"/>
      <c r="AQ41" s="281"/>
      <c r="AR41" s="53"/>
      <c r="AT41" s="53"/>
    </row>
    <row r="42" spans="1:46" s="52" customFormat="1" ht="40" customHeight="1" x14ac:dyDescent="0.35">
      <c r="A42" s="346"/>
      <c r="B42" s="346"/>
      <c r="C42" s="425"/>
      <c r="D42" s="425"/>
      <c r="E42" s="425"/>
      <c r="F42" s="269"/>
      <c r="G42" s="425"/>
      <c r="H42" s="443"/>
      <c r="I42" s="443"/>
      <c r="J42" s="443"/>
      <c r="K42" s="443"/>
      <c r="L42" s="443"/>
      <c r="M42" s="437"/>
      <c r="N42" s="440"/>
      <c r="O42" s="440"/>
      <c r="P42" s="440"/>
      <c r="Q42" s="449"/>
      <c r="R42" s="440"/>
      <c r="S42" s="440"/>
      <c r="T42" s="440"/>
      <c r="U42" s="443"/>
      <c r="V42" s="446"/>
      <c r="W42" s="443"/>
      <c r="X42" s="47" t="s">
        <v>162</v>
      </c>
      <c r="Y42" s="48">
        <v>1</v>
      </c>
      <c r="Z42" s="128"/>
      <c r="AA42" s="216"/>
      <c r="AB42" s="260"/>
      <c r="AC42" s="250"/>
      <c r="AD42" s="250">
        <v>0</v>
      </c>
      <c r="AE42" s="250"/>
      <c r="AF42" s="48">
        <v>1</v>
      </c>
      <c r="AG42" s="232">
        <f t="shared" si="1"/>
        <v>0</v>
      </c>
      <c r="AH42" s="443"/>
      <c r="AI42" s="49" t="s">
        <v>52</v>
      </c>
      <c r="AJ42" s="50">
        <v>105000000</v>
      </c>
      <c r="AK42" s="558"/>
      <c r="AL42" s="51" t="s">
        <v>148</v>
      </c>
      <c r="AM42" s="335"/>
      <c r="AN42" s="317"/>
      <c r="AO42" s="305"/>
      <c r="AP42" s="573"/>
      <c r="AQ42" s="281"/>
      <c r="AR42" s="53"/>
      <c r="AT42" s="53"/>
    </row>
    <row r="43" spans="1:46" s="52" customFormat="1" ht="41.15" customHeight="1" x14ac:dyDescent="0.35">
      <c r="A43" s="346"/>
      <c r="B43" s="346"/>
      <c r="C43" s="425"/>
      <c r="D43" s="425"/>
      <c r="E43" s="425"/>
      <c r="F43" s="269"/>
      <c r="G43" s="425"/>
      <c r="H43" s="443"/>
      <c r="I43" s="443"/>
      <c r="J43" s="443"/>
      <c r="K43" s="443"/>
      <c r="L43" s="443"/>
      <c r="M43" s="437"/>
      <c r="N43" s="440"/>
      <c r="O43" s="440"/>
      <c r="P43" s="440"/>
      <c r="Q43" s="449"/>
      <c r="R43" s="440"/>
      <c r="S43" s="440"/>
      <c r="T43" s="440"/>
      <c r="U43" s="443"/>
      <c r="V43" s="446"/>
      <c r="W43" s="443"/>
      <c r="X43" s="47" t="s">
        <v>163</v>
      </c>
      <c r="Y43" s="48">
        <v>1</v>
      </c>
      <c r="Z43" s="129"/>
      <c r="AA43" s="217"/>
      <c r="AB43" s="261"/>
      <c r="AC43" s="251"/>
      <c r="AD43" s="273">
        <v>0</v>
      </c>
      <c r="AE43" s="251"/>
      <c r="AF43" s="48">
        <v>1</v>
      </c>
      <c r="AG43" s="232">
        <f t="shared" si="1"/>
        <v>0</v>
      </c>
      <c r="AH43" s="443"/>
      <c r="AI43" s="54"/>
      <c r="AJ43" s="50"/>
      <c r="AK43" s="558"/>
      <c r="AL43" s="51"/>
      <c r="AM43" s="335"/>
      <c r="AN43" s="317"/>
      <c r="AO43" s="305"/>
      <c r="AP43" s="573"/>
      <c r="AQ43" s="281"/>
      <c r="AR43" s="53"/>
      <c r="AT43" s="53"/>
    </row>
    <row r="44" spans="1:46" s="52" customFormat="1" ht="41.15" customHeight="1" x14ac:dyDescent="0.35">
      <c r="A44" s="346"/>
      <c r="B44" s="346"/>
      <c r="C44" s="425"/>
      <c r="D44" s="425"/>
      <c r="E44" s="425"/>
      <c r="F44" s="269"/>
      <c r="G44" s="425"/>
      <c r="H44" s="443"/>
      <c r="I44" s="443"/>
      <c r="J44" s="443"/>
      <c r="K44" s="443"/>
      <c r="L44" s="443"/>
      <c r="M44" s="437"/>
      <c r="N44" s="440"/>
      <c r="O44" s="440"/>
      <c r="P44" s="440"/>
      <c r="Q44" s="449"/>
      <c r="R44" s="440"/>
      <c r="S44" s="440"/>
      <c r="T44" s="440"/>
      <c r="U44" s="443"/>
      <c r="V44" s="446"/>
      <c r="W44" s="443"/>
      <c r="X44" s="47" t="s">
        <v>164</v>
      </c>
      <c r="Y44" s="48">
        <v>1</v>
      </c>
      <c r="Z44" s="129"/>
      <c r="AA44" s="217"/>
      <c r="AB44" s="261"/>
      <c r="AC44" s="251"/>
      <c r="AD44" s="273">
        <v>0</v>
      </c>
      <c r="AE44" s="251"/>
      <c r="AF44" s="48">
        <v>1</v>
      </c>
      <c r="AG44" s="232">
        <f t="shared" si="1"/>
        <v>0</v>
      </c>
      <c r="AH44" s="443"/>
      <c r="AI44" s="54"/>
      <c r="AJ44" s="50"/>
      <c r="AK44" s="558"/>
      <c r="AL44" s="51"/>
      <c r="AM44" s="335"/>
      <c r="AN44" s="317"/>
      <c r="AO44" s="305"/>
      <c r="AP44" s="573"/>
      <c r="AQ44" s="281"/>
      <c r="AR44" s="53"/>
      <c r="AT44" s="53"/>
    </row>
    <row r="45" spans="1:46" s="52" customFormat="1" ht="39" customHeight="1" x14ac:dyDescent="0.35">
      <c r="A45" s="346"/>
      <c r="B45" s="346"/>
      <c r="C45" s="426"/>
      <c r="D45" s="426"/>
      <c r="E45" s="426"/>
      <c r="F45" s="270"/>
      <c r="G45" s="426"/>
      <c r="H45" s="444"/>
      <c r="I45" s="444"/>
      <c r="J45" s="444"/>
      <c r="K45" s="444"/>
      <c r="L45" s="444"/>
      <c r="M45" s="438"/>
      <c r="N45" s="441"/>
      <c r="O45" s="441"/>
      <c r="P45" s="441"/>
      <c r="Q45" s="450"/>
      <c r="R45" s="441"/>
      <c r="S45" s="441"/>
      <c r="T45" s="441"/>
      <c r="U45" s="444"/>
      <c r="V45" s="447"/>
      <c r="W45" s="444"/>
      <c r="X45" s="47" t="s">
        <v>165</v>
      </c>
      <c r="Y45" s="48">
        <v>1</v>
      </c>
      <c r="Z45" s="129"/>
      <c r="AA45" s="217"/>
      <c r="AB45" s="261"/>
      <c r="AC45" s="251"/>
      <c r="AD45" s="273">
        <v>0</v>
      </c>
      <c r="AE45" s="251"/>
      <c r="AF45" s="48">
        <v>1</v>
      </c>
      <c r="AG45" s="232">
        <f t="shared" si="1"/>
        <v>0</v>
      </c>
      <c r="AH45" s="444"/>
      <c r="AI45" s="54"/>
      <c r="AJ45" s="50"/>
      <c r="AK45" s="559"/>
      <c r="AL45" s="51"/>
      <c r="AM45" s="336"/>
      <c r="AN45" s="318"/>
      <c r="AO45" s="306"/>
      <c r="AP45" s="574"/>
      <c r="AQ45" s="281"/>
      <c r="AR45" s="53"/>
      <c r="AT45" s="53"/>
    </row>
    <row r="46" spans="1:46" s="60" customFormat="1" ht="101.15" customHeight="1" x14ac:dyDescent="0.35">
      <c r="A46" s="346"/>
      <c r="B46" s="346"/>
      <c r="C46" s="457" t="s">
        <v>166</v>
      </c>
      <c r="D46" s="457" t="s">
        <v>167</v>
      </c>
      <c r="E46" s="457" t="s">
        <v>168</v>
      </c>
      <c r="F46" s="503">
        <f>(((M46+Q46)/237)+((M52+Q52)/16))/2</f>
        <v>0.46743143459915615</v>
      </c>
      <c r="G46" s="457" t="s">
        <v>169</v>
      </c>
      <c r="H46" s="454" t="s">
        <v>170</v>
      </c>
      <c r="I46" s="457" t="s">
        <v>171</v>
      </c>
      <c r="J46" s="457" t="s">
        <v>172</v>
      </c>
      <c r="K46" s="454" t="s">
        <v>173</v>
      </c>
      <c r="L46" s="457">
        <v>63</v>
      </c>
      <c r="M46" s="463">
        <v>14</v>
      </c>
      <c r="N46" s="466">
        <f>M46/L46</f>
        <v>0.22222222222222221</v>
      </c>
      <c r="O46" s="466">
        <f>(N46+N52+N59)/3</f>
        <v>0.24074074074074073</v>
      </c>
      <c r="P46" s="466">
        <f>M46/237</f>
        <v>5.9071729957805907E-2</v>
      </c>
      <c r="Q46" s="578">
        <f>AD47+AD50+AE51</f>
        <v>15</v>
      </c>
      <c r="R46" s="469">
        <f>(Q46+M46)/L46</f>
        <v>0.46031746031746029</v>
      </c>
      <c r="S46" s="466">
        <f>(R46+R52+R59)/3</f>
        <v>0.82010582010582012</v>
      </c>
      <c r="T46" s="466">
        <f>(Q46+M46)/237</f>
        <v>0.12236286919831224</v>
      </c>
      <c r="U46" s="457" t="s">
        <v>174</v>
      </c>
      <c r="V46" s="460">
        <v>2020130010217</v>
      </c>
      <c r="W46" s="457" t="s">
        <v>175</v>
      </c>
      <c r="X46" s="55" t="s">
        <v>176</v>
      </c>
      <c r="Y46" s="56">
        <v>1</v>
      </c>
      <c r="Z46" s="130"/>
      <c r="AA46" s="218"/>
      <c r="AB46" s="262"/>
      <c r="AC46" s="248"/>
      <c r="AD46" s="248">
        <v>0</v>
      </c>
      <c r="AE46" s="248"/>
      <c r="AF46" s="56">
        <v>1</v>
      </c>
      <c r="AG46" s="232">
        <f t="shared" si="1"/>
        <v>0</v>
      </c>
      <c r="AH46" s="457" t="s">
        <v>36</v>
      </c>
      <c r="AI46" s="57" t="s">
        <v>177</v>
      </c>
      <c r="AJ46" s="58">
        <v>50000000</v>
      </c>
      <c r="AK46" s="551" t="s">
        <v>178</v>
      </c>
      <c r="AL46" s="59" t="s">
        <v>179</v>
      </c>
      <c r="AM46" s="337">
        <f>SUM(AJ46:AJ61)</f>
        <v>1679760249</v>
      </c>
      <c r="AN46" s="319">
        <v>928371594.33000004</v>
      </c>
      <c r="AO46" s="301">
        <f>AN46/AM46</f>
        <v>0.55268101199720676</v>
      </c>
      <c r="AP46" s="185"/>
      <c r="AQ46" s="246" t="s">
        <v>363</v>
      </c>
      <c r="AR46" s="61"/>
      <c r="AT46" s="61"/>
    </row>
    <row r="47" spans="1:46" s="60" customFormat="1" ht="139" customHeight="1" x14ac:dyDescent="0.35">
      <c r="A47" s="346"/>
      <c r="B47" s="346"/>
      <c r="C47" s="458"/>
      <c r="D47" s="458"/>
      <c r="E47" s="458"/>
      <c r="F47" s="504"/>
      <c r="G47" s="458"/>
      <c r="H47" s="455"/>
      <c r="I47" s="458"/>
      <c r="J47" s="458"/>
      <c r="K47" s="455"/>
      <c r="L47" s="458"/>
      <c r="M47" s="464"/>
      <c r="N47" s="467"/>
      <c r="O47" s="467"/>
      <c r="P47" s="467"/>
      <c r="Q47" s="579"/>
      <c r="R47" s="469"/>
      <c r="S47" s="467"/>
      <c r="T47" s="467"/>
      <c r="U47" s="458"/>
      <c r="V47" s="461"/>
      <c r="W47" s="458"/>
      <c r="X47" s="56" t="s">
        <v>180</v>
      </c>
      <c r="Y47" s="56">
        <v>3</v>
      </c>
      <c r="Z47" s="130" t="s">
        <v>308</v>
      </c>
      <c r="AA47" s="218">
        <v>2</v>
      </c>
      <c r="AB47" s="262" t="s">
        <v>326</v>
      </c>
      <c r="AC47" s="248" t="s">
        <v>380</v>
      </c>
      <c r="AD47" s="248">
        <v>4</v>
      </c>
      <c r="AE47" s="248">
        <v>3595</v>
      </c>
      <c r="AF47" s="56">
        <v>8</v>
      </c>
      <c r="AG47" s="232">
        <f t="shared" si="1"/>
        <v>0.5</v>
      </c>
      <c r="AH47" s="458"/>
      <c r="AI47" s="57" t="s">
        <v>181</v>
      </c>
      <c r="AJ47" s="58">
        <v>50000000</v>
      </c>
      <c r="AK47" s="552"/>
      <c r="AL47" s="59" t="s">
        <v>182</v>
      </c>
      <c r="AM47" s="338"/>
      <c r="AN47" s="320"/>
      <c r="AO47" s="302"/>
      <c r="AP47" s="186" t="s">
        <v>364</v>
      </c>
      <c r="AQ47" s="246"/>
      <c r="AR47" s="61"/>
      <c r="AT47" s="61"/>
    </row>
    <row r="48" spans="1:46" s="60" customFormat="1" ht="128.15" customHeight="1" x14ac:dyDescent="0.35">
      <c r="A48" s="346"/>
      <c r="B48" s="346"/>
      <c r="C48" s="458"/>
      <c r="D48" s="458"/>
      <c r="E48" s="458"/>
      <c r="F48" s="504"/>
      <c r="G48" s="458"/>
      <c r="H48" s="455"/>
      <c r="I48" s="458"/>
      <c r="J48" s="458"/>
      <c r="K48" s="455"/>
      <c r="L48" s="458"/>
      <c r="M48" s="464"/>
      <c r="N48" s="467"/>
      <c r="O48" s="467"/>
      <c r="P48" s="467"/>
      <c r="Q48" s="579"/>
      <c r="R48" s="469"/>
      <c r="S48" s="467"/>
      <c r="T48" s="467"/>
      <c r="U48" s="458"/>
      <c r="V48" s="461"/>
      <c r="W48" s="458"/>
      <c r="X48" s="55" t="s">
        <v>183</v>
      </c>
      <c r="Y48" s="56">
        <v>2</v>
      </c>
      <c r="Z48" s="131"/>
      <c r="AA48" s="219"/>
      <c r="AB48" s="262"/>
      <c r="AC48" s="248"/>
      <c r="AD48" s="248">
        <v>0</v>
      </c>
      <c r="AE48" s="248"/>
      <c r="AF48" s="56">
        <v>7</v>
      </c>
      <c r="AG48" s="232">
        <f t="shared" si="1"/>
        <v>0</v>
      </c>
      <c r="AH48" s="458"/>
      <c r="AI48" s="57" t="s">
        <v>52</v>
      </c>
      <c r="AJ48" s="58">
        <v>50000000</v>
      </c>
      <c r="AK48" s="552"/>
      <c r="AL48" s="59" t="s">
        <v>184</v>
      </c>
      <c r="AM48" s="338"/>
      <c r="AN48" s="320"/>
      <c r="AO48" s="302"/>
      <c r="AP48" s="185"/>
      <c r="AQ48" s="246" t="s">
        <v>363</v>
      </c>
      <c r="AR48" s="61"/>
      <c r="AT48" s="61"/>
    </row>
    <row r="49" spans="1:46" s="60" customFormat="1" ht="94" customHeight="1" x14ac:dyDescent="0.35">
      <c r="A49" s="346"/>
      <c r="B49" s="346"/>
      <c r="C49" s="458"/>
      <c r="D49" s="458"/>
      <c r="E49" s="458"/>
      <c r="F49" s="504"/>
      <c r="G49" s="458"/>
      <c r="H49" s="455"/>
      <c r="I49" s="458"/>
      <c r="J49" s="458"/>
      <c r="K49" s="455"/>
      <c r="L49" s="458"/>
      <c r="M49" s="464"/>
      <c r="N49" s="467"/>
      <c r="O49" s="467"/>
      <c r="P49" s="467"/>
      <c r="Q49" s="579"/>
      <c r="R49" s="469"/>
      <c r="S49" s="467"/>
      <c r="T49" s="467"/>
      <c r="U49" s="458"/>
      <c r="V49" s="461"/>
      <c r="W49" s="458"/>
      <c r="X49" s="56" t="s">
        <v>185</v>
      </c>
      <c r="Y49" s="56">
        <v>2</v>
      </c>
      <c r="Z49" s="130"/>
      <c r="AA49" s="218"/>
      <c r="AB49" s="262"/>
      <c r="AC49" s="248"/>
      <c r="AD49" s="248">
        <v>0</v>
      </c>
      <c r="AE49" s="248"/>
      <c r="AF49" s="56">
        <v>7</v>
      </c>
      <c r="AG49" s="232">
        <f t="shared" si="1"/>
        <v>0</v>
      </c>
      <c r="AH49" s="458"/>
      <c r="AI49" s="57" t="s">
        <v>52</v>
      </c>
      <c r="AJ49" s="58">
        <v>20000000</v>
      </c>
      <c r="AK49" s="552"/>
      <c r="AL49" s="59" t="s">
        <v>184</v>
      </c>
      <c r="AM49" s="338"/>
      <c r="AN49" s="320"/>
      <c r="AO49" s="302"/>
      <c r="AP49" s="185"/>
      <c r="AQ49" s="246" t="s">
        <v>363</v>
      </c>
      <c r="AR49" s="61"/>
      <c r="AT49" s="61"/>
    </row>
    <row r="50" spans="1:46" s="60" customFormat="1" ht="74.150000000000006" customHeight="1" x14ac:dyDescent="0.35">
      <c r="A50" s="346"/>
      <c r="B50" s="346"/>
      <c r="C50" s="458"/>
      <c r="D50" s="458"/>
      <c r="E50" s="458"/>
      <c r="F50" s="504"/>
      <c r="G50" s="458"/>
      <c r="H50" s="455"/>
      <c r="I50" s="458"/>
      <c r="J50" s="458"/>
      <c r="K50" s="455"/>
      <c r="L50" s="458"/>
      <c r="M50" s="464"/>
      <c r="N50" s="467"/>
      <c r="O50" s="467"/>
      <c r="P50" s="467"/>
      <c r="Q50" s="579"/>
      <c r="R50" s="469"/>
      <c r="S50" s="467"/>
      <c r="T50" s="467"/>
      <c r="U50" s="458"/>
      <c r="V50" s="461"/>
      <c r="W50" s="458"/>
      <c r="X50" s="56" t="s">
        <v>186</v>
      </c>
      <c r="Y50" s="56">
        <v>3</v>
      </c>
      <c r="Z50" s="130"/>
      <c r="AA50" s="218"/>
      <c r="AB50" s="262"/>
      <c r="AC50" s="248" t="s">
        <v>367</v>
      </c>
      <c r="AD50" s="248">
        <v>1</v>
      </c>
      <c r="AE50" s="248">
        <v>1</v>
      </c>
      <c r="AF50" s="56">
        <v>10</v>
      </c>
      <c r="AG50" s="232">
        <f t="shared" si="1"/>
        <v>0.1</v>
      </c>
      <c r="AH50" s="458"/>
      <c r="AI50" s="57" t="s">
        <v>187</v>
      </c>
      <c r="AJ50" s="58">
        <f>185552000+285613000+[1]Hoja1!K8</f>
        <v>654303000</v>
      </c>
      <c r="AK50" s="552"/>
      <c r="AL50" s="59" t="s">
        <v>188</v>
      </c>
      <c r="AM50" s="338"/>
      <c r="AN50" s="320"/>
      <c r="AO50" s="302"/>
      <c r="AP50" s="187" t="s">
        <v>368</v>
      </c>
      <c r="AQ50" s="246"/>
      <c r="AR50" s="61"/>
      <c r="AT50" s="61"/>
    </row>
    <row r="51" spans="1:46" s="60" customFormat="1" ht="79" customHeight="1" x14ac:dyDescent="0.35">
      <c r="A51" s="346"/>
      <c r="B51" s="346"/>
      <c r="C51" s="458"/>
      <c r="D51" s="458"/>
      <c r="E51" s="458"/>
      <c r="F51" s="504"/>
      <c r="G51" s="458"/>
      <c r="H51" s="456"/>
      <c r="I51" s="459"/>
      <c r="J51" s="459"/>
      <c r="K51" s="456"/>
      <c r="L51" s="459"/>
      <c r="M51" s="465"/>
      <c r="N51" s="468"/>
      <c r="O51" s="467"/>
      <c r="P51" s="468"/>
      <c r="Q51" s="579"/>
      <c r="R51" s="469"/>
      <c r="S51" s="467"/>
      <c r="T51" s="467"/>
      <c r="U51" s="458"/>
      <c r="V51" s="461"/>
      <c r="W51" s="458"/>
      <c r="X51" s="55" t="s">
        <v>189</v>
      </c>
      <c r="Y51" s="56">
        <v>3</v>
      </c>
      <c r="Z51" s="130"/>
      <c r="AA51" s="218"/>
      <c r="AB51" s="262"/>
      <c r="AC51" s="248" t="s">
        <v>372</v>
      </c>
      <c r="AD51" s="248">
        <v>3</v>
      </c>
      <c r="AE51" s="248">
        <v>10</v>
      </c>
      <c r="AF51" s="56">
        <v>7</v>
      </c>
      <c r="AG51" s="232">
        <f t="shared" si="1"/>
        <v>0.42857142857142855</v>
      </c>
      <c r="AH51" s="458"/>
      <c r="AI51" s="57" t="s">
        <v>52</v>
      </c>
      <c r="AJ51" s="58">
        <v>60000000</v>
      </c>
      <c r="AK51" s="552"/>
      <c r="AL51" s="59" t="s">
        <v>184</v>
      </c>
      <c r="AM51" s="338"/>
      <c r="AN51" s="320"/>
      <c r="AO51" s="302"/>
      <c r="AP51" s="188" t="s">
        <v>371</v>
      </c>
      <c r="AQ51" s="246" t="s">
        <v>365</v>
      </c>
      <c r="AR51" s="61"/>
      <c r="AT51" s="61"/>
    </row>
    <row r="52" spans="1:46" s="60" customFormat="1" ht="58" customHeight="1" x14ac:dyDescent="0.35">
      <c r="A52" s="346"/>
      <c r="B52" s="346"/>
      <c r="C52" s="458"/>
      <c r="D52" s="458"/>
      <c r="E52" s="458"/>
      <c r="F52" s="504"/>
      <c r="G52" s="458"/>
      <c r="H52" s="454" t="s">
        <v>190</v>
      </c>
      <c r="I52" s="457" t="s">
        <v>191</v>
      </c>
      <c r="J52" s="457" t="s">
        <v>192</v>
      </c>
      <c r="K52" s="454" t="s">
        <v>193</v>
      </c>
      <c r="L52" s="457">
        <v>4</v>
      </c>
      <c r="M52" s="463">
        <v>2</v>
      </c>
      <c r="N52" s="466">
        <f>M52/L52</f>
        <v>0.5</v>
      </c>
      <c r="O52" s="467"/>
      <c r="P52" s="466">
        <f>M52/16</f>
        <v>0.125</v>
      </c>
      <c r="Q52" s="579">
        <v>11</v>
      </c>
      <c r="R52" s="467">
        <v>1</v>
      </c>
      <c r="S52" s="467"/>
      <c r="T52" s="469">
        <f>(Q52+M52)/16</f>
        <v>0.8125</v>
      </c>
      <c r="U52" s="458"/>
      <c r="V52" s="461"/>
      <c r="W52" s="458"/>
      <c r="X52" s="56" t="s">
        <v>194</v>
      </c>
      <c r="Y52" s="56">
        <v>12</v>
      </c>
      <c r="Z52" s="130"/>
      <c r="AA52" s="218"/>
      <c r="AB52" s="262"/>
      <c r="AC52" s="248" t="s">
        <v>366</v>
      </c>
      <c r="AD52" s="248">
        <v>10</v>
      </c>
      <c r="AE52" s="248">
        <v>10</v>
      </c>
      <c r="AF52" s="56">
        <v>12</v>
      </c>
      <c r="AG52" s="232">
        <f t="shared" si="1"/>
        <v>0.83333333333333337</v>
      </c>
      <c r="AH52" s="458"/>
      <c r="AI52" s="57" t="s">
        <v>52</v>
      </c>
      <c r="AJ52" s="58">
        <v>80000000</v>
      </c>
      <c r="AK52" s="552"/>
      <c r="AL52" s="59" t="s">
        <v>184</v>
      </c>
      <c r="AM52" s="338"/>
      <c r="AN52" s="320"/>
      <c r="AO52" s="302"/>
      <c r="AP52" s="188" t="s">
        <v>369</v>
      </c>
      <c r="AQ52" s="282"/>
      <c r="AR52" s="61"/>
      <c r="AT52" s="61"/>
    </row>
    <row r="53" spans="1:46" s="60" customFormat="1" ht="86.15" customHeight="1" x14ac:dyDescent="0.35">
      <c r="A53" s="346"/>
      <c r="B53" s="346"/>
      <c r="C53" s="458"/>
      <c r="D53" s="458"/>
      <c r="E53" s="458"/>
      <c r="F53" s="504"/>
      <c r="G53" s="458"/>
      <c r="H53" s="455"/>
      <c r="I53" s="458"/>
      <c r="J53" s="458"/>
      <c r="K53" s="455"/>
      <c r="L53" s="458"/>
      <c r="M53" s="464"/>
      <c r="N53" s="467"/>
      <c r="O53" s="467"/>
      <c r="P53" s="467"/>
      <c r="Q53" s="579"/>
      <c r="R53" s="467"/>
      <c r="S53" s="467"/>
      <c r="T53" s="469"/>
      <c r="U53" s="458"/>
      <c r="V53" s="461"/>
      <c r="W53" s="458"/>
      <c r="X53" s="56" t="s">
        <v>195</v>
      </c>
      <c r="Y53" s="56">
        <v>3</v>
      </c>
      <c r="Z53" s="132" t="s">
        <v>302</v>
      </c>
      <c r="AA53" s="220">
        <v>2</v>
      </c>
      <c r="AB53" s="262" t="s">
        <v>327</v>
      </c>
      <c r="AC53" s="248"/>
      <c r="AD53" s="248">
        <v>0</v>
      </c>
      <c r="AE53" s="248"/>
      <c r="AF53" s="56">
        <v>9</v>
      </c>
      <c r="AG53" s="232">
        <f t="shared" si="1"/>
        <v>0</v>
      </c>
      <c r="AH53" s="458"/>
      <c r="AI53" s="57" t="s">
        <v>37</v>
      </c>
      <c r="AJ53" s="58">
        <v>320000000</v>
      </c>
      <c r="AK53" s="552"/>
      <c r="AL53" s="59" t="s">
        <v>196</v>
      </c>
      <c r="AM53" s="338"/>
      <c r="AN53" s="320"/>
      <c r="AO53" s="302"/>
      <c r="AP53" s="188" t="s">
        <v>319</v>
      </c>
      <c r="AQ53" s="282"/>
      <c r="AR53" s="61"/>
      <c r="AT53" s="61"/>
    </row>
    <row r="54" spans="1:46" s="60" customFormat="1" ht="102" customHeight="1" x14ac:dyDescent="0.35">
      <c r="A54" s="346"/>
      <c r="B54" s="346"/>
      <c r="C54" s="458"/>
      <c r="D54" s="458"/>
      <c r="E54" s="458"/>
      <c r="F54" s="504"/>
      <c r="G54" s="458"/>
      <c r="H54" s="455"/>
      <c r="I54" s="458"/>
      <c r="J54" s="458"/>
      <c r="K54" s="455"/>
      <c r="L54" s="458"/>
      <c r="M54" s="464"/>
      <c r="N54" s="467"/>
      <c r="O54" s="467"/>
      <c r="P54" s="467"/>
      <c r="Q54" s="579"/>
      <c r="R54" s="467"/>
      <c r="S54" s="467"/>
      <c r="T54" s="469"/>
      <c r="U54" s="458"/>
      <c r="V54" s="461"/>
      <c r="W54" s="458"/>
      <c r="X54" s="56" t="s">
        <v>197</v>
      </c>
      <c r="Y54" s="56">
        <v>1</v>
      </c>
      <c r="Z54" s="130"/>
      <c r="AA54" s="218"/>
      <c r="AB54" s="262"/>
      <c r="AC54" s="248"/>
      <c r="AD54" s="248">
        <v>0</v>
      </c>
      <c r="AE54" s="248"/>
      <c r="AF54" s="56">
        <v>3</v>
      </c>
      <c r="AG54" s="232">
        <f t="shared" si="1"/>
        <v>0</v>
      </c>
      <c r="AH54" s="458"/>
      <c r="AI54" s="57" t="s">
        <v>198</v>
      </c>
      <c r="AJ54" s="58">
        <v>60000000</v>
      </c>
      <c r="AK54" s="552"/>
      <c r="AL54" s="59" t="s">
        <v>199</v>
      </c>
      <c r="AM54" s="338"/>
      <c r="AN54" s="320"/>
      <c r="AO54" s="302"/>
      <c r="AP54" s="189"/>
      <c r="AQ54" s="282"/>
      <c r="AR54" s="61"/>
      <c r="AT54" s="61"/>
    </row>
    <row r="55" spans="1:46" s="60" customFormat="1" ht="74.150000000000006" customHeight="1" x14ac:dyDescent="0.35">
      <c r="A55" s="346"/>
      <c r="B55" s="346"/>
      <c r="C55" s="458"/>
      <c r="D55" s="458"/>
      <c r="E55" s="458"/>
      <c r="F55" s="504"/>
      <c r="G55" s="458"/>
      <c r="H55" s="455"/>
      <c r="I55" s="458"/>
      <c r="J55" s="458"/>
      <c r="K55" s="455"/>
      <c r="L55" s="458"/>
      <c r="M55" s="464"/>
      <c r="N55" s="467"/>
      <c r="O55" s="467"/>
      <c r="P55" s="467"/>
      <c r="Q55" s="579"/>
      <c r="R55" s="467"/>
      <c r="S55" s="467"/>
      <c r="T55" s="469"/>
      <c r="U55" s="458"/>
      <c r="V55" s="461"/>
      <c r="W55" s="458"/>
      <c r="X55" s="56" t="s">
        <v>200</v>
      </c>
      <c r="Y55" s="56">
        <v>1</v>
      </c>
      <c r="Z55" s="130"/>
      <c r="AA55" s="218"/>
      <c r="AB55" s="262"/>
      <c r="AC55" s="248"/>
      <c r="AD55" s="248">
        <v>0</v>
      </c>
      <c r="AE55" s="248"/>
      <c r="AF55" s="56">
        <v>1</v>
      </c>
      <c r="AG55" s="232">
        <f t="shared" si="1"/>
        <v>0</v>
      </c>
      <c r="AH55" s="458"/>
      <c r="AI55" s="57" t="s">
        <v>52</v>
      </c>
      <c r="AJ55" s="58">
        <v>10000000</v>
      </c>
      <c r="AK55" s="552"/>
      <c r="AL55" s="59" t="s">
        <v>184</v>
      </c>
      <c r="AM55" s="338"/>
      <c r="AN55" s="320"/>
      <c r="AO55" s="302"/>
      <c r="AP55" s="189"/>
      <c r="AQ55" s="282"/>
      <c r="AR55" s="61"/>
      <c r="AT55" s="61"/>
    </row>
    <row r="56" spans="1:46" s="60" customFormat="1" ht="93" customHeight="1" x14ac:dyDescent="0.35">
      <c r="A56" s="346"/>
      <c r="B56" s="346"/>
      <c r="C56" s="458"/>
      <c r="D56" s="458"/>
      <c r="E56" s="458"/>
      <c r="F56" s="504"/>
      <c r="G56" s="458"/>
      <c r="H56" s="455"/>
      <c r="I56" s="458"/>
      <c r="J56" s="458"/>
      <c r="K56" s="455"/>
      <c r="L56" s="458"/>
      <c r="M56" s="464"/>
      <c r="N56" s="467"/>
      <c r="O56" s="467"/>
      <c r="P56" s="467"/>
      <c r="Q56" s="579"/>
      <c r="R56" s="467"/>
      <c r="S56" s="467"/>
      <c r="T56" s="469"/>
      <c r="U56" s="458"/>
      <c r="V56" s="461"/>
      <c r="W56" s="458"/>
      <c r="X56" s="56" t="s">
        <v>201</v>
      </c>
      <c r="Y56" s="56">
        <v>2</v>
      </c>
      <c r="Z56" s="130"/>
      <c r="AA56" s="218"/>
      <c r="AB56" s="262"/>
      <c r="AC56" s="248"/>
      <c r="AD56" s="248">
        <v>0</v>
      </c>
      <c r="AE56" s="248"/>
      <c r="AF56" s="56">
        <v>4</v>
      </c>
      <c r="AG56" s="232">
        <f t="shared" si="1"/>
        <v>0</v>
      </c>
      <c r="AH56" s="458"/>
      <c r="AI56" s="57" t="s">
        <v>202</v>
      </c>
      <c r="AJ56" s="58">
        <v>20000000</v>
      </c>
      <c r="AK56" s="552"/>
      <c r="AL56" s="59" t="s">
        <v>203</v>
      </c>
      <c r="AM56" s="338"/>
      <c r="AN56" s="320"/>
      <c r="AO56" s="302"/>
      <c r="AP56" s="185"/>
      <c r="AQ56" s="282"/>
      <c r="AR56" s="61"/>
      <c r="AT56" s="61"/>
    </row>
    <row r="57" spans="1:46" s="60" customFormat="1" ht="78" customHeight="1" x14ac:dyDescent="0.35">
      <c r="A57" s="346"/>
      <c r="B57" s="346"/>
      <c r="C57" s="458"/>
      <c r="D57" s="458"/>
      <c r="E57" s="458"/>
      <c r="F57" s="504"/>
      <c r="G57" s="458"/>
      <c r="H57" s="455"/>
      <c r="I57" s="458"/>
      <c r="J57" s="458"/>
      <c r="K57" s="455"/>
      <c r="L57" s="458"/>
      <c r="M57" s="464"/>
      <c r="N57" s="467"/>
      <c r="O57" s="467"/>
      <c r="P57" s="467"/>
      <c r="Q57" s="579"/>
      <c r="R57" s="467"/>
      <c r="S57" s="467"/>
      <c r="T57" s="469"/>
      <c r="U57" s="458"/>
      <c r="V57" s="461"/>
      <c r="W57" s="458"/>
      <c r="X57" s="56" t="s">
        <v>204</v>
      </c>
      <c r="Y57" s="56">
        <v>2</v>
      </c>
      <c r="Z57" s="130"/>
      <c r="AA57" s="218"/>
      <c r="AB57" s="262"/>
      <c r="AC57" s="248" t="s">
        <v>340</v>
      </c>
      <c r="AD57" s="248">
        <v>1</v>
      </c>
      <c r="AE57" s="248"/>
      <c r="AF57" s="56">
        <v>8</v>
      </c>
      <c r="AG57" s="232">
        <f t="shared" si="1"/>
        <v>0.125</v>
      </c>
      <c r="AH57" s="458"/>
      <c r="AI57" s="57" t="s">
        <v>52</v>
      </c>
      <c r="AJ57" s="58">
        <v>30000000</v>
      </c>
      <c r="AK57" s="552"/>
      <c r="AL57" s="59" t="s">
        <v>184</v>
      </c>
      <c r="AM57" s="338"/>
      <c r="AN57" s="320"/>
      <c r="AO57" s="302"/>
      <c r="AP57" s="185"/>
      <c r="AQ57" s="282"/>
      <c r="AR57" s="61"/>
      <c r="AT57" s="61"/>
    </row>
    <row r="58" spans="1:46" s="60" customFormat="1" ht="114" customHeight="1" x14ac:dyDescent="0.35">
      <c r="A58" s="346"/>
      <c r="B58" s="346"/>
      <c r="C58" s="458"/>
      <c r="D58" s="458"/>
      <c r="E58" s="458"/>
      <c r="F58" s="504"/>
      <c r="G58" s="458"/>
      <c r="H58" s="456"/>
      <c r="I58" s="459"/>
      <c r="J58" s="459"/>
      <c r="K58" s="456"/>
      <c r="L58" s="459"/>
      <c r="M58" s="465"/>
      <c r="N58" s="468"/>
      <c r="O58" s="467"/>
      <c r="P58" s="468"/>
      <c r="Q58" s="580"/>
      <c r="R58" s="468"/>
      <c r="S58" s="467"/>
      <c r="T58" s="469"/>
      <c r="U58" s="459"/>
      <c r="V58" s="462"/>
      <c r="W58" s="459"/>
      <c r="X58" s="56" t="s">
        <v>205</v>
      </c>
      <c r="Y58" s="56">
        <v>2</v>
      </c>
      <c r="Z58" s="130"/>
      <c r="AA58" s="218"/>
      <c r="AB58" s="262"/>
      <c r="AC58" s="248" t="s">
        <v>382</v>
      </c>
      <c r="AD58" s="248">
        <v>1</v>
      </c>
      <c r="AE58" s="248">
        <v>2187</v>
      </c>
      <c r="AF58" s="56">
        <v>4</v>
      </c>
      <c r="AG58" s="232">
        <f t="shared" si="1"/>
        <v>0.25</v>
      </c>
      <c r="AH58" s="458"/>
      <c r="AI58" s="57" t="s">
        <v>202</v>
      </c>
      <c r="AJ58" s="58">
        <v>70000000</v>
      </c>
      <c r="AK58" s="553"/>
      <c r="AL58" s="59" t="s">
        <v>203</v>
      </c>
      <c r="AM58" s="338"/>
      <c r="AN58" s="320"/>
      <c r="AO58" s="302"/>
      <c r="AP58" s="190"/>
      <c r="AQ58" s="282"/>
      <c r="AR58" s="61"/>
      <c r="AT58" s="61"/>
    </row>
    <row r="59" spans="1:46" s="67" customFormat="1" ht="84" customHeight="1" x14ac:dyDescent="0.35">
      <c r="A59" s="346"/>
      <c r="B59" s="346"/>
      <c r="C59" s="458"/>
      <c r="D59" s="458"/>
      <c r="E59" s="458"/>
      <c r="F59" s="504"/>
      <c r="G59" s="458"/>
      <c r="H59" s="493" t="s">
        <v>206</v>
      </c>
      <c r="I59" s="493" t="s">
        <v>54</v>
      </c>
      <c r="J59" s="493" t="s">
        <v>207</v>
      </c>
      <c r="K59" s="493" t="s">
        <v>208</v>
      </c>
      <c r="L59" s="493">
        <v>1</v>
      </c>
      <c r="M59" s="498">
        <v>0</v>
      </c>
      <c r="N59" s="479">
        <f>M59/L59</f>
        <v>0</v>
      </c>
      <c r="O59" s="467"/>
      <c r="P59" s="479">
        <f>M59/2</f>
        <v>0</v>
      </c>
      <c r="Q59" s="581">
        <v>2</v>
      </c>
      <c r="R59" s="479">
        <v>1</v>
      </c>
      <c r="S59" s="467"/>
      <c r="T59" s="479">
        <f>(Q59+M59)/2</f>
        <v>1</v>
      </c>
      <c r="U59" s="493" t="s">
        <v>209</v>
      </c>
      <c r="V59" s="493"/>
      <c r="W59" s="493" t="s">
        <v>210</v>
      </c>
      <c r="X59" s="62" t="s">
        <v>211</v>
      </c>
      <c r="Y59" s="63">
        <v>1</v>
      </c>
      <c r="Z59" s="133"/>
      <c r="AA59" s="221"/>
      <c r="AB59" s="263"/>
      <c r="AC59" s="249" t="s">
        <v>359</v>
      </c>
      <c r="AD59" s="249">
        <v>1</v>
      </c>
      <c r="AE59" s="249">
        <v>1</v>
      </c>
      <c r="AF59" s="63">
        <v>1</v>
      </c>
      <c r="AG59" s="232">
        <f t="shared" si="1"/>
        <v>1</v>
      </c>
      <c r="AH59" s="458"/>
      <c r="AI59" s="64" t="s">
        <v>37</v>
      </c>
      <c r="AJ59" s="65">
        <v>60457249</v>
      </c>
      <c r="AK59" s="545" t="s">
        <v>212</v>
      </c>
      <c r="AL59" s="66" t="s">
        <v>213</v>
      </c>
      <c r="AM59" s="338"/>
      <c r="AN59" s="320"/>
      <c r="AO59" s="302"/>
      <c r="AP59" s="191" t="s">
        <v>361</v>
      </c>
      <c r="AQ59" s="283"/>
      <c r="AR59" s="68"/>
      <c r="AT59" s="68"/>
    </row>
    <row r="60" spans="1:46" s="67" customFormat="1" ht="65.150000000000006" customHeight="1" x14ac:dyDescent="0.35">
      <c r="A60" s="346"/>
      <c r="B60" s="346"/>
      <c r="C60" s="458"/>
      <c r="D60" s="458"/>
      <c r="E60" s="458"/>
      <c r="F60" s="504"/>
      <c r="G60" s="458"/>
      <c r="H60" s="494"/>
      <c r="I60" s="494"/>
      <c r="J60" s="494"/>
      <c r="K60" s="494"/>
      <c r="L60" s="494"/>
      <c r="M60" s="499"/>
      <c r="N60" s="480"/>
      <c r="O60" s="467"/>
      <c r="P60" s="480"/>
      <c r="Q60" s="582"/>
      <c r="R60" s="480"/>
      <c r="S60" s="467"/>
      <c r="T60" s="480"/>
      <c r="U60" s="494"/>
      <c r="V60" s="494"/>
      <c r="W60" s="494"/>
      <c r="X60" s="62" t="s">
        <v>214</v>
      </c>
      <c r="Y60" s="63">
        <v>1</v>
      </c>
      <c r="Z60" s="133"/>
      <c r="AA60" s="221"/>
      <c r="AB60" s="263"/>
      <c r="AC60" s="249"/>
      <c r="AD60" s="249">
        <v>0</v>
      </c>
      <c r="AE60" s="249"/>
      <c r="AF60" s="63">
        <v>1</v>
      </c>
      <c r="AG60" s="232">
        <f t="shared" si="1"/>
        <v>0</v>
      </c>
      <c r="AH60" s="458"/>
      <c r="AI60" s="64" t="s">
        <v>215</v>
      </c>
      <c r="AJ60" s="65">
        <v>45000000</v>
      </c>
      <c r="AK60" s="546"/>
      <c r="AL60" s="66" t="s">
        <v>203</v>
      </c>
      <c r="AM60" s="338"/>
      <c r="AN60" s="320"/>
      <c r="AO60" s="302"/>
      <c r="AP60" s="192"/>
      <c r="AQ60" s="283"/>
      <c r="AR60" s="68"/>
      <c r="AT60" s="68"/>
    </row>
    <row r="61" spans="1:46" s="67" customFormat="1" ht="135" customHeight="1" x14ac:dyDescent="0.35">
      <c r="A61" s="346"/>
      <c r="B61" s="346"/>
      <c r="C61" s="459"/>
      <c r="D61" s="459"/>
      <c r="E61" s="459"/>
      <c r="F61" s="505"/>
      <c r="G61" s="459"/>
      <c r="H61" s="495"/>
      <c r="I61" s="495"/>
      <c r="J61" s="495"/>
      <c r="K61" s="495"/>
      <c r="L61" s="495"/>
      <c r="M61" s="500"/>
      <c r="N61" s="481"/>
      <c r="O61" s="468"/>
      <c r="P61" s="481"/>
      <c r="Q61" s="583"/>
      <c r="R61" s="481"/>
      <c r="S61" s="468"/>
      <c r="T61" s="481"/>
      <c r="U61" s="495"/>
      <c r="V61" s="495"/>
      <c r="W61" s="495"/>
      <c r="X61" s="62" t="s">
        <v>216</v>
      </c>
      <c r="Y61" s="63">
        <v>2</v>
      </c>
      <c r="Z61" s="133"/>
      <c r="AA61" s="221"/>
      <c r="AB61" s="263"/>
      <c r="AC61" s="249" t="s">
        <v>360</v>
      </c>
      <c r="AD61" s="249">
        <v>1</v>
      </c>
      <c r="AE61" s="249">
        <v>1</v>
      </c>
      <c r="AF61" s="63">
        <v>2</v>
      </c>
      <c r="AG61" s="232">
        <f t="shared" si="1"/>
        <v>0.5</v>
      </c>
      <c r="AH61" s="459"/>
      <c r="AI61" s="64" t="s">
        <v>52</v>
      </c>
      <c r="AJ61" s="65">
        <v>100000000</v>
      </c>
      <c r="AK61" s="547"/>
      <c r="AL61" s="66" t="s">
        <v>203</v>
      </c>
      <c r="AM61" s="339"/>
      <c r="AN61" s="321"/>
      <c r="AO61" s="303"/>
      <c r="AP61" s="193" t="s">
        <v>362</v>
      </c>
      <c r="AQ61" s="283"/>
      <c r="AR61" s="68"/>
      <c r="AT61" s="68"/>
    </row>
    <row r="62" spans="1:46" s="74" customFormat="1" ht="118" customHeight="1" x14ac:dyDescent="0.35">
      <c r="A62" s="346"/>
      <c r="B62" s="346"/>
      <c r="C62" s="476" t="s">
        <v>217</v>
      </c>
      <c r="D62" s="476" t="s">
        <v>218</v>
      </c>
      <c r="E62" s="476" t="s">
        <v>219</v>
      </c>
      <c r="F62" s="506">
        <f>(((M68+Q68)/127)+((M70+Q70)/1767))/2</f>
        <v>0.70257877357859977</v>
      </c>
      <c r="G62" s="476" t="s">
        <v>220</v>
      </c>
      <c r="H62" s="476" t="s">
        <v>221</v>
      </c>
      <c r="I62" s="476" t="s">
        <v>222</v>
      </c>
      <c r="J62" s="476" t="s">
        <v>223</v>
      </c>
      <c r="K62" s="476" t="s">
        <v>224</v>
      </c>
      <c r="L62" s="476">
        <v>9</v>
      </c>
      <c r="M62" s="521">
        <v>0</v>
      </c>
      <c r="N62" s="485">
        <f>M62/L62</f>
        <v>0</v>
      </c>
      <c r="O62" s="485">
        <f>(N62+N64+N68+N70)/4</f>
        <v>0.2927927927927928</v>
      </c>
      <c r="P62" s="485">
        <f>M62/30</f>
        <v>0</v>
      </c>
      <c r="Q62" s="584">
        <v>4</v>
      </c>
      <c r="R62" s="591">
        <f>Q62/L62</f>
        <v>0.44444444444444442</v>
      </c>
      <c r="S62" s="485">
        <f>(R62+R64+R68+R70)/4</f>
        <v>0.75120120120120126</v>
      </c>
      <c r="T62" s="485">
        <f>(Q62+M62)/30</f>
        <v>0.13333333333333333</v>
      </c>
      <c r="U62" s="476" t="s">
        <v>225</v>
      </c>
      <c r="V62" s="535">
        <v>2020130010213</v>
      </c>
      <c r="W62" s="476" t="s">
        <v>226</v>
      </c>
      <c r="X62" s="69" t="s">
        <v>227</v>
      </c>
      <c r="Y62" s="70">
        <v>6</v>
      </c>
      <c r="Z62" s="134"/>
      <c r="AA62" s="222"/>
      <c r="AB62" s="264"/>
      <c r="AC62" s="243" t="s">
        <v>357</v>
      </c>
      <c r="AD62" s="243">
        <v>4</v>
      </c>
      <c r="AE62" s="243"/>
      <c r="AF62" s="70">
        <v>23</v>
      </c>
      <c r="AG62" s="232">
        <f t="shared" si="1"/>
        <v>0.17391304347826086</v>
      </c>
      <c r="AH62" s="496" t="s">
        <v>79</v>
      </c>
      <c r="AI62" s="71" t="s">
        <v>37</v>
      </c>
      <c r="AJ62" s="72">
        <v>55000000</v>
      </c>
      <c r="AK62" s="517" t="s">
        <v>228</v>
      </c>
      <c r="AL62" s="73" t="s">
        <v>229</v>
      </c>
      <c r="AM62" s="340">
        <f>SUM(AJ62:AJ72)</f>
        <v>3017000000</v>
      </c>
      <c r="AN62" s="322">
        <v>2888856455.7399998</v>
      </c>
      <c r="AO62" s="298">
        <f>AN62/AM62</f>
        <v>0.9575261702817367</v>
      </c>
      <c r="AP62" s="241" t="s">
        <v>353</v>
      </c>
      <c r="AQ62" s="242"/>
      <c r="AR62" s="75"/>
      <c r="AT62" s="75"/>
    </row>
    <row r="63" spans="1:46" s="74" customFormat="1" ht="77.150000000000006" customHeight="1" x14ac:dyDescent="0.35">
      <c r="A63" s="346"/>
      <c r="B63" s="346"/>
      <c r="C63" s="477"/>
      <c r="D63" s="477"/>
      <c r="E63" s="477"/>
      <c r="F63" s="507"/>
      <c r="G63" s="477"/>
      <c r="H63" s="478"/>
      <c r="I63" s="478"/>
      <c r="J63" s="478"/>
      <c r="K63" s="478"/>
      <c r="L63" s="478"/>
      <c r="M63" s="522"/>
      <c r="N63" s="486"/>
      <c r="O63" s="530"/>
      <c r="P63" s="486"/>
      <c r="Q63" s="585"/>
      <c r="R63" s="591"/>
      <c r="S63" s="530"/>
      <c r="T63" s="486"/>
      <c r="U63" s="477"/>
      <c r="V63" s="536"/>
      <c r="W63" s="477"/>
      <c r="X63" s="70" t="s">
        <v>230</v>
      </c>
      <c r="Y63" s="70">
        <v>2</v>
      </c>
      <c r="Z63" s="134"/>
      <c r="AA63" s="222"/>
      <c r="AB63" s="247"/>
      <c r="AC63" s="243"/>
      <c r="AD63" s="243">
        <v>0</v>
      </c>
      <c r="AE63" s="243"/>
      <c r="AF63" s="70">
        <v>7</v>
      </c>
      <c r="AG63" s="232">
        <f t="shared" si="1"/>
        <v>0</v>
      </c>
      <c r="AH63" s="497"/>
      <c r="AI63" s="71" t="s">
        <v>37</v>
      </c>
      <c r="AJ63" s="72">
        <v>32000000</v>
      </c>
      <c r="AK63" s="518"/>
      <c r="AL63" s="73" t="s">
        <v>229</v>
      </c>
      <c r="AM63" s="341"/>
      <c r="AN63" s="323"/>
      <c r="AO63" s="299"/>
      <c r="AP63" s="194"/>
      <c r="AQ63" s="242" t="s">
        <v>358</v>
      </c>
      <c r="AR63" s="75"/>
      <c r="AT63" s="75"/>
    </row>
    <row r="64" spans="1:46" s="74" customFormat="1" ht="44.15" customHeight="1" x14ac:dyDescent="0.35">
      <c r="A64" s="346"/>
      <c r="B64" s="346"/>
      <c r="C64" s="477"/>
      <c r="D64" s="477"/>
      <c r="E64" s="477"/>
      <c r="F64" s="507"/>
      <c r="G64" s="477"/>
      <c r="H64" s="473" t="s">
        <v>231</v>
      </c>
      <c r="I64" s="476" t="s">
        <v>232</v>
      </c>
      <c r="J64" s="476" t="s">
        <v>233</v>
      </c>
      <c r="K64" s="473" t="s">
        <v>234</v>
      </c>
      <c r="L64" s="476">
        <v>10</v>
      </c>
      <c r="M64" s="521">
        <v>5</v>
      </c>
      <c r="N64" s="487">
        <f>M64/L64</f>
        <v>0.5</v>
      </c>
      <c r="O64" s="530"/>
      <c r="P64" s="487">
        <f>M64/36</f>
        <v>0.1388888888888889</v>
      </c>
      <c r="Q64" s="586">
        <v>8</v>
      </c>
      <c r="R64" s="488">
        <f>Q64/L64</f>
        <v>0.8</v>
      </c>
      <c r="S64" s="530"/>
      <c r="T64" s="488">
        <f>(Q64+M64)/36</f>
        <v>0.3611111111111111</v>
      </c>
      <c r="U64" s="477"/>
      <c r="V64" s="536"/>
      <c r="W64" s="477"/>
      <c r="X64" s="69" t="s">
        <v>235</v>
      </c>
      <c r="Y64" s="70">
        <v>5</v>
      </c>
      <c r="Z64" s="135" t="s">
        <v>303</v>
      </c>
      <c r="AA64" s="223">
        <v>5</v>
      </c>
      <c r="AB64" s="161">
        <v>5</v>
      </c>
      <c r="AC64" s="243" t="s">
        <v>356</v>
      </c>
      <c r="AD64" s="243">
        <v>5</v>
      </c>
      <c r="AE64" s="243">
        <v>5</v>
      </c>
      <c r="AF64" s="70">
        <v>15</v>
      </c>
      <c r="AG64" s="232">
        <f t="shared" si="1"/>
        <v>0.33333333333333331</v>
      </c>
      <c r="AH64" s="497"/>
      <c r="AI64" s="71" t="s">
        <v>215</v>
      </c>
      <c r="AJ64" s="72">
        <v>120000000</v>
      </c>
      <c r="AK64" s="518"/>
      <c r="AL64" s="73" t="s">
        <v>236</v>
      </c>
      <c r="AM64" s="341"/>
      <c r="AN64" s="323"/>
      <c r="AO64" s="299"/>
      <c r="AP64" s="241" t="s">
        <v>355</v>
      </c>
      <c r="AQ64" s="284"/>
      <c r="AR64" s="75"/>
      <c r="AT64" s="75"/>
    </row>
    <row r="65" spans="1:46" s="74" customFormat="1" ht="128.15" customHeight="1" x14ac:dyDescent="0.35">
      <c r="A65" s="346"/>
      <c r="B65" s="346"/>
      <c r="C65" s="477"/>
      <c r="D65" s="477"/>
      <c r="E65" s="477"/>
      <c r="F65" s="507"/>
      <c r="G65" s="477"/>
      <c r="H65" s="474"/>
      <c r="I65" s="477"/>
      <c r="J65" s="477"/>
      <c r="K65" s="474"/>
      <c r="L65" s="477"/>
      <c r="M65" s="523"/>
      <c r="N65" s="488"/>
      <c r="O65" s="530"/>
      <c r="P65" s="488"/>
      <c r="Q65" s="586"/>
      <c r="R65" s="488"/>
      <c r="S65" s="530"/>
      <c r="T65" s="488"/>
      <c r="U65" s="477"/>
      <c r="V65" s="536"/>
      <c r="W65" s="477"/>
      <c r="X65" s="69" t="s">
        <v>237</v>
      </c>
      <c r="Y65" s="70">
        <v>2</v>
      </c>
      <c r="Z65" s="134"/>
      <c r="AA65" s="222"/>
      <c r="AB65" s="161"/>
      <c r="AC65" s="243" t="s">
        <v>354</v>
      </c>
      <c r="AD65" s="243">
        <v>2</v>
      </c>
      <c r="AE65" s="243">
        <v>2</v>
      </c>
      <c r="AF65" s="70">
        <v>4</v>
      </c>
      <c r="AG65" s="232">
        <f t="shared" si="1"/>
        <v>0.5</v>
      </c>
      <c r="AH65" s="497"/>
      <c r="AI65" s="71" t="s">
        <v>65</v>
      </c>
      <c r="AJ65" s="72">
        <f>60000000+[1]Hoja1!K10</f>
        <v>218700000</v>
      </c>
      <c r="AK65" s="518"/>
      <c r="AL65" s="76" t="s">
        <v>238</v>
      </c>
      <c r="AM65" s="341"/>
      <c r="AN65" s="323"/>
      <c r="AO65" s="299"/>
      <c r="AP65" s="241" t="s">
        <v>353</v>
      </c>
      <c r="AQ65" s="284"/>
      <c r="AR65" s="75"/>
      <c r="AT65" s="75"/>
    </row>
    <row r="66" spans="1:46" s="74" customFormat="1" ht="63" customHeight="1" x14ac:dyDescent="0.35">
      <c r="A66" s="346"/>
      <c r="B66" s="346"/>
      <c r="C66" s="477"/>
      <c r="D66" s="477"/>
      <c r="E66" s="477"/>
      <c r="F66" s="507"/>
      <c r="G66" s="477"/>
      <c r="H66" s="474"/>
      <c r="I66" s="477"/>
      <c r="J66" s="477"/>
      <c r="K66" s="474"/>
      <c r="L66" s="477"/>
      <c r="M66" s="523"/>
      <c r="N66" s="488"/>
      <c r="O66" s="530"/>
      <c r="P66" s="488"/>
      <c r="Q66" s="586"/>
      <c r="R66" s="488"/>
      <c r="S66" s="530"/>
      <c r="T66" s="488"/>
      <c r="U66" s="477"/>
      <c r="V66" s="536"/>
      <c r="W66" s="477"/>
      <c r="X66" s="69" t="s">
        <v>239</v>
      </c>
      <c r="Y66" s="70">
        <v>4</v>
      </c>
      <c r="Z66" s="134"/>
      <c r="AA66" s="222"/>
      <c r="AB66" s="161"/>
      <c r="AC66" s="243"/>
      <c r="AD66" s="243">
        <v>0</v>
      </c>
      <c r="AE66" s="243"/>
      <c r="AF66" s="70">
        <v>10</v>
      </c>
      <c r="AG66" s="232">
        <f t="shared" si="1"/>
        <v>0</v>
      </c>
      <c r="AH66" s="497"/>
      <c r="AI66" s="71" t="s">
        <v>65</v>
      </c>
      <c r="AJ66" s="72">
        <v>60000000</v>
      </c>
      <c r="AK66" s="518"/>
      <c r="AL66" s="76" t="s">
        <v>238</v>
      </c>
      <c r="AM66" s="341"/>
      <c r="AN66" s="323"/>
      <c r="AO66" s="299"/>
      <c r="AP66" s="195"/>
      <c r="AQ66" s="284"/>
      <c r="AR66" s="75"/>
      <c r="AT66" s="75"/>
    </row>
    <row r="67" spans="1:46" s="74" customFormat="1" ht="60" customHeight="1" x14ac:dyDescent="0.35">
      <c r="A67" s="346"/>
      <c r="B67" s="346"/>
      <c r="C67" s="477"/>
      <c r="D67" s="477"/>
      <c r="E67" s="477"/>
      <c r="F67" s="507"/>
      <c r="G67" s="477"/>
      <c r="H67" s="475"/>
      <c r="I67" s="478"/>
      <c r="J67" s="478"/>
      <c r="K67" s="475"/>
      <c r="L67" s="478"/>
      <c r="M67" s="522"/>
      <c r="N67" s="489"/>
      <c r="O67" s="530"/>
      <c r="P67" s="489"/>
      <c r="Q67" s="587"/>
      <c r="R67" s="489"/>
      <c r="S67" s="530"/>
      <c r="T67" s="489"/>
      <c r="U67" s="478"/>
      <c r="V67" s="537"/>
      <c r="W67" s="478"/>
      <c r="X67" s="69" t="s">
        <v>240</v>
      </c>
      <c r="Y67" s="70">
        <v>1</v>
      </c>
      <c r="Z67" s="134"/>
      <c r="AA67" s="222"/>
      <c r="AB67" s="161"/>
      <c r="AC67" s="243" t="s">
        <v>352</v>
      </c>
      <c r="AD67" s="243">
        <v>1</v>
      </c>
      <c r="AE67" s="243">
        <v>1</v>
      </c>
      <c r="AF67" s="70">
        <v>1</v>
      </c>
      <c r="AG67" s="232">
        <f t="shared" si="1"/>
        <v>1</v>
      </c>
      <c r="AH67" s="497"/>
      <c r="AI67" s="71" t="s">
        <v>52</v>
      </c>
      <c r="AJ67" s="72">
        <v>22800000</v>
      </c>
      <c r="AK67" s="519"/>
      <c r="AL67" s="76" t="s">
        <v>241</v>
      </c>
      <c r="AM67" s="341"/>
      <c r="AN67" s="323"/>
      <c r="AO67" s="299"/>
      <c r="AP67" s="241" t="s">
        <v>353</v>
      </c>
      <c r="AQ67" s="284"/>
      <c r="AR67" s="75"/>
      <c r="AT67" s="75"/>
    </row>
    <row r="68" spans="1:46" s="82" customFormat="1" ht="84" customHeight="1" x14ac:dyDescent="0.35">
      <c r="A68" s="346"/>
      <c r="B68" s="346"/>
      <c r="C68" s="477"/>
      <c r="D68" s="477"/>
      <c r="E68" s="477"/>
      <c r="F68" s="507"/>
      <c r="G68" s="477"/>
      <c r="H68" s="509" t="s">
        <v>242</v>
      </c>
      <c r="I68" s="509" t="s">
        <v>243</v>
      </c>
      <c r="J68" s="496" t="s">
        <v>244</v>
      </c>
      <c r="K68" s="509" t="s">
        <v>245</v>
      </c>
      <c r="L68" s="496">
        <v>36</v>
      </c>
      <c r="M68" s="482">
        <v>6</v>
      </c>
      <c r="N68" s="490">
        <f>M68/L68</f>
        <v>0.16666666666666666</v>
      </c>
      <c r="O68" s="530"/>
      <c r="P68" s="490">
        <f>M68/127</f>
        <v>4.7244094488188976E-2</v>
      </c>
      <c r="Q68" s="588">
        <v>122</v>
      </c>
      <c r="R68" s="520">
        <v>1</v>
      </c>
      <c r="S68" s="530"/>
      <c r="T68" s="520">
        <v>1</v>
      </c>
      <c r="U68" s="496" t="s">
        <v>246</v>
      </c>
      <c r="V68" s="515">
        <v>2020130010181</v>
      </c>
      <c r="W68" s="496" t="s">
        <v>247</v>
      </c>
      <c r="X68" s="77" t="s">
        <v>248</v>
      </c>
      <c r="Y68" s="78">
        <v>1</v>
      </c>
      <c r="Z68" s="136"/>
      <c r="AA68" s="224"/>
      <c r="AB68" s="162"/>
      <c r="AC68" s="244"/>
      <c r="AD68" s="244">
        <v>0</v>
      </c>
      <c r="AE68" s="244"/>
      <c r="AF68" s="78">
        <v>1</v>
      </c>
      <c r="AG68" s="232">
        <f t="shared" si="1"/>
        <v>0</v>
      </c>
      <c r="AH68" s="497"/>
      <c r="AI68" s="79" t="s">
        <v>215</v>
      </c>
      <c r="AJ68" s="80">
        <v>20000000</v>
      </c>
      <c r="AK68" s="511" t="s">
        <v>47</v>
      </c>
      <c r="AL68" s="81" t="s">
        <v>249</v>
      </c>
      <c r="AM68" s="341"/>
      <c r="AN68" s="323"/>
      <c r="AO68" s="299"/>
      <c r="AP68" s="196"/>
      <c r="AQ68" s="240" t="s">
        <v>351</v>
      </c>
      <c r="AR68" s="83"/>
      <c r="AT68" s="83"/>
    </row>
    <row r="69" spans="1:46" s="82" customFormat="1" ht="61" customHeight="1" x14ac:dyDescent="0.35">
      <c r="A69" s="346"/>
      <c r="B69" s="346"/>
      <c r="C69" s="477"/>
      <c r="D69" s="477"/>
      <c r="E69" s="477"/>
      <c r="F69" s="507"/>
      <c r="G69" s="477"/>
      <c r="H69" s="510"/>
      <c r="I69" s="510"/>
      <c r="J69" s="514"/>
      <c r="K69" s="510"/>
      <c r="L69" s="514"/>
      <c r="M69" s="483"/>
      <c r="N69" s="491"/>
      <c r="O69" s="530"/>
      <c r="P69" s="491"/>
      <c r="Q69" s="589"/>
      <c r="R69" s="520"/>
      <c r="S69" s="530"/>
      <c r="T69" s="520"/>
      <c r="U69" s="497"/>
      <c r="V69" s="516"/>
      <c r="W69" s="497"/>
      <c r="X69" s="77" t="s">
        <v>250</v>
      </c>
      <c r="Y69" s="78">
        <v>40</v>
      </c>
      <c r="Z69" s="136" t="s">
        <v>304</v>
      </c>
      <c r="AA69" s="224">
        <v>6</v>
      </c>
      <c r="AB69" s="162">
        <v>6</v>
      </c>
      <c r="AC69" s="244" t="s">
        <v>350</v>
      </c>
      <c r="AD69" s="244">
        <v>122</v>
      </c>
      <c r="AE69" s="244">
        <f>AD69</f>
        <v>122</v>
      </c>
      <c r="AF69" s="78">
        <v>127</v>
      </c>
      <c r="AG69" s="232">
        <f t="shared" si="1"/>
        <v>0.96062992125984248</v>
      </c>
      <c r="AH69" s="497"/>
      <c r="AI69" s="79" t="s">
        <v>251</v>
      </c>
      <c r="AJ69" s="80">
        <f>140000000+1628611013+271388987</f>
        <v>2040000000</v>
      </c>
      <c r="AK69" s="512"/>
      <c r="AL69" s="81" t="s">
        <v>252</v>
      </c>
      <c r="AM69" s="341"/>
      <c r="AN69" s="323"/>
      <c r="AO69" s="299"/>
      <c r="AP69" s="197" t="s">
        <v>320</v>
      </c>
      <c r="AQ69" s="240"/>
      <c r="AR69" s="83"/>
      <c r="AT69" s="83"/>
    </row>
    <row r="70" spans="1:46" s="82" customFormat="1" ht="63" customHeight="1" x14ac:dyDescent="0.35">
      <c r="A70" s="346"/>
      <c r="B70" s="346"/>
      <c r="C70" s="477"/>
      <c r="D70" s="477"/>
      <c r="E70" s="477"/>
      <c r="F70" s="507"/>
      <c r="G70" s="477"/>
      <c r="H70" s="509" t="s">
        <v>253</v>
      </c>
      <c r="I70" s="509" t="s">
        <v>254</v>
      </c>
      <c r="J70" s="496" t="s">
        <v>255</v>
      </c>
      <c r="K70" s="509" t="s">
        <v>256</v>
      </c>
      <c r="L70" s="496">
        <v>555</v>
      </c>
      <c r="M70" s="482">
        <v>280</v>
      </c>
      <c r="N70" s="490">
        <f>M70/L70</f>
        <v>0.50450450450450446</v>
      </c>
      <c r="O70" s="530"/>
      <c r="P70" s="492">
        <f>M70/1767</f>
        <v>0.15846066779852858</v>
      </c>
      <c r="Q70" s="589">
        <v>422</v>
      </c>
      <c r="R70" s="492">
        <f>Q70/L70</f>
        <v>0.76036036036036037</v>
      </c>
      <c r="S70" s="530"/>
      <c r="T70" s="490">
        <f>(Q70+M70)/1767</f>
        <v>0.39728353140916806</v>
      </c>
      <c r="U70" s="497"/>
      <c r="V70" s="516"/>
      <c r="W70" s="497"/>
      <c r="X70" s="77" t="s">
        <v>257</v>
      </c>
      <c r="Y70" s="78">
        <v>742</v>
      </c>
      <c r="Z70" s="137" t="s">
        <v>305</v>
      </c>
      <c r="AA70" s="225">
        <v>280</v>
      </c>
      <c r="AB70" s="162">
        <v>280</v>
      </c>
      <c r="AC70" s="244" t="s">
        <v>346</v>
      </c>
      <c r="AD70" s="244">
        <v>420</v>
      </c>
      <c r="AE70" s="244">
        <f>AD70+AB70</f>
        <v>700</v>
      </c>
      <c r="AF70" s="78">
        <v>1742</v>
      </c>
      <c r="AG70" s="232">
        <f t="shared" si="1"/>
        <v>0.24110218140068887</v>
      </c>
      <c r="AH70" s="497"/>
      <c r="AI70" s="79" t="s">
        <v>258</v>
      </c>
      <c r="AJ70" s="80">
        <f>240000000+[1]Hoja1!K11</f>
        <v>398700000</v>
      </c>
      <c r="AK70" s="512"/>
      <c r="AL70" s="81" t="s">
        <v>259</v>
      </c>
      <c r="AM70" s="341"/>
      <c r="AN70" s="323"/>
      <c r="AO70" s="299"/>
      <c r="AP70" s="197" t="s">
        <v>345</v>
      </c>
      <c r="AQ70" s="240"/>
      <c r="AR70" s="83"/>
      <c r="AT70" s="83"/>
    </row>
    <row r="71" spans="1:46" s="82" customFormat="1" ht="76" customHeight="1" x14ac:dyDescent="0.35">
      <c r="A71" s="346"/>
      <c r="B71" s="346"/>
      <c r="C71" s="477"/>
      <c r="D71" s="477"/>
      <c r="E71" s="477"/>
      <c r="F71" s="507"/>
      <c r="G71" s="477"/>
      <c r="H71" s="513"/>
      <c r="I71" s="513"/>
      <c r="J71" s="497"/>
      <c r="K71" s="513"/>
      <c r="L71" s="497"/>
      <c r="M71" s="484"/>
      <c r="N71" s="492"/>
      <c r="O71" s="530"/>
      <c r="P71" s="492"/>
      <c r="Q71" s="589"/>
      <c r="R71" s="492"/>
      <c r="S71" s="530"/>
      <c r="T71" s="492"/>
      <c r="U71" s="497"/>
      <c r="V71" s="516"/>
      <c r="W71" s="497"/>
      <c r="X71" s="77" t="s">
        <v>260</v>
      </c>
      <c r="Y71" s="78">
        <v>2</v>
      </c>
      <c r="Z71" s="136"/>
      <c r="AA71" s="224"/>
      <c r="AB71" s="162"/>
      <c r="AC71" s="244"/>
      <c r="AD71" s="244">
        <v>0</v>
      </c>
      <c r="AE71" s="244"/>
      <c r="AF71" s="78">
        <v>8</v>
      </c>
      <c r="AG71" s="232">
        <f t="shared" si="1"/>
        <v>0</v>
      </c>
      <c r="AH71" s="497"/>
      <c r="AI71" s="79" t="s">
        <v>65</v>
      </c>
      <c r="AJ71" s="80">
        <v>20000000</v>
      </c>
      <c r="AK71" s="512"/>
      <c r="AL71" s="81" t="s">
        <v>261</v>
      </c>
      <c r="AM71" s="341"/>
      <c r="AN71" s="323"/>
      <c r="AO71" s="299"/>
      <c r="AP71" s="198"/>
      <c r="AQ71" s="240" t="s">
        <v>349</v>
      </c>
      <c r="AR71" s="83"/>
      <c r="AT71" s="83"/>
    </row>
    <row r="72" spans="1:46" s="82" customFormat="1" ht="168" customHeight="1" x14ac:dyDescent="0.35">
      <c r="A72" s="347"/>
      <c r="B72" s="347"/>
      <c r="C72" s="478"/>
      <c r="D72" s="478"/>
      <c r="E72" s="478"/>
      <c r="F72" s="508"/>
      <c r="G72" s="478"/>
      <c r="H72" s="513"/>
      <c r="I72" s="513"/>
      <c r="J72" s="497"/>
      <c r="K72" s="513"/>
      <c r="L72" s="497"/>
      <c r="M72" s="483"/>
      <c r="N72" s="491"/>
      <c r="O72" s="486"/>
      <c r="P72" s="491"/>
      <c r="Q72" s="590"/>
      <c r="R72" s="491"/>
      <c r="S72" s="486"/>
      <c r="T72" s="491"/>
      <c r="U72" s="497"/>
      <c r="V72" s="516"/>
      <c r="W72" s="497"/>
      <c r="X72" s="84" t="s">
        <v>262</v>
      </c>
      <c r="Y72" s="85">
        <v>3</v>
      </c>
      <c r="Z72" s="138"/>
      <c r="AA72" s="226"/>
      <c r="AB72" s="163"/>
      <c r="AC72" s="245" t="s">
        <v>347</v>
      </c>
      <c r="AD72" s="244">
        <v>2</v>
      </c>
      <c r="AE72" s="244">
        <v>2</v>
      </c>
      <c r="AF72" s="85">
        <v>17</v>
      </c>
      <c r="AG72" s="232">
        <f t="shared" si="1"/>
        <v>0.11764705882352941</v>
      </c>
      <c r="AH72" s="497"/>
      <c r="AI72" s="86" t="s">
        <v>65</v>
      </c>
      <c r="AJ72" s="87">
        <v>29800000</v>
      </c>
      <c r="AK72" s="512"/>
      <c r="AL72" s="88" t="s">
        <v>261</v>
      </c>
      <c r="AM72" s="342"/>
      <c r="AN72" s="324"/>
      <c r="AO72" s="300"/>
      <c r="AP72" s="197" t="s">
        <v>348</v>
      </c>
      <c r="AQ72" s="240"/>
      <c r="AR72" s="83"/>
      <c r="AT72" s="83"/>
    </row>
    <row r="73" spans="1:46" s="97" customFormat="1" ht="121" customHeight="1" x14ac:dyDescent="0.35">
      <c r="A73" s="593" t="s">
        <v>263</v>
      </c>
      <c r="B73" s="89" t="s">
        <v>264</v>
      </c>
      <c r="C73" s="89"/>
      <c r="D73" s="89"/>
      <c r="E73" s="89"/>
      <c r="F73" s="89"/>
      <c r="G73" s="89" t="s">
        <v>265</v>
      </c>
      <c r="H73" s="90" t="s">
        <v>266</v>
      </c>
      <c r="I73" s="90" t="s">
        <v>54</v>
      </c>
      <c r="J73" s="91" t="s">
        <v>267</v>
      </c>
      <c r="K73" s="90" t="s">
        <v>268</v>
      </c>
      <c r="L73" s="91">
        <v>4</v>
      </c>
      <c r="M73" s="156">
        <v>0</v>
      </c>
      <c r="N73" s="202">
        <f>M73/L73</f>
        <v>0</v>
      </c>
      <c r="O73" s="202">
        <v>0</v>
      </c>
      <c r="P73" s="202">
        <f>M73/12</f>
        <v>0</v>
      </c>
      <c r="Q73" s="237">
        <v>0</v>
      </c>
      <c r="R73" s="202">
        <v>0</v>
      </c>
      <c r="S73" s="202">
        <v>0</v>
      </c>
      <c r="T73" s="202">
        <v>0</v>
      </c>
      <c r="U73" s="91" t="s">
        <v>265</v>
      </c>
      <c r="V73" s="92"/>
      <c r="W73" s="91"/>
      <c r="X73" s="90" t="s">
        <v>269</v>
      </c>
      <c r="Y73" s="91">
        <v>4</v>
      </c>
      <c r="Z73" s="139"/>
      <c r="AA73" s="227"/>
      <c r="AB73" s="164"/>
      <c r="AC73" s="156"/>
      <c r="AD73" s="156">
        <v>0</v>
      </c>
      <c r="AE73" s="156"/>
      <c r="AF73" s="91">
        <v>12</v>
      </c>
      <c r="AG73" s="232">
        <f t="shared" si="1"/>
        <v>0</v>
      </c>
      <c r="AH73" s="91" t="s">
        <v>36</v>
      </c>
      <c r="AI73" s="93" t="s">
        <v>270</v>
      </c>
      <c r="AJ73" s="94">
        <v>1</v>
      </c>
      <c r="AK73" s="95" t="s">
        <v>265</v>
      </c>
      <c r="AL73" s="95" t="s">
        <v>161</v>
      </c>
      <c r="AM73" s="96"/>
      <c r="AN73" s="149"/>
      <c r="AO73" s="152"/>
      <c r="AP73" s="149"/>
      <c r="AQ73" s="156" t="s">
        <v>330</v>
      </c>
      <c r="AR73" s="98"/>
      <c r="AT73" s="98"/>
    </row>
    <row r="74" spans="1:46" s="103" customFormat="1" ht="121" customHeight="1" x14ac:dyDescent="0.35">
      <c r="A74" s="594"/>
      <c r="B74" s="501" t="s">
        <v>271</v>
      </c>
      <c r="C74" s="501"/>
      <c r="D74" s="501"/>
      <c r="E74" s="501"/>
      <c r="F74" s="266"/>
      <c r="G74" s="501" t="s">
        <v>272</v>
      </c>
      <c r="H74" s="99" t="s">
        <v>273</v>
      </c>
      <c r="I74" s="99">
        <v>1</v>
      </c>
      <c r="J74" s="100" t="s">
        <v>274</v>
      </c>
      <c r="K74" s="99" t="s">
        <v>275</v>
      </c>
      <c r="L74" s="100">
        <v>1</v>
      </c>
      <c r="M74" s="157">
        <v>0</v>
      </c>
      <c r="N74" s="203">
        <f>M74/L74</f>
        <v>0</v>
      </c>
      <c r="O74" s="531">
        <f>(N74+N75)/2</f>
        <v>0</v>
      </c>
      <c r="P74" s="203">
        <f>M74/3</f>
        <v>0</v>
      </c>
      <c r="Q74" s="238">
        <v>0</v>
      </c>
      <c r="R74" s="203">
        <v>0</v>
      </c>
      <c r="S74" s="531">
        <v>0</v>
      </c>
      <c r="T74" s="203">
        <v>0</v>
      </c>
      <c r="U74" s="501" t="s">
        <v>272</v>
      </c>
      <c r="V74" s="533"/>
      <c r="W74" s="501"/>
      <c r="X74" s="99" t="s">
        <v>273</v>
      </c>
      <c r="Y74" s="100">
        <v>1</v>
      </c>
      <c r="Z74" s="140"/>
      <c r="AA74" s="228"/>
      <c r="AB74" s="165"/>
      <c r="AC74" s="157"/>
      <c r="AD74" s="157">
        <v>0</v>
      </c>
      <c r="AE74" s="157"/>
      <c r="AF74" s="100">
        <v>3</v>
      </c>
      <c r="AG74" s="232">
        <f t="shared" si="1"/>
        <v>0</v>
      </c>
      <c r="AH74" s="501" t="s">
        <v>36</v>
      </c>
      <c r="AI74" s="101" t="s">
        <v>270</v>
      </c>
      <c r="AJ74" s="102">
        <v>30365799</v>
      </c>
      <c r="AK74" s="543" t="s">
        <v>272</v>
      </c>
      <c r="AL74" s="543" t="s">
        <v>276</v>
      </c>
      <c r="AM74" s="289"/>
      <c r="AN74" s="291"/>
      <c r="AO74" s="293"/>
      <c r="AP74" s="199"/>
      <c r="AQ74" s="157" t="s">
        <v>331</v>
      </c>
      <c r="AR74" s="104"/>
      <c r="AT74" s="104"/>
    </row>
    <row r="75" spans="1:46" s="103" customFormat="1" ht="121" customHeight="1" x14ac:dyDescent="0.35">
      <c r="A75" s="594"/>
      <c r="B75" s="502"/>
      <c r="C75" s="502"/>
      <c r="D75" s="502"/>
      <c r="E75" s="502"/>
      <c r="F75" s="267"/>
      <c r="G75" s="502"/>
      <c r="H75" s="99" t="s">
        <v>277</v>
      </c>
      <c r="I75" s="99">
        <v>0</v>
      </c>
      <c r="J75" s="100" t="s">
        <v>278</v>
      </c>
      <c r="K75" s="99" t="s">
        <v>279</v>
      </c>
      <c r="L75" s="100">
        <v>4</v>
      </c>
      <c r="M75" s="157">
        <v>0</v>
      </c>
      <c r="N75" s="203">
        <f>M75/L75</f>
        <v>0</v>
      </c>
      <c r="O75" s="532"/>
      <c r="P75" s="204">
        <f>M75/12</f>
        <v>0</v>
      </c>
      <c r="Q75" s="237">
        <v>0</v>
      </c>
      <c r="R75" s="233">
        <v>0</v>
      </c>
      <c r="S75" s="532"/>
      <c r="T75" s="233">
        <v>0</v>
      </c>
      <c r="U75" s="502"/>
      <c r="V75" s="534"/>
      <c r="W75" s="502"/>
      <c r="X75" s="99" t="s">
        <v>280</v>
      </c>
      <c r="Y75" s="100">
        <v>4</v>
      </c>
      <c r="Z75" s="140"/>
      <c r="AA75" s="228"/>
      <c r="AB75" s="165"/>
      <c r="AC75" s="157"/>
      <c r="AD75" s="157">
        <v>0</v>
      </c>
      <c r="AE75" s="157"/>
      <c r="AF75" s="100">
        <v>12</v>
      </c>
      <c r="AG75" s="232">
        <f t="shared" si="1"/>
        <v>0</v>
      </c>
      <c r="AH75" s="502"/>
      <c r="AI75" s="101" t="s">
        <v>270</v>
      </c>
      <c r="AJ75" s="102">
        <v>34000000</v>
      </c>
      <c r="AK75" s="544"/>
      <c r="AL75" s="544"/>
      <c r="AM75" s="290"/>
      <c r="AN75" s="292"/>
      <c r="AO75" s="294"/>
      <c r="AP75" s="199"/>
      <c r="AQ75" s="157" t="s">
        <v>331</v>
      </c>
      <c r="AR75" s="104"/>
      <c r="AT75" s="104"/>
    </row>
    <row r="76" spans="1:46" s="114" customFormat="1" ht="121" customHeight="1" x14ac:dyDescent="0.35">
      <c r="A76" s="595"/>
      <c r="B76" s="105" t="s">
        <v>281</v>
      </c>
      <c r="C76" s="105"/>
      <c r="D76" s="105"/>
      <c r="E76" s="105"/>
      <c r="F76" s="105"/>
      <c r="G76" s="105" t="s">
        <v>282</v>
      </c>
      <c r="H76" s="106" t="s">
        <v>283</v>
      </c>
      <c r="I76" s="107">
        <v>14729</v>
      </c>
      <c r="J76" s="108" t="s">
        <v>284</v>
      </c>
      <c r="K76" s="107">
        <v>20000</v>
      </c>
      <c r="L76" s="108">
        <v>200</v>
      </c>
      <c r="M76" s="158">
        <v>47</v>
      </c>
      <c r="N76" s="159">
        <f>M76/L76</f>
        <v>0.23499999999999999</v>
      </c>
      <c r="O76" s="159">
        <v>0.24</v>
      </c>
      <c r="P76" s="205">
        <f>M76/20000</f>
        <v>2.3500000000000001E-3</v>
      </c>
      <c r="Q76" s="237">
        <v>100</v>
      </c>
      <c r="R76" s="159">
        <f>(Q76+M76)/L76</f>
        <v>0.73499999999999999</v>
      </c>
      <c r="S76" s="159">
        <f>(Q76+M76)/L76</f>
        <v>0.73499999999999999</v>
      </c>
      <c r="T76" s="159">
        <f>(Q76+M76)/20000</f>
        <v>7.3499999999999998E-3</v>
      </c>
      <c r="U76" s="105" t="s">
        <v>282</v>
      </c>
      <c r="V76" s="109"/>
      <c r="W76" s="108"/>
      <c r="X76" s="106" t="s">
        <v>285</v>
      </c>
      <c r="Y76" s="108">
        <v>4</v>
      </c>
      <c r="Z76" s="141" t="s">
        <v>306</v>
      </c>
      <c r="AA76" s="229">
        <v>1</v>
      </c>
      <c r="AB76" s="166">
        <v>47</v>
      </c>
      <c r="AC76" s="158" t="s">
        <v>406</v>
      </c>
      <c r="AD76" s="158">
        <v>2</v>
      </c>
      <c r="AE76" s="158">
        <v>100</v>
      </c>
      <c r="AF76" s="109">
        <v>20000</v>
      </c>
      <c r="AG76" s="232">
        <f t="shared" si="1"/>
        <v>1E-4</v>
      </c>
      <c r="AH76" s="108" t="s">
        <v>36</v>
      </c>
      <c r="AI76" s="110" t="s">
        <v>270</v>
      </c>
      <c r="AJ76" s="111">
        <v>88116779</v>
      </c>
      <c r="AK76" s="112" t="s">
        <v>282</v>
      </c>
      <c r="AL76" s="112" t="s">
        <v>286</v>
      </c>
      <c r="AM76" s="113"/>
      <c r="AN76" s="150"/>
      <c r="AO76" s="153"/>
      <c r="AP76" s="150" t="s">
        <v>407</v>
      </c>
      <c r="AQ76" s="158"/>
      <c r="AR76" s="115"/>
      <c r="AT76" s="115"/>
    </row>
    <row r="77" spans="1:46" ht="14.15" customHeight="1" x14ac:dyDescent="0.35">
      <c r="Z77" s="142"/>
      <c r="AA77" s="143"/>
      <c r="AB77" s="167"/>
      <c r="AC77" s="167"/>
      <c r="AD77" s="167"/>
      <c r="AE77" s="167"/>
      <c r="AN77" s="147"/>
      <c r="AP77" s="147"/>
    </row>
    <row r="78" spans="1:46" ht="14.15" customHeight="1" x14ac:dyDescent="0.35">
      <c r="Z78" s="142"/>
      <c r="AA78" s="143"/>
      <c r="AB78" s="167"/>
      <c r="AC78" s="167"/>
      <c r="AD78" s="167"/>
      <c r="AE78" s="167"/>
      <c r="AN78" s="147"/>
      <c r="AP78" s="147"/>
    </row>
    <row r="79" spans="1:46" ht="81" customHeight="1" x14ac:dyDescent="0.35">
      <c r="N79" s="271" t="s">
        <v>334</v>
      </c>
      <c r="O79" s="272">
        <f>(S3+S18+S24+S37+S46+S62)/6</f>
        <v>0.64781075291544654</v>
      </c>
      <c r="Z79" s="142"/>
      <c r="AA79" s="143"/>
      <c r="AB79" s="167"/>
      <c r="AC79" s="167"/>
      <c r="AD79" s="167"/>
      <c r="AE79" s="167"/>
      <c r="AM79" s="542" t="s">
        <v>335</v>
      </c>
      <c r="AN79" s="542"/>
      <c r="AO79" s="272">
        <f>(AN3+AN18+AN24+AN37+AN46+AN62)/(AM3+AM18+AM24+AM37+AM46+AM62)</f>
        <v>0.60714340596472216</v>
      </c>
      <c r="AP79" s="147"/>
    </row>
    <row r="80" spans="1:46" ht="14.15" customHeight="1" x14ac:dyDescent="0.35">
      <c r="Z80" s="142"/>
      <c r="AA80" s="143"/>
      <c r="AB80" s="167"/>
      <c r="AC80" s="167"/>
      <c r="AD80" s="167"/>
      <c r="AE80" s="167"/>
      <c r="AN80" s="147"/>
      <c r="AP80" s="147"/>
    </row>
    <row r="81" spans="26:42" ht="14.15" customHeight="1" x14ac:dyDescent="0.35">
      <c r="Z81" s="142"/>
      <c r="AA81" s="143"/>
      <c r="AB81" s="167"/>
      <c r="AC81" s="167"/>
      <c r="AD81" s="167"/>
      <c r="AE81" s="167"/>
      <c r="AN81" s="147"/>
      <c r="AP81" s="147"/>
    </row>
    <row r="82" spans="26:42" ht="14.15" customHeight="1" x14ac:dyDescent="0.35">
      <c r="Z82" s="142"/>
      <c r="AA82" s="143"/>
      <c r="AB82" s="167"/>
      <c r="AC82" s="167"/>
      <c r="AD82" s="167"/>
      <c r="AE82" s="167"/>
      <c r="AN82" s="147"/>
      <c r="AP82" s="147"/>
    </row>
    <row r="83" spans="26:42" ht="14.15" customHeight="1" x14ac:dyDescent="0.35">
      <c r="Z83" s="142"/>
      <c r="AA83" s="143"/>
      <c r="AB83" s="167"/>
      <c r="AC83" s="167"/>
      <c r="AD83" s="167"/>
      <c r="AE83" s="167"/>
      <c r="AN83" s="147"/>
      <c r="AP83" s="147"/>
    </row>
    <row r="84" spans="26:42" ht="14.15" customHeight="1" x14ac:dyDescent="0.35">
      <c r="Z84" s="142"/>
      <c r="AA84" s="143"/>
      <c r="AB84" s="167"/>
      <c r="AC84" s="167"/>
      <c r="AD84" s="167"/>
      <c r="AE84" s="167"/>
      <c r="AN84" s="147"/>
      <c r="AP84" s="147"/>
    </row>
    <row r="85" spans="26:42" ht="14.15" customHeight="1" x14ac:dyDescent="0.35">
      <c r="Z85" s="142"/>
      <c r="AA85" s="143"/>
      <c r="AB85" s="167"/>
      <c r="AC85" s="167"/>
      <c r="AD85" s="167"/>
      <c r="AE85" s="167"/>
      <c r="AN85" s="147"/>
      <c r="AP85" s="147"/>
    </row>
    <row r="86" spans="26:42" ht="14.15" customHeight="1" x14ac:dyDescent="0.35">
      <c r="Z86" s="142"/>
      <c r="AA86" s="143"/>
      <c r="AB86" s="167"/>
      <c r="AC86" s="167"/>
      <c r="AD86" s="167"/>
      <c r="AE86" s="167"/>
      <c r="AN86" s="147"/>
      <c r="AP86" s="147"/>
    </row>
    <row r="87" spans="26:42" ht="14.15" customHeight="1" x14ac:dyDescent="0.35">
      <c r="Z87" s="142"/>
      <c r="AA87" s="143"/>
      <c r="AB87" s="167"/>
      <c r="AC87" s="167"/>
      <c r="AD87" s="167"/>
      <c r="AE87" s="167"/>
      <c r="AN87" s="147"/>
      <c r="AP87" s="147"/>
    </row>
    <row r="88" spans="26:42" ht="14.15" customHeight="1" x14ac:dyDescent="0.35">
      <c r="Z88" s="142"/>
      <c r="AA88" s="143"/>
      <c r="AB88" s="167"/>
      <c r="AC88" s="167"/>
      <c r="AD88" s="167"/>
      <c r="AE88" s="167"/>
      <c r="AN88" s="147"/>
      <c r="AP88" s="147"/>
    </row>
    <row r="89" spans="26:42" ht="14.15" customHeight="1" x14ac:dyDescent="0.35">
      <c r="Z89" s="142"/>
      <c r="AA89" s="143"/>
      <c r="AB89" s="167"/>
      <c r="AC89" s="167"/>
      <c r="AD89" s="167"/>
      <c r="AE89" s="167"/>
      <c r="AN89" s="147"/>
      <c r="AP89" s="147"/>
    </row>
    <row r="90" spans="26:42" ht="14.15" customHeight="1" x14ac:dyDescent="0.35">
      <c r="Z90" s="142"/>
      <c r="AA90" s="143"/>
      <c r="AB90" s="167"/>
      <c r="AC90" s="167"/>
      <c r="AD90" s="167"/>
      <c r="AE90" s="167"/>
      <c r="AN90" s="147"/>
      <c r="AP90" s="147"/>
    </row>
    <row r="91" spans="26:42" ht="14.15" customHeight="1" x14ac:dyDescent="0.35">
      <c r="Z91" s="142"/>
      <c r="AA91" s="143"/>
      <c r="AB91" s="167"/>
      <c r="AC91" s="167"/>
      <c r="AD91" s="167"/>
      <c r="AE91" s="167"/>
      <c r="AN91" s="147"/>
      <c r="AP91" s="147"/>
    </row>
    <row r="92" spans="26:42" ht="14.15" customHeight="1" x14ac:dyDescent="0.35">
      <c r="Z92" s="142"/>
      <c r="AA92" s="143"/>
      <c r="AB92" s="167"/>
      <c r="AC92" s="167"/>
      <c r="AD92" s="167"/>
      <c r="AE92" s="167"/>
      <c r="AN92" s="147"/>
      <c r="AP92" s="147"/>
    </row>
    <row r="93" spans="26:42" ht="14.15" customHeight="1" x14ac:dyDescent="0.35">
      <c r="Z93" s="142"/>
      <c r="AA93" s="143"/>
      <c r="AB93" s="167"/>
      <c r="AC93" s="167"/>
      <c r="AD93" s="167"/>
      <c r="AE93" s="167"/>
      <c r="AN93" s="147"/>
      <c r="AP93" s="147"/>
    </row>
    <row r="94" spans="26:42" ht="14.15" customHeight="1" x14ac:dyDescent="0.35">
      <c r="Z94" s="142"/>
      <c r="AA94" s="143"/>
      <c r="AB94" s="167"/>
      <c r="AC94" s="167"/>
      <c r="AD94" s="167"/>
      <c r="AE94" s="167"/>
      <c r="AN94" s="147"/>
      <c r="AP94" s="147"/>
    </row>
    <row r="95" spans="26:42" ht="14.15" customHeight="1" x14ac:dyDescent="0.35">
      <c r="Z95" s="142"/>
      <c r="AA95" s="143"/>
      <c r="AB95" s="167"/>
      <c r="AC95" s="167"/>
      <c r="AD95" s="167"/>
      <c r="AE95" s="167"/>
      <c r="AN95" s="147"/>
      <c r="AP95" s="147"/>
    </row>
    <row r="96" spans="26:42" ht="14.15" customHeight="1" x14ac:dyDescent="0.35">
      <c r="Z96" s="142"/>
      <c r="AA96" s="143"/>
      <c r="AB96" s="167"/>
      <c r="AC96" s="167"/>
      <c r="AD96" s="167"/>
      <c r="AE96" s="167"/>
      <c r="AN96" s="147"/>
      <c r="AP96" s="147"/>
    </row>
    <row r="97" spans="26:42" ht="14.15" customHeight="1" x14ac:dyDescent="0.35">
      <c r="Z97" s="142"/>
      <c r="AA97" s="143"/>
      <c r="AB97" s="167"/>
      <c r="AC97" s="167"/>
      <c r="AD97" s="167"/>
      <c r="AE97" s="167"/>
      <c r="AN97" s="147"/>
      <c r="AP97" s="147"/>
    </row>
    <row r="98" spans="26:42" ht="14.15" customHeight="1" x14ac:dyDescent="0.35">
      <c r="Z98" s="142"/>
      <c r="AA98" s="143"/>
      <c r="AB98" s="167"/>
      <c r="AC98" s="167"/>
      <c r="AD98" s="167"/>
      <c r="AE98" s="167"/>
      <c r="AN98" s="147"/>
      <c r="AP98" s="147"/>
    </row>
    <row r="99" spans="26:42" ht="14.15" customHeight="1" x14ac:dyDescent="0.35">
      <c r="Z99" s="142"/>
      <c r="AA99" s="143"/>
      <c r="AB99" s="167"/>
      <c r="AC99" s="167"/>
      <c r="AD99" s="167"/>
      <c r="AE99" s="167"/>
      <c r="AN99" s="147"/>
      <c r="AP99" s="147"/>
    </row>
    <row r="100" spans="26:42" ht="14.15" customHeight="1" x14ac:dyDescent="0.35">
      <c r="Z100" s="142"/>
      <c r="AA100" s="143"/>
      <c r="AB100" s="167"/>
      <c r="AC100" s="167"/>
      <c r="AD100" s="167"/>
      <c r="AE100" s="167"/>
      <c r="AN100" s="147"/>
      <c r="AP100" s="147"/>
    </row>
    <row r="101" spans="26:42" ht="14.15" customHeight="1" x14ac:dyDescent="0.35">
      <c r="Z101" s="142"/>
      <c r="AA101" s="143"/>
      <c r="AB101" s="167"/>
      <c r="AC101" s="167"/>
      <c r="AD101" s="167"/>
      <c r="AE101" s="167"/>
      <c r="AN101" s="147"/>
      <c r="AP101" s="147"/>
    </row>
    <row r="102" spans="26:42" ht="14.15" customHeight="1" x14ac:dyDescent="0.35">
      <c r="Z102" s="142"/>
      <c r="AA102" s="143"/>
      <c r="AB102" s="167"/>
      <c r="AC102" s="167"/>
      <c r="AD102" s="167"/>
      <c r="AE102" s="167"/>
      <c r="AN102" s="147"/>
      <c r="AP102" s="147"/>
    </row>
    <row r="103" spans="26:42" ht="14.15" customHeight="1" x14ac:dyDescent="0.35">
      <c r="Z103" s="142"/>
      <c r="AA103" s="143"/>
      <c r="AB103" s="167"/>
      <c r="AC103" s="167"/>
      <c r="AD103" s="167"/>
      <c r="AE103" s="167"/>
      <c r="AN103" s="147"/>
      <c r="AP103" s="147"/>
    </row>
    <row r="104" spans="26:42" ht="14.15" customHeight="1" x14ac:dyDescent="0.35">
      <c r="Z104" s="142"/>
      <c r="AA104" s="143"/>
      <c r="AB104" s="167"/>
      <c r="AC104" s="167"/>
      <c r="AD104" s="167"/>
      <c r="AE104" s="167"/>
      <c r="AN104" s="147"/>
      <c r="AP104" s="147"/>
    </row>
    <row r="105" spans="26:42" ht="14.15" customHeight="1" x14ac:dyDescent="0.35">
      <c r="Z105" s="142"/>
      <c r="AA105" s="143"/>
      <c r="AB105" s="167"/>
      <c r="AC105" s="167"/>
      <c r="AD105" s="167"/>
      <c r="AE105" s="167"/>
      <c r="AN105" s="147"/>
      <c r="AP105" s="147"/>
    </row>
    <row r="106" spans="26:42" ht="14.15" customHeight="1" x14ac:dyDescent="0.35">
      <c r="Z106" s="142"/>
      <c r="AA106" s="143"/>
      <c r="AB106" s="167"/>
      <c r="AC106" s="167"/>
      <c r="AD106" s="167"/>
      <c r="AE106" s="167"/>
      <c r="AN106" s="147"/>
      <c r="AP106" s="147"/>
    </row>
    <row r="107" spans="26:42" ht="14.15" customHeight="1" x14ac:dyDescent="0.35">
      <c r="Z107" s="142"/>
      <c r="AA107" s="143"/>
      <c r="AB107" s="167"/>
      <c r="AC107" s="167"/>
      <c r="AD107" s="167"/>
      <c r="AE107" s="167"/>
      <c r="AN107" s="147"/>
      <c r="AP107" s="147"/>
    </row>
    <row r="108" spans="26:42" ht="14.15" customHeight="1" x14ac:dyDescent="0.35">
      <c r="Z108" s="142"/>
      <c r="AA108" s="143"/>
      <c r="AB108" s="167"/>
      <c r="AC108" s="167"/>
      <c r="AD108" s="167"/>
      <c r="AE108" s="167"/>
      <c r="AN108" s="147"/>
      <c r="AP108" s="147"/>
    </row>
    <row r="109" spans="26:42" ht="14.15" customHeight="1" x14ac:dyDescent="0.35">
      <c r="Z109" s="142"/>
      <c r="AA109" s="143"/>
      <c r="AB109" s="167"/>
      <c r="AC109" s="167"/>
      <c r="AD109" s="167"/>
      <c r="AE109" s="167"/>
      <c r="AN109" s="147"/>
      <c r="AP109" s="147"/>
    </row>
    <row r="110" spans="26:42" ht="14.15" customHeight="1" x14ac:dyDescent="0.35">
      <c r="Z110" s="142"/>
      <c r="AA110" s="143"/>
      <c r="AB110" s="167"/>
      <c r="AC110" s="167"/>
      <c r="AD110" s="167"/>
      <c r="AE110" s="167"/>
      <c r="AN110" s="147"/>
      <c r="AP110" s="147"/>
    </row>
    <row r="111" spans="26:42" ht="14.15" customHeight="1" x14ac:dyDescent="0.35">
      <c r="Z111" s="142"/>
      <c r="AA111" s="143"/>
      <c r="AB111" s="167"/>
      <c r="AC111" s="167"/>
      <c r="AD111" s="167"/>
      <c r="AE111" s="167"/>
      <c r="AN111" s="147"/>
      <c r="AP111" s="147"/>
    </row>
    <row r="112" spans="26:42" ht="14.15" customHeight="1" x14ac:dyDescent="0.35">
      <c r="Z112" s="142"/>
      <c r="AA112" s="143"/>
      <c r="AB112" s="167"/>
      <c r="AC112" s="167"/>
      <c r="AD112" s="167"/>
      <c r="AE112" s="167"/>
      <c r="AN112" s="147"/>
      <c r="AP112" s="147"/>
    </row>
    <row r="113" spans="26:42" ht="14.15" customHeight="1" x14ac:dyDescent="0.35">
      <c r="Z113" s="142"/>
      <c r="AA113" s="143"/>
      <c r="AB113" s="167"/>
      <c r="AC113" s="167"/>
      <c r="AD113" s="167"/>
      <c r="AE113" s="167"/>
      <c r="AN113" s="147"/>
      <c r="AP113" s="147"/>
    </row>
    <row r="114" spans="26:42" ht="14.15" customHeight="1" x14ac:dyDescent="0.35">
      <c r="Z114" s="142"/>
      <c r="AA114" s="143"/>
      <c r="AB114" s="167"/>
      <c r="AC114" s="167"/>
      <c r="AD114" s="167"/>
      <c r="AE114" s="167"/>
      <c r="AN114" s="147"/>
      <c r="AP114" s="147"/>
    </row>
    <row r="115" spans="26:42" ht="14.15" customHeight="1" x14ac:dyDescent="0.35">
      <c r="Z115" s="142"/>
      <c r="AA115" s="143"/>
      <c r="AB115" s="167"/>
      <c r="AC115" s="167"/>
      <c r="AD115" s="167"/>
      <c r="AE115" s="167"/>
      <c r="AN115" s="147"/>
      <c r="AP115" s="147"/>
    </row>
    <row r="116" spans="26:42" ht="14.15" customHeight="1" x14ac:dyDescent="0.35">
      <c r="Z116" s="142"/>
      <c r="AA116" s="143"/>
      <c r="AB116" s="167"/>
      <c r="AC116" s="167"/>
      <c r="AD116" s="167"/>
      <c r="AE116" s="167"/>
      <c r="AN116" s="147"/>
      <c r="AP116" s="147"/>
    </row>
    <row r="117" spans="26:42" ht="14.15" customHeight="1" x14ac:dyDescent="0.35">
      <c r="Z117" s="142"/>
      <c r="AA117" s="143"/>
      <c r="AB117" s="167"/>
      <c r="AC117" s="167"/>
      <c r="AD117" s="167"/>
      <c r="AE117" s="167"/>
      <c r="AN117" s="147"/>
      <c r="AP117" s="147"/>
    </row>
    <row r="118" spans="26:42" ht="14.15" customHeight="1" x14ac:dyDescent="0.35">
      <c r="Z118" s="142"/>
      <c r="AA118" s="143"/>
      <c r="AB118" s="167"/>
      <c r="AC118" s="167"/>
      <c r="AD118" s="167"/>
      <c r="AE118" s="167"/>
      <c r="AN118" s="147"/>
      <c r="AP118" s="147"/>
    </row>
    <row r="119" spans="26:42" ht="14.15" customHeight="1" x14ac:dyDescent="0.35">
      <c r="Z119" s="142"/>
      <c r="AA119" s="143"/>
      <c r="AB119" s="167"/>
      <c r="AC119" s="167"/>
      <c r="AD119" s="167"/>
      <c r="AE119" s="167"/>
      <c r="AN119" s="147"/>
      <c r="AP119" s="147"/>
    </row>
    <row r="120" spans="26:42" ht="14.15" customHeight="1" x14ac:dyDescent="0.35">
      <c r="Z120" s="142"/>
      <c r="AA120" s="143"/>
      <c r="AB120" s="167"/>
      <c r="AC120" s="167"/>
      <c r="AD120" s="167"/>
      <c r="AE120" s="167"/>
      <c r="AN120" s="147"/>
      <c r="AP120" s="147"/>
    </row>
    <row r="121" spans="26:42" ht="14.15" customHeight="1" x14ac:dyDescent="0.35">
      <c r="Z121" s="142"/>
      <c r="AA121" s="143"/>
      <c r="AB121" s="167"/>
      <c r="AC121" s="167"/>
      <c r="AD121" s="167"/>
      <c r="AE121" s="167"/>
      <c r="AN121" s="147"/>
      <c r="AP121" s="147"/>
    </row>
    <row r="122" spans="26:42" ht="14.15" customHeight="1" x14ac:dyDescent="0.35">
      <c r="Z122" s="142"/>
      <c r="AA122" s="143"/>
      <c r="AB122" s="167"/>
      <c r="AC122" s="167"/>
      <c r="AD122" s="167"/>
      <c r="AE122" s="167"/>
      <c r="AN122" s="147"/>
      <c r="AP122" s="147"/>
    </row>
    <row r="123" spans="26:42" ht="14.15" customHeight="1" x14ac:dyDescent="0.35">
      <c r="Z123" s="142"/>
      <c r="AA123" s="143"/>
      <c r="AB123" s="167"/>
      <c r="AC123" s="167"/>
      <c r="AD123" s="167"/>
      <c r="AE123" s="167"/>
      <c r="AN123" s="147"/>
      <c r="AP123" s="147"/>
    </row>
    <row r="124" spans="26:42" ht="14.15" customHeight="1" x14ac:dyDescent="0.35">
      <c r="Z124" s="142"/>
      <c r="AA124" s="143"/>
      <c r="AB124" s="167"/>
      <c r="AC124" s="167"/>
      <c r="AD124" s="167"/>
      <c r="AE124" s="167"/>
      <c r="AN124" s="147"/>
      <c r="AP124" s="147"/>
    </row>
    <row r="125" spans="26:42" ht="14.15" customHeight="1" x14ac:dyDescent="0.35">
      <c r="Z125" s="142"/>
      <c r="AA125" s="143"/>
      <c r="AB125" s="167"/>
      <c r="AC125" s="167"/>
      <c r="AD125" s="167"/>
      <c r="AE125" s="167"/>
      <c r="AN125" s="147"/>
      <c r="AP125" s="147"/>
    </row>
    <row r="126" spans="26:42" ht="14.15" customHeight="1" x14ac:dyDescent="0.35">
      <c r="Z126" s="142"/>
      <c r="AA126" s="143"/>
      <c r="AB126" s="167"/>
      <c r="AC126" s="167"/>
      <c r="AD126" s="167"/>
      <c r="AE126" s="167"/>
      <c r="AN126" s="147"/>
      <c r="AP126" s="147"/>
    </row>
    <row r="127" spans="26:42" ht="14.15" customHeight="1" x14ac:dyDescent="0.35">
      <c r="Z127" s="142"/>
      <c r="AA127" s="143"/>
      <c r="AB127" s="167"/>
      <c r="AC127" s="167"/>
      <c r="AD127" s="167"/>
      <c r="AE127" s="167"/>
      <c r="AN127" s="147"/>
      <c r="AP127" s="147"/>
    </row>
    <row r="128" spans="26:42" ht="14.15" customHeight="1" x14ac:dyDescent="0.35">
      <c r="Z128" s="142"/>
      <c r="AA128" s="143"/>
      <c r="AB128" s="167"/>
      <c r="AC128" s="167"/>
      <c r="AD128" s="167"/>
      <c r="AE128" s="167"/>
      <c r="AN128" s="147"/>
      <c r="AP128" s="147"/>
    </row>
    <row r="129" spans="26:42" ht="14.15" customHeight="1" x14ac:dyDescent="0.35">
      <c r="Z129" s="142"/>
      <c r="AA129" s="143"/>
      <c r="AB129" s="167"/>
      <c r="AC129" s="167"/>
      <c r="AD129" s="167"/>
      <c r="AE129" s="167"/>
      <c r="AN129" s="147"/>
      <c r="AP129" s="147"/>
    </row>
    <row r="130" spans="26:42" ht="14.15" customHeight="1" x14ac:dyDescent="0.35">
      <c r="Z130" s="142"/>
      <c r="AA130" s="143"/>
      <c r="AB130" s="167"/>
      <c r="AC130" s="167"/>
      <c r="AD130" s="167"/>
      <c r="AE130" s="167"/>
      <c r="AN130" s="147"/>
      <c r="AP130" s="147"/>
    </row>
    <row r="131" spans="26:42" ht="14.15" customHeight="1" x14ac:dyDescent="0.35">
      <c r="Z131" s="142"/>
      <c r="AA131" s="143"/>
      <c r="AB131" s="167"/>
      <c r="AC131" s="167"/>
      <c r="AD131" s="167"/>
      <c r="AE131" s="167"/>
      <c r="AN131" s="147"/>
      <c r="AP131" s="147"/>
    </row>
    <row r="132" spans="26:42" ht="14.15" customHeight="1" x14ac:dyDescent="0.35">
      <c r="Z132" s="142"/>
      <c r="AA132" s="143"/>
      <c r="AB132" s="167"/>
      <c r="AC132" s="167"/>
      <c r="AD132" s="167"/>
      <c r="AE132" s="167"/>
      <c r="AN132" s="147"/>
      <c r="AP132" s="147"/>
    </row>
    <row r="133" spans="26:42" ht="14.15" customHeight="1" x14ac:dyDescent="0.35">
      <c r="Z133" s="142"/>
      <c r="AA133" s="143"/>
      <c r="AB133" s="167"/>
      <c r="AC133" s="167"/>
      <c r="AD133" s="167"/>
      <c r="AE133" s="167"/>
      <c r="AN133" s="147"/>
      <c r="AP133" s="147"/>
    </row>
    <row r="134" spans="26:42" ht="14.15" customHeight="1" x14ac:dyDescent="0.35">
      <c r="Z134" s="142"/>
      <c r="AA134" s="143"/>
      <c r="AB134" s="167"/>
      <c r="AC134" s="167"/>
      <c r="AD134" s="167"/>
      <c r="AE134" s="167"/>
      <c r="AN134" s="147"/>
      <c r="AP134" s="147"/>
    </row>
    <row r="135" spans="26:42" ht="14.15" customHeight="1" x14ac:dyDescent="0.35">
      <c r="Z135" s="142"/>
      <c r="AA135" s="143"/>
      <c r="AB135" s="167"/>
      <c r="AC135" s="167"/>
      <c r="AD135" s="167"/>
      <c r="AE135" s="167"/>
      <c r="AN135" s="147"/>
      <c r="AP135" s="147"/>
    </row>
    <row r="136" spans="26:42" ht="14.15" customHeight="1" x14ac:dyDescent="0.35">
      <c r="Z136" s="142"/>
      <c r="AA136" s="143"/>
      <c r="AB136" s="167"/>
      <c r="AC136" s="167"/>
      <c r="AD136" s="167"/>
      <c r="AE136" s="167"/>
      <c r="AN136" s="147"/>
      <c r="AP136" s="147"/>
    </row>
    <row r="137" spans="26:42" ht="14.15" customHeight="1" x14ac:dyDescent="0.35">
      <c r="Z137" s="142"/>
      <c r="AA137" s="143"/>
      <c r="AB137" s="167"/>
      <c r="AC137" s="167"/>
      <c r="AD137" s="167"/>
      <c r="AE137" s="167"/>
      <c r="AN137" s="147"/>
      <c r="AP137" s="147"/>
    </row>
    <row r="138" spans="26:42" ht="14.15" customHeight="1" x14ac:dyDescent="0.35">
      <c r="Z138" s="142"/>
      <c r="AA138" s="143"/>
      <c r="AB138" s="167"/>
      <c r="AC138" s="167"/>
      <c r="AD138" s="167"/>
      <c r="AE138" s="167"/>
      <c r="AN138" s="147"/>
      <c r="AP138" s="147"/>
    </row>
    <row r="139" spans="26:42" ht="14.15" customHeight="1" x14ac:dyDescent="0.35">
      <c r="Z139" s="142"/>
      <c r="AA139" s="143"/>
      <c r="AB139" s="167"/>
      <c r="AC139" s="167"/>
      <c r="AD139" s="167"/>
      <c r="AE139" s="167"/>
      <c r="AN139" s="147"/>
      <c r="AP139" s="147"/>
    </row>
    <row r="140" spans="26:42" ht="14.15" customHeight="1" x14ac:dyDescent="0.35">
      <c r="Z140" s="142"/>
      <c r="AA140" s="143"/>
      <c r="AB140" s="167"/>
      <c r="AC140" s="167"/>
      <c r="AD140" s="167"/>
      <c r="AE140" s="167"/>
      <c r="AN140" s="147"/>
      <c r="AP140" s="147"/>
    </row>
    <row r="141" spans="26:42" ht="14.15" customHeight="1" x14ac:dyDescent="0.35">
      <c r="Z141" s="142"/>
      <c r="AA141" s="143"/>
      <c r="AB141" s="167"/>
      <c r="AC141" s="167"/>
      <c r="AD141" s="167"/>
      <c r="AE141" s="167"/>
      <c r="AN141" s="147"/>
      <c r="AP141" s="147"/>
    </row>
    <row r="142" spans="26:42" ht="14.15" customHeight="1" x14ac:dyDescent="0.35">
      <c r="Z142" s="142"/>
      <c r="AA142" s="143"/>
      <c r="AB142" s="167"/>
      <c r="AC142" s="167"/>
      <c r="AD142" s="167"/>
      <c r="AE142" s="167"/>
      <c r="AN142" s="147"/>
      <c r="AP142" s="147"/>
    </row>
    <row r="143" spans="26:42" ht="14.15" customHeight="1" x14ac:dyDescent="0.35">
      <c r="Z143" s="142"/>
      <c r="AA143" s="143"/>
      <c r="AB143" s="167"/>
      <c r="AC143" s="167"/>
      <c r="AD143" s="167"/>
      <c r="AE143" s="167"/>
      <c r="AN143" s="147"/>
      <c r="AP143" s="147"/>
    </row>
    <row r="144" spans="26:42" ht="14.15" customHeight="1" x14ac:dyDescent="0.35">
      <c r="Z144" s="142"/>
      <c r="AA144" s="143"/>
      <c r="AB144" s="167"/>
      <c r="AC144" s="167"/>
      <c r="AD144" s="167"/>
      <c r="AE144" s="167"/>
      <c r="AN144" s="147"/>
      <c r="AP144" s="147"/>
    </row>
    <row r="145" spans="26:42" ht="14.15" customHeight="1" x14ac:dyDescent="0.35">
      <c r="Z145" s="142"/>
      <c r="AA145" s="143"/>
      <c r="AB145" s="167"/>
      <c r="AC145" s="167"/>
      <c r="AD145" s="167"/>
      <c r="AE145" s="167"/>
      <c r="AN145" s="147"/>
      <c r="AP145" s="147"/>
    </row>
    <row r="146" spans="26:42" ht="14.15" customHeight="1" x14ac:dyDescent="0.35">
      <c r="Z146" s="142"/>
      <c r="AA146" s="143"/>
      <c r="AB146" s="167"/>
      <c r="AC146" s="167"/>
      <c r="AD146" s="167"/>
      <c r="AE146" s="167"/>
      <c r="AN146" s="147"/>
      <c r="AP146" s="147"/>
    </row>
    <row r="147" spans="26:42" ht="14.15" customHeight="1" x14ac:dyDescent="0.35">
      <c r="Z147" s="142"/>
      <c r="AA147" s="143"/>
      <c r="AB147" s="167"/>
      <c r="AC147" s="167"/>
      <c r="AD147" s="167"/>
      <c r="AE147" s="167"/>
      <c r="AN147" s="147"/>
      <c r="AP147" s="147"/>
    </row>
    <row r="148" spans="26:42" ht="14.15" customHeight="1" x14ac:dyDescent="0.35">
      <c r="Z148" s="142"/>
      <c r="AA148" s="143"/>
      <c r="AB148" s="167"/>
      <c r="AC148" s="167"/>
      <c r="AD148" s="167"/>
      <c r="AE148" s="167"/>
      <c r="AN148" s="147"/>
      <c r="AP148" s="147"/>
    </row>
    <row r="149" spans="26:42" ht="14.15" customHeight="1" x14ac:dyDescent="0.35">
      <c r="Z149" s="142"/>
      <c r="AA149" s="143"/>
      <c r="AB149" s="167"/>
      <c r="AC149" s="167"/>
      <c r="AD149" s="167"/>
      <c r="AE149" s="167"/>
      <c r="AN149" s="147"/>
      <c r="AP149" s="147"/>
    </row>
    <row r="150" spans="26:42" ht="14.15" customHeight="1" x14ac:dyDescent="0.35">
      <c r="Z150" s="142"/>
      <c r="AA150" s="143"/>
      <c r="AB150" s="167"/>
      <c r="AC150" s="167"/>
      <c r="AD150" s="167"/>
      <c r="AE150" s="167"/>
      <c r="AN150" s="147"/>
      <c r="AP150" s="147"/>
    </row>
    <row r="151" spans="26:42" ht="14.15" customHeight="1" x14ac:dyDescent="0.35">
      <c r="Z151" s="142"/>
      <c r="AA151" s="143"/>
      <c r="AB151" s="167"/>
      <c r="AC151" s="167"/>
      <c r="AD151" s="167"/>
      <c r="AE151" s="167"/>
      <c r="AN151" s="147"/>
      <c r="AP151" s="147"/>
    </row>
    <row r="152" spans="26:42" ht="14.15" customHeight="1" x14ac:dyDescent="0.35">
      <c r="Z152" s="142"/>
      <c r="AA152" s="143"/>
      <c r="AB152" s="167"/>
      <c r="AC152" s="167"/>
      <c r="AD152" s="167"/>
      <c r="AE152" s="167"/>
      <c r="AN152" s="147"/>
      <c r="AP152" s="147"/>
    </row>
    <row r="153" spans="26:42" ht="14.15" customHeight="1" x14ac:dyDescent="0.35">
      <c r="Z153" s="142"/>
      <c r="AA153" s="143"/>
      <c r="AB153" s="167"/>
      <c r="AC153" s="167"/>
      <c r="AD153" s="167"/>
      <c r="AE153" s="167"/>
      <c r="AN153" s="147"/>
      <c r="AP153" s="147"/>
    </row>
    <row r="154" spans="26:42" ht="14.15" customHeight="1" x14ac:dyDescent="0.35">
      <c r="Z154" s="142"/>
      <c r="AA154" s="143"/>
      <c r="AB154" s="167"/>
      <c r="AC154" s="167"/>
      <c r="AD154" s="167"/>
      <c r="AE154" s="167"/>
      <c r="AN154" s="147"/>
      <c r="AP154" s="147"/>
    </row>
    <row r="155" spans="26:42" ht="14.15" customHeight="1" x14ac:dyDescent="0.35">
      <c r="Z155" s="142"/>
      <c r="AA155" s="143"/>
      <c r="AB155" s="167"/>
      <c r="AC155" s="167"/>
      <c r="AD155" s="167"/>
      <c r="AE155" s="167"/>
      <c r="AN155" s="147"/>
      <c r="AP155" s="147"/>
    </row>
    <row r="156" spans="26:42" ht="14.15" customHeight="1" x14ac:dyDescent="0.35">
      <c r="Z156" s="142"/>
      <c r="AA156" s="143"/>
      <c r="AB156" s="167"/>
      <c r="AC156" s="167"/>
      <c r="AD156" s="167"/>
      <c r="AE156" s="167"/>
      <c r="AN156" s="147"/>
      <c r="AP156" s="147"/>
    </row>
    <row r="157" spans="26:42" ht="14.15" customHeight="1" x14ac:dyDescent="0.35">
      <c r="Z157" s="142"/>
      <c r="AA157" s="143"/>
      <c r="AB157" s="167"/>
      <c r="AC157" s="167"/>
      <c r="AD157" s="167"/>
      <c r="AE157" s="167"/>
      <c r="AN157" s="147"/>
      <c r="AP157" s="147"/>
    </row>
    <row r="158" spans="26:42" ht="14.15" customHeight="1" x14ac:dyDescent="0.35">
      <c r="Z158" s="142"/>
      <c r="AA158" s="143"/>
      <c r="AB158" s="167"/>
      <c r="AC158" s="167"/>
      <c r="AD158" s="167"/>
      <c r="AE158" s="167"/>
      <c r="AN158" s="147"/>
      <c r="AP158" s="147"/>
    </row>
    <row r="159" spans="26:42" ht="14.15" customHeight="1" x14ac:dyDescent="0.35">
      <c r="Z159" s="142"/>
      <c r="AA159" s="143"/>
      <c r="AB159" s="167"/>
      <c r="AC159" s="167"/>
      <c r="AD159" s="167"/>
      <c r="AE159" s="167"/>
      <c r="AN159" s="147"/>
      <c r="AP159" s="147"/>
    </row>
    <row r="160" spans="26:42" ht="14.15" customHeight="1" x14ac:dyDescent="0.35">
      <c r="Z160" s="142"/>
      <c r="AA160" s="143"/>
      <c r="AB160" s="167"/>
      <c r="AC160" s="167"/>
      <c r="AD160" s="167"/>
      <c r="AE160" s="167"/>
      <c r="AN160" s="147"/>
      <c r="AP160" s="147"/>
    </row>
    <row r="161" spans="26:42" ht="14.15" customHeight="1" x14ac:dyDescent="0.35">
      <c r="Z161" s="142"/>
      <c r="AA161" s="143"/>
      <c r="AB161" s="167"/>
      <c r="AC161" s="167"/>
      <c r="AD161" s="167"/>
      <c r="AE161" s="167"/>
      <c r="AN161" s="147"/>
      <c r="AP161" s="147"/>
    </row>
    <row r="162" spans="26:42" ht="14.15" customHeight="1" x14ac:dyDescent="0.35">
      <c r="Z162" s="142"/>
      <c r="AA162" s="143"/>
      <c r="AB162" s="167"/>
      <c r="AC162" s="167"/>
      <c r="AD162" s="167"/>
      <c r="AE162" s="167"/>
      <c r="AN162" s="147"/>
      <c r="AP162" s="147"/>
    </row>
    <row r="163" spans="26:42" ht="14.15" customHeight="1" x14ac:dyDescent="0.35">
      <c r="Z163" s="142"/>
      <c r="AA163" s="143"/>
      <c r="AB163" s="167"/>
      <c r="AC163" s="167"/>
      <c r="AD163" s="167"/>
      <c r="AE163" s="167"/>
      <c r="AN163" s="147"/>
      <c r="AP163" s="147"/>
    </row>
    <row r="164" spans="26:42" ht="14.15" customHeight="1" x14ac:dyDescent="0.35">
      <c r="Z164" s="142"/>
      <c r="AA164" s="143"/>
      <c r="AB164" s="167"/>
      <c r="AC164" s="167"/>
      <c r="AD164" s="167"/>
      <c r="AE164" s="167"/>
      <c r="AN164" s="147"/>
      <c r="AP164" s="147"/>
    </row>
    <row r="165" spans="26:42" ht="14.15" customHeight="1" x14ac:dyDescent="0.35">
      <c r="Z165" s="142"/>
      <c r="AA165" s="143"/>
      <c r="AB165" s="167"/>
      <c r="AC165" s="167"/>
      <c r="AD165" s="167"/>
      <c r="AE165" s="167"/>
      <c r="AN165" s="147"/>
      <c r="AP165" s="147"/>
    </row>
    <row r="166" spans="26:42" ht="14.15" customHeight="1" x14ac:dyDescent="0.35">
      <c r="Z166" s="142"/>
      <c r="AA166" s="143"/>
      <c r="AB166" s="167"/>
      <c r="AC166" s="167"/>
      <c r="AD166" s="167"/>
      <c r="AE166" s="167"/>
      <c r="AN166" s="147"/>
      <c r="AP166" s="147"/>
    </row>
    <row r="167" spans="26:42" ht="14.15" customHeight="1" x14ac:dyDescent="0.35">
      <c r="Z167" s="142"/>
      <c r="AA167" s="143"/>
      <c r="AB167" s="167"/>
      <c r="AC167" s="167"/>
      <c r="AD167" s="167"/>
      <c r="AE167" s="167"/>
      <c r="AN167" s="147"/>
      <c r="AP167" s="147"/>
    </row>
    <row r="168" spans="26:42" ht="14.15" customHeight="1" x14ac:dyDescent="0.35">
      <c r="Z168" s="142"/>
      <c r="AA168" s="143"/>
      <c r="AB168" s="167"/>
      <c r="AC168" s="167"/>
      <c r="AD168" s="167"/>
      <c r="AE168" s="167"/>
      <c r="AN168" s="147"/>
      <c r="AP168" s="147"/>
    </row>
    <row r="169" spans="26:42" ht="14.15" customHeight="1" x14ac:dyDescent="0.35">
      <c r="Z169" s="142"/>
      <c r="AA169" s="143"/>
      <c r="AB169" s="167"/>
      <c r="AC169" s="167"/>
      <c r="AD169" s="167"/>
      <c r="AE169" s="167"/>
      <c r="AN169" s="147"/>
      <c r="AP169" s="147"/>
    </row>
    <row r="170" spans="26:42" ht="14.15" customHeight="1" x14ac:dyDescent="0.35">
      <c r="Z170" s="142"/>
      <c r="AA170" s="143"/>
      <c r="AB170" s="167"/>
      <c r="AC170" s="167"/>
      <c r="AD170" s="167"/>
      <c r="AE170" s="167"/>
      <c r="AN170" s="147"/>
      <c r="AP170" s="147"/>
    </row>
    <row r="171" spans="26:42" ht="14.15" customHeight="1" x14ac:dyDescent="0.35">
      <c r="Z171" s="142"/>
      <c r="AA171" s="143"/>
      <c r="AB171" s="167"/>
      <c r="AC171" s="167"/>
      <c r="AD171" s="167"/>
      <c r="AE171" s="167"/>
      <c r="AN171" s="147"/>
      <c r="AP171" s="147"/>
    </row>
    <row r="172" spans="26:42" ht="14.15" customHeight="1" x14ac:dyDescent="0.35">
      <c r="Z172" s="142"/>
      <c r="AA172" s="143"/>
      <c r="AB172" s="167"/>
      <c r="AC172" s="167"/>
      <c r="AD172" s="167"/>
      <c r="AE172" s="167"/>
      <c r="AN172" s="147"/>
      <c r="AP172" s="147"/>
    </row>
    <row r="173" spans="26:42" ht="14.15" customHeight="1" x14ac:dyDescent="0.35">
      <c r="Z173" s="142"/>
      <c r="AA173" s="143"/>
      <c r="AB173" s="167"/>
      <c r="AC173" s="167"/>
      <c r="AD173" s="167"/>
      <c r="AE173" s="167"/>
      <c r="AN173" s="147"/>
      <c r="AP173" s="147"/>
    </row>
    <row r="174" spans="26:42" ht="14.15" customHeight="1" x14ac:dyDescent="0.35">
      <c r="Z174" s="142"/>
      <c r="AA174" s="143"/>
      <c r="AB174" s="167"/>
      <c r="AC174" s="167"/>
      <c r="AD174" s="167"/>
      <c r="AE174" s="167"/>
      <c r="AN174" s="147"/>
      <c r="AP174" s="147"/>
    </row>
    <row r="175" spans="26:42" ht="14.15" customHeight="1" x14ac:dyDescent="0.35">
      <c r="Z175" s="142"/>
      <c r="AA175" s="143"/>
      <c r="AB175" s="167"/>
      <c r="AC175" s="167"/>
      <c r="AD175" s="167"/>
      <c r="AE175" s="167"/>
      <c r="AN175" s="147"/>
      <c r="AP175" s="147"/>
    </row>
    <row r="176" spans="26:42" ht="14.15" customHeight="1" x14ac:dyDescent="0.35">
      <c r="Z176" s="142"/>
      <c r="AA176" s="143"/>
      <c r="AB176" s="167"/>
      <c r="AC176" s="167"/>
      <c r="AD176" s="167"/>
      <c r="AE176" s="167"/>
      <c r="AN176" s="147"/>
      <c r="AP176" s="147"/>
    </row>
    <row r="177" spans="26:42" ht="14.15" customHeight="1" x14ac:dyDescent="0.35">
      <c r="Z177" s="142"/>
      <c r="AA177" s="143"/>
      <c r="AB177" s="167"/>
      <c r="AC177" s="167"/>
      <c r="AD177" s="167"/>
      <c r="AE177" s="167"/>
      <c r="AN177" s="147"/>
      <c r="AP177" s="147"/>
    </row>
    <row r="178" spans="26:42" ht="14.15" customHeight="1" x14ac:dyDescent="0.35">
      <c r="Z178" s="142"/>
      <c r="AA178" s="143"/>
      <c r="AB178" s="167"/>
      <c r="AC178" s="167"/>
      <c r="AD178" s="167"/>
      <c r="AE178" s="167"/>
      <c r="AN178" s="147"/>
      <c r="AP178" s="147"/>
    </row>
    <row r="179" spans="26:42" ht="14.15" customHeight="1" x14ac:dyDescent="0.35">
      <c r="Z179" s="142"/>
      <c r="AA179" s="143"/>
      <c r="AB179" s="167"/>
      <c r="AC179" s="167"/>
      <c r="AD179" s="167"/>
      <c r="AE179" s="167"/>
      <c r="AN179" s="147"/>
      <c r="AP179" s="147"/>
    </row>
    <row r="180" spans="26:42" ht="14.15" customHeight="1" x14ac:dyDescent="0.35">
      <c r="Z180" s="142"/>
      <c r="AA180" s="143"/>
      <c r="AB180" s="167"/>
      <c r="AC180" s="167"/>
      <c r="AD180" s="167"/>
      <c r="AE180" s="167"/>
      <c r="AN180" s="147"/>
      <c r="AP180" s="147"/>
    </row>
    <row r="181" spans="26:42" ht="14.15" customHeight="1" x14ac:dyDescent="0.35">
      <c r="Z181" s="142"/>
      <c r="AA181" s="143"/>
      <c r="AB181" s="167"/>
      <c r="AC181" s="167"/>
      <c r="AD181" s="167"/>
      <c r="AE181" s="167"/>
      <c r="AN181" s="147"/>
      <c r="AP181" s="147"/>
    </row>
    <row r="182" spans="26:42" ht="14.15" customHeight="1" x14ac:dyDescent="0.35">
      <c r="Z182" s="142"/>
      <c r="AA182" s="143"/>
      <c r="AB182" s="167"/>
      <c r="AC182" s="167"/>
      <c r="AD182" s="167"/>
      <c r="AE182" s="167"/>
      <c r="AN182" s="147"/>
      <c r="AP182" s="147"/>
    </row>
    <row r="183" spans="26:42" ht="14.15" customHeight="1" x14ac:dyDescent="0.35">
      <c r="Z183" s="142"/>
      <c r="AA183" s="143"/>
      <c r="AB183" s="167"/>
      <c r="AC183" s="167"/>
      <c r="AD183" s="167"/>
      <c r="AE183" s="167"/>
      <c r="AN183" s="147"/>
      <c r="AP183" s="147"/>
    </row>
    <row r="184" spans="26:42" ht="14.15" customHeight="1" x14ac:dyDescent="0.35">
      <c r="Z184" s="142"/>
      <c r="AA184" s="143"/>
      <c r="AB184" s="167"/>
      <c r="AC184" s="167"/>
      <c r="AD184" s="167"/>
      <c r="AE184" s="167"/>
      <c r="AN184" s="147"/>
      <c r="AP184" s="147"/>
    </row>
    <row r="185" spans="26:42" ht="14.15" customHeight="1" x14ac:dyDescent="0.35">
      <c r="Z185" s="142"/>
      <c r="AA185" s="143"/>
      <c r="AB185" s="167"/>
      <c r="AC185" s="167"/>
      <c r="AD185" s="167"/>
      <c r="AE185" s="167"/>
      <c r="AN185" s="147"/>
      <c r="AP185" s="147"/>
    </row>
    <row r="186" spans="26:42" ht="14.15" customHeight="1" x14ac:dyDescent="0.35">
      <c r="Z186" s="142"/>
      <c r="AA186" s="143"/>
      <c r="AB186" s="167"/>
      <c r="AC186" s="167"/>
      <c r="AD186" s="167"/>
      <c r="AE186" s="167"/>
      <c r="AN186" s="147"/>
      <c r="AP186" s="147"/>
    </row>
    <row r="187" spans="26:42" ht="14.15" customHeight="1" x14ac:dyDescent="0.35">
      <c r="Z187" s="142"/>
      <c r="AA187" s="143"/>
      <c r="AB187" s="167"/>
      <c r="AC187" s="167"/>
      <c r="AD187" s="167"/>
      <c r="AE187" s="167"/>
      <c r="AN187" s="147"/>
      <c r="AP187" s="147"/>
    </row>
    <row r="188" spans="26:42" ht="14.15" customHeight="1" x14ac:dyDescent="0.35">
      <c r="Z188" s="142"/>
      <c r="AA188" s="143"/>
      <c r="AB188" s="167"/>
      <c r="AC188" s="167"/>
      <c r="AD188" s="167"/>
      <c r="AE188" s="167"/>
      <c r="AN188" s="147"/>
      <c r="AP188" s="147"/>
    </row>
    <row r="189" spans="26:42" ht="14.15" customHeight="1" x14ac:dyDescent="0.35">
      <c r="Z189" s="142"/>
      <c r="AA189" s="143"/>
      <c r="AB189" s="167"/>
      <c r="AC189" s="167"/>
      <c r="AD189" s="167"/>
      <c r="AE189" s="167"/>
      <c r="AN189" s="147"/>
      <c r="AP189" s="147"/>
    </row>
    <row r="190" spans="26:42" ht="14.15" customHeight="1" x14ac:dyDescent="0.35">
      <c r="Z190" s="142"/>
      <c r="AA190" s="143"/>
      <c r="AB190" s="167"/>
      <c r="AC190" s="167"/>
      <c r="AD190" s="167"/>
      <c r="AE190" s="167"/>
      <c r="AN190" s="147"/>
      <c r="AP190" s="147"/>
    </row>
    <row r="191" spans="26:42" ht="14.15" customHeight="1" x14ac:dyDescent="0.35">
      <c r="Z191" s="142"/>
      <c r="AA191" s="143"/>
      <c r="AB191" s="167"/>
      <c r="AC191" s="167"/>
      <c r="AD191" s="167"/>
      <c r="AE191" s="167"/>
      <c r="AN191" s="147"/>
      <c r="AP191" s="147"/>
    </row>
    <row r="192" spans="26:42" ht="14.15" customHeight="1" x14ac:dyDescent="0.35">
      <c r="Z192" s="142"/>
      <c r="AA192" s="143"/>
      <c r="AB192" s="167"/>
      <c r="AC192" s="167"/>
      <c r="AD192" s="167"/>
      <c r="AE192" s="167"/>
      <c r="AN192" s="147"/>
      <c r="AP192" s="147"/>
    </row>
    <row r="193" spans="26:42" ht="14.15" customHeight="1" x14ac:dyDescent="0.35">
      <c r="Z193" s="142"/>
      <c r="AA193" s="143"/>
      <c r="AB193" s="167"/>
      <c r="AC193" s="167"/>
      <c r="AD193" s="167"/>
      <c r="AE193" s="167"/>
      <c r="AN193" s="147"/>
      <c r="AP193" s="147"/>
    </row>
    <row r="194" spans="26:42" ht="14.15" customHeight="1" x14ac:dyDescent="0.35">
      <c r="Z194" s="142"/>
      <c r="AA194" s="143"/>
      <c r="AB194" s="167"/>
      <c r="AC194" s="167"/>
      <c r="AD194" s="167"/>
      <c r="AE194" s="167"/>
      <c r="AN194" s="147"/>
      <c r="AP194" s="147"/>
    </row>
    <row r="195" spans="26:42" ht="14.15" customHeight="1" x14ac:dyDescent="0.35">
      <c r="Z195" s="142"/>
      <c r="AA195" s="143"/>
      <c r="AB195" s="167"/>
      <c r="AC195" s="167"/>
      <c r="AD195" s="167"/>
      <c r="AE195" s="167"/>
      <c r="AN195" s="147"/>
      <c r="AP195" s="147"/>
    </row>
    <row r="196" spans="26:42" ht="14.15" customHeight="1" x14ac:dyDescent="0.35">
      <c r="Z196" s="142"/>
      <c r="AA196" s="143"/>
      <c r="AB196" s="167"/>
      <c r="AC196" s="167"/>
      <c r="AD196" s="167"/>
      <c r="AE196" s="167"/>
      <c r="AN196" s="147"/>
      <c r="AP196" s="147"/>
    </row>
    <row r="197" spans="26:42" ht="14.15" customHeight="1" x14ac:dyDescent="0.35">
      <c r="Z197" s="142"/>
      <c r="AA197" s="143"/>
      <c r="AB197" s="167"/>
      <c r="AC197" s="167"/>
      <c r="AD197" s="167"/>
      <c r="AE197" s="167"/>
      <c r="AN197" s="147"/>
      <c r="AP197" s="147"/>
    </row>
    <row r="198" spans="26:42" ht="14.15" customHeight="1" x14ac:dyDescent="0.35">
      <c r="Z198" s="142"/>
      <c r="AA198" s="143"/>
      <c r="AB198" s="167"/>
      <c r="AC198" s="167"/>
      <c r="AD198" s="167"/>
      <c r="AE198" s="167"/>
      <c r="AN198" s="147"/>
      <c r="AP198" s="147"/>
    </row>
    <row r="199" spans="26:42" ht="14.15" customHeight="1" x14ac:dyDescent="0.35">
      <c r="Z199" s="142"/>
      <c r="AA199" s="143"/>
      <c r="AB199" s="167"/>
      <c r="AC199" s="167"/>
      <c r="AD199" s="167"/>
      <c r="AE199" s="167"/>
      <c r="AN199" s="147"/>
      <c r="AP199" s="147"/>
    </row>
    <row r="200" spans="26:42" ht="14.15" customHeight="1" x14ac:dyDescent="0.35">
      <c r="Z200" s="142"/>
      <c r="AA200" s="143"/>
      <c r="AB200" s="167"/>
      <c r="AC200" s="167"/>
      <c r="AD200" s="167"/>
      <c r="AE200" s="167"/>
      <c r="AN200" s="147"/>
      <c r="AP200" s="147"/>
    </row>
    <row r="201" spans="26:42" ht="14.15" customHeight="1" x14ac:dyDescent="0.35">
      <c r="Z201" s="142"/>
      <c r="AA201" s="143"/>
      <c r="AB201" s="167"/>
      <c r="AC201" s="167"/>
      <c r="AD201" s="167"/>
      <c r="AE201" s="167"/>
      <c r="AN201" s="147"/>
      <c r="AP201" s="147"/>
    </row>
    <row r="202" spans="26:42" ht="14.15" customHeight="1" x14ac:dyDescent="0.35">
      <c r="Z202" s="142"/>
      <c r="AA202" s="143"/>
      <c r="AB202" s="167"/>
      <c r="AC202" s="167"/>
      <c r="AD202" s="167"/>
      <c r="AE202" s="167"/>
      <c r="AN202" s="147"/>
      <c r="AP202" s="147"/>
    </row>
    <row r="203" spans="26:42" ht="14.15" customHeight="1" x14ac:dyDescent="0.35">
      <c r="Z203" s="142"/>
      <c r="AA203" s="143"/>
      <c r="AB203" s="167"/>
      <c r="AC203" s="167"/>
      <c r="AD203" s="167"/>
      <c r="AE203" s="167"/>
      <c r="AN203" s="147"/>
      <c r="AP203" s="147"/>
    </row>
    <row r="204" spans="26:42" ht="14.15" customHeight="1" x14ac:dyDescent="0.35">
      <c r="Z204" s="142"/>
      <c r="AA204" s="143"/>
      <c r="AB204" s="167"/>
      <c r="AC204" s="167"/>
      <c r="AD204" s="167"/>
      <c r="AE204" s="167"/>
      <c r="AN204" s="147"/>
      <c r="AP204" s="147"/>
    </row>
    <row r="205" spans="26:42" ht="14.15" customHeight="1" x14ac:dyDescent="0.35">
      <c r="Z205" s="142"/>
      <c r="AA205" s="143"/>
      <c r="AB205" s="167"/>
      <c r="AC205" s="167"/>
      <c r="AD205" s="167"/>
      <c r="AE205" s="167"/>
      <c r="AN205" s="147"/>
      <c r="AP205" s="147"/>
    </row>
    <row r="206" spans="26:42" ht="14.15" customHeight="1" x14ac:dyDescent="0.35">
      <c r="Z206" s="142"/>
      <c r="AA206" s="143"/>
      <c r="AB206" s="167"/>
      <c r="AC206" s="167"/>
      <c r="AD206" s="167"/>
      <c r="AE206" s="167"/>
      <c r="AN206" s="147"/>
      <c r="AP206" s="147"/>
    </row>
    <row r="207" spans="26:42" ht="14.15" customHeight="1" x14ac:dyDescent="0.35">
      <c r="Z207" s="142"/>
      <c r="AA207" s="143"/>
      <c r="AB207" s="167"/>
      <c r="AC207" s="167"/>
      <c r="AD207" s="167"/>
      <c r="AE207" s="167"/>
      <c r="AN207" s="147"/>
      <c r="AP207" s="147"/>
    </row>
    <row r="208" spans="26:42" ht="14.15" customHeight="1" x14ac:dyDescent="0.35">
      <c r="Z208" s="142"/>
      <c r="AA208" s="143"/>
      <c r="AB208" s="167"/>
      <c r="AC208" s="167"/>
      <c r="AD208" s="167"/>
      <c r="AE208" s="167"/>
      <c r="AN208" s="147"/>
      <c r="AP208" s="147"/>
    </row>
    <row r="209" spans="26:42" ht="14.15" customHeight="1" x14ac:dyDescent="0.35">
      <c r="Z209" s="142"/>
      <c r="AA209" s="143"/>
      <c r="AB209" s="167"/>
      <c r="AC209" s="167"/>
      <c r="AD209" s="167"/>
      <c r="AE209" s="167"/>
      <c r="AN209" s="147"/>
      <c r="AP209" s="147"/>
    </row>
    <row r="210" spans="26:42" ht="14.15" customHeight="1" x14ac:dyDescent="0.35">
      <c r="Z210" s="142"/>
      <c r="AA210" s="143"/>
      <c r="AB210" s="167"/>
      <c r="AC210" s="167"/>
      <c r="AD210" s="167"/>
      <c r="AE210" s="167"/>
      <c r="AN210" s="147"/>
      <c r="AP210" s="147"/>
    </row>
    <row r="211" spans="26:42" ht="14.15" customHeight="1" x14ac:dyDescent="0.35">
      <c r="Z211" s="142"/>
      <c r="AA211" s="143"/>
      <c r="AB211" s="167"/>
      <c r="AC211" s="167"/>
      <c r="AD211" s="167"/>
      <c r="AE211" s="167"/>
      <c r="AN211" s="147"/>
      <c r="AP211" s="147"/>
    </row>
    <row r="212" spans="26:42" ht="14.15" customHeight="1" x14ac:dyDescent="0.35">
      <c r="Z212" s="142"/>
      <c r="AA212" s="143"/>
      <c r="AB212" s="167"/>
      <c r="AC212" s="167"/>
      <c r="AD212" s="167"/>
      <c r="AE212" s="167"/>
      <c r="AN212" s="147"/>
      <c r="AP212" s="147"/>
    </row>
    <row r="213" spans="26:42" ht="14.15" customHeight="1" x14ac:dyDescent="0.35">
      <c r="Z213" s="142"/>
      <c r="AA213" s="143"/>
      <c r="AB213" s="167"/>
      <c r="AC213" s="167"/>
      <c r="AD213" s="167"/>
      <c r="AE213" s="167"/>
      <c r="AN213" s="147"/>
      <c r="AP213" s="147"/>
    </row>
    <row r="214" spans="26:42" ht="14.15" customHeight="1" x14ac:dyDescent="0.35">
      <c r="Z214" s="142"/>
      <c r="AA214" s="143"/>
      <c r="AB214" s="167"/>
      <c r="AC214" s="167"/>
      <c r="AD214" s="167"/>
      <c r="AE214" s="167"/>
      <c r="AN214" s="147"/>
      <c r="AP214" s="147"/>
    </row>
    <row r="215" spans="26:42" ht="14.15" customHeight="1" x14ac:dyDescent="0.35">
      <c r="Z215" s="142"/>
      <c r="AA215" s="143"/>
      <c r="AB215" s="167"/>
      <c r="AC215" s="167"/>
      <c r="AD215" s="167"/>
      <c r="AE215" s="167"/>
      <c r="AN215" s="147"/>
      <c r="AP215" s="147"/>
    </row>
    <row r="216" spans="26:42" ht="14.15" customHeight="1" x14ac:dyDescent="0.35">
      <c r="Z216" s="142"/>
      <c r="AA216" s="143"/>
      <c r="AB216" s="167"/>
      <c r="AC216" s="167"/>
      <c r="AD216" s="167"/>
      <c r="AE216" s="167"/>
      <c r="AN216" s="147"/>
      <c r="AP216" s="147"/>
    </row>
    <row r="217" spans="26:42" ht="14.15" customHeight="1" x14ac:dyDescent="0.35">
      <c r="Z217" s="142"/>
      <c r="AA217" s="143"/>
      <c r="AB217" s="167"/>
      <c r="AC217" s="167"/>
      <c r="AD217" s="167"/>
      <c r="AE217" s="167"/>
      <c r="AN217" s="147"/>
      <c r="AP217" s="147"/>
    </row>
    <row r="218" spans="26:42" ht="14.15" customHeight="1" x14ac:dyDescent="0.35">
      <c r="Z218" s="142"/>
      <c r="AA218" s="143"/>
      <c r="AB218" s="167"/>
      <c r="AC218" s="167"/>
      <c r="AD218" s="167"/>
      <c r="AE218" s="167"/>
      <c r="AN218" s="147"/>
      <c r="AP218" s="147"/>
    </row>
    <row r="219" spans="26:42" ht="14.15" customHeight="1" x14ac:dyDescent="0.35">
      <c r="Z219" s="142"/>
      <c r="AA219" s="143"/>
      <c r="AB219" s="167"/>
      <c r="AC219" s="167"/>
      <c r="AD219" s="167"/>
      <c r="AE219" s="167"/>
      <c r="AN219" s="147"/>
      <c r="AP219" s="147"/>
    </row>
    <row r="220" spans="26:42" ht="14.15" customHeight="1" x14ac:dyDescent="0.35">
      <c r="Z220" s="142"/>
      <c r="AA220" s="143"/>
      <c r="AB220" s="167"/>
      <c r="AC220" s="167"/>
      <c r="AD220" s="167"/>
      <c r="AE220" s="167"/>
      <c r="AN220" s="147"/>
      <c r="AP220" s="147"/>
    </row>
    <row r="221" spans="26:42" ht="14.15" customHeight="1" x14ac:dyDescent="0.35">
      <c r="Z221" s="142"/>
      <c r="AA221" s="143"/>
      <c r="AB221" s="167"/>
      <c r="AC221" s="167"/>
      <c r="AD221" s="167"/>
      <c r="AE221" s="167"/>
      <c r="AN221" s="147"/>
      <c r="AP221" s="147"/>
    </row>
    <row r="222" spans="26:42" ht="14.15" customHeight="1" x14ac:dyDescent="0.35">
      <c r="Z222" s="142"/>
      <c r="AA222" s="143"/>
      <c r="AB222" s="167"/>
      <c r="AC222" s="167"/>
      <c r="AD222" s="167"/>
      <c r="AE222" s="167"/>
      <c r="AN222" s="147"/>
      <c r="AP222" s="147"/>
    </row>
    <row r="223" spans="26:42" ht="14.15" customHeight="1" x14ac:dyDescent="0.35">
      <c r="Z223" s="142"/>
      <c r="AA223" s="143"/>
      <c r="AB223" s="167"/>
      <c r="AC223" s="167"/>
      <c r="AD223" s="167"/>
      <c r="AE223" s="167"/>
      <c r="AN223" s="147"/>
      <c r="AP223" s="147"/>
    </row>
    <row r="224" spans="26:42" ht="14.15" customHeight="1" x14ac:dyDescent="0.35">
      <c r="Z224" s="142"/>
      <c r="AA224" s="143"/>
      <c r="AB224" s="167"/>
      <c r="AC224" s="167"/>
      <c r="AD224" s="167"/>
      <c r="AE224" s="167"/>
      <c r="AN224" s="147"/>
      <c r="AP224" s="147"/>
    </row>
    <row r="225" spans="26:42" ht="14.15" customHeight="1" x14ac:dyDescent="0.35">
      <c r="Z225" s="142"/>
      <c r="AA225" s="143"/>
      <c r="AB225" s="167"/>
      <c r="AC225" s="167"/>
      <c r="AD225" s="167"/>
      <c r="AE225" s="167"/>
      <c r="AN225" s="147"/>
      <c r="AP225" s="147"/>
    </row>
    <row r="226" spans="26:42" ht="14.15" customHeight="1" x14ac:dyDescent="0.35">
      <c r="Z226" s="142"/>
      <c r="AA226" s="143"/>
      <c r="AB226" s="167"/>
      <c r="AC226" s="167"/>
      <c r="AD226" s="167"/>
      <c r="AE226" s="167"/>
      <c r="AN226" s="147"/>
      <c r="AP226" s="147"/>
    </row>
    <row r="227" spans="26:42" ht="14.15" customHeight="1" x14ac:dyDescent="0.35">
      <c r="Z227" s="142"/>
      <c r="AA227" s="143"/>
      <c r="AB227" s="167"/>
      <c r="AC227" s="167"/>
      <c r="AD227" s="167"/>
      <c r="AE227" s="167"/>
      <c r="AN227" s="147"/>
      <c r="AP227" s="147"/>
    </row>
    <row r="228" spans="26:42" ht="14.15" customHeight="1" x14ac:dyDescent="0.35">
      <c r="Z228" s="142"/>
      <c r="AA228" s="143"/>
      <c r="AB228" s="167"/>
      <c r="AC228" s="167"/>
      <c r="AD228" s="167"/>
      <c r="AE228" s="167"/>
      <c r="AN228" s="147"/>
      <c r="AP228" s="147"/>
    </row>
    <row r="229" spans="26:42" ht="14.15" customHeight="1" x14ac:dyDescent="0.35">
      <c r="Z229" s="142"/>
      <c r="AA229" s="143"/>
      <c r="AB229" s="167"/>
      <c r="AC229" s="167"/>
      <c r="AD229" s="167"/>
      <c r="AE229" s="167"/>
      <c r="AN229" s="147"/>
      <c r="AP229" s="147"/>
    </row>
    <row r="230" spans="26:42" ht="14.15" customHeight="1" x14ac:dyDescent="0.35">
      <c r="Z230" s="142"/>
      <c r="AA230" s="143"/>
      <c r="AB230" s="167"/>
      <c r="AC230" s="167"/>
      <c r="AD230" s="167"/>
      <c r="AE230" s="167"/>
      <c r="AN230" s="147"/>
      <c r="AP230" s="147"/>
    </row>
    <row r="231" spans="26:42" ht="14.15" customHeight="1" x14ac:dyDescent="0.35">
      <c r="Z231" s="142"/>
      <c r="AA231" s="143"/>
      <c r="AB231" s="167"/>
      <c r="AC231" s="167"/>
      <c r="AD231" s="167"/>
      <c r="AE231" s="167"/>
      <c r="AN231" s="147"/>
      <c r="AP231" s="147"/>
    </row>
    <row r="232" spans="26:42" ht="14.15" customHeight="1" x14ac:dyDescent="0.35">
      <c r="Z232" s="142"/>
      <c r="AA232" s="143"/>
      <c r="AB232" s="167"/>
      <c r="AC232" s="167"/>
      <c r="AD232" s="167"/>
      <c r="AE232" s="167"/>
      <c r="AN232" s="147"/>
      <c r="AP232" s="147"/>
    </row>
    <row r="233" spans="26:42" ht="14.15" customHeight="1" x14ac:dyDescent="0.35">
      <c r="Z233" s="142"/>
      <c r="AA233" s="143"/>
      <c r="AB233" s="167"/>
      <c r="AC233" s="167"/>
      <c r="AD233" s="167"/>
      <c r="AE233" s="167"/>
      <c r="AN233" s="147"/>
      <c r="AP233" s="147"/>
    </row>
    <row r="234" spans="26:42" ht="14.15" customHeight="1" x14ac:dyDescent="0.35">
      <c r="Z234" s="142"/>
      <c r="AA234" s="143"/>
      <c r="AB234" s="167"/>
      <c r="AC234" s="167"/>
      <c r="AD234" s="167"/>
      <c r="AE234" s="167"/>
      <c r="AN234" s="147"/>
      <c r="AP234" s="147"/>
    </row>
    <row r="235" spans="26:42" ht="14.15" customHeight="1" x14ac:dyDescent="0.35">
      <c r="Z235" s="142"/>
      <c r="AA235" s="143"/>
      <c r="AB235" s="167"/>
      <c r="AC235" s="167"/>
      <c r="AD235" s="167"/>
      <c r="AE235" s="167"/>
      <c r="AN235" s="147"/>
      <c r="AP235" s="147"/>
    </row>
    <row r="236" spans="26:42" ht="14.15" customHeight="1" x14ac:dyDescent="0.35">
      <c r="Z236" s="142"/>
      <c r="AA236" s="143"/>
      <c r="AB236" s="167"/>
      <c r="AC236" s="167"/>
      <c r="AD236" s="167"/>
      <c r="AE236" s="167"/>
      <c r="AN236" s="147"/>
      <c r="AP236" s="147"/>
    </row>
    <row r="237" spans="26:42" ht="14.15" customHeight="1" x14ac:dyDescent="0.35">
      <c r="Z237" s="142"/>
      <c r="AA237" s="143"/>
      <c r="AB237" s="167"/>
      <c r="AC237" s="167"/>
      <c r="AD237" s="167"/>
      <c r="AE237" s="167"/>
      <c r="AN237" s="147"/>
      <c r="AP237" s="147"/>
    </row>
    <row r="238" spans="26:42" ht="14.15" customHeight="1" x14ac:dyDescent="0.35">
      <c r="Z238" s="142"/>
      <c r="AA238" s="143"/>
      <c r="AB238" s="167"/>
      <c r="AC238" s="167"/>
      <c r="AD238" s="167"/>
      <c r="AE238" s="167"/>
      <c r="AN238" s="147"/>
      <c r="AP238" s="147"/>
    </row>
    <row r="239" spans="26:42" ht="14.15" customHeight="1" x14ac:dyDescent="0.35">
      <c r="Z239" s="142"/>
      <c r="AA239" s="143"/>
      <c r="AB239" s="167"/>
      <c r="AC239" s="167"/>
      <c r="AD239" s="167"/>
      <c r="AE239" s="167"/>
      <c r="AN239" s="147"/>
      <c r="AP239" s="147"/>
    </row>
    <row r="240" spans="26:42" ht="14.15" customHeight="1" x14ac:dyDescent="0.35">
      <c r="Z240" s="142"/>
      <c r="AA240" s="143"/>
      <c r="AB240" s="167"/>
      <c r="AC240" s="167"/>
      <c r="AD240" s="167"/>
      <c r="AE240" s="167"/>
      <c r="AN240" s="147"/>
      <c r="AP240" s="147"/>
    </row>
    <row r="241" spans="26:42" ht="14.15" customHeight="1" x14ac:dyDescent="0.35">
      <c r="Z241" s="142"/>
      <c r="AA241" s="143"/>
      <c r="AB241" s="167"/>
      <c r="AC241" s="167"/>
      <c r="AD241" s="167"/>
      <c r="AE241" s="167"/>
      <c r="AN241" s="147"/>
      <c r="AP241" s="147"/>
    </row>
    <row r="242" spans="26:42" ht="14.15" customHeight="1" x14ac:dyDescent="0.35">
      <c r="Z242" s="142"/>
      <c r="AA242" s="143"/>
      <c r="AB242" s="167"/>
      <c r="AC242" s="167"/>
      <c r="AD242" s="167"/>
      <c r="AE242" s="167"/>
      <c r="AN242" s="147"/>
      <c r="AP242" s="147"/>
    </row>
    <row r="243" spans="26:42" ht="14.15" customHeight="1" x14ac:dyDescent="0.35">
      <c r="Z243" s="142"/>
      <c r="AA243" s="143"/>
      <c r="AB243" s="167"/>
      <c r="AC243" s="167"/>
      <c r="AD243" s="167"/>
      <c r="AE243" s="167"/>
      <c r="AN243" s="147"/>
      <c r="AP243" s="147"/>
    </row>
    <row r="244" spans="26:42" ht="14.15" customHeight="1" x14ac:dyDescent="0.35">
      <c r="Z244" s="142"/>
      <c r="AA244" s="143"/>
      <c r="AB244" s="167"/>
      <c r="AC244" s="167"/>
      <c r="AD244" s="167"/>
      <c r="AE244" s="167"/>
      <c r="AN244" s="147"/>
      <c r="AP244" s="147"/>
    </row>
    <row r="245" spans="26:42" ht="14.15" customHeight="1" x14ac:dyDescent="0.35">
      <c r="Z245" s="142"/>
      <c r="AA245" s="143"/>
      <c r="AB245" s="167"/>
      <c r="AC245" s="167"/>
      <c r="AD245" s="167"/>
      <c r="AE245" s="167"/>
      <c r="AN245" s="147"/>
      <c r="AP245" s="147"/>
    </row>
    <row r="246" spans="26:42" ht="14.15" customHeight="1" x14ac:dyDescent="0.35">
      <c r="Z246" s="142"/>
      <c r="AA246" s="143"/>
      <c r="AB246" s="167"/>
      <c r="AC246" s="167"/>
      <c r="AD246" s="167"/>
      <c r="AE246" s="167"/>
      <c r="AN246" s="147"/>
      <c r="AP246" s="147"/>
    </row>
    <row r="247" spans="26:42" ht="14.15" customHeight="1" x14ac:dyDescent="0.35">
      <c r="Z247" s="142"/>
      <c r="AA247" s="143"/>
      <c r="AB247" s="167"/>
      <c r="AC247" s="167"/>
      <c r="AD247" s="167"/>
      <c r="AE247" s="167"/>
      <c r="AN247" s="147"/>
      <c r="AP247" s="147"/>
    </row>
    <row r="248" spans="26:42" ht="14.15" customHeight="1" x14ac:dyDescent="0.35">
      <c r="Z248" s="142"/>
      <c r="AA248" s="143"/>
      <c r="AB248" s="167"/>
      <c r="AC248" s="167"/>
      <c r="AD248" s="167"/>
      <c r="AE248" s="167"/>
      <c r="AN248" s="147"/>
      <c r="AP248" s="147"/>
    </row>
    <row r="249" spans="26:42" ht="14.15" customHeight="1" x14ac:dyDescent="0.35">
      <c r="Z249" s="142"/>
      <c r="AA249" s="143"/>
      <c r="AB249" s="167"/>
      <c r="AC249" s="167"/>
      <c r="AD249" s="167"/>
      <c r="AE249" s="167"/>
      <c r="AN249" s="147"/>
      <c r="AP249" s="147"/>
    </row>
    <row r="250" spans="26:42" ht="14.15" customHeight="1" x14ac:dyDescent="0.35">
      <c r="Z250" s="142"/>
      <c r="AA250" s="143"/>
      <c r="AB250" s="167"/>
      <c r="AC250" s="167"/>
      <c r="AD250" s="167"/>
      <c r="AE250" s="167"/>
      <c r="AN250" s="147"/>
      <c r="AP250" s="147"/>
    </row>
    <row r="251" spans="26:42" ht="14.15" customHeight="1" x14ac:dyDescent="0.35">
      <c r="Z251" s="142"/>
      <c r="AA251" s="143"/>
      <c r="AB251" s="167"/>
      <c r="AC251" s="167"/>
      <c r="AD251" s="167"/>
      <c r="AE251" s="167"/>
      <c r="AN251" s="147"/>
      <c r="AP251" s="147"/>
    </row>
    <row r="252" spans="26:42" ht="14.15" customHeight="1" x14ac:dyDescent="0.35">
      <c r="Z252" s="142"/>
      <c r="AA252" s="143"/>
      <c r="AB252" s="167"/>
      <c r="AC252" s="167"/>
      <c r="AD252" s="167"/>
      <c r="AE252" s="167"/>
      <c r="AN252" s="147"/>
      <c r="AP252" s="147"/>
    </row>
    <row r="253" spans="26:42" ht="14.15" customHeight="1" x14ac:dyDescent="0.35">
      <c r="Z253" s="142"/>
      <c r="AA253" s="143"/>
      <c r="AB253" s="167"/>
      <c r="AC253" s="167"/>
      <c r="AD253" s="167"/>
      <c r="AE253" s="167"/>
      <c r="AN253" s="147"/>
      <c r="AP253" s="147"/>
    </row>
    <row r="254" spans="26:42" ht="14.15" customHeight="1" x14ac:dyDescent="0.35">
      <c r="Z254" s="142"/>
      <c r="AA254" s="143"/>
      <c r="AB254" s="167"/>
      <c r="AC254" s="167"/>
      <c r="AD254" s="167"/>
      <c r="AE254" s="167"/>
      <c r="AN254" s="147"/>
      <c r="AP254" s="147"/>
    </row>
    <row r="255" spans="26:42" ht="14.15" customHeight="1" x14ac:dyDescent="0.35">
      <c r="Z255" s="142"/>
      <c r="AA255" s="143"/>
      <c r="AB255" s="167"/>
      <c r="AC255" s="167"/>
      <c r="AD255" s="167"/>
      <c r="AE255" s="167"/>
      <c r="AN255" s="147"/>
      <c r="AP255" s="147"/>
    </row>
    <row r="256" spans="26:42" ht="14.15" customHeight="1" x14ac:dyDescent="0.35">
      <c r="Z256" s="142"/>
      <c r="AA256" s="143"/>
      <c r="AB256" s="167"/>
      <c r="AC256" s="167"/>
      <c r="AD256" s="167"/>
      <c r="AE256" s="167"/>
      <c r="AN256" s="147"/>
      <c r="AP256" s="147"/>
    </row>
    <row r="257" spans="26:42" ht="14.15" customHeight="1" x14ac:dyDescent="0.35">
      <c r="Z257" s="142"/>
      <c r="AA257" s="143"/>
      <c r="AB257" s="167"/>
      <c r="AC257" s="167"/>
      <c r="AD257" s="167"/>
      <c r="AE257" s="167"/>
      <c r="AN257" s="147"/>
      <c r="AP257" s="147"/>
    </row>
    <row r="258" spans="26:42" ht="14.15" customHeight="1" x14ac:dyDescent="0.35">
      <c r="Z258" s="142"/>
      <c r="AA258" s="143"/>
      <c r="AB258" s="167"/>
      <c r="AC258" s="167"/>
      <c r="AD258" s="167"/>
      <c r="AE258" s="167"/>
      <c r="AN258" s="147"/>
      <c r="AP258" s="147"/>
    </row>
    <row r="259" spans="26:42" ht="14.15" customHeight="1" x14ac:dyDescent="0.35">
      <c r="Z259" s="142"/>
      <c r="AA259" s="143"/>
      <c r="AB259" s="167"/>
      <c r="AC259" s="167"/>
      <c r="AD259" s="167"/>
      <c r="AE259" s="167"/>
      <c r="AN259" s="147"/>
      <c r="AP259" s="147"/>
    </row>
    <row r="260" spans="26:42" ht="14.15" customHeight="1" x14ac:dyDescent="0.35">
      <c r="Z260" s="142"/>
      <c r="AA260" s="143"/>
      <c r="AB260" s="167"/>
      <c r="AC260" s="167"/>
      <c r="AD260" s="167"/>
      <c r="AE260" s="167"/>
      <c r="AN260" s="147"/>
      <c r="AP260" s="147"/>
    </row>
    <row r="261" spans="26:42" ht="14.15" customHeight="1" x14ac:dyDescent="0.35">
      <c r="Z261" s="142"/>
      <c r="AA261" s="143"/>
      <c r="AB261" s="167"/>
      <c r="AC261" s="167"/>
      <c r="AD261" s="167"/>
      <c r="AE261" s="167"/>
      <c r="AN261" s="147"/>
      <c r="AP261" s="147"/>
    </row>
    <row r="262" spans="26:42" ht="14.15" customHeight="1" x14ac:dyDescent="0.35">
      <c r="Z262" s="142"/>
      <c r="AA262" s="143"/>
      <c r="AB262" s="167"/>
      <c r="AC262" s="167"/>
      <c r="AD262" s="167"/>
      <c r="AE262" s="167"/>
      <c r="AN262" s="147"/>
      <c r="AP262" s="147"/>
    </row>
    <row r="263" spans="26:42" ht="14.15" customHeight="1" x14ac:dyDescent="0.35">
      <c r="Z263" s="142"/>
      <c r="AA263" s="143"/>
      <c r="AB263" s="167"/>
      <c r="AC263" s="167"/>
      <c r="AD263" s="167"/>
      <c r="AE263" s="167"/>
      <c r="AN263" s="147"/>
      <c r="AP263" s="147"/>
    </row>
    <row r="264" spans="26:42" ht="14.15" customHeight="1" x14ac:dyDescent="0.35">
      <c r="Z264" s="142"/>
      <c r="AA264" s="143"/>
      <c r="AB264" s="167"/>
      <c r="AC264" s="167"/>
      <c r="AD264" s="167"/>
      <c r="AE264" s="167"/>
      <c r="AN264" s="147"/>
      <c r="AP264" s="147"/>
    </row>
    <row r="265" spans="26:42" ht="14.15" customHeight="1" x14ac:dyDescent="0.35">
      <c r="Z265" s="142"/>
      <c r="AA265" s="143"/>
      <c r="AB265" s="167"/>
      <c r="AC265" s="167"/>
      <c r="AD265" s="167"/>
      <c r="AE265" s="167"/>
      <c r="AN265" s="147"/>
      <c r="AP265" s="147"/>
    </row>
    <row r="266" spans="26:42" ht="14.15" customHeight="1" x14ac:dyDescent="0.35">
      <c r="Z266" s="142"/>
      <c r="AA266" s="143"/>
      <c r="AB266" s="167"/>
      <c r="AC266" s="167"/>
      <c r="AD266" s="167"/>
      <c r="AE266" s="167"/>
      <c r="AN266" s="147"/>
      <c r="AP266" s="147"/>
    </row>
    <row r="267" spans="26:42" ht="14.15" customHeight="1" x14ac:dyDescent="0.35">
      <c r="Z267" s="142"/>
      <c r="AA267" s="143"/>
      <c r="AB267" s="167"/>
      <c r="AC267" s="167"/>
      <c r="AD267" s="167"/>
      <c r="AE267" s="167"/>
      <c r="AN267" s="147"/>
      <c r="AP267" s="147"/>
    </row>
    <row r="268" spans="26:42" ht="14.15" customHeight="1" x14ac:dyDescent="0.35">
      <c r="Z268" s="142"/>
      <c r="AA268" s="143"/>
      <c r="AB268" s="167"/>
      <c r="AC268" s="167"/>
      <c r="AD268" s="167"/>
      <c r="AE268" s="167"/>
      <c r="AN268" s="147"/>
      <c r="AP268" s="147"/>
    </row>
    <row r="269" spans="26:42" ht="14.15" customHeight="1" x14ac:dyDescent="0.35">
      <c r="Z269" s="142"/>
      <c r="AA269" s="143"/>
      <c r="AB269" s="167"/>
      <c r="AC269" s="167"/>
      <c r="AD269" s="167"/>
      <c r="AE269" s="167"/>
      <c r="AN269" s="147"/>
      <c r="AP269" s="147"/>
    </row>
    <row r="270" spans="26:42" ht="14.15" customHeight="1" x14ac:dyDescent="0.35">
      <c r="Z270" s="142"/>
      <c r="AA270" s="143"/>
      <c r="AB270" s="167"/>
      <c r="AC270" s="167"/>
      <c r="AD270" s="167"/>
      <c r="AE270" s="167"/>
      <c r="AN270" s="147"/>
      <c r="AP270" s="147"/>
    </row>
    <row r="271" spans="26:42" ht="14.15" customHeight="1" x14ac:dyDescent="0.35">
      <c r="Z271" s="143"/>
      <c r="AA271" s="143"/>
      <c r="AB271" s="167"/>
      <c r="AC271" s="167"/>
      <c r="AD271" s="167"/>
      <c r="AE271" s="167"/>
      <c r="AN271" s="147"/>
      <c r="AP271" s="148"/>
    </row>
    <row r="272" spans="26:42" ht="14.15" customHeight="1" x14ac:dyDescent="0.35">
      <c r="Z272" s="143"/>
      <c r="AA272" s="143"/>
      <c r="AB272" s="167"/>
      <c r="AC272" s="167"/>
      <c r="AD272" s="167"/>
      <c r="AE272" s="167"/>
      <c r="AN272" s="147"/>
      <c r="AP272" s="148"/>
    </row>
    <row r="273" spans="26:42" ht="14.15" customHeight="1" x14ac:dyDescent="0.35">
      <c r="Z273" s="143"/>
      <c r="AA273" s="143"/>
      <c r="AB273" s="167"/>
      <c r="AC273" s="167"/>
      <c r="AD273" s="167"/>
      <c r="AE273" s="167"/>
      <c r="AN273" s="147"/>
      <c r="AP273" s="148"/>
    </row>
    <row r="274" spans="26:42" ht="14.15" customHeight="1" x14ac:dyDescent="0.35">
      <c r="Z274" s="143"/>
      <c r="AA274" s="143"/>
      <c r="AB274" s="167"/>
      <c r="AC274" s="167"/>
      <c r="AD274" s="167"/>
      <c r="AE274" s="167"/>
      <c r="AN274" s="147"/>
      <c r="AP274" s="148"/>
    </row>
    <row r="275" spans="26:42" ht="14.15" customHeight="1" x14ac:dyDescent="0.35">
      <c r="Z275" s="143"/>
      <c r="AA275" s="143"/>
      <c r="AB275" s="167"/>
      <c r="AC275" s="167"/>
      <c r="AD275" s="167"/>
      <c r="AE275" s="167"/>
      <c r="AN275" s="147"/>
      <c r="AP275" s="148"/>
    </row>
    <row r="276" spans="26:42" ht="14.15" customHeight="1" x14ac:dyDescent="0.35">
      <c r="Z276" s="143"/>
      <c r="AA276" s="143"/>
      <c r="AB276" s="167"/>
      <c r="AC276" s="167"/>
      <c r="AD276" s="167"/>
      <c r="AE276" s="167"/>
      <c r="AN276" s="147"/>
      <c r="AP276" s="148"/>
    </row>
    <row r="277" spans="26:42" ht="14.15" customHeight="1" x14ac:dyDescent="0.35">
      <c r="Z277" s="143"/>
      <c r="AA277" s="143"/>
      <c r="AB277" s="167"/>
      <c r="AC277" s="167"/>
      <c r="AD277" s="167"/>
      <c r="AE277" s="167"/>
      <c r="AN277" s="147"/>
      <c r="AP277" s="148"/>
    </row>
    <row r="278" spans="26:42" ht="14.15" customHeight="1" x14ac:dyDescent="0.35">
      <c r="Z278" s="143"/>
      <c r="AA278" s="143"/>
      <c r="AB278" s="167"/>
      <c r="AC278" s="167"/>
      <c r="AD278" s="167"/>
      <c r="AE278" s="167"/>
      <c r="AN278" s="147"/>
      <c r="AP278" s="148"/>
    </row>
    <row r="279" spans="26:42" ht="14.15" customHeight="1" x14ac:dyDescent="0.35">
      <c r="Z279" s="143"/>
      <c r="AA279" s="143"/>
      <c r="AB279" s="167"/>
      <c r="AC279" s="167"/>
      <c r="AD279" s="167"/>
      <c r="AE279" s="167"/>
      <c r="AN279" s="147"/>
      <c r="AP279" s="148"/>
    </row>
    <row r="280" spans="26:42" ht="14.15" customHeight="1" x14ac:dyDescent="0.35">
      <c r="Z280" s="143"/>
      <c r="AA280" s="143"/>
      <c r="AB280" s="167"/>
      <c r="AC280" s="167"/>
      <c r="AD280" s="167"/>
      <c r="AE280" s="167"/>
      <c r="AN280" s="147"/>
      <c r="AP280" s="148"/>
    </row>
    <row r="281" spans="26:42" ht="14.15" customHeight="1" x14ac:dyDescent="0.35">
      <c r="Z281" s="143"/>
      <c r="AA281" s="143"/>
      <c r="AB281" s="167"/>
      <c r="AC281" s="167"/>
      <c r="AD281" s="167"/>
      <c r="AE281" s="167"/>
      <c r="AN281" s="147"/>
      <c r="AP281" s="148"/>
    </row>
    <row r="282" spans="26:42" ht="14.15" customHeight="1" x14ac:dyDescent="0.35">
      <c r="Z282" s="143"/>
      <c r="AA282" s="143"/>
      <c r="AB282" s="167"/>
      <c r="AC282" s="167"/>
      <c r="AD282" s="167"/>
      <c r="AE282" s="167"/>
      <c r="AN282" s="147"/>
      <c r="AP282" s="148"/>
    </row>
    <row r="283" spans="26:42" ht="14.15" customHeight="1" x14ac:dyDescent="0.35">
      <c r="Z283" s="143"/>
      <c r="AA283" s="143"/>
      <c r="AB283" s="167"/>
      <c r="AC283" s="167"/>
      <c r="AD283" s="167"/>
      <c r="AE283" s="167"/>
      <c r="AN283" s="147"/>
      <c r="AP283" s="148"/>
    </row>
    <row r="284" spans="26:42" ht="14.15" customHeight="1" x14ac:dyDescent="0.35">
      <c r="Z284" s="143"/>
      <c r="AA284" s="143"/>
      <c r="AB284" s="167"/>
      <c r="AC284" s="167"/>
      <c r="AD284" s="167"/>
      <c r="AE284" s="167"/>
      <c r="AN284" s="147"/>
      <c r="AP284" s="148"/>
    </row>
    <row r="285" spans="26:42" ht="14.15" customHeight="1" x14ac:dyDescent="0.35">
      <c r="Z285" s="143"/>
      <c r="AA285" s="143"/>
      <c r="AB285" s="167"/>
      <c r="AC285" s="167"/>
      <c r="AD285" s="167"/>
      <c r="AE285" s="167"/>
      <c r="AN285" s="147"/>
      <c r="AP285" s="148"/>
    </row>
    <row r="286" spans="26:42" ht="14.15" customHeight="1" x14ac:dyDescent="0.35">
      <c r="Z286" s="143"/>
      <c r="AA286" s="143"/>
      <c r="AB286" s="167"/>
      <c r="AC286" s="167"/>
      <c r="AD286" s="167"/>
      <c r="AE286" s="167"/>
      <c r="AN286" s="147"/>
      <c r="AP286" s="148"/>
    </row>
    <row r="287" spans="26:42" ht="14.15" customHeight="1" x14ac:dyDescent="0.35">
      <c r="Z287" s="143"/>
      <c r="AA287" s="143"/>
      <c r="AB287" s="167"/>
      <c r="AC287" s="167"/>
      <c r="AD287" s="167"/>
      <c r="AE287" s="167"/>
      <c r="AN287" s="147"/>
      <c r="AP287" s="148"/>
    </row>
    <row r="288" spans="26:42" ht="14.15" customHeight="1" x14ac:dyDescent="0.35">
      <c r="Z288" s="143"/>
      <c r="AA288" s="143"/>
      <c r="AB288" s="167"/>
      <c r="AC288" s="167"/>
      <c r="AD288" s="167"/>
      <c r="AE288" s="167"/>
      <c r="AN288" s="147"/>
      <c r="AP288" s="148"/>
    </row>
    <row r="289" spans="26:42" ht="14.15" customHeight="1" x14ac:dyDescent="0.35">
      <c r="Z289" s="143"/>
      <c r="AA289" s="143"/>
      <c r="AB289" s="167"/>
      <c r="AC289" s="167"/>
      <c r="AD289" s="167"/>
      <c r="AE289" s="167"/>
      <c r="AN289" s="147"/>
      <c r="AP289" s="148"/>
    </row>
    <row r="290" spans="26:42" ht="14.15" customHeight="1" x14ac:dyDescent="0.35">
      <c r="Z290" s="143"/>
      <c r="AA290" s="143"/>
      <c r="AB290" s="167"/>
      <c r="AC290" s="167"/>
      <c r="AD290" s="167"/>
      <c r="AE290" s="167"/>
      <c r="AN290" s="147"/>
      <c r="AP290" s="148"/>
    </row>
    <row r="291" spans="26:42" ht="14.15" customHeight="1" x14ac:dyDescent="0.35">
      <c r="Z291" s="143"/>
      <c r="AA291" s="143"/>
      <c r="AB291" s="167"/>
      <c r="AC291" s="167"/>
      <c r="AD291" s="167"/>
      <c r="AE291" s="167"/>
      <c r="AN291" s="147"/>
      <c r="AP291" s="148"/>
    </row>
    <row r="292" spans="26:42" ht="14.15" customHeight="1" x14ac:dyDescent="0.35">
      <c r="Z292" s="143"/>
      <c r="AA292" s="143"/>
      <c r="AB292" s="167"/>
      <c r="AC292" s="167"/>
      <c r="AD292" s="167"/>
      <c r="AE292" s="167"/>
      <c r="AN292" s="147"/>
      <c r="AP292" s="148"/>
    </row>
    <row r="293" spans="26:42" ht="14.15" customHeight="1" x14ac:dyDescent="0.35">
      <c r="Z293" s="143"/>
      <c r="AA293" s="143"/>
      <c r="AB293" s="167"/>
      <c r="AC293" s="167"/>
      <c r="AD293" s="167"/>
      <c r="AE293" s="167"/>
      <c r="AN293" s="147"/>
      <c r="AP293" s="148"/>
    </row>
    <row r="294" spans="26:42" ht="14.15" customHeight="1" x14ac:dyDescent="0.35">
      <c r="Z294" s="143"/>
      <c r="AA294" s="143"/>
      <c r="AB294" s="167"/>
      <c r="AC294" s="167"/>
      <c r="AD294" s="167"/>
      <c r="AE294" s="167"/>
      <c r="AN294" s="147"/>
      <c r="AP294" s="148"/>
    </row>
    <row r="295" spans="26:42" ht="14.15" customHeight="1" x14ac:dyDescent="0.35">
      <c r="Z295" s="143"/>
      <c r="AA295" s="143"/>
      <c r="AB295" s="167"/>
      <c r="AC295" s="167"/>
      <c r="AD295" s="167"/>
      <c r="AE295" s="167"/>
      <c r="AN295" s="147"/>
      <c r="AP295" s="148"/>
    </row>
    <row r="296" spans="26:42" ht="14.15" customHeight="1" x14ac:dyDescent="0.35">
      <c r="Z296" s="143"/>
      <c r="AA296" s="143"/>
      <c r="AB296" s="167"/>
      <c r="AC296" s="167"/>
      <c r="AD296" s="167"/>
      <c r="AE296" s="167"/>
      <c r="AN296" s="147"/>
      <c r="AP296" s="148"/>
    </row>
    <row r="297" spans="26:42" ht="14.15" customHeight="1" x14ac:dyDescent="0.35">
      <c r="Z297" s="143"/>
      <c r="AA297" s="143"/>
      <c r="AB297" s="167"/>
      <c r="AC297" s="167"/>
      <c r="AD297" s="167"/>
      <c r="AE297" s="167"/>
      <c r="AN297" s="147"/>
      <c r="AP297" s="148"/>
    </row>
    <row r="298" spans="26:42" ht="14.15" customHeight="1" x14ac:dyDescent="0.35">
      <c r="Z298" s="143"/>
      <c r="AA298" s="143"/>
      <c r="AB298" s="167"/>
      <c r="AC298" s="167"/>
      <c r="AD298" s="167"/>
      <c r="AE298" s="167"/>
      <c r="AN298" s="147"/>
      <c r="AP298" s="148"/>
    </row>
    <row r="299" spans="26:42" ht="14.15" customHeight="1" x14ac:dyDescent="0.35">
      <c r="Z299" s="143"/>
      <c r="AA299" s="143"/>
      <c r="AB299" s="167"/>
      <c r="AC299" s="167"/>
      <c r="AD299" s="167"/>
      <c r="AE299" s="167"/>
      <c r="AN299" s="147"/>
      <c r="AP299" s="148"/>
    </row>
    <row r="300" spans="26:42" ht="14.15" customHeight="1" x14ac:dyDescent="0.35">
      <c r="Z300" s="143"/>
      <c r="AA300" s="143"/>
      <c r="AB300" s="167"/>
      <c r="AC300" s="167"/>
      <c r="AD300" s="167"/>
      <c r="AE300" s="167"/>
      <c r="AN300" s="147"/>
      <c r="AP300" s="148"/>
    </row>
    <row r="301" spans="26:42" ht="14.15" customHeight="1" x14ac:dyDescent="0.35">
      <c r="Z301" s="143"/>
      <c r="AA301" s="143"/>
      <c r="AB301" s="167"/>
      <c r="AC301" s="167"/>
      <c r="AD301" s="167"/>
      <c r="AE301" s="167"/>
      <c r="AN301" s="147"/>
      <c r="AP301" s="148"/>
    </row>
    <row r="302" spans="26:42" ht="14.15" customHeight="1" x14ac:dyDescent="0.35">
      <c r="Z302" s="143"/>
      <c r="AA302" s="143"/>
      <c r="AB302" s="167"/>
      <c r="AC302" s="167"/>
      <c r="AD302" s="167"/>
      <c r="AE302" s="167"/>
      <c r="AN302" s="147"/>
      <c r="AP302" s="148"/>
    </row>
    <row r="303" spans="26:42" ht="14.15" customHeight="1" x14ac:dyDescent="0.35">
      <c r="Z303" s="143"/>
      <c r="AA303" s="143"/>
      <c r="AB303" s="167"/>
      <c r="AC303" s="167"/>
      <c r="AD303" s="167"/>
      <c r="AE303" s="167"/>
      <c r="AN303" s="147"/>
      <c r="AP303" s="148"/>
    </row>
    <row r="304" spans="26:42" ht="14.15" customHeight="1" x14ac:dyDescent="0.35">
      <c r="Z304" s="143"/>
      <c r="AA304" s="143"/>
      <c r="AB304" s="167"/>
      <c r="AC304" s="167"/>
      <c r="AD304" s="167"/>
      <c r="AE304" s="167"/>
      <c r="AN304" s="147"/>
      <c r="AP304" s="148"/>
    </row>
    <row r="305" spans="26:42" ht="14.15" customHeight="1" x14ac:dyDescent="0.35">
      <c r="Z305" s="143"/>
      <c r="AA305" s="143"/>
      <c r="AB305" s="167"/>
      <c r="AC305" s="167"/>
      <c r="AD305" s="167"/>
      <c r="AE305" s="167"/>
      <c r="AN305" s="147"/>
      <c r="AP305" s="148"/>
    </row>
    <row r="306" spans="26:42" ht="14.15" customHeight="1" x14ac:dyDescent="0.35">
      <c r="Z306" s="143"/>
      <c r="AA306" s="143"/>
      <c r="AB306" s="167"/>
      <c r="AC306" s="167"/>
      <c r="AD306" s="167"/>
      <c r="AE306" s="167"/>
      <c r="AN306" s="147"/>
      <c r="AP306" s="148"/>
    </row>
    <row r="307" spans="26:42" ht="14.15" customHeight="1" x14ac:dyDescent="0.35">
      <c r="Z307" s="143"/>
      <c r="AA307" s="143"/>
      <c r="AB307" s="167"/>
      <c r="AC307" s="167"/>
      <c r="AD307" s="167"/>
      <c r="AE307" s="167"/>
      <c r="AN307" s="147"/>
      <c r="AP307" s="148"/>
    </row>
    <row r="308" spans="26:42" ht="14.15" customHeight="1" x14ac:dyDescent="0.35">
      <c r="Z308" s="143"/>
      <c r="AA308" s="143"/>
      <c r="AB308" s="167"/>
      <c r="AC308" s="167"/>
      <c r="AD308" s="167"/>
      <c r="AE308" s="167"/>
      <c r="AN308" s="147"/>
      <c r="AP308" s="148"/>
    </row>
    <row r="309" spans="26:42" ht="14.15" customHeight="1" x14ac:dyDescent="0.35">
      <c r="Z309" s="143"/>
      <c r="AA309" s="143"/>
      <c r="AB309" s="167"/>
      <c r="AC309" s="167"/>
      <c r="AD309" s="167"/>
      <c r="AE309" s="167"/>
      <c r="AN309" s="147"/>
      <c r="AP309" s="148"/>
    </row>
    <row r="310" spans="26:42" ht="14.15" customHeight="1" x14ac:dyDescent="0.35">
      <c r="Z310" s="143"/>
      <c r="AA310" s="143"/>
      <c r="AB310" s="167"/>
      <c r="AC310" s="167"/>
      <c r="AD310" s="167"/>
      <c r="AE310" s="167"/>
      <c r="AN310" s="147"/>
      <c r="AP310" s="148"/>
    </row>
    <row r="311" spans="26:42" ht="14.15" customHeight="1" x14ac:dyDescent="0.35">
      <c r="Z311" s="143"/>
      <c r="AA311" s="143"/>
      <c r="AB311" s="167"/>
      <c r="AC311" s="167"/>
      <c r="AD311" s="167"/>
      <c r="AE311" s="167"/>
      <c r="AN311" s="147"/>
      <c r="AP311" s="148"/>
    </row>
    <row r="312" spans="26:42" ht="14.15" customHeight="1" x14ac:dyDescent="0.35">
      <c r="Z312" s="143"/>
      <c r="AA312" s="143"/>
      <c r="AB312" s="167"/>
      <c r="AC312" s="167"/>
      <c r="AD312" s="167"/>
      <c r="AE312" s="167"/>
      <c r="AN312" s="147"/>
      <c r="AP312" s="148"/>
    </row>
    <row r="313" spans="26:42" ht="14.15" customHeight="1" x14ac:dyDescent="0.35">
      <c r="Z313" s="143"/>
      <c r="AA313" s="143"/>
      <c r="AB313" s="167"/>
      <c r="AC313" s="167"/>
      <c r="AD313" s="167"/>
      <c r="AE313" s="167"/>
      <c r="AN313" s="147"/>
      <c r="AP313" s="148"/>
    </row>
    <row r="314" spans="26:42" ht="14.15" customHeight="1" x14ac:dyDescent="0.35">
      <c r="Z314" s="143"/>
      <c r="AA314" s="143"/>
      <c r="AB314" s="167"/>
      <c r="AC314" s="167"/>
      <c r="AD314" s="167"/>
      <c r="AE314" s="167"/>
      <c r="AN314" s="147"/>
      <c r="AP314" s="148"/>
    </row>
    <row r="315" spans="26:42" ht="14.15" customHeight="1" x14ac:dyDescent="0.35">
      <c r="Z315" s="143"/>
      <c r="AA315" s="143"/>
      <c r="AB315" s="167"/>
      <c r="AC315" s="167"/>
      <c r="AD315" s="167"/>
      <c r="AE315" s="167"/>
      <c r="AN315" s="147"/>
      <c r="AP315" s="148"/>
    </row>
    <row r="316" spans="26:42" ht="14.15" customHeight="1" x14ac:dyDescent="0.35">
      <c r="Z316" s="143"/>
      <c r="AA316" s="143"/>
      <c r="AB316" s="167"/>
      <c r="AC316" s="167"/>
      <c r="AD316" s="167"/>
      <c r="AE316" s="167"/>
      <c r="AN316" s="147"/>
      <c r="AP316" s="148"/>
    </row>
    <row r="317" spans="26:42" ht="14.15" customHeight="1" x14ac:dyDescent="0.35">
      <c r="Z317" s="143"/>
      <c r="AA317" s="143"/>
      <c r="AB317" s="167"/>
      <c r="AC317" s="167"/>
      <c r="AD317" s="167"/>
      <c r="AE317" s="167"/>
      <c r="AN317" s="147"/>
      <c r="AP317" s="148"/>
    </row>
    <row r="318" spans="26:42" ht="14.15" customHeight="1" x14ac:dyDescent="0.35">
      <c r="Z318" s="143"/>
      <c r="AA318" s="143"/>
      <c r="AB318" s="167"/>
      <c r="AC318" s="167"/>
      <c r="AD318" s="167"/>
      <c r="AE318" s="167"/>
      <c r="AN318" s="147"/>
      <c r="AP318" s="148"/>
    </row>
    <row r="319" spans="26:42" ht="14.15" customHeight="1" x14ac:dyDescent="0.35">
      <c r="Z319" s="143"/>
      <c r="AA319" s="143"/>
      <c r="AB319" s="167"/>
      <c r="AC319" s="167"/>
      <c r="AD319" s="167"/>
      <c r="AE319" s="167"/>
      <c r="AN319" s="147"/>
      <c r="AP319" s="148"/>
    </row>
    <row r="320" spans="26:42" ht="14.15" customHeight="1" x14ac:dyDescent="0.35">
      <c r="Z320" s="143"/>
      <c r="AA320" s="143"/>
      <c r="AB320" s="167"/>
      <c r="AC320" s="167"/>
      <c r="AD320" s="167"/>
      <c r="AE320" s="167"/>
      <c r="AN320" s="147"/>
      <c r="AP320" s="148"/>
    </row>
    <row r="321" spans="26:42" ht="14.15" customHeight="1" x14ac:dyDescent="0.35">
      <c r="Z321" s="143"/>
      <c r="AA321" s="143"/>
      <c r="AB321" s="167"/>
      <c r="AC321" s="167"/>
      <c r="AD321" s="167"/>
      <c r="AE321" s="167"/>
      <c r="AN321" s="147"/>
      <c r="AP321" s="148"/>
    </row>
    <row r="322" spans="26:42" ht="14.15" customHeight="1" x14ac:dyDescent="0.35">
      <c r="Z322" s="143"/>
      <c r="AA322" s="143"/>
      <c r="AB322" s="167"/>
      <c r="AC322" s="167"/>
      <c r="AD322" s="167"/>
      <c r="AE322" s="167"/>
      <c r="AN322" s="147"/>
      <c r="AP322" s="148"/>
    </row>
    <row r="323" spans="26:42" ht="14.15" customHeight="1" x14ac:dyDescent="0.35">
      <c r="Z323" s="143"/>
      <c r="AA323" s="143"/>
      <c r="AB323" s="167"/>
      <c r="AC323" s="167"/>
      <c r="AD323" s="167"/>
      <c r="AE323" s="167"/>
      <c r="AN323" s="147"/>
      <c r="AP323" s="148"/>
    </row>
    <row r="324" spans="26:42" ht="14.15" customHeight="1" x14ac:dyDescent="0.35">
      <c r="Z324" s="143"/>
      <c r="AA324" s="143"/>
      <c r="AB324" s="167"/>
      <c r="AC324" s="167"/>
      <c r="AD324" s="167"/>
      <c r="AE324" s="167"/>
      <c r="AN324" s="147"/>
      <c r="AP324" s="148"/>
    </row>
    <row r="325" spans="26:42" ht="14.15" customHeight="1" x14ac:dyDescent="0.35">
      <c r="Z325" s="143"/>
      <c r="AA325" s="143"/>
      <c r="AB325" s="167"/>
      <c r="AC325" s="167"/>
      <c r="AD325" s="167"/>
      <c r="AE325" s="167"/>
      <c r="AN325" s="147"/>
      <c r="AP325" s="148"/>
    </row>
    <row r="326" spans="26:42" ht="14.15" customHeight="1" x14ac:dyDescent="0.35">
      <c r="Z326" s="143"/>
      <c r="AA326" s="143"/>
      <c r="AB326" s="167"/>
      <c r="AC326" s="167"/>
      <c r="AD326" s="167"/>
      <c r="AE326" s="167"/>
      <c r="AN326" s="147"/>
      <c r="AP326" s="148"/>
    </row>
    <row r="327" spans="26:42" ht="14.15" customHeight="1" x14ac:dyDescent="0.35">
      <c r="Z327" s="143"/>
      <c r="AA327" s="143"/>
      <c r="AB327" s="167"/>
      <c r="AC327" s="167"/>
      <c r="AD327" s="167"/>
      <c r="AE327" s="167"/>
      <c r="AN327" s="147"/>
      <c r="AP327" s="148"/>
    </row>
    <row r="328" spans="26:42" ht="14.15" customHeight="1" x14ac:dyDescent="0.35">
      <c r="Z328" s="143"/>
      <c r="AA328" s="143"/>
      <c r="AB328" s="167"/>
      <c r="AC328" s="167"/>
      <c r="AD328" s="167"/>
      <c r="AE328" s="167"/>
      <c r="AN328" s="147"/>
      <c r="AP328" s="148"/>
    </row>
    <row r="329" spans="26:42" ht="14.15" customHeight="1" x14ac:dyDescent="0.35">
      <c r="Z329" s="143"/>
      <c r="AA329" s="143"/>
      <c r="AB329" s="167"/>
      <c r="AC329" s="167"/>
      <c r="AD329" s="167"/>
      <c r="AE329" s="167"/>
      <c r="AN329" s="147"/>
      <c r="AP329" s="148"/>
    </row>
    <row r="330" spans="26:42" ht="14.15" customHeight="1" x14ac:dyDescent="0.35">
      <c r="Z330" s="143"/>
      <c r="AA330" s="143"/>
      <c r="AB330" s="167"/>
      <c r="AC330" s="167"/>
      <c r="AD330" s="167"/>
      <c r="AE330" s="167"/>
      <c r="AN330" s="147"/>
      <c r="AP330" s="148"/>
    </row>
    <row r="331" spans="26:42" ht="14.15" customHeight="1" x14ac:dyDescent="0.35">
      <c r="Z331" s="143"/>
      <c r="AA331" s="143"/>
      <c r="AB331" s="167"/>
      <c r="AC331" s="167"/>
      <c r="AD331" s="167"/>
      <c r="AE331" s="167"/>
      <c r="AN331" s="147"/>
      <c r="AP331" s="148"/>
    </row>
    <row r="332" spans="26:42" ht="14.15" customHeight="1" x14ac:dyDescent="0.35">
      <c r="Z332" s="143"/>
      <c r="AA332" s="143"/>
      <c r="AB332" s="167"/>
      <c r="AC332" s="167"/>
      <c r="AD332" s="167"/>
      <c r="AE332" s="167"/>
      <c r="AN332" s="147"/>
      <c r="AP332" s="148"/>
    </row>
    <row r="333" spans="26:42" ht="14.15" customHeight="1" x14ac:dyDescent="0.35">
      <c r="Z333" s="143"/>
      <c r="AA333" s="143"/>
      <c r="AB333" s="167"/>
      <c r="AC333" s="167"/>
      <c r="AD333" s="167"/>
      <c r="AE333" s="167"/>
      <c r="AN333" s="147"/>
      <c r="AP333" s="148"/>
    </row>
    <row r="334" spans="26:42" ht="14.15" customHeight="1" x14ac:dyDescent="0.35">
      <c r="Z334" s="143"/>
      <c r="AA334" s="143"/>
      <c r="AB334" s="167"/>
      <c r="AC334" s="167"/>
      <c r="AD334" s="167"/>
      <c r="AE334" s="167"/>
      <c r="AN334" s="147"/>
      <c r="AP334" s="148"/>
    </row>
    <row r="335" spans="26:42" ht="14.15" customHeight="1" x14ac:dyDescent="0.35">
      <c r="Z335" s="143"/>
      <c r="AA335" s="143"/>
      <c r="AB335" s="167"/>
      <c r="AC335" s="167"/>
      <c r="AD335" s="167"/>
      <c r="AE335" s="167"/>
      <c r="AN335" s="147"/>
      <c r="AP335" s="148"/>
    </row>
    <row r="336" spans="26:42" ht="14.15" customHeight="1" x14ac:dyDescent="0.35">
      <c r="Z336" s="143"/>
      <c r="AA336" s="143"/>
      <c r="AB336" s="167"/>
      <c r="AC336" s="167"/>
      <c r="AD336" s="167"/>
      <c r="AE336" s="167"/>
      <c r="AN336" s="147"/>
      <c r="AP336" s="148"/>
    </row>
    <row r="337" spans="26:42" ht="14.15" customHeight="1" x14ac:dyDescent="0.35">
      <c r="Z337" s="143"/>
      <c r="AA337" s="143"/>
      <c r="AB337" s="167"/>
      <c r="AC337" s="167"/>
      <c r="AD337" s="167"/>
      <c r="AE337" s="167"/>
      <c r="AN337" s="147"/>
      <c r="AP337" s="148"/>
    </row>
    <row r="338" spans="26:42" ht="14.15" customHeight="1" x14ac:dyDescent="0.35">
      <c r="Z338" s="143"/>
      <c r="AA338" s="143"/>
      <c r="AB338" s="167"/>
      <c r="AC338" s="167"/>
      <c r="AD338" s="167"/>
      <c r="AE338" s="167"/>
      <c r="AN338" s="147"/>
      <c r="AP338" s="148"/>
    </row>
    <row r="339" spans="26:42" ht="14.15" customHeight="1" x14ac:dyDescent="0.35">
      <c r="Z339" s="143"/>
      <c r="AA339" s="143"/>
      <c r="AB339" s="167"/>
      <c r="AC339" s="167"/>
      <c r="AD339" s="167"/>
      <c r="AE339" s="167"/>
      <c r="AN339" s="147"/>
      <c r="AP339" s="148"/>
    </row>
    <row r="340" spans="26:42" ht="14.15" customHeight="1" x14ac:dyDescent="0.35">
      <c r="Z340" s="143"/>
      <c r="AA340" s="143"/>
      <c r="AB340" s="167"/>
      <c r="AC340" s="167"/>
      <c r="AD340" s="167"/>
      <c r="AE340" s="167"/>
      <c r="AN340" s="147"/>
      <c r="AP340" s="148"/>
    </row>
    <row r="341" spans="26:42" ht="14.15" customHeight="1" x14ac:dyDescent="0.35">
      <c r="Z341" s="143"/>
      <c r="AA341" s="143"/>
      <c r="AB341" s="167"/>
      <c r="AC341" s="167"/>
      <c r="AD341" s="167"/>
      <c r="AE341" s="167"/>
      <c r="AN341" s="147"/>
      <c r="AP341" s="148"/>
    </row>
    <row r="342" spans="26:42" ht="14.15" customHeight="1" x14ac:dyDescent="0.35">
      <c r="Z342" s="143"/>
      <c r="AA342" s="143"/>
      <c r="AB342" s="167"/>
      <c r="AC342" s="167"/>
      <c r="AD342" s="167"/>
      <c r="AE342" s="167"/>
      <c r="AN342" s="147"/>
      <c r="AP342" s="148"/>
    </row>
    <row r="343" spans="26:42" ht="14.15" customHeight="1" x14ac:dyDescent="0.35">
      <c r="Z343" s="143"/>
      <c r="AA343" s="143"/>
      <c r="AB343" s="167"/>
      <c r="AC343" s="167"/>
      <c r="AD343" s="167"/>
      <c r="AE343" s="167"/>
      <c r="AN343" s="147"/>
      <c r="AP343" s="148"/>
    </row>
    <row r="344" spans="26:42" ht="14.15" customHeight="1" x14ac:dyDescent="0.35">
      <c r="Z344" s="143"/>
      <c r="AA344" s="143"/>
      <c r="AB344" s="167"/>
      <c r="AC344" s="167"/>
      <c r="AD344" s="167"/>
      <c r="AE344" s="167"/>
      <c r="AN344" s="147"/>
      <c r="AP344" s="148"/>
    </row>
    <row r="345" spans="26:42" ht="14.15" customHeight="1" x14ac:dyDescent="0.35">
      <c r="Z345" s="143"/>
      <c r="AA345" s="143"/>
      <c r="AB345" s="167"/>
      <c r="AC345" s="167"/>
      <c r="AD345" s="167"/>
      <c r="AE345" s="167"/>
      <c r="AN345" s="147"/>
      <c r="AP345" s="148"/>
    </row>
    <row r="346" spans="26:42" ht="14.15" customHeight="1" x14ac:dyDescent="0.35">
      <c r="Z346" s="143"/>
      <c r="AA346" s="143"/>
      <c r="AB346" s="167"/>
      <c r="AC346" s="167"/>
      <c r="AD346" s="167"/>
      <c r="AE346" s="167"/>
      <c r="AN346" s="147"/>
      <c r="AP346" s="148"/>
    </row>
    <row r="347" spans="26:42" ht="14.15" customHeight="1" x14ac:dyDescent="0.35">
      <c r="Z347" s="143"/>
      <c r="AA347" s="143"/>
      <c r="AB347" s="167"/>
      <c r="AC347" s="167"/>
      <c r="AD347" s="167"/>
      <c r="AE347" s="167"/>
      <c r="AN347" s="147"/>
      <c r="AP347" s="148"/>
    </row>
    <row r="348" spans="26:42" ht="14.15" customHeight="1" x14ac:dyDescent="0.35">
      <c r="Z348" s="143"/>
      <c r="AA348" s="143"/>
      <c r="AB348" s="167"/>
      <c r="AC348" s="167"/>
      <c r="AD348" s="167"/>
      <c r="AE348" s="167"/>
      <c r="AN348" s="147"/>
      <c r="AP348" s="148"/>
    </row>
    <row r="349" spans="26:42" ht="14.15" customHeight="1" x14ac:dyDescent="0.35">
      <c r="Z349" s="143"/>
      <c r="AA349" s="143"/>
      <c r="AB349" s="167"/>
      <c r="AC349" s="167"/>
      <c r="AD349" s="167"/>
      <c r="AE349" s="167"/>
      <c r="AN349" s="147"/>
      <c r="AP349" s="148"/>
    </row>
    <row r="350" spans="26:42" ht="14.15" customHeight="1" x14ac:dyDescent="0.35">
      <c r="Z350" s="143"/>
      <c r="AA350" s="143"/>
      <c r="AB350" s="167"/>
      <c r="AC350" s="167"/>
      <c r="AD350" s="167"/>
      <c r="AE350" s="167"/>
      <c r="AN350" s="147"/>
      <c r="AP350" s="148"/>
    </row>
    <row r="351" spans="26:42" ht="14.15" customHeight="1" x14ac:dyDescent="0.35">
      <c r="Z351" s="143"/>
      <c r="AA351" s="143"/>
      <c r="AB351" s="167"/>
      <c r="AC351" s="167"/>
      <c r="AD351" s="167"/>
      <c r="AE351" s="167"/>
      <c r="AN351" s="147"/>
      <c r="AP351" s="148"/>
    </row>
    <row r="352" spans="26:42" ht="14.15" customHeight="1" x14ac:dyDescent="0.35">
      <c r="Z352" s="143"/>
      <c r="AA352" s="143"/>
      <c r="AB352" s="167"/>
      <c r="AC352" s="167"/>
      <c r="AD352" s="167"/>
      <c r="AE352" s="167"/>
      <c r="AN352" s="147"/>
      <c r="AP352" s="148"/>
    </row>
    <row r="353" spans="26:42" ht="14.15" customHeight="1" x14ac:dyDescent="0.35">
      <c r="Z353" s="143"/>
      <c r="AA353" s="143"/>
      <c r="AB353" s="167"/>
      <c r="AC353" s="167"/>
      <c r="AD353" s="167"/>
      <c r="AE353" s="167"/>
      <c r="AN353" s="147"/>
      <c r="AP353" s="148"/>
    </row>
    <row r="354" spans="26:42" ht="14.15" customHeight="1" x14ac:dyDescent="0.35">
      <c r="Z354" s="143"/>
      <c r="AA354" s="143"/>
      <c r="AB354" s="167"/>
      <c r="AC354" s="167"/>
      <c r="AD354" s="167"/>
      <c r="AE354" s="167"/>
      <c r="AN354" s="147"/>
      <c r="AP354" s="148"/>
    </row>
    <row r="355" spans="26:42" ht="14.15" customHeight="1" x14ac:dyDescent="0.35">
      <c r="Z355" s="143"/>
      <c r="AA355" s="143"/>
      <c r="AB355" s="167"/>
      <c r="AC355" s="167"/>
      <c r="AD355" s="167"/>
      <c r="AE355" s="167"/>
      <c r="AN355" s="147"/>
      <c r="AP355" s="148"/>
    </row>
    <row r="356" spans="26:42" ht="14.15" customHeight="1" x14ac:dyDescent="0.35">
      <c r="Z356" s="143"/>
      <c r="AA356" s="143"/>
      <c r="AB356" s="167"/>
      <c r="AC356" s="167"/>
      <c r="AD356" s="167"/>
      <c r="AE356" s="167"/>
      <c r="AN356" s="147"/>
      <c r="AP356" s="148"/>
    </row>
    <row r="357" spans="26:42" ht="14.15" customHeight="1" x14ac:dyDescent="0.35">
      <c r="Z357" s="143"/>
      <c r="AA357" s="143"/>
      <c r="AB357" s="167"/>
      <c r="AC357" s="167"/>
      <c r="AD357" s="167"/>
      <c r="AE357" s="167"/>
      <c r="AN357" s="147"/>
      <c r="AP357" s="148"/>
    </row>
    <row r="358" spans="26:42" ht="14.15" customHeight="1" x14ac:dyDescent="0.35">
      <c r="Z358" s="143"/>
      <c r="AA358" s="143"/>
      <c r="AB358" s="167"/>
      <c r="AC358" s="167"/>
      <c r="AD358" s="167"/>
      <c r="AE358" s="167"/>
      <c r="AN358" s="147"/>
      <c r="AP358" s="148"/>
    </row>
    <row r="359" spans="26:42" ht="14.15" customHeight="1" x14ac:dyDescent="0.35">
      <c r="Z359" s="143"/>
      <c r="AA359" s="143"/>
      <c r="AB359" s="167"/>
      <c r="AC359" s="167"/>
      <c r="AD359" s="167"/>
      <c r="AE359" s="167"/>
      <c r="AN359" s="147"/>
      <c r="AP359" s="148"/>
    </row>
    <row r="360" spans="26:42" ht="14.15" customHeight="1" x14ac:dyDescent="0.35">
      <c r="Z360" s="143"/>
      <c r="AA360" s="143"/>
      <c r="AB360" s="167"/>
      <c r="AC360" s="167"/>
      <c r="AD360" s="167"/>
      <c r="AE360" s="167"/>
      <c r="AN360" s="147"/>
      <c r="AP360" s="148"/>
    </row>
    <row r="361" spans="26:42" ht="14.15" customHeight="1" x14ac:dyDescent="0.35">
      <c r="Z361" s="143"/>
      <c r="AA361" s="143"/>
      <c r="AB361" s="167"/>
      <c r="AC361" s="167"/>
      <c r="AD361" s="167"/>
      <c r="AE361" s="167"/>
      <c r="AN361" s="147"/>
      <c r="AP361" s="148"/>
    </row>
    <row r="362" spans="26:42" ht="14.15" customHeight="1" x14ac:dyDescent="0.35">
      <c r="Z362" s="143"/>
      <c r="AA362" s="143"/>
      <c r="AB362" s="167"/>
      <c r="AC362" s="167"/>
      <c r="AD362" s="167"/>
      <c r="AE362" s="167"/>
      <c r="AN362" s="147"/>
      <c r="AP362" s="148"/>
    </row>
    <row r="363" spans="26:42" ht="14.15" customHeight="1" x14ac:dyDescent="0.35">
      <c r="Z363" s="143"/>
      <c r="AA363" s="143"/>
      <c r="AB363" s="167"/>
      <c r="AC363" s="167"/>
      <c r="AD363" s="167"/>
      <c r="AE363" s="167"/>
      <c r="AN363" s="147"/>
      <c r="AP363" s="148"/>
    </row>
    <row r="364" spans="26:42" ht="14.15" customHeight="1" x14ac:dyDescent="0.35">
      <c r="Z364" s="143"/>
      <c r="AA364" s="143"/>
      <c r="AB364" s="167"/>
      <c r="AC364" s="167"/>
      <c r="AD364" s="167"/>
      <c r="AE364" s="167"/>
      <c r="AN364" s="147"/>
      <c r="AP364" s="148"/>
    </row>
    <row r="365" spans="26:42" ht="14.15" customHeight="1" x14ac:dyDescent="0.35">
      <c r="Z365" s="143"/>
      <c r="AA365" s="143"/>
      <c r="AB365" s="167"/>
      <c r="AC365" s="167"/>
      <c r="AD365" s="167"/>
      <c r="AE365" s="167"/>
      <c r="AN365" s="147"/>
      <c r="AP365" s="148"/>
    </row>
    <row r="366" spans="26:42" ht="14.15" customHeight="1" x14ac:dyDescent="0.35">
      <c r="Z366" s="143"/>
      <c r="AA366" s="143"/>
      <c r="AB366" s="167"/>
      <c r="AC366" s="167"/>
      <c r="AD366" s="167"/>
      <c r="AE366" s="167"/>
      <c r="AN366" s="147"/>
      <c r="AP366" s="148"/>
    </row>
    <row r="367" spans="26:42" ht="14.15" customHeight="1" x14ac:dyDescent="0.35">
      <c r="Z367" s="143"/>
      <c r="AA367" s="143"/>
      <c r="AB367" s="167"/>
      <c r="AC367" s="167"/>
      <c r="AD367" s="167"/>
      <c r="AE367" s="167"/>
      <c r="AN367" s="147"/>
      <c r="AP367" s="148"/>
    </row>
    <row r="368" spans="26:42" ht="14.15" customHeight="1" x14ac:dyDescent="0.35">
      <c r="Z368" s="143"/>
      <c r="AA368" s="143"/>
      <c r="AB368" s="167"/>
      <c r="AC368" s="167"/>
      <c r="AD368" s="167"/>
      <c r="AE368" s="167"/>
      <c r="AN368" s="147"/>
      <c r="AP368" s="148"/>
    </row>
    <row r="369" spans="26:42" ht="14.15" customHeight="1" x14ac:dyDescent="0.35">
      <c r="Z369" s="143"/>
      <c r="AA369" s="143"/>
      <c r="AB369" s="167"/>
      <c r="AC369" s="167"/>
      <c r="AD369" s="167"/>
      <c r="AE369" s="167"/>
      <c r="AN369" s="147"/>
      <c r="AP369" s="148"/>
    </row>
    <row r="370" spans="26:42" ht="14.15" customHeight="1" x14ac:dyDescent="0.35">
      <c r="Z370" s="143"/>
      <c r="AA370" s="143"/>
      <c r="AB370" s="167"/>
      <c r="AC370" s="167"/>
      <c r="AD370" s="167"/>
      <c r="AE370" s="167"/>
      <c r="AN370" s="147"/>
      <c r="AP370" s="148"/>
    </row>
    <row r="371" spans="26:42" ht="14.15" customHeight="1" x14ac:dyDescent="0.35">
      <c r="Z371" s="143"/>
      <c r="AA371" s="143"/>
      <c r="AB371" s="167"/>
      <c r="AC371" s="167"/>
      <c r="AD371" s="167"/>
      <c r="AE371" s="167"/>
      <c r="AN371" s="147"/>
      <c r="AP371" s="148"/>
    </row>
    <row r="372" spans="26:42" ht="14.15" customHeight="1" x14ac:dyDescent="0.35">
      <c r="Z372" s="143"/>
      <c r="AA372" s="143"/>
      <c r="AB372" s="167"/>
      <c r="AC372" s="167"/>
      <c r="AD372" s="167"/>
      <c r="AE372" s="167"/>
      <c r="AN372" s="147"/>
      <c r="AP372" s="148"/>
    </row>
    <row r="373" spans="26:42" ht="14.15" customHeight="1" x14ac:dyDescent="0.35">
      <c r="Z373" s="143"/>
      <c r="AA373" s="143"/>
      <c r="AB373" s="167"/>
      <c r="AC373" s="167"/>
      <c r="AD373" s="167"/>
      <c r="AE373" s="167"/>
      <c r="AN373" s="147"/>
      <c r="AP373" s="148"/>
    </row>
    <row r="374" spans="26:42" ht="14.15" customHeight="1" x14ac:dyDescent="0.35">
      <c r="Z374" s="143"/>
      <c r="AA374" s="143"/>
      <c r="AB374" s="167"/>
      <c r="AC374" s="167"/>
      <c r="AD374" s="167"/>
      <c r="AE374" s="167"/>
      <c r="AN374" s="147"/>
      <c r="AP374" s="148"/>
    </row>
    <row r="375" spans="26:42" ht="14.15" customHeight="1" x14ac:dyDescent="0.35">
      <c r="Z375" s="143"/>
      <c r="AA375" s="143"/>
      <c r="AB375" s="167"/>
      <c r="AC375" s="167"/>
      <c r="AD375" s="167"/>
      <c r="AE375" s="167"/>
      <c r="AN375" s="147"/>
      <c r="AP375" s="148"/>
    </row>
    <row r="376" spans="26:42" ht="14.15" customHeight="1" x14ac:dyDescent="0.35">
      <c r="Z376" s="143"/>
      <c r="AA376" s="143"/>
      <c r="AB376" s="167"/>
      <c r="AC376" s="167"/>
      <c r="AD376" s="167"/>
      <c r="AE376" s="167"/>
      <c r="AN376" s="147"/>
      <c r="AP376" s="148"/>
    </row>
    <row r="377" spans="26:42" ht="14.15" customHeight="1" x14ac:dyDescent="0.35">
      <c r="Z377" s="143"/>
      <c r="AA377" s="143"/>
      <c r="AB377" s="167"/>
      <c r="AC377" s="167"/>
      <c r="AD377" s="167"/>
      <c r="AE377" s="167"/>
      <c r="AN377" s="147"/>
      <c r="AP377" s="148"/>
    </row>
    <row r="378" spans="26:42" ht="14.15" customHeight="1" x14ac:dyDescent="0.35">
      <c r="Z378" s="143"/>
      <c r="AA378" s="143"/>
      <c r="AB378" s="167"/>
      <c r="AC378" s="167"/>
      <c r="AD378" s="167"/>
      <c r="AE378" s="167"/>
      <c r="AN378" s="147"/>
      <c r="AP378" s="148"/>
    </row>
    <row r="379" spans="26:42" ht="14.15" customHeight="1" x14ac:dyDescent="0.35">
      <c r="Z379" s="143"/>
      <c r="AA379" s="143"/>
      <c r="AB379" s="167"/>
      <c r="AC379" s="167"/>
      <c r="AD379" s="167"/>
      <c r="AE379" s="167"/>
      <c r="AN379" s="147"/>
      <c r="AP379" s="148"/>
    </row>
    <row r="380" spans="26:42" ht="14.15" customHeight="1" x14ac:dyDescent="0.35">
      <c r="Z380" s="143"/>
      <c r="AA380" s="143"/>
      <c r="AB380" s="167"/>
      <c r="AC380" s="167"/>
      <c r="AD380" s="167"/>
      <c r="AE380" s="167"/>
      <c r="AN380" s="147"/>
      <c r="AP380" s="148"/>
    </row>
    <row r="381" spans="26:42" ht="14.15" customHeight="1" x14ac:dyDescent="0.35">
      <c r="Z381" s="143"/>
      <c r="AA381" s="143"/>
      <c r="AB381" s="167"/>
      <c r="AC381" s="167"/>
      <c r="AD381" s="167"/>
      <c r="AE381" s="167"/>
      <c r="AN381" s="147"/>
      <c r="AP381" s="148"/>
    </row>
    <row r="382" spans="26:42" ht="14.15" customHeight="1" x14ac:dyDescent="0.35">
      <c r="Z382" s="143"/>
      <c r="AA382" s="143"/>
      <c r="AB382" s="167"/>
      <c r="AC382" s="167"/>
      <c r="AD382" s="167"/>
      <c r="AE382" s="167"/>
      <c r="AN382" s="147"/>
      <c r="AP382" s="148"/>
    </row>
    <row r="383" spans="26:42" ht="14.15" customHeight="1" x14ac:dyDescent="0.35">
      <c r="Z383" s="143"/>
      <c r="AA383" s="143"/>
      <c r="AB383" s="167"/>
      <c r="AC383" s="167"/>
      <c r="AD383" s="167"/>
      <c r="AE383" s="167"/>
      <c r="AN383" s="147"/>
      <c r="AP383" s="148"/>
    </row>
    <row r="384" spans="26:42" ht="14.15" customHeight="1" x14ac:dyDescent="0.35">
      <c r="Z384" s="143"/>
      <c r="AA384" s="143"/>
      <c r="AB384" s="167"/>
      <c r="AC384" s="167"/>
      <c r="AD384" s="167"/>
      <c r="AE384" s="167"/>
      <c r="AN384" s="147"/>
      <c r="AP384" s="148"/>
    </row>
    <row r="385" spans="26:42" ht="14.15" customHeight="1" x14ac:dyDescent="0.35">
      <c r="Z385" s="143"/>
      <c r="AA385" s="143"/>
      <c r="AB385" s="167"/>
      <c r="AC385" s="167"/>
      <c r="AD385" s="167"/>
      <c r="AE385" s="167"/>
      <c r="AN385" s="147"/>
      <c r="AP385" s="148"/>
    </row>
    <row r="386" spans="26:42" ht="14.15" customHeight="1" x14ac:dyDescent="0.35">
      <c r="Z386" s="143"/>
      <c r="AA386" s="143"/>
      <c r="AB386" s="167"/>
      <c r="AC386" s="167"/>
      <c r="AD386" s="167"/>
      <c r="AE386" s="167"/>
      <c r="AN386" s="147"/>
      <c r="AP386" s="148"/>
    </row>
    <row r="387" spans="26:42" ht="14.15" customHeight="1" x14ac:dyDescent="0.35">
      <c r="Z387" s="143"/>
      <c r="AA387" s="143"/>
      <c r="AB387" s="167"/>
      <c r="AC387" s="167"/>
      <c r="AD387" s="167"/>
      <c r="AE387" s="167"/>
      <c r="AN387" s="147"/>
      <c r="AP387" s="148"/>
    </row>
    <row r="388" spans="26:42" ht="14.15" customHeight="1" x14ac:dyDescent="0.35">
      <c r="Z388" s="143"/>
      <c r="AA388" s="143"/>
      <c r="AB388" s="167"/>
      <c r="AC388" s="167"/>
      <c r="AD388" s="167"/>
      <c r="AE388" s="167"/>
      <c r="AN388" s="147"/>
      <c r="AP388" s="148"/>
    </row>
    <row r="389" spans="26:42" ht="14.15" customHeight="1" x14ac:dyDescent="0.35">
      <c r="Z389" s="143"/>
      <c r="AA389" s="143"/>
      <c r="AB389" s="167"/>
      <c r="AC389" s="167"/>
      <c r="AD389" s="167"/>
      <c r="AE389" s="167"/>
      <c r="AN389" s="147"/>
      <c r="AP389" s="148"/>
    </row>
    <row r="390" spans="26:42" ht="14.15" customHeight="1" x14ac:dyDescent="0.35">
      <c r="Z390" s="143"/>
      <c r="AA390" s="143"/>
      <c r="AB390" s="167"/>
      <c r="AC390" s="167"/>
      <c r="AD390" s="167"/>
      <c r="AE390" s="167"/>
      <c r="AN390" s="147"/>
      <c r="AP390" s="148"/>
    </row>
    <row r="391" spans="26:42" ht="14.15" customHeight="1" x14ac:dyDescent="0.35">
      <c r="Z391" s="143"/>
      <c r="AA391" s="143"/>
      <c r="AB391" s="167"/>
      <c r="AC391" s="167"/>
      <c r="AD391" s="167"/>
      <c r="AE391" s="167"/>
      <c r="AN391" s="147"/>
      <c r="AP391" s="148"/>
    </row>
    <row r="392" spans="26:42" ht="14.15" customHeight="1" x14ac:dyDescent="0.35">
      <c r="Z392" s="143"/>
      <c r="AA392" s="143"/>
      <c r="AB392" s="167"/>
      <c r="AC392" s="167"/>
      <c r="AD392" s="167"/>
      <c r="AE392" s="167"/>
      <c r="AN392" s="147"/>
      <c r="AP392" s="148"/>
    </row>
    <row r="393" spans="26:42" ht="14.15" customHeight="1" x14ac:dyDescent="0.35">
      <c r="Z393" s="143"/>
      <c r="AA393" s="143"/>
      <c r="AB393" s="167"/>
      <c r="AC393" s="167"/>
      <c r="AD393" s="167"/>
      <c r="AE393" s="167"/>
      <c r="AN393" s="147"/>
      <c r="AP393" s="148"/>
    </row>
    <row r="394" spans="26:42" ht="14.15" customHeight="1" x14ac:dyDescent="0.35">
      <c r="Z394" s="143"/>
      <c r="AA394" s="143"/>
      <c r="AB394" s="167"/>
      <c r="AC394" s="167"/>
      <c r="AD394" s="167"/>
      <c r="AE394" s="167"/>
      <c r="AN394" s="147"/>
      <c r="AP394" s="148"/>
    </row>
    <row r="395" spans="26:42" ht="14.15" customHeight="1" x14ac:dyDescent="0.35">
      <c r="Z395" s="143"/>
      <c r="AA395" s="143"/>
      <c r="AB395" s="167"/>
      <c r="AC395" s="167"/>
      <c r="AD395" s="167"/>
      <c r="AE395" s="167"/>
      <c r="AN395" s="147"/>
      <c r="AP395" s="148"/>
    </row>
    <row r="396" spans="26:42" ht="14.15" customHeight="1" x14ac:dyDescent="0.35">
      <c r="Z396" s="143"/>
      <c r="AA396" s="143"/>
      <c r="AB396" s="167"/>
      <c r="AC396" s="167"/>
      <c r="AD396" s="167"/>
      <c r="AE396" s="167"/>
      <c r="AN396" s="147"/>
      <c r="AP396" s="148"/>
    </row>
    <row r="397" spans="26:42" ht="14.15" customHeight="1" x14ac:dyDescent="0.35">
      <c r="Z397" s="143"/>
      <c r="AA397" s="143"/>
      <c r="AB397" s="167"/>
      <c r="AC397" s="167"/>
      <c r="AD397" s="167"/>
      <c r="AE397" s="167"/>
      <c r="AN397" s="147"/>
      <c r="AP397" s="148"/>
    </row>
    <row r="398" spans="26:42" ht="14.15" customHeight="1" x14ac:dyDescent="0.35">
      <c r="Z398" s="143"/>
      <c r="AA398" s="143"/>
      <c r="AB398" s="167"/>
      <c r="AC398" s="167"/>
      <c r="AD398" s="167"/>
      <c r="AE398" s="167"/>
      <c r="AN398" s="147"/>
      <c r="AP398" s="148"/>
    </row>
    <row r="399" spans="26:42" ht="14.15" customHeight="1" x14ac:dyDescent="0.35">
      <c r="Z399" s="143"/>
      <c r="AA399" s="143"/>
      <c r="AB399" s="167"/>
      <c r="AC399" s="167"/>
      <c r="AD399" s="167"/>
      <c r="AE399" s="167"/>
      <c r="AN399" s="147"/>
      <c r="AP399" s="148"/>
    </row>
    <row r="400" spans="26:42" ht="14.15" customHeight="1" x14ac:dyDescent="0.35">
      <c r="Z400" s="143"/>
      <c r="AA400" s="143"/>
      <c r="AB400" s="167"/>
      <c r="AC400" s="167"/>
      <c r="AD400" s="167"/>
      <c r="AE400" s="167"/>
      <c r="AN400" s="147"/>
      <c r="AP400" s="148"/>
    </row>
    <row r="401" spans="26:42" ht="14.15" customHeight="1" x14ac:dyDescent="0.35">
      <c r="Z401" s="143"/>
      <c r="AA401" s="143"/>
      <c r="AB401" s="167"/>
      <c r="AC401" s="167"/>
      <c r="AD401" s="167"/>
      <c r="AE401" s="167"/>
      <c r="AN401" s="147"/>
      <c r="AP401" s="148"/>
    </row>
    <row r="402" spans="26:42" ht="14.15" customHeight="1" x14ac:dyDescent="0.35">
      <c r="Z402" s="143"/>
      <c r="AA402" s="143"/>
      <c r="AB402" s="167"/>
      <c r="AC402" s="167"/>
      <c r="AD402" s="167"/>
      <c r="AE402" s="167"/>
      <c r="AN402" s="147"/>
      <c r="AP402" s="148"/>
    </row>
    <row r="403" spans="26:42" ht="14.15" customHeight="1" x14ac:dyDescent="0.35">
      <c r="Z403" s="143"/>
      <c r="AA403" s="143"/>
      <c r="AB403" s="167"/>
      <c r="AC403" s="167"/>
      <c r="AD403" s="167"/>
      <c r="AE403" s="167"/>
      <c r="AN403" s="147"/>
      <c r="AP403" s="148"/>
    </row>
    <row r="404" spans="26:42" ht="14.15" customHeight="1" x14ac:dyDescent="0.35">
      <c r="Z404" s="143"/>
      <c r="AA404" s="143"/>
      <c r="AB404" s="167"/>
      <c r="AC404" s="167"/>
      <c r="AD404" s="167"/>
      <c r="AE404" s="167"/>
      <c r="AN404" s="147"/>
      <c r="AP404" s="148"/>
    </row>
    <row r="405" spans="26:42" ht="14.15" customHeight="1" x14ac:dyDescent="0.35">
      <c r="Z405" s="143"/>
      <c r="AA405" s="143"/>
      <c r="AB405" s="167"/>
      <c r="AC405" s="167"/>
      <c r="AD405" s="167"/>
      <c r="AE405" s="167"/>
      <c r="AN405" s="147"/>
      <c r="AP405" s="148"/>
    </row>
    <row r="406" spans="26:42" ht="14.15" customHeight="1" x14ac:dyDescent="0.35">
      <c r="Z406" s="143"/>
      <c r="AA406" s="143"/>
      <c r="AB406" s="167"/>
      <c r="AC406" s="167"/>
      <c r="AD406" s="167"/>
      <c r="AE406" s="167"/>
      <c r="AN406" s="147"/>
      <c r="AP406" s="148"/>
    </row>
    <row r="407" spans="26:42" ht="14.15" customHeight="1" x14ac:dyDescent="0.35">
      <c r="Z407" s="143"/>
      <c r="AA407" s="143"/>
      <c r="AB407" s="167"/>
      <c r="AC407" s="167"/>
      <c r="AD407" s="167"/>
      <c r="AE407" s="167"/>
      <c r="AN407" s="147"/>
      <c r="AP407" s="148"/>
    </row>
    <row r="408" spans="26:42" ht="14.15" customHeight="1" x14ac:dyDescent="0.35">
      <c r="Z408" s="143"/>
      <c r="AA408" s="143"/>
      <c r="AB408" s="167"/>
      <c r="AC408" s="167"/>
      <c r="AD408" s="167"/>
      <c r="AE408" s="167"/>
      <c r="AN408" s="147"/>
      <c r="AP408" s="148"/>
    </row>
    <row r="409" spans="26:42" ht="14.15" customHeight="1" x14ac:dyDescent="0.35">
      <c r="Z409" s="143"/>
      <c r="AA409" s="143"/>
      <c r="AB409" s="167"/>
      <c r="AC409" s="167"/>
      <c r="AD409" s="167"/>
      <c r="AE409" s="167"/>
      <c r="AN409" s="147"/>
      <c r="AP409" s="148"/>
    </row>
    <row r="410" spans="26:42" ht="14.15" customHeight="1" x14ac:dyDescent="0.35">
      <c r="Z410" s="143"/>
      <c r="AA410" s="143"/>
      <c r="AB410" s="167"/>
      <c r="AC410" s="167"/>
      <c r="AD410" s="167"/>
      <c r="AE410" s="167"/>
      <c r="AN410" s="147"/>
      <c r="AP410" s="148"/>
    </row>
    <row r="411" spans="26:42" ht="14.15" customHeight="1" x14ac:dyDescent="0.35">
      <c r="Z411" s="143"/>
      <c r="AA411" s="143"/>
      <c r="AB411" s="167"/>
      <c r="AC411" s="167"/>
      <c r="AD411" s="167"/>
      <c r="AE411" s="167"/>
      <c r="AN411" s="147"/>
      <c r="AP411" s="148"/>
    </row>
    <row r="412" spans="26:42" ht="14.15" customHeight="1" x14ac:dyDescent="0.35">
      <c r="Z412" s="143"/>
      <c r="AA412" s="143"/>
      <c r="AB412" s="167"/>
      <c r="AC412" s="167"/>
      <c r="AD412" s="167"/>
      <c r="AE412" s="167"/>
      <c r="AN412" s="147"/>
      <c r="AP412" s="148"/>
    </row>
    <row r="413" spans="26:42" ht="14.15" customHeight="1" x14ac:dyDescent="0.35">
      <c r="Z413" s="143"/>
      <c r="AA413" s="143"/>
      <c r="AB413" s="167"/>
      <c r="AC413" s="167"/>
      <c r="AD413" s="167"/>
      <c r="AE413" s="167"/>
      <c r="AN413" s="147"/>
      <c r="AP413" s="148"/>
    </row>
    <row r="414" spans="26:42" ht="14.15" customHeight="1" x14ac:dyDescent="0.35">
      <c r="Z414" s="143"/>
      <c r="AA414" s="143"/>
      <c r="AB414" s="167"/>
      <c r="AC414" s="167"/>
      <c r="AD414" s="167"/>
      <c r="AE414" s="167"/>
      <c r="AN414" s="147"/>
      <c r="AP414" s="148"/>
    </row>
    <row r="415" spans="26:42" ht="14.15" customHeight="1" x14ac:dyDescent="0.35">
      <c r="Z415" s="143"/>
      <c r="AA415" s="143"/>
      <c r="AB415" s="167"/>
      <c r="AC415" s="167"/>
      <c r="AD415" s="167"/>
      <c r="AE415" s="167"/>
      <c r="AN415" s="147"/>
      <c r="AP415" s="148"/>
    </row>
    <row r="416" spans="26:42" ht="14.15" customHeight="1" x14ac:dyDescent="0.35">
      <c r="Z416" s="143"/>
      <c r="AA416" s="143"/>
      <c r="AB416" s="167"/>
      <c r="AC416" s="167"/>
      <c r="AD416" s="167"/>
      <c r="AE416" s="167"/>
      <c r="AN416" s="147"/>
      <c r="AP416" s="148"/>
    </row>
    <row r="417" spans="26:42" ht="14.15" customHeight="1" x14ac:dyDescent="0.35">
      <c r="Z417" s="143"/>
      <c r="AA417" s="143"/>
      <c r="AB417" s="167"/>
      <c r="AC417" s="167"/>
      <c r="AD417" s="167"/>
      <c r="AE417" s="167"/>
      <c r="AN417" s="147"/>
      <c r="AP417" s="148"/>
    </row>
    <row r="418" spans="26:42" ht="14.15" customHeight="1" x14ac:dyDescent="0.35">
      <c r="Z418" s="143"/>
      <c r="AA418" s="143"/>
      <c r="AB418" s="167"/>
      <c r="AC418" s="167"/>
      <c r="AD418" s="167"/>
      <c r="AE418" s="167"/>
      <c r="AN418" s="147"/>
      <c r="AP418" s="148"/>
    </row>
    <row r="419" spans="26:42" ht="14.15" customHeight="1" x14ac:dyDescent="0.35">
      <c r="Z419" s="143"/>
      <c r="AA419" s="143"/>
      <c r="AB419" s="167"/>
      <c r="AC419" s="167"/>
      <c r="AD419" s="167"/>
      <c r="AE419" s="167"/>
      <c r="AN419" s="147"/>
      <c r="AP419" s="148"/>
    </row>
    <row r="420" spans="26:42" ht="14.15" customHeight="1" x14ac:dyDescent="0.35">
      <c r="Z420" s="143"/>
      <c r="AA420" s="143"/>
      <c r="AB420" s="167"/>
      <c r="AC420" s="167"/>
      <c r="AD420" s="167"/>
      <c r="AE420" s="167"/>
      <c r="AN420" s="147"/>
      <c r="AP420" s="148"/>
    </row>
    <row r="421" spans="26:42" ht="14.15" customHeight="1" x14ac:dyDescent="0.35">
      <c r="Z421" s="143"/>
      <c r="AA421" s="143"/>
      <c r="AB421" s="167"/>
      <c r="AC421" s="167"/>
      <c r="AD421" s="167"/>
      <c r="AE421" s="167"/>
      <c r="AN421" s="147"/>
      <c r="AP421" s="148"/>
    </row>
    <row r="422" spans="26:42" ht="14.15" customHeight="1" x14ac:dyDescent="0.35">
      <c r="Z422" s="143"/>
      <c r="AA422" s="143"/>
      <c r="AB422" s="167"/>
      <c r="AC422" s="167"/>
      <c r="AD422" s="167"/>
      <c r="AE422" s="167"/>
      <c r="AN422" s="147"/>
      <c r="AP422" s="148"/>
    </row>
    <row r="423" spans="26:42" ht="14.15" customHeight="1" x14ac:dyDescent="0.35">
      <c r="Z423" s="143"/>
      <c r="AA423" s="143"/>
      <c r="AB423" s="167"/>
      <c r="AC423" s="167"/>
      <c r="AD423" s="167"/>
      <c r="AE423" s="167"/>
      <c r="AN423" s="147"/>
      <c r="AP423" s="148"/>
    </row>
    <row r="424" spans="26:42" ht="14.15" customHeight="1" x14ac:dyDescent="0.35">
      <c r="Z424" s="143"/>
      <c r="AA424" s="143"/>
      <c r="AB424" s="167"/>
      <c r="AC424" s="167"/>
      <c r="AD424" s="167"/>
      <c r="AE424" s="167"/>
      <c r="AN424" s="147"/>
      <c r="AP424" s="148"/>
    </row>
    <row r="425" spans="26:42" ht="14.15" customHeight="1" x14ac:dyDescent="0.35">
      <c r="Z425" s="143"/>
      <c r="AA425" s="143"/>
      <c r="AB425" s="167"/>
      <c r="AC425" s="167"/>
      <c r="AD425" s="167"/>
      <c r="AE425" s="167"/>
      <c r="AN425" s="147"/>
      <c r="AP425" s="148"/>
    </row>
    <row r="426" spans="26:42" ht="14.15" customHeight="1" x14ac:dyDescent="0.35">
      <c r="Z426" s="143"/>
      <c r="AA426" s="143"/>
      <c r="AB426" s="167"/>
      <c r="AC426" s="167"/>
      <c r="AD426" s="167"/>
      <c r="AE426" s="167"/>
      <c r="AN426" s="147"/>
      <c r="AP426" s="148"/>
    </row>
    <row r="427" spans="26:42" ht="14.15" customHeight="1" x14ac:dyDescent="0.35">
      <c r="Z427" s="143"/>
      <c r="AA427" s="143"/>
      <c r="AB427" s="167"/>
      <c r="AC427" s="167"/>
      <c r="AD427" s="167"/>
      <c r="AE427" s="167"/>
      <c r="AN427" s="147"/>
      <c r="AP427" s="148"/>
    </row>
    <row r="428" spans="26:42" ht="14.15" customHeight="1" x14ac:dyDescent="0.35">
      <c r="Z428" s="143"/>
      <c r="AA428" s="143"/>
      <c r="AB428" s="167"/>
      <c r="AC428" s="167"/>
      <c r="AD428" s="167"/>
      <c r="AE428" s="167"/>
      <c r="AN428" s="147"/>
      <c r="AP428" s="148"/>
    </row>
    <row r="429" spans="26:42" ht="14.15" customHeight="1" x14ac:dyDescent="0.35">
      <c r="Z429" s="143"/>
      <c r="AA429" s="143"/>
      <c r="AB429" s="167"/>
      <c r="AC429" s="167"/>
      <c r="AD429" s="167"/>
      <c r="AE429" s="167"/>
      <c r="AN429" s="147"/>
      <c r="AP429" s="148"/>
    </row>
    <row r="430" spans="26:42" ht="14.15" customHeight="1" x14ac:dyDescent="0.35">
      <c r="Z430" s="143"/>
      <c r="AA430" s="143"/>
      <c r="AB430" s="167"/>
      <c r="AC430" s="167"/>
      <c r="AD430" s="167"/>
      <c r="AE430" s="167"/>
      <c r="AN430" s="147"/>
      <c r="AP430" s="148"/>
    </row>
    <row r="431" spans="26:42" ht="14.15" customHeight="1" x14ac:dyDescent="0.35">
      <c r="Z431" s="143"/>
      <c r="AA431" s="143"/>
      <c r="AB431" s="167"/>
      <c r="AC431" s="167"/>
      <c r="AD431" s="167"/>
      <c r="AE431" s="167"/>
      <c r="AN431" s="147"/>
      <c r="AP431" s="148"/>
    </row>
    <row r="432" spans="26:42" ht="14.15" customHeight="1" x14ac:dyDescent="0.35">
      <c r="Z432" s="143"/>
      <c r="AA432" s="143"/>
      <c r="AB432" s="167"/>
      <c r="AC432" s="167"/>
      <c r="AD432" s="167"/>
      <c r="AE432" s="167"/>
      <c r="AN432" s="147"/>
      <c r="AP432" s="148"/>
    </row>
    <row r="433" spans="26:42" ht="14.15" customHeight="1" x14ac:dyDescent="0.35">
      <c r="Z433" s="143"/>
      <c r="AA433" s="143"/>
      <c r="AB433" s="167"/>
      <c r="AC433" s="167"/>
      <c r="AD433" s="167"/>
      <c r="AE433" s="167"/>
      <c r="AN433" s="147"/>
      <c r="AP433" s="148"/>
    </row>
    <row r="434" spans="26:42" ht="14.15" customHeight="1" x14ac:dyDescent="0.35">
      <c r="Z434" s="143"/>
      <c r="AA434" s="143"/>
      <c r="AB434" s="167"/>
      <c r="AC434" s="167"/>
      <c r="AD434" s="167"/>
      <c r="AE434" s="167"/>
      <c r="AN434" s="147"/>
      <c r="AP434" s="148"/>
    </row>
    <row r="435" spans="26:42" ht="14.15" customHeight="1" x14ac:dyDescent="0.35">
      <c r="Z435" s="143"/>
      <c r="AA435" s="143"/>
      <c r="AB435" s="167"/>
      <c r="AC435" s="167"/>
      <c r="AD435" s="167"/>
      <c r="AE435" s="167"/>
      <c r="AN435" s="147"/>
      <c r="AP435" s="148"/>
    </row>
    <row r="436" spans="26:42" ht="14.15" customHeight="1" x14ac:dyDescent="0.35">
      <c r="Z436" s="143"/>
      <c r="AA436" s="143"/>
      <c r="AB436" s="167"/>
      <c r="AC436" s="167"/>
      <c r="AD436" s="167"/>
      <c r="AE436" s="167"/>
      <c r="AN436" s="147"/>
      <c r="AP436" s="148"/>
    </row>
    <row r="437" spans="26:42" ht="14.15" customHeight="1" x14ac:dyDescent="0.35">
      <c r="Z437" s="143"/>
      <c r="AA437" s="143"/>
      <c r="AB437" s="167"/>
      <c r="AC437" s="167"/>
      <c r="AD437" s="167"/>
      <c r="AE437" s="167"/>
      <c r="AN437" s="147"/>
      <c r="AP437" s="148"/>
    </row>
    <row r="438" spans="26:42" ht="14.15" customHeight="1" x14ac:dyDescent="0.35">
      <c r="Z438" s="143"/>
      <c r="AA438" s="143"/>
      <c r="AB438" s="167"/>
      <c r="AC438" s="167"/>
      <c r="AD438" s="167"/>
      <c r="AE438" s="167"/>
      <c r="AN438" s="147"/>
      <c r="AP438" s="148"/>
    </row>
    <row r="439" spans="26:42" ht="14.15" customHeight="1" x14ac:dyDescent="0.35">
      <c r="Z439" s="143"/>
      <c r="AA439" s="143"/>
      <c r="AB439" s="167"/>
      <c r="AC439" s="167"/>
      <c r="AD439" s="167"/>
      <c r="AE439" s="167"/>
      <c r="AN439" s="147"/>
      <c r="AP439" s="148"/>
    </row>
    <row r="440" spans="26:42" ht="14.15" customHeight="1" x14ac:dyDescent="0.35">
      <c r="Z440" s="143"/>
      <c r="AA440" s="143"/>
      <c r="AB440" s="167"/>
      <c r="AC440" s="167"/>
      <c r="AD440" s="167"/>
      <c r="AE440" s="167"/>
      <c r="AN440" s="147"/>
      <c r="AP440" s="148"/>
    </row>
    <row r="441" spans="26:42" ht="14.15" customHeight="1" x14ac:dyDescent="0.35">
      <c r="Z441" s="143"/>
      <c r="AA441" s="143"/>
      <c r="AB441" s="167"/>
      <c r="AC441" s="167"/>
      <c r="AD441" s="167"/>
      <c r="AE441" s="167"/>
      <c r="AN441" s="147"/>
      <c r="AP441" s="148"/>
    </row>
    <row r="442" spans="26:42" ht="14.15" customHeight="1" x14ac:dyDescent="0.35">
      <c r="Z442" s="143"/>
      <c r="AA442" s="143"/>
      <c r="AB442" s="167"/>
      <c r="AC442" s="167"/>
      <c r="AD442" s="167"/>
      <c r="AE442" s="167"/>
      <c r="AN442" s="147"/>
      <c r="AP442" s="148"/>
    </row>
    <row r="443" spans="26:42" ht="14.15" customHeight="1" x14ac:dyDescent="0.35">
      <c r="Z443" s="143"/>
      <c r="AA443" s="143"/>
      <c r="AB443" s="167"/>
      <c r="AC443" s="167"/>
      <c r="AD443" s="167"/>
      <c r="AE443" s="167"/>
      <c r="AN443" s="147"/>
      <c r="AP443" s="148"/>
    </row>
    <row r="444" spans="26:42" ht="14.15" customHeight="1" x14ac:dyDescent="0.35">
      <c r="Z444" s="143"/>
      <c r="AA444" s="143"/>
      <c r="AB444" s="167"/>
      <c r="AC444" s="167"/>
      <c r="AD444" s="167"/>
      <c r="AE444" s="167"/>
      <c r="AN444" s="147"/>
      <c r="AP444" s="148"/>
    </row>
    <row r="445" spans="26:42" ht="14.15" customHeight="1" x14ac:dyDescent="0.35">
      <c r="Z445" s="143"/>
      <c r="AA445" s="143"/>
      <c r="AB445" s="167"/>
      <c r="AC445" s="167"/>
      <c r="AD445" s="167"/>
      <c r="AE445" s="167"/>
      <c r="AN445" s="147"/>
      <c r="AP445" s="148"/>
    </row>
    <row r="446" spans="26:42" ht="14.15" customHeight="1" x14ac:dyDescent="0.35">
      <c r="Z446" s="143"/>
      <c r="AA446" s="143"/>
      <c r="AB446" s="167"/>
      <c r="AC446" s="167"/>
      <c r="AD446" s="167"/>
      <c r="AE446" s="167"/>
      <c r="AN446" s="147"/>
      <c r="AP446" s="148"/>
    </row>
    <row r="447" spans="26:42" ht="14.15" customHeight="1" x14ac:dyDescent="0.35">
      <c r="Z447" s="143"/>
      <c r="AA447" s="143"/>
      <c r="AB447" s="167"/>
      <c r="AC447" s="167"/>
      <c r="AD447" s="167"/>
      <c r="AE447" s="167"/>
      <c r="AN447" s="147"/>
      <c r="AP447" s="148"/>
    </row>
    <row r="448" spans="26:42" ht="14.15" customHeight="1" x14ac:dyDescent="0.35">
      <c r="Z448" s="143"/>
      <c r="AA448" s="143"/>
      <c r="AB448" s="167"/>
      <c r="AC448" s="167"/>
      <c r="AD448" s="167"/>
      <c r="AE448" s="167"/>
      <c r="AN448" s="147"/>
      <c r="AP448" s="148"/>
    </row>
    <row r="449" spans="26:42" ht="14.15" customHeight="1" x14ac:dyDescent="0.35">
      <c r="Z449" s="143"/>
      <c r="AA449" s="143"/>
      <c r="AB449" s="167"/>
      <c r="AC449" s="167"/>
      <c r="AD449" s="167"/>
      <c r="AE449" s="167"/>
      <c r="AN449" s="147"/>
      <c r="AP449" s="148"/>
    </row>
    <row r="450" spans="26:42" ht="14.15" customHeight="1" x14ac:dyDescent="0.35">
      <c r="Z450" s="143"/>
      <c r="AA450" s="143"/>
      <c r="AB450" s="167"/>
      <c r="AC450" s="167"/>
      <c r="AD450" s="167"/>
      <c r="AE450" s="167"/>
      <c r="AN450" s="147"/>
      <c r="AP450" s="148"/>
    </row>
    <row r="451" spans="26:42" ht="14.15" customHeight="1" x14ac:dyDescent="0.35">
      <c r="Z451" s="143"/>
      <c r="AA451" s="143"/>
      <c r="AB451" s="167"/>
      <c r="AC451" s="167"/>
      <c r="AD451" s="167"/>
      <c r="AE451" s="167"/>
      <c r="AN451" s="147"/>
      <c r="AP451" s="148"/>
    </row>
    <row r="452" spans="26:42" ht="14.15" customHeight="1" x14ac:dyDescent="0.35">
      <c r="Z452" s="143"/>
      <c r="AA452" s="143"/>
      <c r="AB452" s="167"/>
      <c r="AC452" s="167"/>
      <c r="AD452" s="167"/>
      <c r="AE452" s="167"/>
      <c r="AN452" s="147"/>
      <c r="AP452" s="148"/>
    </row>
    <row r="453" spans="26:42" ht="14.15" customHeight="1" x14ac:dyDescent="0.35">
      <c r="Z453" s="143"/>
      <c r="AA453" s="143"/>
      <c r="AB453" s="167"/>
      <c r="AC453" s="167"/>
      <c r="AD453" s="167"/>
      <c r="AE453" s="167"/>
      <c r="AN453" s="147"/>
      <c r="AP453" s="148"/>
    </row>
    <row r="454" spans="26:42" ht="14.15" customHeight="1" x14ac:dyDescent="0.35">
      <c r="Z454" s="143"/>
      <c r="AA454" s="143"/>
      <c r="AB454" s="167"/>
      <c r="AC454" s="167"/>
      <c r="AD454" s="167"/>
      <c r="AE454" s="167"/>
      <c r="AN454" s="147"/>
      <c r="AP454" s="148"/>
    </row>
    <row r="455" spans="26:42" ht="14.15" customHeight="1" x14ac:dyDescent="0.35">
      <c r="Z455" s="143"/>
      <c r="AA455" s="143"/>
      <c r="AB455" s="167"/>
      <c r="AC455" s="167"/>
      <c r="AD455" s="167"/>
      <c r="AE455" s="167"/>
      <c r="AN455" s="147"/>
      <c r="AP455" s="148"/>
    </row>
    <row r="456" spans="26:42" ht="14.15" customHeight="1" x14ac:dyDescent="0.35">
      <c r="Z456" s="143"/>
      <c r="AA456" s="143"/>
      <c r="AB456" s="167"/>
      <c r="AC456" s="167"/>
      <c r="AD456" s="167"/>
      <c r="AE456" s="167"/>
      <c r="AN456" s="147"/>
      <c r="AP456" s="148"/>
    </row>
    <row r="457" spans="26:42" ht="14.15" customHeight="1" x14ac:dyDescent="0.35">
      <c r="Z457" s="143"/>
      <c r="AA457" s="143"/>
      <c r="AB457" s="167"/>
      <c r="AC457" s="167"/>
      <c r="AD457" s="167"/>
      <c r="AE457" s="167"/>
      <c r="AN457" s="147"/>
      <c r="AP457" s="148"/>
    </row>
    <row r="458" spans="26:42" ht="14.15" customHeight="1" x14ac:dyDescent="0.35">
      <c r="Z458" s="143"/>
      <c r="AA458" s="143"/>
      <c r="AB458" s="167"/>
      <c r="AC458" s="167"/>
      <c r="AD458" s="167"/>
      <c r="AE458" s="167"/>
      <c r="AN458" s="147"/>
      <c r="AP458" s="148"/>
    </row>
    <row r="459" spans="26:42" ht="14.15" customHeight="1" x14ac:dyDescent="0.35">
      <c r="Z459" s="143"/>
      <c r="AA459" s="143"/>
      <c r="AB459" s="167"/>
      <c r="AC459" s="167"/>
      <c r="AD459" s="167"/>
      <c r="AE459" s="167"/>
      <c r="AN459" s="147"/>
      <c r="AP459" s="148"/>
    </row>
    <row r="460" spans="26:42" ht="14.15" customHeight="1" x14ac:dyDescent="0.35">
      <c r="Z460" s="143"/>
      <c r="AA460" s="143"/>
      <c r="AB460" s="167"/>
      <c r="AC460" s="167"/>
      <c r="AD460" s="167"/>
      <c r="AE460" s="167"/>
      <c r="AN460" s="147"/>
      <c r="AP460" s="148"/>
    </row>
    <row r="461" spans="26:42" ht="14.15" customHeight="1" x14ac:dyDescent="0.35">
      <c r="Z461" s="143"/>
      <c r="AA461" s="143"/>
      <c r="AB461" s="167"/>
      <c r="AC461" s="167"/>
      <c r="AD461" s="167"/>
      <c r="AE461" s="167"/>
      <c r="AN461" s="147"/>
      <c r="AP461" s="148"/>
    </row>
    <row r="462" spans="26:42" ht="14.15" customHeight="1" x14ac:dyDescent="0.35">
      <c r="Z462" s="143"/>
      <c r="AA462" s="143"/>
      <c r="AB462" s="167"/>
      <c r="AC462" s="167"/>
      <c r="AD462" s="167"/>
      <c r="AE462" s="167"/>
      <c r="AN462" s="147"/>
      <c r="AP462" s="148"/>
    </row>
    <row r="463" spans="26:42" ht="14.15" customHeight="1" x14ac:dyDescent="0.35">
      <c r="Z463" s="143"/>
      <c r="AA463" s="143"/>
      <c r="AB463" s="167"/>
      <c r="AC463" s="167"/>
      <c r="AD463" s="167"/>
      <c r="AE463" s="167"/>
      <c r="AN463" s="147"/>
      <c r="AP463" s="148"/>
    </row>
    <row r="464" spans="26:42" ht="14.15" customHeight="1" x14ac:dyDescent="0.35">
      <c r="Z464" s="143"/>
      <c r="AA464" s="143"/>
      <c r="AB464" s="167"/>
      <c r="AC464" s="167"/>
      <c r="AD464" s="167"/>
      <c r="AE464" s="167"/>
      <c r="AN464" s="147"/>
      <c r="AP464" s="148"/>
    </row>
    <row r="465" spans="26:42" ht="14.15" customHeight="1" x14ac:dyDescent="0.35">
      <c r="Z465" s="143"/>
      <c r="AA465" s="143"/>
      <c r="AB465" s="167"/>
      <c r="AC465" s="167"/>
      <c r="AD465" s="167"/>
      <c r="AE465" s="167"/>
      <c r="AN465" s="147"/>
      <c r="AP465" s="148"/>
    </row>
    <row r="466" spans="26:42" ht="14.15" customHeight="1" x14ac:dyDescent="0.35">
      <c r="Z466" s="143"/>
      <c r="AA466" s="143"/>
      <c r="AB466" s="167"/>
      <c r="AC466" s="167"/>
      <c r="AD466" s="167"/>
      <c r="AE466" s="167"/>
      <c r="AN466" s="147"/>
      <c r="AP466" s="148"/>
    </row>
    <row r="467" spans="26:42" ht="14.15" customHeight="1" x14ac:dyDescent="0.35">
      <c r="Z467" s="143"/>
      <c r="AA467" s="143"/>
      <c r="AB467" s="167"/>
      <c r="AC467" s="167"/>
      <c r="AD467" s="167"/>
      <c r="AE467" s="167"/>
      <c r="AN467" s="147"/>
      <c r="AP467" s="148"/>
    </row>
    <row r="468" spans="26:42" ht="14.15" customHeight="1" x14ac:dyDescent="0.35">
      <c r="Z468" s="143"/>
      <c r="AA468" s="143"/>
      <c r="AB468" s="167"/>
      <c r="AC468" s="167"/>
      <c r="AD468" s="167"/>
      <c r="AE468" s="167"/>
      <c r="AN468" s="147"/>
      <c r="AP468" s="148"/>
    </row>
    <row r="469" spans="26:42" ht="14.15" customHeight="1" x14ac:dyDescent="0.35">
      <c r="Z469" s="143"/>
      <c r="AA469" s="143"/>
      <c r="AB469" s="167"/>
      <c r="AC469" s="167"/>
      <c r="AD469" s="167"/>
      <c r="AE469" s="167"/>
      <c r="AN469" s="147"/>
      <c r="AP469" s="148"/>
    </row>
    <row r="470" spans="26:42" ht="14.15" customHeight="1" x14ac:dyDescent="0.35">
      <c r="Z470" s="143"/>
      <c r="AA470" s="143"/>
      <c r="AB470" s="167"/>
      <c r="AC470" s="167"/>
      <c r="AD470" s="167"/>
      <c r="AE470" s="167"/>
      <c r="AN470" s="147"/>
      <c r="AP470" s="148"/>
    </row>
    <row r="471" spans="26:42" ht="14.15" customHeight="1" x14ac:dyDescent="0.35">
      <c r="Z471" s="143"/>
      <c r="AA471" s="143"/>
      <c r="AB471" s="167"/>
      <c r="AC471" s="167"/>
      <c r="AD471" s="167"/>
      <c r="AE471" s="167"/>
      <c r="AN471" s="147"/>
      <c r="AP471" s="148"/>
    </row>
    <row r="472" spans="26:42" ht="14.15" customHeight="1" x14ac:dyDescent="0.35">
      <c r="Z472" s="143"/>
      <c r="AA472" s="143"/>
      <c r="AB472" s="167"/>
      <c r="AC472" s="167"/>
      <c r="AD472" s="167"/>
      <c r="AE472" s="167"/>
      <c r="AN472" s="147"/>
      <c r="AP472" s="148"/>
    </row>
    <row r="473" spans="26:42" ht="14.15" customHeight="1" x14ac:dyDescent="0.35">
      <c r="Z473" s="143"/>
      <c r="AA473" s="143"/>
      <c r="AB473" s="167"/>
      <c r="AC473" s="167"/>
      <c r="AD473" s="167"/>
      <c r="AE473" s="167"/>
      <c r="AN473" s="147"/>
      <c r="AP473" s="148"/>
    </row>
    <row r="474" spans="26:42" ht="14.15" customHeight="1" x14ac:dyDescent="0.35">
      <c r="Z474" s="143"/>
      <c r="AA474" s="143"/>
      <c r="AB474" s="167"/>
      <c r="AC474" s="167"/>
      <c r="AD474" s="167"/>
      <c r="AE474" s="167"/>
      <c r="AN474" s="147"/>
      <c r="AP474" s="148"/>
    </row>
    <row r="475" spans="26:42" ht="14.15" customHeight="1" x14ac:dyDescent="0.35">
      <c r="Z475" s="143"/>
      <c r="AA475" s="143"/>
      <c r="AB475" s="167"/>
      <c r="AC475" s="167"/>
      <c r="AD475" s="167"/>
      <c r="AE475" s="167"/>
      <c r="AN475" s="147"/>
      <c r="AP475" s="148"/>
    </row>
    <row r="476" spans="26:42" ht="14.15" customHeight="1" x14ac:dyDescent="0.35">
      <c r="Z476" s="143"/>
      <c r="AA476" s="143"/>
      <c r="AB476" s="167"/>
      <c r="AC476" s="167"/>
      <c r="AD476" s="167"/>
      <c r="AE476" s="167"/>
      <c r="AN476" s="147"/>
      <c r="AP476" s="148"/>
    </row>
    <row r="477" spans="26:42" ht="14.15" customHeight="1" x14ac:dyDescent="0.35">
      <c r="Z477" s="143"/>
      <c r="AA477" s="143"/>
      <c r="AB477" s="167"/>
      <c r="AC477" s="167"/>
      <c r="AD477" s="167"/>
      <c r="AE477" s="167"/>
      <c r="AN477" s="147"/>
      <c r="AP477" s="148"/>
    </row>
    <row r="478" spans="26:42" ht="14.15" customHeight="1" x14ac:dyDescent="0.35">
      <c r="Z478" s="143"/>
      <c r="AA478" s="143"/>
      <c r="AB478" s="167"/>
      <c r="AC478" s="167"/>
      <c r="AD478" s="167"/>
      <c r="AE478" s="167"/>
      <c r="AN478" s="147"/>
      <c r="AP478" s="148"/>
    </row>
    <row r="479" spans="26:42" ht="14.15" customHeight="1" x14ac:dyDescent="0.35">
      <c r="Z479" s="143"/>
      <c r="AA479" s="143"/>
      <c r="AB479" s="167"/>
      <c r="AC479" s="167"/>
      <c r="AD479" s="167"/>
      <c r="AE479" s="167"/>
      <c r="AN479" s="147"/>
      <c r="AP479" s="148"/>
    </row>
    <row r="480" spans="26:42" ht="14.15" customHeight="1" x14ac:dyDescent="0.35">
      <c r="Z480" s="143"/>
      <c r="AA480" s="143"/>
      <c r="AB480" s="167"/>
      <c r="AC480" s="167"/>
      <c r="AD480" s="167"/>
      <c r="AE480" s="167"/>
      <c r="AN480" s="147"/>
      <c r="AP480" s="148"/>
    </row>
    <row r="481" spans="26:42" ht="14.15" customHeight="1" x14ac:dyDescent="0.35">
      <c r="Z481" s="143"/>
      <c r="AA481" s="143"/>
      <c r="AB481" s="167"/>
      <c r="AC481" s="167"/>
      <c r="AD481" s="167"/>
      <c r="AE481" s="167"/>
      <c r="AN481" s="147"/>
      <c r="AP481" s="148"/>
    </row>
    <row r="482" spans="26:42" ht="14.15" customHeight="1" x14ac:dyDescent="0.35">
      <c r="Z482" s="143"/>
      <c r="AA482" s="143"/>
      <c r="AB482" s="167"/>
      <c r="AC482" s="167"/>
      <c r="AD482" s="167"/>
      <c r="AE482" s="167"/>
      <c r="AN482" s="147"/>
      <c r="AP482" s="148"/>
    </row>
    <row r="483" spans="26:42" ht="14.15" customHeight="1" x14ac:dyDescent="0.35">
      <c r="Z483" s="143"/>
      <c r="AA483" s="143"/>
      <c r="AB483" s="167"/>
      <c r="AC483" s="167"/>
      <c r="AD483" s="167"/>
      <c r="AE483" s="167"/>
      <c r="AN483" s="147"/>
      <c r="AP483" s="148"/>
    </row>
    <row r="484" spans="26:42" ht="14.15" customHeight="1" x14ac:dyDescent="0.35">
      <c r="Z484" s="143"/>
      <c r="AA484" s="143"/>
      <c r="AB484" s="167"/>
      <c r="AC484" s="167"/>
      <c r="AD484" s="167"/>
      <c r="AE484" s="167"/>
      <c r="AN484" s="147"/>
      <c r="AP484" s="148"/>
    </row>
    <row r="485" spans="26:42" ht="14.15" customHeight="1" x14ac:dyDescent="0.35">
      <c r="Z485" s="143"/>
      <c r="AA485" s="143"/>
      <c r="AB485" s="167"/>
      <c r="AC485" s="167"/>
      <c r="AD485" s="167"/>
      <c r="AE485" s="167"/>
      <c r="AN485" s="147"/>
      <c r="AP485" s="148"/>
    </row>
    <row r="486" spans="26:42" ht="14.15" customHeight="1" x14ac:dyDescent="0.35">
      <c r="Z486" s="143"/>
      <c r="AA486" s="143"/>
      <c r="AB486" s="167"/>
      <c r="AC486" s="167"/>
      <c r="AD486" s="167"/>
      <c r="AE486" s="167"/>
      <c r="AN486" s="147"/>
      <c r="AP486" s="148"/>
    </row>
    <row r="487" spans="26:42" ht="14.15" customHeight="1" x14ac:dyDescent="0.35">
      <c r="Z487" s="143"/>
      <c r="AA487" s="143"/>
      <c r="AB487" s="167"/>
      <c r="AC487" s="167"/>
      <c r="AD487" s="167"/>
      <c r="AE487" s="167"/>
      <c r="AN487" s="147"/>
      <c r="AP487" s="148"/>
    </row>
    <row r="488" spans="26:42" ht="14.15" customHeight="1" x14ac:dyDescent="0.35">
      <c r="Z488" s="143"/>
      <c r="AA488" s="143"/>
      <c r="AB488" s="167"/>
      <c r="AC488" s="167"/>
      <c r="AD488" s="167"/>
      <c r="AE488" s="167"/>
      <c r="AN488" s="147"/>
      <c r="AP488" s="148"/>
    </row>
    <row r="489" spans="26:42" ht="14.15" customHeight="1" x14ac:dyDescent="0.35">
      <c r="Z489" s="143"/>
      <c r="AA489" s="143"/>
      <c r="AB489" s="167"/>
      <c r="AC489" s="167"/>
      <c r="AD489" s="167"/>
      <c r="AE489" s="167"/>
      <c r="AN489" s="147"/>
      <c r="AP489" s="148"/>
    </row>
    <row r="490" spans="26:42" ht="14.15" customHeight="1" x14ac:dyDescent="0.35">
      <c r="Z490" s="143"/>
      <c r="AA490" s="143"/>
      <c r="AB490" s="167"/>
      <c r="AC490" s="167"/>
      <c r="AD490" s="167"/>
      <c r="AE490" s="167"/>
      <c r="AN490" s="147"/>
      <c r="AP490" s="148"/>
    </row>
    <row r="491" spans="26:42" ht="14.15" customHeight="1" x14ac:dyDescent="0.35">
      <c r="Z491" s="143"/>
      <c r="AA491" s="143"/>
      <c r="AB491" s="167"/>
      <c r="AC491" s="167"/>
      <c r="AD491" s="167"/>
      <c r="AE491" s="167"/>
      <c r="AN491" s="147"/>
      <c r="AP491" s="148"/>
    </row>
    <row r="492" spans="26:42" ht="14.15" customHeight="1" x14ac:dyDescent="0.35">
      <c r="Z492" s="143"/>
      <c r="AA492" s="143"/>
      <c r="AB492" s="167"/>
      <c r="AC492" s="167"/>
      <c r="AD492" s="167"/>
      <c r="AE492" s="167"/>
      <c r="AN492" s="147"/>
      <c r="AP492" s="148"/>
    </row>
    <row r="493" spans="26:42" ht="14.15" customHeight="1" x14ac:dyDescent="0.35">
      <c r="Z493" s="143"/>
      <c r="AA493" s="143"/>
      <c r="AB493" s="167"/>
      <c r="AC493" s="167"/>
      <c r="AD493" s="167"/>
      <c r="AE493" s="167"/>
      <c r="AN493" s="147"/>
      <c r="AP493" s="148"/>
    </row>
    <row r="494" spans="26:42" ht="14.15" customHeight="1" x14ac:dyDescent="0.35">
      <c r="Z494" s="143"/>
      <c r="AA494" s="143"/>
      <c r="AB494" s="167"/>
      <c r="AC494" s="167"/>
      <c r="AD494" s="167"/>
      <c r="AE494" s="167"/>
      <c r="AN494" s="147"/>
      <c r="AP494" s="148"/>
    </row>
    <row r="495" spans="26:42" ht="14.15" customHeight="1" x14ac:dyDescent="0.35">
      <c r="Z495" s="143"/>
      <c r="AA495" s="143"/>
      <c r="AB495" s="167"/>
      <c r="AC495" s="167"/>
      <c r="AD495" s="167"/>
      <c r="AE495" s="167"/>
      <c r="AN495" s="147"/>
      <c r="AP495" s="148"/>
    </row>
    <row r="496" spans="26:42" ht="14.15" customHeight="1" x14ac:dyDescent="0.35">
      <c r="Z496" s="143"/>
      <c r="AA496" s="143"/>
      <c r="AB496" s="167"/>
      <c r="AC496" s="167"/>
      <c r="AD496" s="167"/>
      <c r="AE496" s="167"/>
      <c r="AN496" s="147"/>
      <c r="AP496" s="148"/>
    </row>
    <row r="497" spans="26:42" ht="14.15" customHeight="1" x14ac:dyDescent="0.35">
      <c r="Z497" s="143"/>
      <c r="AA497" s="143"/>
      <c r="AB497" s="167"/>
      <c r="AC497" s="167"/>
      <c r="AD497" s="167"/>
      <c r="AE497" s="167"/>
      <c r="AN497" s="147"/>
      <c r="AP497" s="148"/>
    </row>
    <row r="498" spans="26:42" ht="14.15" customHeight="1" x14ac:dyDescent="0.35">
      <c r="Z498" s="143"/>
      <c r="AA498" s="143"/>
      <c r="AB498" s="167"/>
      <c r="AC498" s="167"/>
      <c r="AD498" s="167"/>
      <c r="AE498" s="167"/>
      <c r="AN498" s="147"/>
      <c r="AP498" s="148"/>
    </row>
    <row r="499" spans="26:42" ht="14.15" customHeight="1" x14ac:dyDescent="0.35">
      <c r="Z499" s="143"/>
      <c r="AA499" s="143"/>
      <c r="AB499" s="167"/>
      <c r="AC499" s="167"/>
      <c r="AD499" s="167"/>
      <c r="AE499" s="167"/>
      <c r="AN499" s="147"/>
      <c r="AP499" s="148"/>
    </row>
    <row r="500" spans="26:42" ht="14.15" customHeight="1" x14ac:dyDescent="0.35">
      <c r="Z500" s="143"/>
      <c r="AA500" s="143"/>
      <c r="AB500" s="167"/>
      <c r="AC500" s="167"/>
      <c r="AD500" s="167"/>
      <c r="AE500" s="167"/>
      <c r="AN500" s="147"/>
      <c r="AP500" s="148"/>
    </row>
    <row r="501" spans="26:42" ht="14.15" customHeight="1" x14ac:dyDescent="0.35">
      <c r="Z501" s="143"/>
      <c r="AA501" s="143"/>
      <c r="AB501" s="167"/>
      <c r="AC501" s="167"/>
      <c r="AD501" s="167"/>
      <c r="AE501" s="167"/>
      <c r="AN501" s="147"/>
      <c r="AP501" s="148"/>
    </row>
    <row r="502" spans="26:42" ht="14.15" customHeight="1" x14ac:dyDescent="0.35">
      <c r="Z502" s="143"/>
      <c r="AA502" s="143"/>
      <c r="AB502" s="167"/>
      <c r="AC502" s="167"/>
      <c r="AD502" s="167"/>
      <c r="AE502" s="167"/>
      <c r="AN502" s="147"/>
      <c r="AP502" s="148"/>
    </row>
    <row r="503" spans="26:42" ht="14.15" customHeight="1" x14ac:dyDescent="0.35">
      <c r="Z503" s="143"/>
      <c r="AA503" s="143"/>
      <c r="AB503" s="167"/>
      <c r="AC503" s="167"/>
      <c r="AD503" s="167"/>
      <c r="AE503" s="167"/>
      <c r="AN503" s="147"/>
      <c r="AP503" s="148"/>
    </row>
    <row r="504" spans="26:42" ht="14.15" customHeight="1" x14ac:dyDescent="0.35">
      <c r="Z504" s="143"/>
      <c r="AA504" s="143"/>
      <c r="AB504" s="167"/>
      <c r="AC504" s="167"/>
      <c r="AD504" s="167"/>
      <c r="AE504" s="167"/>
      <c r="AN504" s="147"/>
      <c r="AP504" s="148"/>
    </row>
    <row r="505" spans="26:42" ht="14.15" customHeight="1" x14ac:dyDescent="0.35">
      <c r="Z505" s="143"/>
      <c r="AA505" s="143"/>
      <c r="AB505" s="167"/>
      <c r="AC505" s="167"/>
      <c r="AD505" s="167"/>
      <c r="AE505" s="167"/>
      <c r="AN505" s="147"/>
      <c r="AP505" s="148"/>
    </row>
    <row r="506" spans="26:42" ht="14.15" customHeight="1" x14ac:dyDescent="0.35">
      <c r="Z506" s="143"/>
      <c r="AA506" s="143"/>
      <c r="AB506" s="167"/>
      <c r="AC506" s="167"/>
      <c r="AD506" s="167"/>
      <c r="AE506" s="167"/>
      <c r="AN506" s="147"/>
      <c r="AP506" s="148"/>
    </row>
    <row r="507" spans="26:42" ht="14.15" customHeight="1" x14ac:dyDescent="0.35">
      <c r="Z507" s="143"/>
      <c r="AA507" s="143"/>
      <c r="AB507" s="167"/>
      <c r="AC507" s="167"/>
      <c r="AD507" s="167"/>
      <c r="AE507" s="167"/>
      <c r="AN507" s="147"/>
      <c r="AP507" s="148"/>
    </row>
    <row r="508" spans="26:42" ht="14.15" customHeight="1" x14ac:dyDescent="0.35">
      <c r="Z508" s="143"/>
      <c r="AA508" s="143"/>
      <c r="AB508" s="167"/>
      <c r="AC508" s="167"/>
      <c r="AD508" s="167"/>
      <c r="AE508" s="167"/>
      <c r="AN508" s="147"/>
      <c r="AP508" s="148"/>
    </row>
    <row r="509" spans="26:42" ht="14.15" customHeight="1" x14ac:dyDescent="0.35">
      <c r="Z509" s="143"/>
      <c r="AA509" s="143"/>
      <c r="AB509" s="167"/>
      <c r="AC509" s="167"/>
      <c r="AD509" s="167"/>
      <c r="AE509" s="167"/>
      <c r="AN509" s="147"/>
      <c r="AP509" s="148"/>
    </row>
    <row r="510" spans="26:42" ht="14.15" customHeight="1" x14ac:dyDescent="0.35">
      <c r="Z510" s="143"/>
      <c r="AA510" s="143"/>
      <c r="AB510" s="167"/>
      <c r="AC510" s="167"/>
      <c r="AD510" s="167"/>
      <c r="AE510" s="167"/>
      <c r="AN510" s="147"/>
      <c r="AP510" s="148"/>
    </row>
    <row r="511" spans="26:42" ht="14.15" customHeight="1" x14ac:dyDescent="0.35">
      <c r="Z511" s="143"/>
      <c r="AA511" s="143"/>
      <c r="AB511" s="167"/>
      <c r="AC511" s="167"/>
      <c r="AD511" s="167"/>
      <c r="AE511" s="167"/>
      <c r="AN511" s="147"/>
      <c r="AP511" s="148"/>
    </row>
    <row r="512" spans="26:42" ht="14.15" customHeight="1" x14ac:dyDescent="0.35">
      <c r="Z512" s="143"/>
      <c r="AA512" s="143"/>
      <c r="AB512" s="167"/>
      <c r="AC512" s="167"/>
      <c r="AD512" s="167"/>
      <c r="AE512" s="167"/>
      <c r="AN512" s="147"/>
      <c r="AP512" s="148"/>
    </row>
    <row r="513" spans="26:42" ht="14.15" customHeight="1" x14ac:dyDescent="0.35">
      <c r="Z513" s="143"/>
      <c r="AA513" s="143"/>
      <c r="AB513" s="167"/>
      <c r="AC513" s="167"/>
      <c r="AD513" s="167"/>
      <c r="AE513" s="167"/>
      <c r="AN513" s="147"/>
      <c r="AP513" s="148"/>
    </row>
    <row r="514" spans="26:42" ht="14.15" customHeight="1" x14ac:dyDescent="0.35">
      <c r="Z514" s="143"/>
      <c r="AA514" s="143"/>
      <c r="AB514" s="167"/>
      <c r="AC514" s="167"/>
      <c r="AD514" s="167"/>
      <c r="AE514" s="167"/>
      <c r="AN514" s="147"/>
      <c r="AP514" s="148"/>
    </row>
    <row r="515" spans="26:42" ht="14.15" customHeight="1" x14ac:dyDescent="0.35">
      <c r="Z515" s="143"/>
      <c r="AA515" s="143"/>
      <c r="AB515" s="167"/>
      <c r="AC515" s="167"/>
      <c r="AD515" s="167"/>
      <c r="AE515" s="167"/>
      <c r="AN515" s="147"/>
      <c r="AP515" s="148"/>
    </row>
    <row r="516" spans="26:42" ht="14.15" customHeight="1" x14ac:dyDescent="0.35">
      <c r="Z516" s="143"/>
      <c r="AA516" s="143"/>
      <c r="AB516" s="167"/>
      <c r="AC516" s="167"/>
      <c r="AD516" s="167"/>
      <c r="AE516" s="167"/>
      <c r="AN516" s="147"/>
      <c r="AP516" s="148"/>
    </row>
    <row r="517" spans="26:42" ht="14.15" customHeight="1" x14ac:dyDescent="0.35">
      <c r="Z517" s="143"/>
      <c r="AA517" s="143"/>
      <c r="AB517" s="167"/>
      <c r="AC517" s="167"/>
      <c r="AD517" s="167"/>
      <c r="AE517" s="167"/>
      <c r="AN517" s="147"/>
      <c r="AP517" s="148"/>
    </row>
    <row r="518" spans="26:42" ht="14.15" customHeight="1" x14ac:dyDescent="0.35">
      <c r="Z518" s="143"/>
      <c r="AA518" s="143"/>
      <c r="AB518" s="167"/>
      <c r="AC518" s="167"/>
      <c r="AD518" s="167"/>
      <c r="AE518" s="167"/>
      <c r="AN518" s="147"/>
      <c r="AP518" s="148"/>
    </row>
    <row r="519" spans="26:42" ht="14.15" customHeight="1" x14ac:dyDescent="0.35">
      <c r="Z519" s="143"/>
      <c r="AA519" s="143"/>
      <c r="AB519" s="167"/>
      <c r="AC519" s="167"/>
      <c r="AD519" s="167"/>
      <c r="AE519" s="167"/>
      <c r="AN519" s="147"/>
      <c r="AP519" s="148"/>
    </row>
    <row r="520" spans="26:42" ht="14.15" customHeight="1" x14ac:dyDescent="0.35">
      <c r="Z520" s="143"/>
      <c r="AA520" s="143"/>
      <c r="AB520" s="167"/>
      <c r="AC520" s="167"/>
      <c r="AD520" s="167"/>
      <c r="AE520" s="167"/>
      <c r="AN520" s="147"/>
      <c r="AP520" s="148"/>
    </row>
    <row r="521" spans="26:42" ht="14.15" customHeight="1" x14ac:dyDescent="0.35">
      <c r="Z521" s="143"/>
      <c r="AA521" s="143"/>
      <c r="AB521" s="167"/>
      <c r="AC521" s="167"/>
      <c r="AD521" s="167"/>
      <c r="AE521" s="167"/>
      <c r="AN521" s="147"/>
      <c r="AP521" s="148"/>
    </row>
    <row r="522" spans="26:42" ht="14.15" customHeight="1" x14ac:dyDescent="0.35">
      <c r="Z522" s="143"/>
      <c r="AA522" s="143"/>
      <c r="AB522" s="167"/>
      <c r="AC522" s="167"/>
      <c r="AD522" s="167"/>
      <c r="AE522" s="167"/>
      <c r="AN522" s="147"/>
      <c r="AP522" s="148"/>
    </row>
    <row r="523" spans="26:42" ht="14.15" customHeight="1" x14ac:dyDescent="0.35">
      <c r="Z523" s="143"/>
      <c r="AA523" s="143"/>
      <c r="AB523" s="167"/>
      <c r="AC523" s="167"/>
      <c r="AD523" s="167"/>
      <c r="AE523" s="167"/>
      <c r="AN523" s="147"/>
      <c r="AP523" s="148"/>
    </row>
    <row r="524" spans="26:42" ht="14.15" customHeight="1" x14ac:dyDescent="0.35">
      <c r="Z524" s="143"/>
      <c r="AA524" s="143"/>
      <c r="AB524" s="167"/>
      <c r="AC524" s="167"/>
      <c r="AD524" s="167"/>
      <c r="AE524" s="167"/>
      <c r="AN524" s="147"/>
      <c r="AP524" s="148"/>
    </row>
    <row r="525" spans="26:42" ht="14.15" customHeight="1" x14ac:dyDescent="0.35">
      <c r="Z525" s="143"/>
      <c r="AA525" s="143"/>
      <c r="AB525" s="167"/>
      <c r="AC525" s="167"/>
      <c r="AD525" s="167"/>
      <c r="AE525" s="167"/>
      <c r="AN525" s="147"/>
      <c r="AP525" s="148"/>
    </row>
    <row r="526" spans="26:42" ht="14.15" customHeight="1" x14ac:dyDescent="0.35">
      <c r="Z526" s="143"/>
      <c r="AA526" s="143"/>
      <c r="AB526" s="167"/>
      <c r="AC526" s="167"/>
      <c r="AD526" s="167"/>
      <c r="AE526" s="167"/>
      <c r="AN526" s="147"/>
      <c r="AP526" s="148"/>
    </row>
    <row r="527" spans="26:42" ht="14.15" customHeight="1" x14ac:dyDescent="0.35">
      <c r="Z527" s="143"/>
      <c r="AA527" s="143"/>
      <c r="AB527" s="167"/>
      <c r="AC527" s="167"/>
      <c r="AD527" s="167"/>
      <c r="AE527" s="167"/>
      <c r="AN527" s="147"/>
      <c r="AP527" s="148"/>
    </row>
    <row r="528" spans="26:42" ht="14.15" customHeight="1" x14ac:dyDescent="0.35">
      <c r="Z528" s="143"/>
      <c r="AA528" s="143"/>
      <c r="AB528" s="167"/>
      <c r="AC528" s="167"/>
      <c r="AD528" s="167"/>
      <c r="AE528" s="167"/>
      <c r="AN528" s="147"/>
      <c r="AP528" s="148"/>
    </row>
    <row r="529" spans="26:42" ht="14.15" customHeight="1" x14ac:dyDescent="0.35">
      <c r="Z529" s="143"/>
      <c r="AA529" s="143"/>
      <c r="AB529" s="167"/>
      <c r="AC529" s="167"/>
      <c r="AD529" s="167"/>
      <c r="AE529" s="167"/>
      <c r="AN529" s="147"/>
      <c r="AP529" s="148"/>
    </row>
    <row r="530" spans="26:42" ht="14.15" customHeight="1" x14ac:dyDescent="0.35">
      <c r="Z530" s="143"/>
      <c r="AA530" s="143"/>
      <c r="AB530" s="167"/>
      <c r="AC530" s="167"/>
      <c r="AD530" s="167"/>
      <c r="AE530" s="167"/>
      <c r="AN530" s="147"/>
      <c r="AP530" s="148"/>
    </row>
    <row r="531" spans="26:42" ht="14.15" customHeight="1" x14ac:dyDescent="0.35">
      <c r="Z531" s="143"/>
      <c r="AA531" s="143"/>
      <c r="AB531" s="167"/>
      <c r="AC531" s="167"/>
      <c r="AD531" s="167"/>
      <c r="AE531" s="167"/>
      <c r="AN531" s="147"/>
      <c r="AP531" s="148"/>
    </row>
    <row r="532" spans="26:42" ht="14.15" customHeight="1" x14ac:dyDescent="0.35">
      <c r="Z532" s="143"/>
      <c r="AA532" s="143"/>
      <c r="AB532" s="167"/>
      <c r="AC532" s="167"/>
      <c r="AD532" s="167"/>
      <c r="AE532" s="167"/>
      <c r="AN532" s="147"/>
      <c r="AP532" s="148"/>
    </row>
    <row r="533" spans="26:42" ht="14.15" customHeight="1" x14ac:dyDescent="0.35">
      <c r="Z533" s="143"/>
      <c r="AA533" s="143"/>
      <c r="AB533" s="167"/>
      <c r="AC533" s="167"/>
      <c r="AD533" s="167"/>
      <c r="AE533" s="167"/>
      <c r="AN533" s="147"/>
      <c r="AP533" s="148"/>
    </row>
    <row r="534" spans="26:42" ht="14.15" customHeight="1" x14ac:dyDescent="0.35">
      <c r="Z534" s="143"/>
      <c r="AA534" s="143"/>
      <c r="AB534" s="167"/>
      <c r="AC534" s="167"/>
      <c r="AD534" s="167"/>
      <c r="AE534" s="167"/>
      <c r="AN534" s="147"/>
      <c r="AP534" s="148"/>
    </row>
    <row r="535" spans="26:42" ht="14.15" customHeight="1" x14ac:dyDescent="0.35">
      <c r="Z535" s="143"/>
      <c r="AA535" s="143"/>
      <c r="AB535" s="167"/>
      <c r="AC535" s="167"/>
      <c r="AD535" s="167"/>
      <c r="AE535" s="167"/>
      <c r="AN535" s="147"/>
      <c r="AP535" s="148"/>
    </row>
    <row r="536" spans="26:42" ht="14.15" customHeight="1" x14ac:dyDescent="0.35">
      <c r="Z536" s="143"/>
      <c r="AA536" s="143"/>
      <c r="AB536" s="167"/>
      <c r="AC536" s="167"/>
      <c r="AD536" s="167"/>
      <c r="AE536" s="167"/>
      <c r="AN536" s="147"/>
      <c r="AP536" s="148"/>
    </row>
    <row r="537" spans="26:42" ht="14.15" customHeight="1" x14ac:dyDescent="0.35">
      <c r="Z537" s="143"/>
      <c r="AA537" s="143"/>
      <c r="AB537" s="167"/>
      <c r="AC537" s="167"/>
      <c r="AD537" s="167"/>
      <c r="AE537" s="167"/>
      <c r="AN537" s="147"/>
      <c r="AP537" s="148"/>
    </row>
    <row r="538" spans="26:42" ht="14.15" customHeight="1" x14ac:dyDescent="0.35">
      <c r="Z538" s="143"/>
      <c r="AA538" s="143"/>
      <c r="AB538" s="167"/>
      <c r="AC538" s="167"/>
      <c r="AD538" s="167"/>
      <c r="AE538" s="167"/>
      <c r="AN538" s="147"/>
      <c r="AP538" s="148"/>
    </row>
    <row r="539" spans="26:42" ht="14.15" customHeight="1" x14ac:dyDescent="0.35">
      <c r="Z539" s="143"/>
      <c r="AA539" s="143"/>
      <c r="AB539" s="167"/>
      <c r="AC539" s="167"/>
      <c r="AD539" s="167"/>
      <c r="AE539" s="167"/>
      <c r="AN539" s="147"/>
      <c r="AP539" s="148"/>
    </row>
    <row r="540" spans="26:42" ht="14.15" customHeight="1" x14ac:dyDescent="0.35">
      <c r="Z540" s="143"/>
      <c r="AA540" s="143"/>
      <c r="AB540" s="167"/>
      <c r="AC540" s="167"/>
      <c r="AD540" s="167"/>
      <c r="AE540" s="167"/>
      <c r="AN540" s="147"/>
      <c r="AP540" s="148"/>
    </row>
    <row r="541" spans="26:42" ht="14.15" customHeight="1" x14ac:dyDescent="0.35">
      <c r="Z541" s="143"/>
      <c r="AA541" s="143"/>
      <c r="AB541" s="167"/>
      <c r="AC541" s="167"/>
      <c r="AD541" s="167"/>
      <c r="AE541" s="167"/>
      <c r="AN541" s="147"/>
      <c r="AP541" s="148"/>
    </row>
    <row r="542" spans="26:42" ht="14.15" customHeight="1" x14ac:dyDescent="0.35">
      <c r="Z542" s="143"/>
      <c r="AA542" s="143"/>
      <c r="AB542" s="167"/>
      <c r="AC542" s="167"/>
      <c r="AD542" s="167"/>
      <c r="AE542" s="167"/>
      <c r="AN542" s="147"/>
      <c r="AP542" s="148"/>
    </row>
    <row r="543" spans="26:42" ht="14.15" customHeight="1" x14ac:dyDescent="0.35">
      <c r="Z543" s="143"/>
      <c r="AA543" s="143"/>
      <c r="AB543" s="167"/>
      <c r="AC543" s="167"/>
      <c r="AD543" s="167"/>
      <c r="AE543" s="167"/>
      <c r="AN543" s="147"/>
      <c r="AP543" s="148"/>
    </row>
    <row r="544" spans="26:42" ht="14.15" customHeight="1" x14ac:dyDescent="0.35">
      <c r="Z544" s="143"/>
      <c r="AA544" s="143"/>
      <c r="AB544" s="167"/>
      <c r="AC544" s="167"/>
      <c r="AD544" s="167"/>
      <c r="AE544" s="167"/>
      <c r="AN544" s="147"/>
      <c r="AP544" s="148"/>
    </row>
    <row r="545" spans="26:42" ht="14.15" customHeight="1" x14ac:dyDescent="0.35">
      <c r="Z545" s="143"/>
      <c r="AA545" s="143"/>
      <c r="AB545" s="167"/>
      <c r="AC545" s="167"/>
      <c r="AD545" s="167"/>
      <c r="AE545" s="167"/>
      <c r="AN545" s="147"/>
      <c r="AP545" s="148"/>
    </row>
    <row r="546" spans="26:42" ht="14.15" customHeight="1" x14ac:dyDescent="0.35">
      <c r="Z546" s="143"/>
      <c r="AA546" s="143"/>
      <c r="AB546" s="167"/>
      <c r="AC546" s="167"/>
      <c r="AD546" s="167"/>
      <c r="AE546" s="167"/>
      <c r="AN546" s="147"/>
      <c r="AP546" s="148"/>
    </row>
    <row r="547" spans="26:42" ht="14.15" customHeight="1" x14ac:dyDescent="0.35">
      <c r="Z547" s="143"/>
      <c r="AA547" s="143"/>
      <c r="AB547" s="167"/>
      <c r="AC547" s="167"/>
      <c r="AD547" s="167"/>
      <c r="AE547" s="167"/>
      <c r="AN547" s="147"/>
      <c r="AP547" s="148"/>
    </row>
    <row r="548" spans="26:42" ht="14.15" customHeight="1" x14ac:dyDescent="0.35">
      <c r="Z548" s="143"/>
      <c r="AA548" s="143"/>
      <c r="AB548" s="167"/>
      <c r="AC548" s="167"/>
      <c r="AD548" s="167"/>
      <c r="AE548" s="167"/>
      <c r="AN548" s="147"/>
      <c r="AP548" s="148"/>
    </row>
    <row r="549" spans="26:42" ht="14.15" customHeight="1" x14ac:dyDescent="0.35">
      <c r="Z549" s="143"/>
      <c r="AA549" s="143"/>
      <c r="AB549" s="167"/>
      <c r="AC549" s="167"/>
      <c r="AD549" s="167"/>
      <c r="AE549" s="167"/>
      <c r="AN549" s="147"/>
      <c r="AP549" s="148"/>
    </row>
    <row r="550" spans="26:42" ht="14.15" customHeight="1" x14ac:dyDescent="0.35">
      <c r="Z550" s="143"/>
      <c r="AA550" s="143"/>
      <c r="AB550" s="167"/>
      <c r="AC550" s="167"/>
      <c r="AD550" s="167"/>
      <c r="AE550" s="167"/>
      <c r="AN550" s="147"/>
      <c r="AP550" s="148"/>
    </row>
    <row r="551" spans="26:42" ht="14.15" customHeight="1" x14ac:dyDescent="0.35">
      <c r="Z551" s="143"/>
      <c r="AA551" s="143"/>
      <c r="AB551" s="167"/>
      <c r="AC551" s="167"/>
      <c r="AD551" s="167"/>
      <c r="AE551" s="167"/>
      <c r="AN551" s="147"/>
      <c r="AP551" s="148"/>
    </row>
    <row r="552" spans="26:42" ht="14.15" customHeight="1" x14ac:dyDescent="0.35">
      <c r="Z552" s="143"/>
      <c r="AA552" s="143"/>
      <c r="AB552" s="167"/>
      <c r="AC552" s="167"/>
      <c r="AD552" s="167"/>
      <c r="AE552" s="167"/>
      <c r="AN552" s="147"/>
      <c r="AP552" s="148"/>
    </row>
    <row r="553" spans="26:42" ht="14.15" customHeight="1" x14ac:dyDescent="0.35">
      <c r="Z553" s="143"/>
      <c r="AA553" s="143"/>
      <c r="AB553" s="167"/>
      <c r="AC553" s="167"/>
      <c r="AD553" s="167"/>
      <c r="AE553" s="167"/>
      <c r="AN553" s="147"/>
      <c r="AP553" s="148"/>
    </row>
    <row r="554" spans="26:42" ht="14.15" customHeight="1" x14ac:dyDescent="0.35">
      <c r="Z554" s="143"/>
      <c r="AA554" s="143"/>
      <c r="AB554" s="167"/>
      <c r="AC554" s="167"/>
      <c r="AD554" s="167"/>
      <c r="AE554" s="167"/>
      <c r="AN554" s="147"/>
      <c r="AP554" s="148"/>
    </row>
    <row r="555" spans="26:42" ht="14.15" customHeight="1" x14ac:dyDescent="0.35">
      <c r="Z555" s="143"/>
      <c r="AA555" s="143"/>
      <c r="AB555" s="167"/>
      <c r="AC555" s="167"/>
      <c r="AD555" s="167"/>
      <c r="AE555" s="167"/>
      <c r="AN555" s="147"/>
      <c r="AP555" s="148"/>
    </row>
    <row r="556" spans="26:42" ht="14.15" customHeight="1" x14ac:dyDescent="0.35">
      <c r="Z556" s="143"/>
      <c r="AA556" s="143"/>
      <c r="AB556" s="167"/>
      <c r="AC556" s="167"/>
      <c r="AD556" s="167"/>
      <c r="AE556" s="167"/>
      <c r="AN556" s="147"/>
      <c r="AP556" s="148"/>
    </row>
    <row r="557" spans="26:42" ht="14.15" customHeight="1" x14ac:dyDescent="0.35">
      <c r="Z557" s="143"/>
      <c r="AA557" s="143"/>
      <c r="AB557" s="167"/>
      <c r="AC557" s="167"/>
      <c r="AD557" s="167"/>
      <c r="AE557" s="167"/>
      <c r="AN557" s="147"/>
      <c r="AP557" s="148"/>
    </row>
    <row r="558" spans="26:42" ht="14.15" customHeight="1" x14ac:dyDescent="0.35">
      <c r="Z558" s="143"/>
      <c r="AA558" s="143"/>
      <c r="AB558" s="167"/>
      <c r="AC558" s="167"/>
      <c r="AD558" s="167"/>
      <c r="AE558" s="167"/>
      <c r="AN558" s="147"/>
      <c r="AP558" s="148"/>
    </row>
    <row r="559" spans="26:42" ht="14.15" customHeight="1" x14ac:dyDescent="0.35">
      <c r="Z559" s="143"/>
      <c r="AA559" s="143"/>
      <c r="AB559" s="167"/>
      <c r="AC559" s="167"/>
      <c r="AD559" s="167"/>
      <c r="AE559" s="167"/>
      <c r="AN559" s="147"/>
      <c r="AP559" s="148"/>
    </row>
    <row r="560" spans="26:42" ht="14.15" customHeight="1" x14ac:dyDescent="0.35">
      <c r="Z560" s="143"/>
      <c r="AA560" s="143"/>
      <c r="AB560" s="167"/>
      <c r="AC560" s="167"/>
      <c r="AD560" s="167"/>
      <c r="AE560" s="167"/>
      <c r="AN560" s="147"/>
      <c r="AP560" s="148"/>
    </row>
    <row r="561" spans="26:42" ht="14.15" customHeight="1" x14ac:dyDescent="0.35">
      <c r="Z561" s="143"/>
      <c r="AA561" s="143"/>
      <c r="AB561" s="167"/>
      <c r="AC561" s="167"/>
      <c r="AD561" s="167"/>
      <c r="AE561" s="167"/>
      <c r="AN561" s="147"/>
      <c r="AP561" s="148"/>
    </row>
    <row r="562" spans="26:42" ht="14.15" customHeight="1" x14ac:dyDescent="0.35">
      <c r="Z562" s="143"/>
      <c r="AA562" s="143"/>
      <c r="AB562" s="167"/>
      <c r="AC562" s="167"/>
      <c r="AD562" s="167"/>
      <c r="AE562" s="167"/>
      <c r="AN562" s="147"/>
      <c r="AP562" s="148"/>
    </row>
    <row r="563" spans="26:42" ht="14.15" customHeight="1" x14ac:dyDescent="0.35">
      <c r="Z563" s="143"/>
      <c r="AA563" s="143"/>
      <c r="AB563" s="167"/>
      <c r="AC563" s="167"/>
      <c r="AD563" s="167"/>
      <c r="AE563" s="167"/>
      <c r="AN563" s="147"/>
      <c r="AP563" s="148"/>
    </row>
    <row r="564" spans="26:42" ht="14.15" customHeight="1" x14ac:dyDescent="0.35">
      <c r="Z564" s="143"/>
      <c r="AA564" s="143"/>
      <c r="AB564" s="167"/>
      <c r="AC564" s="167"/>
      <c r="AD564" s="167"/>
      <c r="AE564" s="167"/>
      <c r="AN564" s="147"/>
      <c r="AP564" s="148"/>
    </row>
    <row r="565" spans="26:42" ht="14.15" customHeight="1" x14ac:dyDescent="0.35">
      <c r="Z565" s="143"/>
      <c r="AA565" s="143"/>
      <c r="AB565" s="167"/>
      <c r="AC565" s="167"/>
      <c r="AD565" s="167"/>
      <c r="AE565" s="167"/>
      <c r="AN565" s="147"/>
      <c r="AP565" s="148"/>
    </row>
    <row r="566" spans="26:42" ht="14.15" customHeight="1" x14ac:dyDescent="0.35">
      <c r="Z566" s="143"/>
      <c r="AA566" s="143"/>
      <c r="AB566" s="167"/>
      <c r="AC566" s="167"/>
      <c r="AD566" s="167"/>
      <c r="AE566" s="167"/>
      <c r="AN566" s="147"/>
      <c r="AP566" s="148"/>
    </row>
    <row r="567" spans="26:42" ht="14.15" customHeight="1" x14ac:dyDescent="0.35">
      <c r="Z567" s="143"/>
      <c r="AA567" s="143"/>
      <c r="AB567" s="167"/>
      <c r="AC567" s="167"/>
      <c r="AD567" s="167"/>
      <c r="AE567" s="167"/>
      <c r="AN567" s="147"/>
      <c r="AP567" s="148"/>
    </row>
    <row r="568" spans="26:42" ht="14.15" customHeight="1" x14ac:dyDescent="0.35">
      <c r="Z568" s="143"/>
      <c r="AA568" s="143"/>
      <c r="AB568" s="167"/>
      <c r="AC568" s="167"/>
      <c r="AD568" s="167"/>
      <c r="AE568" s="167"/>
      <c r="AN568" s="147"/>
      <c r="AP568" s="148"/>
    </row>
    <row r="569" spans="26:42" ht="14.15" customHeight="1" x14ac:dyDescent="0.35">
      <c r="Z569" s="143"/>
      <c r="AA569" s="143"/>
      <c r="AB569" s="167"/>
      <c r="AC569" s="167"/>
      <c r="AD569" s="167"/>
      <c r="AE569" s="167"/>
      <c r="AN569" s="147"/>
      <c r="AP569" s="148"/>
    </row>
    <row r="570" spans="26:42" ht="14.15" customHeight="1" x14ac:dyDescent="0.35">
      <c r="Z570" s="143"/>
      <c r="AA570" s="143"/>
      <c r="AB570" s="167"/>
      <c r="AC570" s="167"/>
      <c r="AD570" s="167"/>
      <c r="AE570" s="167"/>
      <c r="AN570" s="147"/>
      <c r="AP570" s="148"/>
    </row>
    <row r="571" spans="26:42" ht="14.15" customHeight="1" x14ac:dyDescent="0.35">
      <c r="Z571" s="143"/>
      <c r="AA571" s="143"/>
      <c r="AB571" s="167"/>
      <c r="AC571" s="167"/>
      <c r="AD571" s="167"/>
      <c r="AE571" s="167"/>
      <c r="AN571" s="147"/>
      <c r="AP571" s="148"/>
    </row>
    <row r="572" spans="26:42" ht="14.15" customHeight="1" x14ac:dyDescent="0.35">
      <c r="Z572" s="143"/>
      <c r="AA572" s="143"/>
      <c r="AB572" s="167"/>
      <c r="AC572" s="167"/>
      <c r="AD572" s="167"/>
      <c r="AE572" s="167"/>
      <c r="AN572" s="147"/>
      <c r="AP572" s="148"/>
    </row>
    <row r="573" spans="26:42" ht="14.15" customHeight="1" x14ac:dyDescent="0.35">
      <c r="Z573" s="143"/>
      <c r="AA573" s="143"/>
      <c r="AB573" s="167"/>
      <c r="AC573" s="167"/>
      <c r="AD573" s="167"/>
      <c r="AE573" s="167"/>
      <c r="AN573" s="147"/>
      <c r="AP573" s="148"/>
    </row>
    <row r="574" spans="26:42" ht="14.15" customHeight="1" x14ac:dyDescent="0.35">
      <c r="Z574" s="143"/>
      <c r="AA574" s="143"/>
      <c r="AB574" s="167"/>
      <c r="AC574" s="167"/>
      <c r="AD574" s="167"/>
      <c r="AE574" s="167"/>
      <c r="AN574" s="147"/>
      <c r="AP574" s="148"/>
    </row>
    <row r="575" spans="26:42" ht="14.15" customHeight="1" x14ac:dyDescent="0.35">
      <c r="Z575" s="143"/>
      <c r="AA575" s="143"/>
      <c r="AB575" s="167"/>
      <c r="AC575" s="167"/>
      <c r="AD575" s="167"/>
      <c r="AE575" s="167"/>
      <c r="AN575" s="147"/>
      <c r="AP575" s="148"/>
    </row>
    <row r="576" spans="26:42" ht="14.15" customHeight="1" x14ac:dyDescent="0.35">
      <c r="Z576" s="143"/>
      <c r="AA576" s="143"/>
      <c r="AB576" s="167"/>
      <c r="AC576" s="167"/>
      <c r="AD576" s="167"/>
      <c r="AE576" s="167"/>
      <c r="AN576" s="147"/>
      <c r="AP576" s="148"/>
    </row>
    <row r="577" spans="26:42" ht="14.15" customHeight="1" x14ac:dyDescent="0.35">
      <c r="Z577" s="143"/>
      <c r="AA577" s="143"/>
      <c r="AB577" s="167"/>
      <c r="AC577" s="167"/>
      <c r="AD577" s="167"/>
      <c r="AE577" s="167"/>
      <c r="AN577" s="147"/>
      <c r="AP577" s="148"/>
    </row>
    <row r="578" spans="26:42" ht="14.15" customHeight="1" x14ac:dyDescent="0.35">
      <c r="Z578" s="143"/>
      <c r="AA578" s="143"/>
      <c r="AB578" s="167"/>
      <c r="AC578" s="167"/>
      <c r="AD578" s="167"/>
      <c r="AE578" s="167"/>
      <c r="AN578" s="147"/>
      <c r="AP578" s="148"/>
    </row>
    <row r="579" spans="26:42" ht="14.15" customHeight="1" x14ac:dyDescent="0.35">
      <c r="Z579" s="143"/>
      <c r="AA579" s="143"/>
      <c r="AB579" s="167"/>
      <c r="AC579" s="167"/>
      <c r="AD579" s="167"/>
      <c r="AE579" s="167"/>
      <c r="AN579" s="147"/>
      <c r="AP579" s="148"/>
    </row>
    <row r="580" spans="26:42" ht="14.15" customHeight="1" x14ac:dyDescent="0.35">
      <c r="Z580" s="143"/>
      <c r="AA580" s="143"/>
      <c r="AB580" s="167"/>
      <c r="AC580" s="167"/>
      <c r="AD580" s="167"/>
      <c r="AE580" s="167"/>
      <c r="AN580" s="147"/>
      <c r="AP580" s="148"/>
    </row>
    <row r="581" spans="26:42" ht="14.15" customHeight="1" x14ac:dyDescent="0.35">
      <c r="Z581" s="143"/>
      <c r="AA581" s="143"/>
      <c r="AB581" s="167"/>
      <c r="AC581" s="167"/>
      <c r="AD581" s="167"/>
      <c r="AE581" s="167"/>
      <c r="AN581" s="147"/>
      <c r="AP581" s="148"/>
    </row>
    <row r="582" spans="26:42" ht="14.15" customHeight="1" x14ac:dyDescent="0.35">
      <c r="Z582" s="143"/>
      <c r="AA582" s="143"/>
      <c r="AB582" s="167"/>
      <c r="AC582" s="167"/>
      <c r="AD582" s="167"/>
      <c r="AE582" s="167"/>
      <c r="AN582" s="147"/>
      <c r="AP582" s="148"/>
    </row>
    <row r="583" spans="26:42" ht="14.15" customHeight="1" x14ac:dyDescent="0.35">
      <c r="Z583" s="143"/>
      <c r="AA583" s="143"/>
      <c r="AB583" s="167"/>
      <c r="AC583" s="167"/>
      <c r="AD583" s="167"/>
      <c r="AE583" s="167"/>
      <c r="AN583" s="147"/>
      <c r="AP583" s="148"/>
    </row>
    <row r="584" spans="26:42" ht="14.15" customHeight="1" x14ac:dyDescent="0.35">
      <c r="Z584" s="143"/>
      <c r="AA584" s="143"/>
      <c r="AB584" s="167"/>
      <c r="AC584" s="167"/>
      <c r="AD584" s="167"/>
      <c r="AE584" s="167"/>
      <c r="AN584" s="147"/>
      <c r="AP584" s="148"/>
    </row>
    <row r="585" spans="26:42" ht="14.15" customHeight="1" x14ac:dyDescent="0.35">
      <c r="Z585" s="143"/>
      <c r="AA585" s="143"/>
      <c r="AB585" s="167"/>
      <c r="AC585" s="167"/>
      <c r="AD585" s="167"/>
      <c r="AE585" s="167"/>
      <c r="AN585" s="147"/>
      <c r="AP585" s="148"/>
    </row>
    <row r="586" spans="26:42" ht="14.15" customHeight="1" x14ac:dyDescent="0.35">
      <c r="Z586" s="143"/>
      <c r="AA586" s="143"/>
      <c r="AB586" s="167"/>
      <c r="AC586" s="167"/>
      <c r="AD586" s="167"/>
      <c r="AE586" s="167"/>
      <c r="AN586" s="147"/>
      <c r="AP586" s="148"/>
    </row>
    <row r="587" spans="26:42" ht="14.15" customHeight="1" x14ac:dyDescent="0.35">
      <c r="Z587" s="143"/>
      <c r="AA587" s="143"/>
      <c r="AB587" s="167"/>
      <c r="AC587" s="167"/>
      <c r="AD587" s="167"/>
      <c r="AE587" s="167"/>
      <c r="AN587" s="147"/>
      <c r="AP587" s="148"/>
    </row>
    <row r="588" spans="26:42" ht="14.15" customHeight="1" x14ac:dyDescent="0.35">
      <c r="Z588" s="143"/>
      <c r="AA588" s="143"/>
      <c r="AB588" s="167"/>
      <c r="AC588" s="167"/>
      <c r="AD588" s="167"/>
      <c r="AE588" s="167"/>
      <c r="AN588" s="147"/>
      <c r="AP588" s="148"/>
    </row>
    <row r="589" spans="26:42" ht="14.15" customHeight="1" x14ac:dyDescent="0.35">
      <c r="Z589" s="143"/>
      <c r="AA589" s="143"/>
      <c r="AB589" s="167"/>
      <c r="AC589" s="167"/>
      <c r="AD589" s="167"/>
      <c r="AE589" s="167"/>
      <c r="AN589" s="147"/>
      <c r="AP589" s="148"/>
    </row>
    <row r="590" spans="26:42" ht="14.15" customHeight="1" x14ac:dyDescent="0.35">
      <c r="Z590" s="143"/>
      <c r="AA590" s="143"/>
      <c r="AB590" s="167"/>
      <c r="AC590" s="167"/>
      <c r="AD590" s="167"/>
      <c r="AE590" s="167"/>
      <c r="AN590" s="147"/>
      <c r="AP590" s="148"/>
    </row>
    <row r="591" spans="26:42" ht="14.15" customHeight="1" x14ac:dyDescent="0.35">
      <c r="Z591" s="143"/>
      <c r="AA591" s="143"/>
      <c r="AB591" s="167"/>
      <c r="AC591" s="167"/>
      <c r="AD591" s="167"/>
      <c r="AE591" s="167"/>
      <c r="AN591" s="147"/>
      <c r="AP591" s="148"/>
    </row>
    <row r="592" spans="26:42" ht="14.15" customHeight="1" x14ac:dyDescent="0.35">
      <c r="Z592" s="143"/>
      <c r="AA592" s="143"/>
      <c r="AB592" s="167"/>
      <c r="AC592" s="167"/>
      <c r="AD592" s="167"/>
      <c r="AE592" s="167"/>
      <c r="AN592" s="147"/>
      <c r="AP592" s="148"/>
    </row>
    <row r="593" spans="26:42" ht="14.15" customHeight="1" x14ac:dyDescent="0.35">
      <c r="Z593" s="143"/>
      <c r="AA593" s="143"/>
      <c r="AB593" s="167"/>
      <c r="AC593" s="167"/>
      <c r="AD593" s="167"/>
      <c r="AE593" s="167"/>
      <c r="AN593" s="147"/>
      <c r="AP593" s="148"/>
    </row>
    <row r="594" spans="26:42" ht="14.15" customHeight="1" x14ac:dyDescent="0.35">
      <c r="Z594" s="143"/>
      <c r="AA594" s="143"/>
      <c r="AB594" s="167"/>
      <c r="AC594" s="167"/>
      <c r="AD594" s="167"/>
      <c r="AE594" s="167"/>
      <c r="AN594" s="147"/>
      <c r="AP594" s="148"/>
    </row>
    <row r="595" spans="26:42" ht="14.15" customHeight="1" x14ac:dyDescent="0.35">
      <c r="Z595" s="143"/>
      <c r="AA595" s="143"/>
      <c r="AB595" s="167"/>
      <c r="AC595" s="167"/>
      <c r="AD595" s="167"/>
      <c r="AE595" s="167"/>
      <c r="AN595" s="147"/>
      <c r="AP595" s="148"/>
    </row>
    <row r="596" spans="26:42" ht="14.15" customHeight="1" x14ac:dyDescent="0.35">
      <c r="Z596" s="143"/>
      <c r="AA596" s="143"/>
      <c r="AB596" s="167"/>
      <c r="AC596" s="167"/>
      <c r="AD596" s="167"/>
      <c r="AE596" s="167"/>
      <c r="AN596" s="147"/>
      <c r="AP596" s="148"/>
    </row>
    <row r="597" spans="26:42" ht="14.15" customHeight="1" x14ac:dyDescent="0.35">
      <c r="Z597" s="143"/>
      <c r="AA597" s="143"/>
      <c r="AB597" s="167"/>
      <c r="AC597" s="167"/>
      <c r="AD597" s="167"/>
      <c r="AE597" s="167"/>
      <c r="AN597" s="147"/>
      <c r="AP597" s="148"/>
    </row>
    <row r="598" spans="26:42" ht="14.15" customHeight="1" x14ac:dyDescent="0.35">
      <c r="Z598" s="143"/>
      <c r="AA598" s="143"/>
      <c r="AB598" s="167"/>
      <c r="AC598" s="167"/>
      <c r="AD598" s="167"/>
      <c r="AE598" s="167"/>
      <c r="AN598" s="147"/>
      <c r="AP598" s="148"/>
    </row>
    <row r="599" spans="26:42" ht="14.15" customHeight="1" x14ac:dyDescent="0.35">
      <c r="Z599" s="143"/>
      <c r="AA599" s="143"/>
      <c r="AB599" s="167"/>
      <c r="AC599" s="167"/>
      <c r="AD599" s="167"/>
      <c r="AE599" s="167"/>
      <c r="AN599" s="147"/>
      <c r="AP599" s="148"/>
    </row>
    <row r="600" spans="26:42" ht="14.15" customHeight="1" x14ac:dyDescent="0.35">
      <c r="Z600" s="143"/>
      <c r="AA600" s="143"/>
      <c r="AB600" s="167"/>
      <c r="AC600" s="167"/>
      <c r="AD600" s="167"/>
      <c r="AE600" s="167"/>
      <c r="AN600" s="147"/>
      <c r="AP600" s="148"/>
    </row>
    <row r="601" spans="26:42" ht="14.15" customHeight="1" x14ac:dyDescent="0.35">
      <c r="Z601" s="143"/>
      <c r="AA601" s="143"/>
      <c r="AB601" s="167"/>
      <c r="AC601" s="167"/>
      <c r="AD601" s="167"/>
      <c r="AE601" s="167"/>
      <c r="AN601" s="147"/>
      <c r="AP601" s="148"/>
    </row>
    <row r="602" spans="26:42" ht="14.15" customHeight="1" x14ac:dyDescent="0.35">
      <c r="Z602" s="143"/>
      <c r="AA602" s="143"/>
      <c r="AB602" s="167"/>
      <c r="AC602" s="167"/>
      <c r="AD602" s="167"/>
      <c r="AE602" s="167"/>
      <c r="AN602" s="147"/>
      <c r="AP602" s="148"/>
    </row>
    <row r="603" spans="26:42" ht="14.15" customHeight="1" x14ac:dyDescent="0.35">
      <c r="Z603" s="143"/>
      <c r="AA603" s="143"/>
      <c r="AB603" s="167"/>
      <c r="AC603" s="167"/>
      <c r="AD603" s="167"/>
      <c r="AE603" s="167"/>
      <c r="AN603" s="147"/>
      <c r="AP603" s="148"/>
    </row>
    <row r="604" spans="26:42" ht="14.15" customHeight="1" x14ac:dyDescent="0.35">
      <c r="Z604" s="143"/>
      <c r="AA604" s="143"/>
      <c r="AB604" s="167"/>
      <c r="AC604" s="167"/>
      <c r="AD604" s="167"/>
      <c r="AE604" s="167"/>
      <c r="AN604" s="147"/>
      <c r="AP604" s="148"/>
    </row>
    <row r="605" spans="26:42" ht="14.15" customHeight="1" x14ac:dyDescent="0.35">
      <c r="Z605" s="143"/>
      <c r="AA605" s="143"/>
      <c r="AB605" s="167"/>
      <c r="AC605" s="167"/>
      <c r="AD605" s="167"/>
      <c r="AE605" s="167"/>
      <c r="AN605" s="147"/>
      <c r="AP605" s="148"/>
    </row>
    <row r="606" spans="26:42" ht="14.15" customHeight="1" x14ac:dyDescent="0.35">
      <c r="Z606" s="143"/>
      <c r="AA606" s="143"/>
      <c r="AB606" s="167"/>
      <c r="AC606" s="167"/>
      <c r="AD606" s="167"/>
      <c r="AE606" s="167"/>
      <c r="AN606" s="147"/>
      <c r="AP606" s="148"/>
    </row>
    <row r="607" spans="26:42" ht="14.15" customHeight="1" x14ac:dyDescent="0.35">
      <c r="Z607" s="143"/>
      <c r="AA607" s="143"/>
      <c r="AB607" s="167"/>
      <c r="AC607" s="167"/>
      <c r="AD607" s="167"/>
      <c r="AE607" s="167"/>
      <c r="AN607" s="147"/>
      <c r="AP607" s="148"/>
    </row>
    <row r="608" spans="26:42" ht="14.15" customHeight="1" x14ac:dyDescent="0.35">
      <c r="Z608" s="143"/>
      <c r="AA608" s="143"/>
      <c r="AB608" s="167"/>
      <c r="AC608" s="167"/>
      <c r="AD608" s="167"/>
      <c r="AE608" s="167"/>
      <c r="AN608" s="147"/>
      <c r="AP608" s="148"/>
    </row>
    <row r="609" spans="26:42" ht="14.15" customHeight="1" x14ac:dyDescent="0.35">
      <c r="Z609" s="143"/>
      <c r="AA609" s="143"/>
      <c r="AB609" s="167"/>
      <c r="AC609" s="167"/>
      <c r="AD609" s="167"/>
      <c r="AE609" s="167"/>
      <c r="AN609" s="147"/>
      <c r="AP609" s="148"/>
    </row>
    <row r="610" spans="26:42" ht="14.15" customHeight="1" x14ac:dyDescent="0.35">
      <c r="Z610" s="143"/>
      <c r="AA610" s="143"/>
      <c r="AB610" s="167"/>
      <c r="AC610" s="167"/>
      <c r="AD610" s="167"/>
      <c r="AE610" s="167"/>
      <c r="AN610" s="147"/>
      <c r="AP610" s="148"/>
    </row>
    <row r="611" spans="26:42" ht="14.15" customHeight="1" x14ac:dyDescent="0.35">
      <c r="Z611" s="143"/>
      <c r="AA611" s="143"/>
      <c r="AB611" s="167"/>
      <c r="AC611" s="167"/>
      <c r="AD611" s="167"/>
      <c r="AE611" s="167"/>
      <c r="AN611" s="147"/>
      <c r="AP611" s="148"/>
    </row>
    <row r="612" spans="26:42" ht="14.15" customHeight="1" x14ac:dyDescent="0.35">
      <c r="Z612" s="143"/>
      <c r="AA612" s="143"/>
      <c r="AB612" s="167"/>
      <c r="AC612" s="167"/>
      <c r="AD612" s="167"/>
      <c r="AE612" s="167"/>
      <c r="AN612" s="147"/>
      <c r="AP612" s="148"/>
    </row>
    <row r="613" spans="26:42" ht="14.15" customHeight="1" x14ac:dyDescent="0.35">
      <c r="Z613" s="143"/>
      <c r="AA613" s="143"/>
      <c r="AB613" s="167"/>
      <c r="AC613" s="167"/>
      <c r="AD613" s="167"/>
      <c r="AE613" s="167"/>
      <c r="AN613" s="147"/>
      <c r="AP613" s="148"/>
    </row>
    <row r="614" spans="26:42" ht="14.15" customHeight="1" x14ac:dyDescent="0.35">
      <c r="Z614" s="143"/>
      <c r="AA614" s="143"/>
      <c r="AB614" s="167"/>
      <c r="AC614" s="167"/>
      <c r="AD614" s="167"/>
      <c r="AE614" s="167"/>
      <c r="AN614" s="147"/>
      <c r="AP614" s="148"/>
    </row>
    <row r="615" spans="26:42" ht="14.15" customHeight="1" x14ac:dyDescent="0.35">
      <c r="Z615" s="143"/>
      <c r="AA615" s="143"/>
      <c r="AB615" s="167"/>
      <c r="AC615" s="167"/>
      <c r="AD615" s="167"/>
      <c r="AE615" s="167"/>
      <c r="AN615" s="147"/>
      <c r="AP615" s="148"/>
    </row>
    <row r="616" spans="26:42" ht="14.15" customHeight="1" x14ac:dyDescent="0.35">
      <c r="Z616" s="143"/>
      <c r="AA616" s="143"/>
      <c r="AB616" s="167"/>
      <c r="AC616" s="167"/>
      <c r="AD616" s="167"/>
      <c r="AE616" s="167"/>
      <c r="AN616" s="147"/>
      <c r="AP616" s="148"/>
    </row>
    <row r="617" spans="26:42" ht="14.15" customHeight="1" x14ac:dyDescent="0.35">
      <c r="Z617" s="143"/>
      <c r="AA617" s="143"/>
      <c r="AB617" s="167"/>
      <c r="AC617" s="167"/>
      <c r="AD617" s="167"/>
      <c r="AE617" s="167"/>
      <c r="AN617" s="147"/>
      <c r="AP617" s="148"/>
    </row>
    <row r="618" spans="26:42" ht="14.15" customHeight="1" x14ac:dyDescent="0.35">
      <c r="Z618" s="143"/>
      <c r="AA618" s="143"/>
      <c r="AB618" s="167"/>
      <c r="AC618" s="167"/>
      <c r="AD618" s="167"/>
      <c r="AE618" s="167"/>
      <c r="AN618" s="147"/>
      <c r="AP618" s="148"/>
    </row>
    <row r="619" spans="26:42" ht="14.15" customHeight="1" x14ac:dyDescent="0.35">
      <c r="Z619" s="143"/>
      <c r="AA619" s="143"/>
      <c r="AB619" s="167"/>
      <c r="AC619" s="167"/>
      <c r="AD619" s="167"/>
      <c r="AE619" s="167"/>
      <c r="AN619" s="147"/>
      <c r="AP619" s="148"/>
    </row>
    <row r="620" spans="26:42" ht="14.15" customHeight="1" x14ac:dyDescent="0.35">
      <c r="Z620" s="143"/>
      <c r="AA620" s="143"/>
      <c r="AB620" s="167"/>
      <c r="AC620" s="167"/>
      <c r="AD620" s="167"/>
      <c r="AE620" s="167"/>
      <c r="AN620" s="147"/>
      <c r="AP620" s="148"/>
    </row>
    <row r="621" spans="26:42" ht="14.15" customHeight="1" x14ac:dyDescent="0.35">
      <c r="Z621" s="143"/>
      <c r="AA621" s="143"/>
      <c r="AB621" s="167"/>
      <c r="AC621" s="167"/>
      <c r="AD621" s="167"/>
      <c r="AE621" s="167"/>
      <c r="AN621" s="147"/>
      <c r="AP621" s="148"/>
    </row>
    <row r="622" spans="26:42" ht="14.15" customHeight="1" x14ac:dyDescent="0.35">
      <c r="Z622" s="143"/>
      <c r="AA622" s="143"/>
      <c r="AB622" s="167"/>
      <c r="AC622" s="167"/>
      <c r="AD622" s="167"/>
      <c r="AE622" s="167"/>
      <c r="AN622" s="147"/>
      <c r="AP622" s="148"/>
    </row>
    <row r="623" spans="26:42" ht="14.15" customHeight="1" x14ac:dyDescent="0.35">
      <c r="Z623" s="143"/>
      <c r="AA623" s="143"/>
      <c r="AB623" s="167"/>
      <c r="AC623" s="167"/>
      <c r="AD623" s="167"/>
      <c r="AE623" s="167"/>
      <c r="AN623" s="147"/>
      <c r="AP623" s="148"/>
    </row>
    <row r="624" spans="26:42" ht="14.15" customHeight="1" x14ac:dyDescent="0.35">
      <c r="Z624" s="143"/>
      <c r="AA624" s="143"/>
      <c r="AB624" s="167"/>
      <c r="AC624" s="167"/>
      <c r="AD624" s="167"/>
      <c r="AE624" s="167"/>
      <c r="AN624" s="147"/>
      <c r="AP624" s="148"/>
    </row>
    <row r="625" spans="26:42" ht="14.15" customHeight="1" x14ac:dyDescent="0.35">
      <c r="Z625" s="143"/>
      <c r="AA625" s="143"/>
      <c r="AB625" s="167"/>
      <c r="AC625" s="167"/>
      <c r="AD625" s="167"/>
      <c r="AE625" s="167"/>
      <c r="AN625" s="147"/>
      <c r="AP625" s="148"/>
    </row>
    <row r="626" spans="26:42" ht="14.15" customHeight="1" x14ac:dyDescent="0.35">
      <c r="Z626" s="143"/>
      <c r="AA626" s="143"/>
      <c r="AB626" s="167"/>
      <c r="AC626" s="167"/>
      <c r="AD626" s="167"/>
      <c r="AE626" s="167"/>
      <c r="AN626" s="147"/>
      <c r="AP626" s="148"/>
    </row>
    <row r="627" spans="26:42" ht="14.15" customHeight="1" x14ac:dyDescent="0.35">
      <c r="Z627" s="143"/>
      <c r="AA627" s="143"/>
      <c r="AB627" s="167"/>
      <c r="AC627" s="167"/>
      <c r="AD627" s="167"/>
      <c r="AE627" s="167"/>
      <c r="AN627" s="147"/>
      <c r="AP627" s="148"/>
    </row>
    <row r="628" spans="26:42" ht="14.15" customHeight="1" x14ac:dyDescent="0.35">
      <c r="Z628" s="143"/>
      <c r="AA628" s="143"/>
      <c r="AB628" s="167"/>
      <c r="AC628" s="167"/>
      <c r="AD628" s="167"/>
      <c r="AE628" s="167"/>
      <c r="AN628" s="147"/>
      <c r="AP628" s="148"/>
    </row>
    <row r="629" spans="26:42" ht="14.15" customHeight="1" x14ac:dyDescent="0.35">
      <c r="Z629" s="143"/>
      <c r="AA629" s="143"/>
      <c r="AB629" s="167"/>
      <c r="AC629" s="167"/>
      <c r="AD629" s="167"/>
      <c r="AE629" s="167"/>
      <c r="AN629" s="147"/>
      <c r="AP629" s="148"/>
    </row>
    <row r="630" spans="26:42" ht="14.15" customHeight="1" x14ac:dyDescent="0.35">
      <c r="Z630" s="143"/>
      <c r="AA630" s="143"/>
      <c r="AB630" s="167"/>
      <c r="AC630" s="167"/>
      <c r="AD630" s="167"/>
      <c r="AE630" s="167"/>
      <c r="AN630" s="147"/>
      <c r="AP630" s="148"/>
    </row>
    <row r="631" spans="26:42" ht="14.15" customHeight="1" x14ac:dyDescent="0.35">
      <c r="Z631" s="143"/>
      <c r="AA631" s="143"/>
      <c r="AB631" s="167"/>
      <c r="AC631" s="167"/>
      <c r="AD631" s="167"/>
      <c r="AE631" s="167"/>
      <c r="AN631" s="147"/>
      <c r="AP631" s="148"/>
    </row>
    <row r="632" spans="26:42" ht="14.15" customHeight="1" x14ac:dyDescent="0.35">
      <c r="Z632" s="143"/>
      <c r="AA632" s="143"/>
      <c r="AB632" s="167"/>
      <c r="AC632" s="167"/>
      <c r="AD632" s="167"/>
      <c r="AE632" s="167"/>
      <c r="AN632" s="147"/>
      <c r="AP632" s="148"/>
    </row>
    <row r="633" spans="26:42" ht="14.15" customHeight="1" x14ac:dyDescent="0.35">
      <c r="Z633" s="143"/>
      <c r="AA633" s="143"/>
      <c r="AB633" s="167"/>
      <c r="AC633" s="167"/>
      <c r="AD633" s="167"/>
      <c r="AE633" s="167"/>
      <c r="AN633" s="147"/>
      <c r="AP633" s="148"/>
    </row>
    <row r="634" spans="26:42" ht="14.15" customHeight="1" x14ac:dyDescent="0.35">
      <c r="Z634" s="143"/>
      <c r="AA634" s="143"/>
      <c r="AB634" s="167"/>
      <c r="AC634" s="167"/>
      <c r="AD634" s="167"/>
      <c r="AE634" s="167"/>
      <c r="AN634" s="147"/>
      <c r="AP634" s="148"/>
    </row>
    <row r="635" spans="26:42" ht="14.15" customHeight="1" x14ac:dyDescent="0.35">
      <c r="Z635" s="143"/>
      <c r="AA635" s="143"/>
      <c r="AB635" s="167"/>
      <c r="AC635" s="167"/>
      <c r="AD635" s="167"/>
      <c r="AE635" s="167"/>
      <c r="AN635" s="147"/>
      <c r="AP635" s="148"/>
    </row>
    <row r="636" spans="26:42" ht="14.15" customHeight="1" x14ac:dyDescent="0.35">
      <c r="Z636" s="143"/>
      <c r="AA636" s="143"/>
      <c r="AB636" s="167"/>
      <c r="AC636" s="167"/>
      <c r="AD636" s="167"/>
      <c r="AE636" s="167"/>
      <c r="AN636" s="147"/>
      <c r="AP636" s="148"/>
    </row>
    <row r="637" spans="26:42" ht="14.15" customHeight="1" x14ac:dyDescent="0.35">
      <c r="Z637" s="143"/>
      <c r="AA637" s="143"/>
      <c r="AB637" s="167"/>
      <c r="AC637" s="167"/>
      <c r="AD637" s="167"/>
      <c r="AE637" s="167"/>
      <c r="AN637" s="147"/>
      <c r="AP637" s="148"/>
    </row>
    <row r="638" spans="26:42" ht="14.15" customHeight="1" x14ac:dyDescent="0.35">
      <c r="Z638" s="143"/>
      <c r="AA638" s="143"/>
      <c r="AB638" s="167"/>
      <c r="AC638" s="167"/>
      <c r="AD638" s="167"/>
      <c r="AE638" s="167"/>
      <c r="AN638" s="147"/>
      <c r="AP638" s="148"/>
    </row>
    <row r="639" spans="26:42" ht="14.15" customHeight="1" x14ac:dyDescent="0.35">
      <c r="Z639" s="143"/>
      <c r="AA639" s="143"/>
      <c r="AB639" s="167"/>
      <c r="AC639" s="167"/>
      <c r="AD639" s="167"/>
      <c r="AE639" s="167"/>
      <c r="AN639" s="147"/>
      <c r="AP639" s="148"/>
    </row>
    <row r="640" spans="26:42" ht="14.15" customHeight="1" x14ac:dyDescent="0.35">
      <c r="Z640" s="143"/>
      <c r="AA640" s="143"/>
      <c r="AB640" s="167"/>
      <c r="AC640" s="167"/>
      <c r="AD640" s="167"/>
      <c r="AE640" s="167"/>
      <c r="AN640" s="147"/>
      <c r="AP640" s="148"/>
    </row>
    <row r="641" spans="26:42" ht="14.15" customHeight="1" x14ac:dyDescent="0.35">
      <c r="Z641" s="143"/>
      <c r="AA641" s="143"/>
      <c r="AB641" s="167"/>
      <c r="AC641" s="167"/>
      <c r="AD641" s="167"/>
      <c r="AE641" s="167"/>
      <c r="AN641" s="147"/>
      <c r="AP641" s="148"/>
    </row>
    <row r="642" spans="26:42" ht="14.15" customHeight="1" x14ac:dyDescent="0.35">
      <c r="Z642" s="143"/>
      <c r="AA642" s="143"/>
      <c r="AB642" s="167"/>
      <c r="AC642" s="167"/>
      <c r="AD642" s="167"/>
      <c r="AE642" s="167"/>
      <c r="AN642" s="147"/>
      <c r="AP642" s="148"/>
    </row>
    <row r="643" spans="26:42" ht="14.15" customHeight="1" x14ac:dyDescent="0.35">
      <c r="Z643" s="143"/>
      <c r="AA643" s="143"/>
      <c r="AB643" s="167"/>
      <c r="AC643" s="167"/>
      <c r="AD643" s="167"/>
      <c r="AE643" s="167"/>
      <c r="AN643" s="147"/>
      <c r="AP643" s="148"/>
    </row>
    <row r="644" spans="26:42" ht="14.15" customHeight="1" x14ac:dyDescent="0.35">
      <c r="Z644" s="143"/>
      <c r="AA644" s="143"/>
      <c r="AB644" s="167"/>
      <c r="AC644" s="167"/>
      <c r="AD644" s="167"/>
      <c r="AE644" s="167"/>
      <c r="AN644" s="147"/>
      <c r="AP644" s="148"/>
    </row>
    <row r="645" spans="26:42" ht="14.15" customHeight="1" x14ac:dyDescent="0.35">
      <c r="Z645" s="143"/>
      <c r="AA645" s="143"/>
      <c r="AB645" s="167"/>
      <c r="AC645" s="167"/>
      <c r="AD645" s="167"/>
      <c r="AE645" s="167"/>
      <c r="AN645" s="147"/>
      <c r="AP645" s="148"/>
    </row>
    <row r="646" spans="26:42" ht="14.15" customHeight="1" x14ac:dyDescent="0.35">
      <c r="Z646" s="143"/>
      <c r="AA646" s="143"/>
      <c r="AB646" s="167"/>
      <c r="AC646" s="167"/>
      <c r="AD646" s="167"/>
      <c r="AE646" s="167"/>
      <c r="AN646" s="147"/>
      <c r="AP646" s="148"/>
    </row>
    <row r="647" spans="26:42" ht="14.15" customHeight="1" x14ac:dyDescent="0.35">
      <c r="Z647" s="143"/>
      <c r="AA647" s="143"/>
      <c r="AB647" s="167"/>
      <c r="AC647" s="167"/>
      <c r="AD647" s="167"/>
      <c r="AE647" s="167"/>
      <c r="AN647" s="147"/>
      <c r="AP647" s="148"/>
    </row>
    <row r="648" spans="26:42" ht="14.15" customHeight="1" x14ac:dyDescent="0.35">
      <c r="Z648" s="143"/>
      <c r="AA648" s="143"/>
      <c r="AB648" s="167"/>
      <c r="AC648" s="167"/>
      <c r="AD648" s="167"/>
      <c r="AE648" s="167"/>
      <c r="AN648" s="147"/>
      <c r="AP648" s="148"/>
    </row>
    <row r="649" spans="26:42" ht="14.15" customHeight="1" x14ac:dyDescent="0.35">
      <c r="Z649" s="143"/>
      <c r="AA649" s="143"/>
      <c r="AB649" s="167"/>
      <c r="AC649" s="167"/>
      <c r="AD649" s="167"/>
      <c r="AE649" s="167"/>
      <c r="AN649" s="147"/>
      <c r="AP649" s="148"/>
    </row>
    <row r="650" spans="26:42" ht="14.15" customHeight="1" x14ac:dyDescent="0.35">
      <c r="Z650" s="143"/>
      <c r="AA650" s="143"/>
      <c r="AB650" s="167"/>
      <c r="AC650" s="167"/>
      <c r="AD650" s="167"/>
      <c r="AE650" s="167"/>
      <c r="AN650" s="147"/>
      <c r="AP650" s="148"/>
    </row>
    <row r="651" spans="26:42" ht="14.15" customHeight="1" x14ac:dyDescent="0.35">
      <c r="Z651" s="143"/>
      <c r="AA651" s="143"/>
      <c r="AB651" s="167"/>
      <c r="AC651" s="167"/>
      <c r="AD651" s="167"/>
      <c r="AE651" s="167"/>
      <c r="AN651" s="147"/>
      <c r="AP651" s="148"/>
    </row>
    <row r="652" spans="26:42" ht="14.15" customHeight="1" x14ac:dyDescent="0.35">
      <c r="Z652" s="143"/>
      <c r="AA652" s="143"/>
      <c r="AB652" s="167"/>
      <c r="AC652" s="167"/>
      <c r="AD652" s="167"/>
      <c r="AE652" s="167"/>
      <c r="AN652" s="147"/>
      <c r="AP652" s="148"/>
    </row>
    <row r="653" spans="26:42" ht="14.15" customHeight="1" x14ac:dyDescent="0.35">
      <c r="Z653" s="143"/>
      <c r="AA653" s="143"/>
      <c r="AB653" s="167"/>
      <c r="AC653" s="167"/>
      <c r="AD653" s="167"/>
      <c r="AE653" s="167"/>
      <c r="AN653" s="147"/>
      <c r="AP653" s="148"/>
    </row>
    <row r="654" spans="26:42" ht="14.15" customHeight="1" x14ac:dyDescent="0.35">
      <c r="Z654" s="143"/>
      <c r="AA654" s="143"/>
      <c r="AB654" s="167"/>
      <c r="AC654" s="167"/>
      <c r="AD654" s="167"/>
      <c r="AE654" s="167"/>
      <c r="AN654" s="147"/>
      <c r="AP654" s="148"/>
    </row>
    <row r="655" spans="26:42" ht="14.15" customHeight="1" x14ac:dyDescent="0.35">
      <c r="Z655" s="143"/>
      <c r="AA655" s="143"/>
      <c r="AB655" s="167"/>
      <c r="AC655" s="167"/>
      <c r="AD655" s="167"/>
      <c r="AE655" s="167"/>
      <c r="AN655" s="147"/>
      <c r="AP655" s="148"/>
    </row>
    <row r="656" spans="26:42" ht="14.15" customHeight="1" x14ac:dyDescent="0.35">
      <c r="Z656" s="143"/>
      <c r="AA656" s="143"/>
      <c r="AB656" s="167"/>
      <c r="AC656" s="167"/>
      <c r="AD656" s="167"/>
      <c r="AE656" s="167"/>
      <c r="AN656" s="147"/>
      <c r="AP656" s="148"/>
    </row>
    <row r="657" spans="26:42" ht="14.15" customHeight="1" x14ac:dyDescent="0.35">
      <c r="Z657" s="143"/>
      <c r="AA657" s="143"/>
      <c r="AB657" s="167"/>
      <c r="AC657" s="167"/>
      <c r="AD657" s="167"/>
      <c r="AE657" s="167"/>
      <c r="AN657" s="147"/>
      <c r="AP657" s="148"/>
    </row>
    <row r="658" spans="26:42" ht="14.15" customHeight="1" x14ac:dyDescent="0.35">
      <c r="Z658" s="143"/>
      <c r="AA658" s="143"/>
      <c r="AB658" s="167"/>
      <c r="AC658" s="167"/>
      <c r="AD658" s="167"/>
      <c r="AE658" s="167"/>
      <c r="AN658" s="147"/>
      <c r="AP658" s="148"/>
    </row>
    <row r="659" spans="26:42" ht="14.15" customHeight="1" x14ac:dyDescent="0.35">
      <c r="Z659" s="143"/>
      <c r="AA659" s="143"/>
      <c r="AB659" s="167"/>
      <c r="AC659" s="167"/>
      <c r="AD659" s="167"/>
      <c r="AE659" s="167"/>
      <c r="AN659" s="147"/>
      <c r="AP659" s="148"/>
    </row>
    <row r="660" spans="26:42" ht="14.15" customHeight="1" x14ac:dyDescent="0.35">
      <c r="Z660" s="143"/>
      <c r="AA660" s="143"/>
      <c r="AB660" s="167"/>
      <c r="AC660" s="167"/>
      <c r="AD660" s="167"/>
      <c r="AE660" s="167"/>
      <c r="AN660" s="147"/>
      <c r="AP660" s="148"/>
    </row>
    <row r="661" spans="26:42" ht="14.15" customHeight="1" x14ac:dyDescent="0.35">
      <c r="Z661" s="143"/>
      <c r="AA661" s="143"/>
      <c r="AB661" s="167"/>
      <c r="AC661" s="167"/>
      <c r="AD661" s="167"/>
      <c r="AE661" s="167"/>
      <c r="AN661" s="147"/>
      <c r="AP661" s="148"/>
    </row>
    <row r="662" spans="26:42" ht="14.15" customHeight="1" x14ac:dyDescent="0.35">
      <c r="Z662" s="143"/>
      <c r="AA662" s="143"/>
      <c r="AB662" s="167"/>
      <c r="AC662" s="167"/>
      <c r="AD662" s="167"/>
      <c r="AE662" s="167"/>
      <c r="AN662" s="147"/>
      <c r="AP662" s="148"/>
    </row>
    <row r="663" spans="26:42" ht="14.15" customHeight="1" x14ac:dyDescent="0.35">
      <c r="Z663" s="143"/>
      <c r="AA663" s="143"/>
      <c r="AB663" s="167"/>
      <c r="AC663" s="167"/>
      <c r="AD663" s="167"/>
      <c r="AE663" s="167"/>
      <c r="AN663" s="147"/>
      <c r="AP663" s="148"/>
    </row>
    <row r="664" spans="26:42" ht="14.15" customHeight="1" x14ac:dyDescent="0.35">
      <c r="Z664" s="143"/>
      <c r="AA664" s="143"/>
      <c r="AB664" s="167"/>
      <c r="AC664" s="167"/>
      <c r="AD664" s="167"/>
      <c r="AE664" s="167"/>
      <c r="AN664" s="147"/>
      <c r="AP664" s="148"/>
    </row>
    <row r="665" spans="26:42" ht="14.15" customHeight="1" x14ac:dyDescent="0.35">
      <c r="Z665" s="143"/>
      <c r="AA665" s="143"/>
      <c r="AB665" s="167"/>
      <c r="AC665" s="167"/>
      <c r="AD665" s="167"/>
      <c r="AE665" s="167"/>
      <c r="AN665" s="147"/>
      <c r="AP665" s="148"/>
    </row>
    <row r="666" spans="26:42" ht="14.15" customHeight="1" x14ac:dyDescent="0.35">
      <c r="Z666" s="143"/>
      <c r="AA666" s="143"/>
      <c r="AB666" s="167"/>
      <c r="AC666" s="167"/>
      <c r="AD666" s="167"/>
      <c r="AE666" s="167"/>
      <c r="AN666" s="147"/>
      <c r="AP666" s="148"/>
    </row>
    <row r="667" spans="26:42" ht="14.15" customHeight="1" x14ac:dyDescent="0.35">
      <c r="Z667" s="143"/>
      <c r="AA667" s="143"/>
      <c r="AB667" s="167"/>
      <c r="AC667" s="167"/>
      <c r="AD667" s="167"/>
      <c r="AE667" s="167"/>
      <c r="AN667" s="147"/>
      <c r="AP667" s="148"/>
    </row>
    <row r="668" spans="26:42" ht="14.15" customHeight="1" x14ac:dyDescent="0.35">
      <c r="Z668" s="143"/>
      <c r="AA668" s="143"/>
      <c r="AB668" s="167"/>
      <c r="AC668" s="167"/>
      <c r="AD668" s="167"/>
      <c r="AE668" s="167"/>
      <c r="AN668" s="147"/>
      <c r="AP668" s="148"/>
    </row>
    <row r="669" spans="26:42" ht="14.15" customHeight="1" x14ac:dyDescent="0.35">
      <c r="Z669" s="143"/>
      <c r="AA669" s="143"/>
      <c r="AB669" s="167"/>
      <c r="AC669" s="167"/>
      <c r="AD669" s="167"/>
      <c r="AE669" s="167"/>
      <c r="AN669" s="147"/>
      <c r="AP669" s="148"/>
    </row>
    <row r="670" spans="26:42" ht="14.15" customHeight="1" x14ac:dyDescent="0.35">
      <c r="Z670" s="143"/>
      <c r="AA670" s="143"/>
      <c r="AB670" s="167"/>
      <c r="AC670" s="167"/>
      <c r="AD670" s="167"/>
      <c r="AE670" s="167"/>
      <c r="AN670" s="147"/>
      <c r="AP670" s="148"/>
    </row>
    <row r="671" spans="26:42" ht="14.15" customHeight="1" x14ac:dyDescent="0.35">
      <c r="Z671" s="143"/>
      <c r="AA671" s="143"/>
      <c r="AB671" s="167"/>
      <c r="AC671" s="167"/>
      <c r="AD671" s="167"/>
      <c r="AE671" s="167"/>
      <c r="AN671" s="147"/>
      <c r="AP671" s="148"/>
    </row>
    <row r="672" spans="26:42" ht="14.15" customHeight="1" x14ac:dyDescent="0.35">
      <c r="Z672" s="143"/>
      <c r="AA672" s="143"/>
      <c r="AB672" s="167"/>
      <c r="AC672" s="167"/>
      <c r="AD672" s="167"/>
      <c r="AE672" s="167"/>
      <c r="AN672" s="147"/>
      <c r="AP672" s="148"/>
    </row>
    <row r="673" spans="26:42" ht="14.15" customHeight="1" x14ac:dyDescent="0.35">
      <c r="Z673" s="143"/>
      <c r="AA673" s="143"/>
      <c r="AB673" s="167"/>
      <c r="AC673" s="167"/>
      <c r="AD673" s="167"/>
      <c r="AE673" s="167"/>
      <c r="AN673" s="147"/>
      <c r="AP673" s="148"/>
    </row>
    <row r="674" spans="26:42" ht="14.15" customHeight="1" x14ac:dyDescent="0.35">
      <c r="Z674" s="143"/>
      <c r="AA674" s="143"/>
      <c r="AB674" s="167"/>
      <c r="AC674" s="167"/>
      <c r="AD674" s="167"/>
      <c r="AE674" s="167"/>
      <c r="AN674" s="147"/>
      <c r="AP674" s="148"/>
    </row>
    <row r="675" spans="26:42" ht="14.15" customHeight="1" x14ac:dyDescent="0.35">
      <c r="Z675" s="143"/>
      <c r="AA675" s="143"/>
      <c r="AB675" s="167"/>
      <c r="AC675" s="167"/>
      <c r="AD675" s="167"/>
      <c r="AE675" s="167"/>
      <c r="AN675" s="147"/>
      <c r="AP675" s="148"/>
    </row>
    <row r="676" spans="26:42" ht="14.15" customHeight="1" x14ac:dyDescent="0.35">
      <c r="Z676" s="143"/>
      <c r="AA676" s="143"/>
      <c r="AB676" s="167"/>
      <c r="AC676" s="167"/>
      <c r="AD676" s="167"/>
      <c r="AE676" s="167"/>
      <c r="AN676" s="147"/>
      <c r="AP676" s="148"/>
    </row>
    <row r="677" spans="26:42" ht="14.15" customHeight="1" x14ac:dyDescent="0.35">
      <c r="Z677" s="143"/>
      <c r="AA677" s="143"/>
      <c r="AB677" s="167"/>
      <c r="AC677" s="167"/>
      <c r="AD677" s="167"/>
      <c r="AE677" s="167"/>
      <c r="AN677" s="147"/>
      <c r="AP677" s="148"/>
    </row>
    <row r="678" spans="26:42" ht="14.15" customHeight="1" x14ac:dyDescent="0.35">
      <c r="Z678" s="143"/>
      <c r="AA678" s="143"/>
      <c r="AB678" s="167"/>
      <c r="AC678" s="167"/>
      <c r="AD678" s="167"/>
      <c r="AE678" s="167"/>
      <c r="AN678" s="147"/>
      <c r="AP678" s="148"/>
    </row>
    <row r="679" spans="26:42" ht="14.15" customHeight="1" x14ac:dyDescent="0.35">
      <c r="Z679" s="143"/>
      <c r="AA679" s="143"/>
      <c r="AB679" s="167"/>
      <c r="AC679" s="167"/>
      <c r="AD679" s="167"/>
      <c r="AE679" s="167"/>
      <c r="AN679" s="147"/>
      <c r="AP679" s="148"/>
    </row>
    <row r="680" spans="26:42" ht="14.15" customHeight="1" x14ac:dyDescent="0.35">
      <c r="Z680" s="143"/>
      <c r="AA680" s="143"/>
      <c r="AB680" s="167"/>
      <c r="AC680" s="167"/>
      <c r="AD680" s="167"/>
      <c r="AE680" s="167"/>
      <c r="AN680" s="147"/>
      <c r="AP680" s="148"/>
    </row>
    <row r="681" spans="26:42" ht="14.15" customHeight="1" x14ac:dyDescent="0.35">
      <c r="Z681" s="143"/>
      <c r="AA681" s="143"/>
      <c r="AB681" s="167"/>
      <c r="AC681" s="167"/>
      <c r="AD681" s="167"/>
      <c r="AE681" s="167"/>
      <c r="AN681" s="147"/>
      <c r="AP681" s="148"/>
    </row>
    <row r="682" spans="26:42" ht="14.15" customHeight="1" x14ac:dyDescent="0.35">
      <c r="Z682" s="143"/>
      <c r="AA682" s="143"/>
      <c r="AB682" s="167"/>
      <c r="AC682" s="167"/>
      <c r="AD682" s="167"/>
      <c r="AE682" s="167"/>
      <c r="AN682" s="147"/>
      <c r="AP682" s="148"/>
    </row>
    <row r="683" spans="26:42" ht="14.15" customHeight="1" x14ac:dyDescent="0.35">
      <c r="Z683" s="143"/>
      <c r="AA683" s="143"/>
      <c r="AB683" s="167"/>
      <c r="AC683" s="167"/>
      <c r="AD683" s="167"/>
      <c r="AE683" s="167"/>
      <c r="AN683" s="147"/>
      <c r="AP683" s="148"/>
    </row>
    <row r="684" spans="26:42" ht="14.15" customHeight="1" x14ac:dyDescent="0.35">
      <c r="Z684" s="143"/>
      <c r="AA684" s="143"/>
      <c r="AB684" s="167"/>
      <c r="AC684" s="167"/>
      <c r="AD684" s="167"/>
      <c r="AE684" s="167"/>
      <c r="AN684" s="147"/>
      <c r="AP684" s="148"/>
    </row>
    <row r="685" spans="26:42" ht="14.15" customHeight="1" x14ac:dyDescent="0.35">
      <c r="Z685" s="143"/>
      <c r="AA685" s="143"/>
      <c r="AB685" s="167"/>
      <c r="AC685" s="167"/>
      <c r="AD685" s="167"/>
      <c r="AE685" s="167"/>
      <c r="AN685" s="147"/>
      <c r="AP685" s="148"/>
    </row>
    <row r="686" spans="26:42" ht="14.15" customHeight="1" x14ac:dyDescent="0.35">
      <c r="Z686" s="143"/>
      <c r="AA686" s="143"/>
      <c r="AB686" s="167"/>
      <c r="AC686" s="167"/>
      <c r="AD686" s="167"/>
      <c r="AE686" s="167"/>
      <c r="AN686" s="147"/>
      <c r="AP686" s="148"/>
    </row>
    <row r="687" spans="26:42" ht="14.15" customHeight="1" x14ac:dyDescent="0.35">
      <c r="Z687" s="143"/>
      <c r="AA687" s="143"/>
      <c r="AB687" s="167"/>
      <c r="AC687" s="167"/>
      <c r="AD687" s="167"/>
      <c r="AE687" s="167"/>
      <c r="AN687" s="147"/>
      <c r="AP687" s="148"/>
    </row>
    <row r="688" spans="26:42" ht="14.15" customHeight="1" x14ac:dyDescent="0.35">
      <c r="Z688" s="143"/>
      <c r="AA688" s="143"/>
      <c r="AB688" s="167"/>
      <c r="AC688" s="167"/>
      <c r="AD688" s="167"/>
      <c r="AE688" s="167"/>
      <c r="AN688" s="147"/>
      <c r="AP688" s="148"/>
    </row>
    <row r="689" spans="26:42" ht="14.15" customHeight="1" x14ac:dyDescent="0.35">
      <c r="Z689" s="143"/>
      <c r="AA689" s="143"/>
      <c r="AB689" s="167"/>
      <c r="AC689" s="167"/>
      <c r="AD689" s="167"/>
      <c r="AE689" s="167"/>
      <c r="AN689" s="147"/>
      <c r="AP689" s="148"/>
    </row>
    <row r="690" spans="26:42" ht="14.15" customHeight="1" x14ac:dyDescent="0.35">
      <c r="Z690" s="143"/>
      <c r="AA690" s="143"/>
      <c r="AB690" s="167"/>
      <c r="AC690" s="167"/>
      <c r="AD690" s="167"/>
      <c r="AE690" s="167"/>
      <c r="AN690" s="147"/>
      <c r="AP690" s="148"/>
    </row>
    <row r="691" spans="26:42" ht="14.15" customHeight="1" x14ac:dyDescent="0.35">
      <c r="Z691" s="143"/>
      <c r="AA691" s="143"/>
      <c r="AB691" s="167"/>
      <c r="AC691" s="167"/>
      <c r="AD691" s="167"/>
      <c r="AE691" s="167"/>
      <c r="AN691" s="147"/>
      <c r="AP691" s="148"/>
    </row>
    <row r="692" spans="26:42" ht="14.15" customHeight="1" x14ac:dyDescent="0.35">
      <c r="Z692" s="143"/>
      <c r="AA692" s="143"/>
      <c r="AB692" s="167"/>
      <c r="AC692" s="167"/>
      <c r="AD692" s="167"/>
      <c r="AE692" s="167"/>
      <c r="AN692" s="147"/>
      <c r="AP692" s="148"/>
    </row>
    <row r="693" spans="26:42" ht="14.15" customHeight="1" x14ac:dyDescent="0.35">
      <c r="Z693" s="143"/>
      <c r="AA693" s="143"/>
      <c r="AB693" s="167"/>
      <c r="AC693" s="167"/>
      <c r="AD693" s="167"/>
      <c r="AE693" s="167"/>
      <c r="AN693" s="147"/>
      <c r="AP693" s="148"/>
    </row>
    <row r="694" spans="26:42" ht="14.15" customHeight="1" x14ac:dyDescent="0.35">
      <c r="Z694" s="143"/>
      <c r="AA694" s="143"/>
      <c r="AB694" s="167"/>
      <c r="AC694" s="167"/>
      <c r="AD694" s="167"/>
      <c r="AE694" s="167"/>
      <c r="AN694" s="147"/>
      <c r="AP694" s="148"/>
    </row>
    <row r="695" spans="26:42" ht="14.15" customHeight="1" x14ac:dyDescent="0.35">
      <c r="Z695" s="143"/>
      <c r="AA695" s="143"/>
      <c r="AB695" s="167"/>
      <c r="AC695" s="167"/>
      <c r="AD695" s="167"/>
      <c r="AE695" s="167"/>
      <c r="AN695" s="147"/>
      <c r="AP695" s="148"/>
    </row>
    <row r="696" spans="26:42" ht="14.15" customHeight="1" x14ac:dyDescent="0.35">
      <c r="Z696" s="143"/>
      <c r="AA696" s="143"/>
      <c r="AB696" s="167"/>
      <c r="AC696" s="167"/>
      <c r="AD696" s="167"/>
      <c r="AE696" s="167"/>
      <c r="AN696" s="147"/>
      <c r="AP696" s="148"/>
    </row>
    <row r="697" spans="26:42" ht="14.15" customHeight="1" x14ac:dyDescent="0.35">
      <c r="Z697" s="143"/>
      <c r="AA697" s="143"/>
      <c r="AB697" s="167"/>
      <c r="AC697" s="167"/>
      <c r="AD697" s="167"/>
      <c r="AE697" s="167"/>
      <c r="AN697" s="147"/>
      <c r="AP697" s="148"/>
    </row>
    <row r="698" spans="26:42" ht="14.15" customHeight="1" x14ac:dyDescent="0.35">
      <c r="Z698" s="143"/>
      <c r="AA698" s="143"/>
      <c r="AB698" s="167"/>
      <c r="AC698" s="167"/>
      <c r="AD698" s="167"/>
      <c r="AE698" s="167"/>
      <c r="AN698" s="147"/>
      <c r="AP698" s="148"/>
    </row>
    <row r="699" spans="26:42" ht="14.15" customHeight="1" x14ac:dyDescent="0.35">
      <c r="Z699" s="143"/>
      <c r="AA699" s="143"/>
      <c r="AB699" s="167"/>
      <c r="AC699" s="167"/>
      <c r="AD699" s="167"/>
      <c r="AE699" s="167"/>
      <c r="AN699" s="147"/>
      <c r="AP699" s="148"/>
    </row>
    <row r="700" spans="26:42" ht="14.15" customHeight="1" x14ac:dyDescent="0.35">
      <c r="Z700" s="143"/>
      <c r="AA700" s="143"/>
      <c r="AB700" s="167"/>
      <c r="AC700" s="167"/>
      <c r="AD700" s="167"/>
      <c r="AE700" s="167"/>
      <c r="AN700" s="147"/>
      <c r="AP700" s="148"/>
    </row>
    <row r="701" spans="26:42" ht="14.15" customHeight="1" x14ac:dyDescent="0.35">
      <c r="Z701" s="143"/>
      <c r="AA701" s="143"/>
      <c r="AB701" s="167"/>
      <c r="AC701" s="167"/>
      <c r="AD701" s="167"/>
      <c r="AE701" s="167"/>
      <c r="AN701" s="147"/>
      <c r="AP701" s="148"/>
    </row>
    <row r="702" spans="26:42" ht="14.15" customHeight="1" x14ac:dyDescent="0.35">
      <c r="Z702" s="143"/>
      <c r="AA702" s="143"/>
      <c r="AB702" s="167"/>
      <c r="AC702" s="167"/>
      <c r="AD702" s="167"/>
      <c r="AE702" s="167"/>
      <c r="AN702" s="147"/>
      <c r="AP702" s="148"/>
    </row>
    <row r="703" spans="26:42" ht="14.15" customHeight="1" x14ac:dyDescent="0.35">
      <c r="Z703" s="143"/>
      <c r="AA703" s="143"/>
      <c r="AB703" s="167"/>
      <c r="AC703" s="167"/>
      <c r="AD703" s="167"/>
      <c r="AE703" s="167"/>
      <c r="AN703" s="147"/>
      <c r="AP703" s="148"/>
    </row>
    <row r="704" spans="26:42" ht="14.15" customHeight="1" x14ac:dyDescent="0.35">
      <c r="Z704" s="143"/>
      <c r="AA704" s="143"/>
      <c r="AB704" s="167"/>
      <c r="AC704" s="167"/>
      <c r="AD704" s="167"/>
      <c r="AE704" s="167"/>
      <c r="AN704" s="147"/>
      <c r="AP704" s="148"/>
    </row>
    <row r="705" spans="26:42" ht="14.15" customHeight="1" x14ac:dyDescent="0.35">
      <c r="Z705" s="143"/>
      <c r="AA705" s="143"/>
      <c r="AB705" s="167"/>
      <c r="AC705" s="167"/>
      <c r="AD705" s="167"/>
      <c r="AE705" s="167"/>
      <c r="AN705" s="147"/>
      <c r="AP705" s="148"/>
    </row>
    <row r="706" spans="26:42" ht="14.15" customHeight="1" x14ac:dyDescent="0.35">
      <c r="Z706" s="143"/>
      <c r="AA706" s="143"/>
      <c r="AB706" s="167"/>
      <c r="AC706" s="167"/>
      <c r="AD706" s="167"/>
      <c r="AE706" s="167"/>
      <c r="AN706" s="147"/>
      <c r="AP706" s="148"/>
    </row>
    <row r="707" spans="26:42" ht="14.15" customHeight="1" x14ac:dyDescent="0.35">
      <c r="Z707" s="143"/>
      <c r="AA707" s="143"/>
      <c r="AB707" s="167"/>
      <c r="AC707" s="167"/>
      <c r="AD707" s="167"/>
      <c r="AE707" s="167"/>
      <c r="AN707" s="147"/>
      <c r="AP707" s="148"/>
    </row>
    <row r="708" spans="26:42" ht="14.15" customHeight="1" x14ac:dyDescent="0.35">
      <c r="Z708" s="143"/>
      <c r="AA708" s="143"/>
      <c r="AB708" s="167"/>
      <c r="AC708" s="167"/>
      <c r="AD708" s="167"/>
      <c r="AE708" s="167"/>
      <c r="AN708" s="147"/>
      <c r="AP708" s="148"/>
    </row>
    <row r="709" spans="26:42" ht="14.15" customHeight="1" x14ac:dyDescent="0.35">
      <c r="Z709" s="143"/>
      <c r="AA709" s="143"/>
      <c r="AB709" s="167"/>
      <c r="AC709" s="167"/>
      <c r="AD709" s="167"/>
      <c r="AE709" s="167"/>
      <c r="AN709" s="147"/>
      <c r="AP709" s="148"/>
    </row>
    <row r="710" spans="26:42" ht="14.15" customHeight="1" x14ac:dyDescent="0.35">
      <c r="Z710" s="143"/>
      <c r="AA710" s="143"/>
      <c r="AB710" s="167"/>
      <c r="AC710" s="167"/>
      <c r="AD710" s="167"/>
      <c r="AE710" s="167"/>
      <c r="AN710" s="147"/>
      <c r="AP710" s="148"/>
    </row>
    <row r="711" spans="26:42" ht="14.15" customHeight="1" x14ac:dyDescent="0.35">
      <c r="Z711" s="143"/>
      <c r="AA711" s="143"/>
      <c r="AB711" s="167"/>
      <c r="AC711" s="167"/>
      <c r="AD711" s="167"/>
      <c r="AE711" s="167"/>
      <c r="AN711" s="147"/>
      <c r="AP711" s="148"/>
    </row>
    <row r="712" spans="26:42" ht="14.15" customHeight="1" x14ac:dyDescent="0.35">
      <c r="Z712" s="143"/>
      <c r="AA712" s="143"/>
      <c r="AB712" s="167"/>
      <c r="AC712" s="167"/>
      <c r="AD712" s="167"/>
      <c r="AE712" s="167"/>
      <c r="AN712" s="147"/>
      <c r="AP712" s="148"/>
    </row>
    <row r="713" spans="26:42" ht="14.15" customHeight="1" x14ac:dyDescent="0.35">
      <c r="Z713" s="143"/>
      <c r="AA713" s="143"/>
      <c r="AB713" s="167"/>
      <c r="AC713" s="167"/>
      <c r="AD713" s="167"/>
      <c r="AE713" s="167"/>
      <c r="AN713" s="147"/>
      <c r="AP713" s="148"/>
    </row>
    <row r="714" spans="26:42" ht="14.15" customHeight="1" x14ac:dyDescent="0.35">
      <c r="Z714" s="143"/>
      <c r="AA714" s="143"/>
      <c r="AB714" s="167"/>
      <c r="AC714" s="167"/>
      <c r="AD714" s="167"/>
      <c r="AE714" s="167"/>
      <c r="AN714" s="147"/>
      <c r="AP714" s="148"/>
    </row>
    <row r="715" spans="26:42" ht="14.15" customHeight="1" x14ac:dyDescent="0.35">
      <c r="Z715" s="143"/>
      <c r="AA715" s="143"/>
      <c r="AB715" s="167"/>
      <c r="AC715" s="167"/>
      <c r="AD715" s="167"/>
      <c r="AE715" s="167"/>
      <c r="AN715" s="147"/>
      <c r="AP715" s="148"/>
    </row>
    <row r="716" spans="26:42" ht="14.15" customHeight="1" x14ac:dyDescent="0.35">
      <c r="Z716" s="143"/>
      <c r="AA716" s="143"/>
      <c r="AB716" s="167"/>
      <c r="AC716" s="167"/>
      <c r="AD716" s="167"/>
      <c r="AE716" s="167"/>
      <c r="AN716" s="147"/>
      <c r="AP716" s="148"/>
    </row>
    <row r="717" spans="26:42" ht="14.15" customHeight="1" x14ac:dyDescent="0.35">
      <c r="Z717" s="143"/>
      <c r="AA717" s="143"/>
      <c r="AB717" s="167"/>
      <c r="AC717" s="167"/>
      <c r="AD717" s="167"/>
      <c r="AE717" s="167"/>
      <c r="AN717" s="147"/>
      <c r="AP717" s="148"/>
    </row>
    <row r="718" spans="26:42" ht="14.15" customHeight="1" x14ac:dyDescent="0.35">
      <c r="Z718" s="143"/>
      <c r="AA718" s="143"/>
      <c r="AB718" s="167"/>
      <c r="AC718" s="167"/>
      <c r="AD718" s="167"/>
      <c r="AE718" s="167"/>
      <c r="AN718" s="147"/>
      <c r="AP718" s="148"/>
    </row>
    <row r="719" spans="26:42" ht="14.15" customHeight="1" x14ac:dyDescent="0.35">
      <c r="Z719" s="143"/>
      <c r="AA719" s="143"/>
      <c r="AB719" s="167"/>
      <c r="AC719" s="167"/>
      <c r="AD719" s="167"/>
      <c r="AE719" s="167"/>
      <c r="AN719" s="147"/>
      <c r="AP719" s="148"/>
    </row>
    <row r="720" spans="26:42" ht="14.15" customHeight="1" x14ac:dyDescent="0.35">
      <c r="Z720" s="143"/>
      <c r="AA720" s="143"/>
      <c r="AB720" s="167"/>
      <c r="AC720" s="167"/>
      <c r="AD720" s="167"/>
      <c r="AE720" s="167"/>
      <c r="AN720" s="147"/>
      <c r="AP720" s="148"/>
    </row>
    <row r="721" spans="26:42" ht="14.15" customHeight="1" x14ac:dyDescent="0.35">
      <c r="Z721" s="143"/>
      <c r="AA721" s="143"/>
      <c r="AB721" s="167"/>
      <c r="AC721" s="167"/>
      <c r="AD721" s="167"/>
      <c r="AE721" s="167"/>
      <c r="AN721" s="147"/>
      <c r="AP721" s="148"/>
    </row>
    <row r="722" spans="26:42" ht="14.15" customHeight="1" x14ac:dyDescent="0.35">
      <c r="Z722" s="143"/>
      <c r="AA722" s="143"/>
      <c r="AB722" s="167"/>
      <c r="AC722" s="167"/>
      <c r="AD722" s="167"/>
      <c r="AE722" s="167"/>
      <c r="AN722" s="147"/>
      <c r="AP722" s="148"/>
    </row>
    <row r="723" spans="26:42" ht="14.15" customHeight="1" x14ac:dyDescent="0.35">
      <c r="Z723" s="143"/>
      <c r="AA723" s="143"/>
      <c r="AB723" s="167"/>
      <c r="AC723" s="167"/>
      <c r="AD723" s="167"/>
      <c r="AE723" s="167"/>
      <c r="AN723" s="147"/>
      <c r="AP723" s="148"/>
    </row>
    <row r="724" spans="26:42" ht="14.15" customHeight="1" x14ac:dyDescent="0.35">
      <c r="Z724" s="143"/>
      <c r="AA724" s="143"/>
      <c r="AB724" s="167"/>
      <c r="AC724" s="167"/>
      <c r="AD724" s="167"/>
      <c r="AE724" s="167"/>
      <c r="AN724" s="147"/>
      <c r="AP724" s="148"/>
    </row>
    <row r="725" spans="26:42" ht="14.15" customHeight="1" x14ac:dyDescent="0.35">
      <c r="Z725" s="143"/>
      <c r="AA725" s="143"/>
      <c r="AB725" s="167"/>
      <c r="AC725" s="167"/>
      <c r="AD725" s="167"/>
      <c r="AE725" s="167"/>
      <c r="AN725" s="147"/>
      <c r="AP725" s="148"/>
    </row>
    <row r="726" spans="26:42" ht="14.15" customHeight="1" x14ac:dyDescent="0.35">
      <c r="Z726" s="143"/>
      <c r="AA726" s="143"/>
      <c r="AB726" s="167"/>
      <c r="AC726" s="167"/>
      <c r="AD726" s="167"/>
      <c r="AE726" s="167"/>
      <c r="AN726" s="147"/>
      <c r="AP726" s="148"/>
    </row>
    <row r="727" spans="26:42" ht="14.15" customHeight="1" x14ac:dyDescent="0.35">
      <c r="Z727" s="143"/>
      <c r="AA727" s="143"/>
      <c r="AB727" s="167"/>
      <c r="AC727" s="167"/>
      <c r="AD727" s="167"/>
      <c r="AE727" s="167"/>
      <c r="AN727" s="147"/>
      <c r="AP727" s="148"/>
    </row>
    <row r="728" spans="26:42" ht="14.15" customHeight="1" x14ac:dyDescent="0.35">
      <c r="Z728" s="143"/>
      <c r="AA728" s="143"/>
      <c r="AB728" s="167"/>
      <c r="AC728" s="167"/>
      <c r="AD728" s="167"/>
      <c r="AE728" s="167"/>
      <c r="AN728" s="147"/>
      <c r="AP728" s="148"/>
    </row>
    <row r="729" spans="26:42" ht="14.15" customHeight="1" x14ac:dyDescent="0.35">
      <c r="Z729" s="143"/>
      <c r="AA729" s="143"/>
      <c r="AB729" s="167"/>
      <c r="AC729" s="167"/>
      <c r="AD729" s="167"/>
      <c r="AE729" s="167"/>
      <c r="AN729" s="147"/>
      <c r="AP729" s="148"/>
    </row>
    <row r="730" spans="26:42" ht="14.15" customHeight="1" x14ac:dyDescent="0.35">
      <c r="Z730" s="143"/>
      <c r="AA730" s="143"/>
      <c r="AB730" s="167"/>
      <c r="AC730" s="167"/>
      <c r="AD730" s="167"/>
      <c r="AE730" s="167"/>
      <c r="AN730" s="147"/>
      <c r="AP730" s="148"/>
    </row>
    <row r="731" spans="26:42" ht="14.15" customHeight="1" x14ac:dyDescent="0.35">
      <c r="Z731" s="143"/>
      <c r="AA731" s="143"/>
      <c r="AB731" s="167"/>
      <c r="AC731" s="167"/>
      <c r="AD731" s="167"/>
      <c r="AE731" s="167"/>
      <c r="AN731" s="147"/>
      <c r="AP731" s="148"/>
    </row>
    <row r="732" spans="26:42" ht="14.15" customHeight="1" x14ac:dyDescent="0.35">
      <c r="Z732" s="143"/>
      <c r="AA732" s="143"/>
      <c r="AB732" s="167"/>
      <c r="AC732" s="167"/>
      <c r="AD732" s="167"/>
      <c r="AE732" s="167"/>
      <c r="AN732" s="147"/>
      <c r="AP732" s="148"/>
    </row>
    <row r="733" spans="26:42" ht="14.15" customHeight="1" x14ac:dyDescent="0.35">
      <c r="Z733" s="143"/>
      <c r="AA733" s="143"/>
      <c r="AB733" s="167"/>
      <c r="AC733" s="167"/>
      <c r="AD733" s="167"/>
      <c r="AE733" s="167"/>
      <c r="AN733" s="147"/>
      <c r="AP733" s="148"/>
    </row>
    <row r="734" spans="26:42" ht="14.15" customHeight="1" x14ac:dyDescent="0.35">
      <c r="Z734" s="143"/>
      <c r="AA734" s="143"/>
      <c r="AB734" s="167"/>
      <c r="AC734" s="167"/>
      <c r="AD734" s="167"/>
      <c r="AE734" s="167"/>
      <c r="AN734" s="147"/>
      <c r="AP734" s="148"/>
    </row>
    <row r="735" spans="26:42" ht="14.15" customHeight="1" x14ac:dyDescent="0.35">
      <c r="Z735" s="143"/>
      <c r="AA735" s="143"/>
      <c r="AB735" s="167"/>
      <c r="AC735" s="167"/>
      <c r="AD735" s="167"/>
      <c r="AE735" s="167"/>
      <c r="AN735" s="147"/>
      <c r="AP735" s="148"/>
    </row>
    <row r="736" spans="26:42" ht="14.15" customHeight="1" x14ac:dyDescent="0.35">
      <c r="Z736" s="143"/>
      <c r="AA736" s="143"/>
      <c r="AB736" s="167"/>
      <c r="AC736" s="167"/>
      <c r="AD736" s="167"/>
      <c r="AE736" s="167"/>
      <c r="AN736" s="147"/>
      <c r="AP736" s="148"/>
    </row>
    <row r="737" spans="26:42" ht="14.15" customHeight="1" x14ac:dyDescent="0.35">
      <c r="Z737" s="143"/>
      <c r="AA737" s="143"/>
      <c r="AB737" s="167"/>
      <c r="AC737" s="167"/>
      <c r="AD737" s="167"/>
      <c r="AE737" s="167"/>
      <c r="AN737" s="147"/>
      <c r="AP737" s="148"/>
    </row>
    <row r="738" spans="26:42" ht="14.15" customHeight="1" x14ac:dyDescent="0.35">
      <c r="Z738" s="143"/>
      <c r="AA738" s="143"/>
      <c r="AB738" s="167"/>
      <c r="AC738" s="167"/>
      <c r="AD738" s="167"/>
      <c r="AE738" s="167"/>
      <c r="AN738" s="147"/>
      <c r="AP738" s="148"/>
    </row>
    <row r="739" spans="26:42" ht="14.15" customHeight="1" x14ac:dyDescent="0.35">
      <c r="Z739" s="143"/>
      <c r="AA739" s="143"/>
      <c r="AB739" s="167"/>
      <c r="AC739" s="167"/>
      <c r="AD739" s="167"/>
      <c r="AE739" s="167"/>
      <c r="AN739" s="147"/>
      <c r="AP739" s="148"/>
    </row>
    <row r="740" spans="26:42" ht="14.15" customHeight="1" x14ac:dyDescent="0.35">
      <c r="Z740" s="143"/>
      <c r="AA740" s="143"/>
      <c r="AB740" s="167"/>
      <c r="AC740" s="167"/>
      <c r="AD740" s="167"/>
      <c r="AE740" s="167"/>
      <c r="AN740" s="147"/>
      <c r="AP740" s="148"/>
    </row>
    <row r="741" spans="26:42" ht="14.15" customHeight="1" x14ac:dyDescent="0.35">
      <c r="Z741" s="143"/>
      <c r="AA741" s="143"/>
      <c r="AB741" s="167"/>
      <c r="AC741" s="167"/>
      <c r="AD741" s="167"/>
      <c r="AE741" s="167"/>
      <c r="AN741" s="147"/>
      <c r="AP741" s="148"/>
    </row>
    <row r="742" spans="26:42" ht="14.15" customHeight="1" x14ac:dyDescent="0.35">
      <c r="Z742" s="143"/>
      <c r="AA742" s="143"/>
      <c r="AB742" s="167"/>
      <c r="AC742" s="167"/>
      <c r="AD742" s="167"/>
      <c r="AE742" s="167"/>
      <c r="AN742" s="147"/>
      <c r="AP742" s="148"/>
    </row>
    <row r="743" spans="26:42" ht="14.15" customHeight="1" x14ac:dyDescent="0.35">
      <c r="Z743" s="143"/>
      <c r="AA743" s="143"/>
      <c r="AB743" s="167"/>
      <c r="AC743" s="167"/>
      <c r="AD743" s="167"/>
      <c r="AE743" s="167"/>
      <c r="AN743" s="147"/>
      <c r="AP743" s="148"/>
    </row>
    <row r="744" spans="26:42" ht="14.15" customHeight="1" x14ac:dyDescent="0.35">
      <c r="Z744" s="143"/>
      <c r="AA744" s="143"/>
      <c r="AB744" s="167"/>
      <c r="AC744" s="167"/>
      <c r="AD744" s="167"/>
      <c r="AE744" s="167"/>
      <c r="AN744" s="147"/>
      <c r="AP744" s="148"/>
    </row>
    <row r="745" spans="26:42" ht="14.15" customHeight="1" x14ac:dyDescent="0.35">
      <c r="Z745" s="143"/>
      <c r="AA745" s="143"/>
      <c r="AB745" s="167"/>
      <c r="AC745" s="167"/>
      <c r="AD745" s="167"/>
      <c r="AE745" s="167"/>
      <c r="AN745" s="147"/>
      <c r="AP745" s="148"/>
    </row>
    <row r="746" spans="26:42" ht="14.15" customHeight="1" x14ac:dyDescent="0.35">
      <c r="Z746" s="143"/>
      <c r="AA746" s="143"/>
      <c r="AB746" s="167"/>
      <c r="AC746" s="167"/>
      <c r="AD746" s="167"/>
      <c r="AE746" s="167"/>
      <c r="AN746" s="147"/>
      <c r="AP746" s="148"/>
    </row>
    <row r="747" spans="26:42" ht="14.15" customHeight="1" x14ac:dyDescent="0.35">
      <c r="Z747" s="143"/>
      <c r="AA747" s="143"/>
      <c r="AB747" s="167"/>
      <c r="AC747" s="167"/>
      <c r="AD747" s="167"/>
      <c r="AE747" s="167"/>
      <c r="AN747" s="147"/>
      <c r="AP747" s="148"/>
    </row>
    <row r="748" spans="26:42" ht="14.15" customHeight="1" x14ac:dyDescent="0.35">
      <c r="Z748" s="143"/>
      <c r="AA748" s="143"/>
      <c r="AB748" s="167"/>
      <c r="AC748" s="167"/>
      <c r="AD748" s="167"/>
      <c r="AE748" s="167"/>
      <c r="AN748" s="147"/>
      <c r="AP748" s="148"/>
    </row>
    <row r="749" spans="26:42" ht="14.15" customHeight="1" x14ac:dyDescent="0.35">
      <c r="Z749" s="143"/>
      <c r="AA749" s="143"/>
      <c r="AB749" s="167"/>
      <c r="AC749" s="167"/>
      <c r="AD749" s="167"/>
      <c r="AE749" s="167"/>
      <c r="AN749" s="147"/>
      <c r="AP749" s="148"/>
    </row>
    <row r="750" spans="26:42" ht="14.15" customHeight="1" x14ac:dyDescent="0.35">
      <c r="Z750" s="143"/>
      <c r="AA750" s="143"/>
      <c r="AB750" s="167"/>
      <c r="AC750" s="167"/>
      <c r="AD750" s="167"/>
      <c r="AE750" s="167"/>
      <c r="AN750" s="147"/>
      <c r="AP750" s="148"/>
    </row>
    <row r="751" spans="26:42" ht="14.15" customHeight="1" x14ac:dyDescent="0.35">
      <c r="Z751" s="143"/>
      <c r="AA751" s="143"/>
      <c r="AB751" s="167"/>
      <c r="AC751" s="167"/>
      <c r="AD751" s="167"/>
      <c r="AE751" s="167"/>
      <c r="AN751" s="147"/>
      <c r="AP751" s="148"/>
    </row>
    <row r="752" spans="26:42" ht="14.15" customHeight="1" x14ac:dyDescent="0.35">
      <c r="Z752" s="143"/>
      <c r="AA752" s="143"/>
      <c r="AB752" s="167"/>
      <c r="AC752" s="167"/>
      <c r="AD752" s="167"/>
      <c r="AE752" s="167"/>
      <c r="AN752" s="147"/>
      <c r="AP752" s="148"/>
    </row>
    <row r="753" spans="26:42" ht="14.15" customHeight="1" x14ac:dyDescent="0.35">
      <c r="Z753" s="143"/>
      <c r="AA753" s="143"/>
      <c r="AB753" s="167"/>
      <c r="AC753" s="167"/>
      <c r="AD753" s="167"/>
      <c r="AE753" s="167"/>
      <c r="AN753" s="147"/>
      <c r="AP753" s="148"/>
    </row>
    <row r="754" spans="26:42" ht="14.15" customHeight="1" x14ac:dyDescent="0.35">
      <c r="Z754" s="143"/>
      <c r="AA754" s="143"/>
      <c r="AB754" s="167"/>
      <c r="AC754" s="167"/>
      <c r="AD754" s="167"/>
      <c r="AE754" s="167"/>
      <c r="AN754" s="147"/>
      <c r="AP754" s="148"/>
    </row>
    <row r="755" spans="26:42" ht="14.15" customHeight="1" x14ac:dyDescent="0.35">
      <c r="Z755" s="143"/>
      <c r="AA755" s="143"/>
      <c r="AB755" s="167"/>
      <c r="AC755" s="167"/>
      <c r="AD755" s="167"/>
      <c r="AE755" s="167"/>
      <c r="AN755" s="147"/>
      <c r="AP755" s="148"/>
    </row>
    <row r="756" spans="26:42" ht="14.15" customHeight="1" x14ac:dyDescent="0.35">
      <c r="Z756" s="143"/>
      <c r="AA756" s="143"/>
      <c r="AB756" s="167"/>
      <c r="AC756" s="167"/>
      <c r="AD756" s="167"/>
      <c r="AE756" s="167"/>
      <c r="AN756" s="147"/>
      <c r="AP756" s="148"/>
    </row>
    <row r="757" spans="26:42" ht="14.15" customHeight="1" x14ac:dyDescent="0.35">
      <c r="Z757" s="143"/>
      <c r="AA757" s="143"/>
      <c r="AB757" s="167"/>
      <c r="AC757" s="167"/>
      <c r="AD757" s="167"/>
      <c r="AE757" s="167"/>
      <c r="AN757" s="147"/>
      <c r="AP757" s="148"/>
    </row>
    <row r="758" spans="26:42" ht="14.15" customHeight="1" x14ac:dyDescent="0.35">
      <c r="Z758" s="143"/>
      <c r="AA758" s="143"/>
      <c r="AB758" s="167"/>
      <c r="AC758" s="167"/>
      <c r="AD758" s="167"/>
      <c r="AE758" s="167"/>
      <c r="AN758" s="147"/>
      <c r="AP758" s="148"/>
    </row>
    <row r="759" spans="26:42" ht="14.15" customHeight="1" x14ac:dyDescent="0.35">
      <c r="Z759" s="143"/>
      <c r="AA759" s="143"/>
      <c r="AB759" s="167"/>
      <c r="AC759" s="167"/>
      <c r="AD759" s="167"/>
      <c r="AE759" s="167"/>
      <c r="AN759" s="147"/>
      <c r="AP759" s="148"/>
    </row>
    <row r="760" spans="26:42" ht="14.15" customHeight="1" x14ac:dyDescent="0.35">
      <c r="Z760" s="143"/>
      <c r="AA760" s="143"/>
      <c r="AB760" s="167"/>
      <c r="AC760" s="167"/>
      <c r="AD760" s="167"/>
      <c r="AE760" s="167"/>
      <c r="AN760" s="147"/>
      <c r="AP760" s="148"/>
    </row>
    <row r="761" spans="26:42" ht="14.15" customHeight="1" x14ac:dyDescent="0.35">
      <c r="Z761" s="143"/>
      <c r="AA761" s="143"/>
      <c r="AB761" s="167"/>
      <c r="AC761" s="167"/>
      <c r="AD761" s="167"/>
      <c r="AE761" s="167"/>
      <c r="AN761" s="147"/>
      <c r="AP761" s="148"/>
    </row>
    <row r="762" spans="26:42" ht="14.15" customHeight="1" x14ac:dyDescent="0.35">
      <c r="Z762" s="143"/>
      <c r="AA762" s="143"/>
      <c r="AB762" s="167"/>
      <c r="AC762" s="167"/>
      <c r="AD762" s="167"/>
      <c r="AE762" s="167"/>
      <c r="AN762" s="147"/>
      <c r="AP762" s="148"/>
    </row>
    <row r="763" spans="26:42" ht="14.15" customHeight="1" x14ac:dyDescent="0.35">
      <c r="Z763" s="143"/>
      <c r="AA763" s="143"/>
      <c r="AB763" s="167"/>
      <c r="AC763" s="167"/>
      <c r="AD763" s="167"/>
      <c r="AE763" s="167"/>
      <c r="AN763" s="147"/>
      <c r="AP763" s="148"/>
    </row>
    <row r="764" spans="26:42" ht="14.15" customHeight="1" x14ac:dyDescent="0.35">
      <c r="Z764" s="143"/>
      <c r="AA764" s="143"/>
      <c r="AB764" s="167"/>
      <c r="AC764" s="167"/>
      <c r="AD764" s="167"/>
      <c r="AE764" s="167"/>
      <c r="AN764" s="147"/>
      <c r="AP764" s="148"/>
    </row>
    <row r="765" spans="26:42" ht="14.15" customHeight="1" x14ac:dyDescent="0.35">
      <c r="Z765" s="143"/>
      <c r="AA765" s="143"/>
      <c r="AB765" s="167"/>
      <c r="AC765" s="167"/>
      <c r="AD765" s="167"/>
      <c r="AE765" s="167"/>
      <c r="AN765" s="147"/>
      <c r="AP765" s="148"/>
    </row>
    <row r="766" spans="26:42" ht="14.15" customHeight="1" x14ac:dyDescent="0.35">
      <c r="Z766" s="143"/>
      <c r="AA766" s="143"/>
      <c r="AB766" s="167"/>
      <c r="AC766" s="167"/>
      <c r="AD766" s="167"/>
      <c r="AE766" s="167"/>
      <c r="AN766" s="147"/>
      <c r="AP766" s="148"/>
    </row>
    <row r="767" spans="26:42" ht="14.15" customHeight="1" x14ac:dyDescent="0.35">
      <c r="Z767" s="143"/>
      <c r="AA767" s="143"/>
      <c r="AB767" s="167"/>
      <c r="AC767" s="167"/>
      <c r="AD767" s="167"/>
      <c r="AE767" s="167"/>
      <c r="AN767" s="147"/>
      <c r="AP767" s="148"/>
    </row>
    <row r="768" spans="26:42" ht="14.15" customHeight="1" x14ac:dyDescent="0.35">
      <c r="Z768" s="143"/>
      <c r="AA768" s="143"/>
      <c r="AB768" s="167"/>
      <c r="AC768" s="167"/>
      <c r="AD768" s="167"/>
      <c r="AE768" s="167"/>
      <c r="AN768" s="147"/>
      <c r="AP768" s="148"/>
    </row>
    <row r="769" spans="26:42" ht="14.15" customHeight="1" x14ac:dyDescent="0.35">
      <c r="Z769" s="143"/>
      <c r="AA769" s="143"/>
      <c r="AB769" s="167"/>
      <c r="AC769" s="167"/>
      <c r="AD769" s="167"/>
      <c r="AE769" s="167"/>
      <c r="AN769" s="147"/>
      <c r="AP769" s="148"/>
    </row>
    <row r="770" spans="26:42" ht="14.15" customHeight="1" x14ac:dyDescent="0.35">
      <c r="Z770" s="143"/>
      <c r="AA770" s="143"/>
      <c r="AB770" s="167"/>
      <c r="AC770" s="167"/>
      <c r="AD770" s="167"/>
      <c r="AE770" s="167"/>
      <c r="AN770" s="147"/>
      <c r="AP770" s="148"/>
    </row>
    <row r="771" spans="26:42" ht="14.15" customHeight="1" x14ac:dyDescent="0.35">
      <c r="Z771" s="143"/>
      <c r="AA771" s="143"/>
      <c r="AB771" s="167"/>
      <c r="AC771" s="167"/>
      <c r="AD771" s="167"/>
      <c r="AE771" s="167"/>
      <c r="AN771" s="147"/>
      <c r="AP771" s="148"/>
    </row>
    <row r="772" spans="26:42" ht="14.15" customHeight="1" x14ac:dyDescent="0.35">
      <c r="Z772" s="143"/>
      <c r="AA772" s="143"/>
      <c r="AB772" s="167"/>
      <c r="AC772" s="167"/>
      <c r="AD772" s="167"/>
      <c r="AE772" s="167"/>
      <c r="AN772" s="147"/>
      <c r="AP772" s="148"/>
    </row>
    <row r="773" spans="26:42" ht="14.15" customHeight="1" x14ac:dyDescent="0.35">
      <c r="Z773" s="143"/>
      <c r="AA773" s="143"/>
      <c r="AB773" s="167"/>
      <c r="AC773" s="167"/>
      <c r="AD773" s="167"/>
      <c r="AE773" s="167"/>
      <c r="AN773" s="147"/>
      <c r="AP773" s="148"/>
    </row>
    <row r="774" spans="26:42" ht="14.15" customHeight="1" x14ac:dyDescent="0.35">
      <c r="Z774" s="143"/>
      <c r="AA774" s="143"/>
      <c r="AB774" s="167"/>
      <c r="AC774" s="167"/>
      <c r="AD774" s="167"/>
      <c r="AE774" s="167"/>
      <c r="AN774" s="147"/>
      <c r="AP774" s="148"/>
    </row>
    <row r="775" spans="26:42" ht="14.15" customHeight="1" x14ac:dyDescent="0.35">
      <c r="Z775" s="143"/>
      <c r="AA775" s="143"/>
      <c r="AB775" s="167"/>
      <c r="AC775" s="167"/>
      <c r="AD775" s="167"/>
      <c r="AE775" s="167"/>
      <c r="AN775" s="147"/>
      <c r="AP775" s="148"/>
    </row>
    <row r="776" spans="26:42" ht="14.15" customHeight="1" x14ac:dyDescent="0.35">
      <c r="Z776" s="143"/>
      <c r="AA776" s="143"/>
      <c r="AB776" s="167"/>
      <c r="AC776" s="167"/>
      <c r="AD776" s="167"/>
      <c r="AE776" s="167"/>
      <c r="AN776" s="147"/>
      <c r="AP776" s="148"/>
    </row>
    <row r="777" spans="26:42" ht="14.15" customHeight="1" x14ac:dyDescent="0.35">
      <c r="Z777" s="143"/>
      <c r="AA777" s="143"/>
      <c r="AB777" s="167"/>
      <c r="AC777" s="167"/>
      <c r="AD777" s="167"/>
      <c r="AE777" s="167"/>
      <c r="AN777" s="147"/>
      <c r="AP777" s="148"/>
    </row>
    <row r="778" spans="26:42" ht="14.15" customHeight="1" x14ac:dyDescent="0.35">
      <c r="Z778" s="143"/>
      <c r="AA778" s="143"/>
      <c r="AB778" s="167"/>
      <c r="AC778" s="167"/>
      <c r="AD778" s="167"/>
      <c r="AE778" s="167"/>
      <c r="AN778" s="147"/>
      <c r="AP778" s="148"/>
    </row>
    <row r="779" spans="26:42" ht="14.15" customHeight="1" x14ac:dyDescent="0.35">
      <c r="Z779" s="143"/>
      <c r="AA779" s="143"/>
      <c r="AB779" s="167"/>
      <c r="AC779" s="167"/>
      <c r="AD779" s="167"/>
      <c r="AE779" s="167"/>
      <c r="AN779" s="147"/>
      <c r="AP779" s="148"/>
    </row>
    <row r="780" spans="26:42" ht="14.15" customHeight="1" x14ac:dyDescent="0.35">
      <c r="Z780" s="143"/>
      <c r="AA780" s="143"/>
      <c r="AB780" s="167"/>
      <c r="AC780" s="167"/>
      <c r="AD780" s="167"/>
      <c r="AE780" s="167"/>
      <c r="AN780" s="147"/>
      <c r="AP780" s="148"/>
    </row>
    <row r="781" spans="26:42" ht="14.15" customHeight="1" x14ac:dyDescent="0.35">
      <c r="Z781" s="143"/>
      <c r="AA781" s="143"/>
      <c r="AB781" s="167"/>
      <c r="AC781" s="167"/>
      <c r="AD781" s="167"/>
      <c r="AE781" s="167"/>
      <c r="AN781" s="147"/>
      <c r="AP781" s="148"/>
    </row>
    <row r="782" spans="26:42" ht="14.15" customHeight="1" x14ac:dyDescent="0.35">
      <c r="Z782" s="143"/>
      <c r="AA782" s="143"/>
      <c r="AB782" s="167"/>
      <c r="AC782" s="167"/>
      <c r="AD782" s="167"/>
      <c r="AE782" s="167"/>
      <c r="AN782" s="147"/>
      <c r="AP782" s="148"/>
    </row>
    <row r="783" spans="26:42" ht="14.15" customHeight="1" x14ac:dyDescent="0.35">
      <c r="Z783" s="143"/>
      <c r="AA783" s="143"/>
      <c r="AB783" s="167"/>
      <c r="AC783" s="167"/>
      <c r="AD783" s="167"/>
      <c r="AE783" s="167"/>
      <c r="AN783" s="147"/>
      <c r="AP783" s="148"/>
    </row>
    <row r="784" spans="26:42" ht="14.15" customHeight="1" x14ac:dyDescent="0.35">
      <c r="Z784" s="143"/>
      <c r="AA784" s="143"/>
      <c r="AB784" s="167"/>
      <c r="AC784" s="167"/>
      <c r="AD784" s="167"/>
      <c r="AE784" s="167"/>
      <c r="AN784" s="147"/>
      <c r="AP784" s="148"/>
    </row>
    <row r="785" spans="26:42" ht="14.15" customHeight="1" x14ac:dyDescent="0.35">
      <c r="Z785" s="143"/>
      <c r="AA785" s="143"/>
      <c r="AB785" s="167"/>
      <c r="AC785" s="167"/>
      <c r="AD785" s="167"/>
      <c r="AE785" s="167"/>
      <c r="AN785" s="147"/>
      <c r="AP785" s="148"/>
    </row>
    <row r="786" spans="26:42" ht="14.15" customHeight="1" x14ac:dyDescent="0.35">
      <c r="Z786" s="143"/>
      <c r="AA786" s="143"/>
      <c r="AB786" s="167"/>
      <c r="AC786" s="167"/>
      <c r="AD786" s="167"/>
      <c r="AE786" s="167"/>
      <c r="AN786" s="147"/>
      <c r="AP786" s="148"/>
    </row>
    <row r="787" spans="26:42" ht="14.15" customHeight="1" x14ac:dyDescent="0.35">
      <c r="Z787" s="143"/>
      <c r="AA787" s="143"/>
      <c r="AB787" s="167"/>
      <c r="AC787" s="167"/>
      <c r="AD787" s="167"/>
      <c r="AE787" s="167"/>
      <c r="AN787" s="147"/>
      <c r="AP787" s="148"/>
    </row>
    <row r="788" spans="26:42" ht="14.15" customHeight="1" x14ac:dyDescent="0.35">
      <c r="Z788" s="143"/>
      <c r="AA788" s="143"/>
      <c r="AB788" s="167"/>
      <c r="AC788" s="167"/>
      <c r="AD788" s="167"/>
      <c r="AE788" s="167"/>
      <c r="AN788" s="147"/>
      <c r="AP788" s="148"/>
    </row>
    <row r="789" spans="26:42" ht="14.15" customHeight="1" x14ac:dyDescent="0.35">
      <c r="Z789" s="143"/>
      <c r="AA789" s="143"/>
      <c r="AB789" s="167"/>
      <c r="AC789" s="167"/>
      <c r="AD789" s="167"/>
      <c r="AE789" s="167"/>
      <c r="AN789" s="147"/>
      <c r="AP789" s="148"/>
    </row>
    <row r="790" spans="26:42" ht="14.15" customHeight="1" x14ac:dyDescent="0.35">
      <c r="Z790" s="143"/>
      <c r="AA790" s="143"/>
      <c r="AB790" s="167"/>
      <c r="AC790" s="167"/>
      <c r="AD790" s="167"/>
      <c r="AE790" s="167"/>
      <c r="AN790" s="147"/>
      <c r="AP790" s="148"/>
    </row>
    <row r="791" spans="26:42" ht="14.15" customHeight="1" x14ac:dyDescent="0.35">
      <c r="Z791" s="143"/>
      <c r="AA791" s="143"/>
      <c r="AB791" s="167"/>
      <c r="AC791" s="167"/>
      <c r="AD791" s="167"/>
      <c r="AE791" s="167"/>
      <c r="AN791" s="147"/>
      <c r="AP791" s="148"/>
    </row>
    <row r="792" spans="26:42" ht="14.15" customHeight="1" x14ac:dyDescent="0.35">
      <c r="Z792" s="143"/>
      <c r="AA792" s="143"/>
      <c r="AB792" s="167"/>
      <c r="AC792" s="167"/>
      <c r="AD792" s="167"/>
      <c r="AE792" s="167"/>
      <c r="AN792" s="147"/>
      <c r="AP792" s="148"/>
    </row>
    <row r="793" spans="26:42" ht="14.15" customHeight="1" x14ac:dyDescent="0.35">
      <c r="Z793" s="143"/>
      <c r="AA793" s="143"/>
      <c r="AB793" s="167"/>
      <c r="AC793" s="167"/>
      <c r="AD793" s="167"/>
      <c r="AE793" s="167"/>
      <c r="AN793" s="147"/>
      <c r="AP793" s="148"/>
    </row>
    <row r="794" spans="26:42" ht="14.15" customHeight="1" x14ac:dyDescent="0.35">
      <c r="Z794" s="143"/>
      <c r="AA794" s="143"/>
      <c r="AB794" s="167"/>
      <c r="AC794" s="167"/>
      <c r="AD794" s="167"/>
      <c r="AE794" s="167"/>
      <c r="AN794" s="147"/>
      <c r="AP794" s="148"/>
    </row>
    <row r="795" spans="26:42" ht="14.15" customHeight="1" x14ac:dyDescent="0.35">
      <c r="Z795" s="143"/>
      <c r="AA795" s="143"/>
      <c r="AB795" s="167"/>
      <c r="AC795" s="167"/>
      <c r="AD795" s="167"/>
      <c r="AE795" s="167"/>
      <c r="AN795" s="147"/>
      <c r="AP795" s="148"/>
    </row>
    <row r="796" spans="26:42" ht="14.15" customHeight="1" x14ac:dyDescent="0.35">
      <c r="Z796" s="143"/>
      <c r="AA796" s="143"/>
      <c r="AB796" s="167"/>
      <c r="AC796" s="167"/>
      <c r="AD796" s="167"/>
      <c r="AE796" s="167"/>
      <c r="AN796" s="147"/>
      <c r="AP796" s="148"/>
    </row>
    <row r="797" spans="26:42" ht="14.15" customHeight="1" x14ac:dyDescent="0.35">
      <c r="Z797" s="143"/>
      <c r="AA797" s="143"/>
      <c r="AB797" s="167"/>
      <c r="AC797" s="167"/>
      <c r="AD797" s="167"/>
      <c r="AE797" s="167"/>
      <c r="AN797" s="147"/>
      <c r="AP797" s="148"/>
    </row>
    <row r="798" spans="26:42" ht="14.15" customHeight="1" x14ac:dyDescent="0.35">
      <c r="Z798" s="143"/>
      <c r="AA798" s="143"/>
      <c r="AB798" s="167"/>
      <c r="AC798" s="167"/>
      <c r="AD798" s="167"/>
      <c r="AE798" s="167"/>
      <c r="AN798" s="147"/>
      <c r="AP798" s="148"/>
    </row>
    <row r="799" spans="26:42" ht="14.15" customHeight="1" x14ac:dyDescent="0.35">
      <c r="Z799" s="143"/>
      <c r="AA799" s="143"/>
      <c r="AB799" s="167"/>
      <c r="AC799" s="167"/>
      <c r="AD799" s="167"/>
      <c r="AE799" s="167"/>
      <c r="AN799" s="147"/>
      <c r="AP799" s="148"/>
    </row>
    <row r="800" spans="26:42" ht="14.15" customHeight="1" x14ac:dyDescent="0.35">
      <c r="Z800" s="143"/>
      <c r="AA800" s="143"/>
      <c r="AB800" s="167"/>
      <c r="AC800" s="167"/>
      <c r="AD800" s="167"/>
      <c r="AE800" s="167"/>
      <c r="AN800" s="147"/>
      <c r="AP800" s="148"/>
    </row>
    <row r="801" spans="26:42" ht="14.15" customHeight="1" x14ac:dyDescent="0.35">
      <c r="Z801" s="143"/>
      <c r="AA801" s="143"/>
      <c r="AB801" s="167"/>
      <c r="AC801" s="167"/>
      <c r="AD801" s="167"/>
      <c r="AE801" s="167"/>
      <c r="AN801" s="147"/>
      <c r="AP801" s="148"/>
    </row>
    <row r="802" spans="26:42" ht="14.15" customHeight="1" x14ac:dyDescent="0.35">
      <c r="Z802" s="143"/>
      <c r="AA802" s="143"/>
      <c r="AB802" s="167"/>
      <c r="AC802" s="167"/>
      <c r="AD802" s="167"/>
      <c r="AE802" s="167"/>
      <c r="AN802" s="147"/>
      <c r="AP802" s="148"/>
    </row>
    <row r="803" spans="26:42" ht="14.15" customHeight="1" x14ac:dyDescent="0.35">
      <c r="Z803" s="143"/>
      <c r="AA803" s="143"/>
      <c r="AB803" s="167"/>
      <c r="AC803" s="167"/>
      <c r="AD803" s="167"/>
      <c r="AE803" s="167"/>
      <c r="AN803" s="147"/>
      <c r="AP803" s="148"/>
    </row>
    <row r="804" spans="26:42" ht="14.15" customHeight="1" x14ac:dyDescent="0.35">
      <c r="Z804" s="143"/>
      <c r="AA804" s="143"/>
      <c r="AB804" s="167"/>
      <c r="AC804" s="167"/>
      <c r="AD804" s="167"/>
      <c r="AE804" s="167"/>
      <c r="AN804" s="147"/>
      <c r="AP804" s="148"/>
    </row>
    <row r="805" spans="26:42" ht="14.15" customHeight="1" x14ac:dyDescent="0.35">
      <c r="Z805" s="143"/>
      <c r="AA805" s="143"/>
      <c r="AB805" s="167"/>
      <c r="AC805" s="167"/>
      <c r="AD805" s="167"/>
      <c r="AE805" s="167"/>
      <c r="AN805" s="147"/>
      <c r="AP805" s="148"/>
    </row>
    <row r="806" spans="26:42" ht="14.15" customHeight="1" x14ac:dyDescent="0.35">
      <c r="Z806" s="143"/>
      <c r="AA806" s="143"/>
      <c r="AB806" s="167"/>
      <c r="AC806" s="167"/>
      <c r="AD806" s="167"/>
      <c r="AE806" s="167"/>
      <c r="AN806" s="147"/>
      <c r="AP806" s="148"/>
    </row>
    <row r="807" spans="26:42" ht="14.15" customHeight="1" x14ac:dyDescent="0.35">
      <c r="Z807" s="143"/>
      <c r="AA807" s="143"/>
      <c r="AB807" s="167"/>
      <c r="AC807" s="167"/>
      <c r="AD807" s="167"/>
      <c r="AE807" s="167"/>
      <c r="AN807" s="147"/>
      <c r="AP807" s="148"/>
    </row>
    <row r="808" spans="26:42" ht="14.15" customHeight="1" x14ac:dyDescent="0.35">
      <c r="Z808" s="143"/>
      <c r="AA808" s="143"/>
      <c r="AB808" s="167"/>
      <c r="AC808" s="167"/>
      <c r="AD808" s="167"/>
      <c r="AE808" s="167"/>
      <c r="AN808" s="147"/>
      <c r="AP808" s="148"/>
    </row>
    <row r="809" spans="26:42" ht="14.15" customHeight="1" x14ac:dyDescent="0.35">
      <c r="Z809" s="143"/>
      <c r="AA809" s="143"/>
      <c r="AB809" s="167"/>
      <c r="AC809" s="167"/>
      <c r="AD809" s="167"/>
      <c r="AE809" s="167"/>
      <c r="AN809" s="147"/>
      <c r="AP809" s="148"/>
    </row>
    <row r="810" spans="26:42" ht="14.15" customHeight="1" x14ac:dyDescent="0.35">
      <c r="Z810" s="143"/>
      <c r="AA810" s="143"/>
      <c r="AB810" s="167"/>
      <c r="AC810" s="167"/>
      <c r="AD810" s="167"/>
      <c r="AE810" s="167"/>
      <c r="AN810" s="147"/>
      <c r="AP810" s="148"/>
    </row>
    <row r="811" spans="26:42" ht="14.15" customHeight="1" x14ac:dyDescent="0.35">
      <c r="Z811" s="143"/>
      <c r="AA811" s="143"/>
      <c r="AB811" s="167"/>
      <c r="AC811" s="167"/>
      <c r="AD811" s="167"/>
      <c r="AE811" s="167"/>
      <c r="AN811" s="147"/>
      <c r="AP811" s="148"/>
    </row>
    <row r="812" spans="26:42" ht="14.15" customHeight="1" x14ac:dyDescent="0.35">
      <c r="Z812" s="143"/>
      <c r="AA812" s="143"/>
      <c r="AB812" s="167"/>
      <c r="AC812" s="167"/>
      <c r="AD812" s="167"/>
      <c r="AE812" s="167"/>
      <c r="AN812" s="147"/>
      <c r="AP812" s="148"/>
    </row>
    <row r="813" spans="26:42" ht="14.15" customHeight="1" x14ac:dyDescent="0.35">
      <c r="Z813" s="143"/>
      <c r="AA813" s="143"/>
      <c r="AB813" s="167"/>
      <c r="AC813" s="167"/>
      <c r="AD813" s="167"/>
      <c r="AE813" s="167"/>
      <c r="AN813" s="147"/>
      <c r="AP813" s="148"/>
    </row>
    <row r="814" spans="26:42" ht="14.15" customHeight="1" x14ac:dyDescent="0.35">
      <c r="Z814" s="143"/>
      <c r="AA814" s="143"/>
      <c r="AB814" s="167"/>
      <c r="AC814" s="167"/>
      <c r="AD814" s="167"/>
      <c r="AE814" s="167"/>
      <c r="AN814" s="147"/>
      <c r="AP814" s="148"/>
    </row>
    <row r="815" spans="26:42" ht="14.15" customHeight="1" x14ac:dyDescent="0.35">
      <c r="Z815" s="143"/>
      <c r="AA815" s="143"/>
      <c r="AB815" s="167"/>
      <c r="AC815" s="167"/>
      <c r="AD815" s="167"/>
      <c r="AE815" s="167"/>
      <c r="AN815" s="147"/>
      <c r="AP815" s="148"/>
    </row>
    <row r="816" spans="26:42" ht="14.15" customHeight="1" x14ac:dyDescent="0.35">
      <c r="Z816" s="143"/>
      <c r="AA816" s="143"/>
      <c r="AB816" s="167"/>
      <c r="AC816" s="167"/>
      <c r="AD816" s="167"/>
      <c r="AE816" s="167"/>
      <c r="AN816" s="147"/>
      <c r="AP816" s="148"/>
    </row>
    <row r="817" spans="26:42" ht="14.15" customHeight="1" x14ac:dyDescent="0.35">
      <c r="Z817" s="143"/>
      <c r="AA817" s="143"/>
      <c r="AB817" s="167"/>
      <c r="AC817" s="167"/>
      <c r="AD817" s="167"/>
      <c r="AE817" s="167"/>
      <c r="AN817" s="147"/>
      <c r="AP817" s="148"/>
    </row>
    <row r="818" spans="26:42" ht="14.15" customHeight="1" x14ac:dyDescent="0.35">
      <c r="Z818" s="143"/>
      <c r="AA818" s="143"/>
      <c r="AB818" s="167"/>
      <c r="AC818" s="167"/>
      <c r="AD818" s="167"/>
      <c r="AE818" s="167"/>
      <c r="AN818" s="147"/>
      <c r="AP818" s="148"/>
    </row>
    <row r="819" spans="26:42" ht="14.15" customHeight="1" x14ac:dyDescent="0.35">
      <c r="Z819" s="143"/>
      <c r="AA819" s="143"/>
      <c r="AB819" s="167"/>
      <c r="AC819" s="167"/>
      <c r="AD819" s="167"/>
      <c r="AE819" s="167"/>
      <c r="AN819" s="147"/>
      <c r="AP819" s="148"/>
    </row>
    <row r="820" spans="26:42" ht="14.15" customHeight="1" x14ac:dyDescent="0.35">
      <c r="Z820" s="143"/>
      <c r="AA820" s="143"/>
      <c r="AB820" s="167"/>
      <c r="AC820" s="167"/>
      <c r="AD820" s="167"/>
      <c r="AE820" s="167"/>
      <c r="AN820" s="147"/>
      <c r="AP820" s="148"/>
    </row>
    <row r="821" spans="26:42" ht="14.15" customHeight="1" x14ac:dyDescent="0.35">
      <c r="Z821" s="143"/>
      <c r="AA821" s="143"/>
      <c r="AB821" s="167"/>
      <c r="AC821" s="167"/>
      <c r="AD821" s="167"/>
      <c r="AE821" s="167"/>
      <c r="AN821" s="147"/>
      <c r="AP821" s="148"/>
    </row>
    <row r="822" spans="26:42" ht="14.15" customHeight="1" x14ac:dyDescent="0.35">
      <c r="Z822" s="143"/>
      <c r="AA822" s="143"/>
      <c r="AB822" s="167"/>
      <c r="AC822" s="167"/>
      <c r="AD822" s="167"/>
      <c r="AE822" s="167"/>
      <c r="AN822" s="147"/>
      <c r="AP822" s="148"/>
    </row>
    <row r="823" spans="26:42" ht="14.15" customHeight="1" x14ac:dyDescent="0.35">
      <c r="Z823" s="143"/>
      <c r="AA823" s="143"/>
      <c r="AB823" s="167"/>
      <c r="AC823" s="167"/>
      <c r="AD823" s="167"/>
      <c r="AE823" s="167"/>
      <c r="AN823" s="147"/>
      <c r="AP823" s="148"/>
    </row>
    <row r="824" spans="26:42" ht="14.15" customHeight="1" x14ac:dyDescent="0.35">
      <c r="Z824" s="143"/>
      <c r="AA824" s="143"/>
      <c r="AB824" s="167"/>
      <c r="AC824" s="167"/>
      <c r="AD824" s="167"/>
      <c r="AE824" s="167"/>
      <c r="AN824" s="147"/>
      <c r="AP824" s="148"/>
    </row>
    <row r="825" spans="26:42" ht="14.15" customHeight="1" x14ac:dyDescent="0.35">
      <c r="Z825" s="143"/>
      <c r="AA825" s="143"/>
      <c r="AB825" s="167"/>
      <c r="AC825" s="167"/>
      <c r="AD825" s="167"/>
      <c r="AE825" s="167"/>
      <c r="AN825" s="147"/>
      <c r="AP825" s="148"/>
    </row>
    <row r="826" spans="26:42" ht="14.15" customHeight="1" x14ac:dyDescent="0.35">
      <c r="Z826" s="143"/>
      <c r="AA826" s="143"/>
      <c r="AB826" s="167"/>
      <c r="AC826" s="167"/>
      <c r="AD826" s="167"/>
      <c r="AE826" s="167"/>
      <c r="AN826" s="147"/>
      <c r="AP826" s="148"/>
    </row>
    <row r="827" spans="26:42" ht="14.15" customHeight="1" x14ac:dyDescent="0.35">
      <c r="Z827" s="143"/>
      <c r="AA827" s="143"/>
      <c r="AB827" s="167"/>
      <c r="AC827" s="167"/>
      <c r="AD827" s="167"/>
      <c r="AE827" s="167"/>
      <c r="AN827" s="147"/>
      <c r="AP827" s="148"/>
    </row>
    <row r="828" spans="26:42" ht="14.15" customHeight="1" x14ac:dyDescent="0.35">
      <c r="Z828" s="143"/>
      <c r="AA828" s="143"/>
      <c r="AB828" s="167"/>
      <c r="AC828" s="167"/>
      <c r="AD828" s="167"/>
      <c r="AE828" s="167"/>
      <c r="AN828" s="147"/>
      <c r="AP828" s="148"/>
    </row>
    <row r="829" spans="26:42" ht="14.15" customHeight="1" x14ac:dyDescent="0.35">
      <c r="Z829" s="143"/>
      <c r="AA829" s="143"/>
      <c r="AB829" s="167"/>
      <c r="AC829" s="167"/>
      <c r="AD829" s="167"/>
      <c r="AE829" s="167"/>
      <c r="AN829" s="147"/>
      <c r="AP829" s="148"/>
    </row>
    <row r="830" spans="26:42" ht="14.15" customHeight="1" x14ac:dyDescent="0.35">
      <c r="Z830" s="143"/>
      <c r="AA830" s="143"/>
      <c r="AB830" s="167"/>
      <c r="AC830" s="167"/>
      <c r="AD830" s="167"/>
      <c r="AE830" s="167"/>
      <c r="AN830" s="147"/>
      <c r="AP830" s="148"/>
    </row>
    <row r="831" spans="26:42" ht="14.15" customHeight="1" x14ac:dyDescent="0.35">
      <c r="Z831" s="143"/>
      <c r="AA831" s="143"/>
      <c r="AB831" s="167"/>
      <c r="AC831" s="167"/>
      <c r="AD831" s="167"/>
      <c r="AE831" s="167"/>
      <c r="AN831" s="147"/>
      <c r="AP831" s="148"/>
    </row>
    <row r="832" spans="26:42" ht="14.15" customHeight="1" x14ac:dyDescent="0.35">
      <c r="Z832" s="143"/>
      <c r="AA832" s="143"/>
      <c r="AB832" s="167"/>
      <c r="AC832" s="167"/>
      <c r="AD832" s="167"/>
      <c r="AE832" s="167"/>
      <c r="AN832" s="147"/>
      <c r="AP832" s="148"/>
    </row>
    <row r="833" spans="26:42" ht="14.15" customHeight="1" x14ac:dyDescent="0.35">
      <c r="Z833" s="143"/>
      <c r="AA833" s="143"/>
      <c r="AB833" s="167"/>
      <c r="AC833" s="167"/>
      <c r="AD833" s="167"/>
      <c r="AE833" s="167"/>
      <c r="AN833" s="147"/>
      <c r="AP833" s="148"/>
    </row>
    <row r="834" spans="26:42" ht="14.15" customHeight="1" x14ac:dyDescent="0.35">
      <c r="Z834" s="143"/>
      <c r="AA834" s="143"/>
      <c r="AB834" s="167"/>
      <c r="AC834" s="167"/>
      <c r="AD834" s="167"/>
      <c r="AE834" s="167"/>
      <c r="AN834" s="147"/>
      <c r="AP834" s="148"/>
    </row>
    <row r="835" spans="26:42" ht="14.15" customHeight="1" x14ac:dyDescent="0.35">
      <c r="Z835" s="143"/>
      <c r="AA835" s="143"/>
      <c r="AB835" s="167"/>
      <c r="AC835" s="167"/>
      <c r="AD835" s="167"/>
      <c r="AE835" s="167"/>
      <c r="AN835" s="147"/>
      <c r="AP835" s="148"/>
    </row>
    <row r="836" spans="26:42" ht="14.15" customHeight="1" x14ac:dyDescent="0.35">
      <c r="Z836" s="143"/>
      <c r="AA836" s="143"/>
      <c r="AB836" s="167"/>
      <c r="AC836" s="167"/>
      <c r="AD836" s="167"/>
      <c r="AE836" s="167"/>
      <c r="AN836" s="147"/>
      <c r="AP836" s="148"/>
    </row>
    <row r="837" spans="26:42" ht="14.15" customHeight="1" x14ac:dyDescent="0.35">
      <c r="Z837" s="143"/>
      <c r="AA837" s="143"/>
      <c r="AB837" s="167"/>
      <c r="AC837" s="167"/>
      <c r="AD837" s="167"/>
      <c r="AE837" s="167"/>
      <c r="AN837" s="147"/>
      <c r="AP837" s="148"/>
    </row>
    <row r="838" spans="26:42" ht="14.15" customHeight="1" x14ac:dyDescent="0.35">
      <c r="Z838" s="143"/>
      <c r="AA838" s="143"/>
      <c r="AB838" s="167"/>
      <c r="AC838" s="167"/>
      <c r="AD838" s="167"/>
      <c r="AE838" s="167"/>
      <c r="AN838" s="147"/>
      <c r="AP838" s="148"/>
    </row>
    <row r="839" spans="26:42" ht="14.15" customHeight="1" x14ac:dyDescent="0.35">
      <c r="Z839" s="143"/>
      <c r="AA839" s="143"/>
      <c r="AB839" s="167"/>
      <c r="AC839" s="167"/>
      <c r="AD839" s="167"/>
      <c r="AE839" s="167"/>
      <c r="AN839" s="147"/>
      <c r="AP839" s="148"/>
    </row>
    <row r="840" spans="26:42" ht="14.15" customHeight="1" x14ac:dyDescent="0.35">
      <c r="Z840" s="143"/>
      <c r="AA840" s="143"/>
      <c r="AB840" s="167"/>
      <c r="AC840" s="167"/>
      <c r="AD840" s="167"/>
      <c r="AE840" s="167"/>
      <c r="AN840" s="147"/>
      <c r="AP840" s="148"/>
    </row>
    <row r="841" spans="26:42" ht="14.15" customHeight="1" x14ac:dyDescent="0.35">
      <c r="Z841" s="143"/>
      <c r="AA841" s="143"/>
      <c r="AB841" s="167"/>
      <c r="AC841" s="167"/>
      <c r="AD841" s="167"/>
      <c r="AE841" s="167"/>
      <c r="AN841" s="147"/>
      <c r="AP841" s="148"/>
    </row>
    <row r="842" spans="26:42" ht="14.15" customHeight="1" x14ac:dyDescent="0.35">
      <c r="Z842" s="143"/>
      <c r="AA842" s="143"/>
      <c r="AB842" s="167"/>
      <c r="AC842" s="167"/>
      <c r="AD842" s="167"/>
      <c r="AE842" s="167"/>
      <c r="AN842" s="147"/>
      <c r="AP842" s="148"/>
    </row>
    <row r="843" spans="26:42" ht="14.15" customHeight="1" x14ac:dyDescent="0.35">
      <c r="Z843" s="143"/>
      <c r="AA843" s="143"/>
      <c r="AB843" s="167"/>
      <c r="AC843" s="167"/>
      <c r="AD843" s="167"/>
      <c r="AE843" s="167"/>
      <c r="AN843" s="147"/>
      <c r="AP843" s="148"/>
    </row>
    <row r="844" spans="26:42" ht="14.15" customHeight="1" x14ac:dyDescent="0.35">
      <c r="Z844" s="143"/>
      <c r="AA844" s="143"/>
      <c r="AB844" s="167"/>
      <c r="AC844" s="167"/>
      <c r="AD844" s="167"/>
      <c r="AE844" s="167"/>
      <c r="AN844" s="147"/>
      <c r="AP844" s="148"/>
    </row>
    <row r="845" spans="26:42" ht="14.15" customHeight="1" x14ac:dyDescent="0.35">
      <c r="Z845" s="143"/>
      <c r="AA845" s="143"/>
      <c r="AB845" s="167"/>
      <c r="AC845" s="167"/>
      <c r="AD845" s="167"/>
      <c r="AE845" s="167"/>
      <c r="AN845" s="147"/>
      <c r="AP845" s="148"/>
    </row>
    <row r="846" spans="26:42" ht="14.15" customHeight="1" x14ac:dyDescent="0.35">
      <c r="Z846" s="143"/>
      <c r="AA846" s="143"/>
      <c r="AB846" s="167"/>
      <c r="AC846" s="167"/>
      <c r="AD846" s="167"/>
      <c r="AE846" s="167"/>
      <c r="AN846" s="147"/>
      <c r="AP846" s="148"/>
    </row>
    <row r="847" spans="26:42" ht="14.15" customHeight="1" x14ac:dyDescent="0.35">
      <c r="Z847" s="143"/>
      <c r="AA847" s="143"/>
      <c r="AB847" s="167"/>
      <c r="AC847" s="167"/>
      <c r="AD847" s="167"/>
      <c r="AE847" s="167"/>
      <c r="AN847" s="147"/>
      <c r="AP847" s="148"/>
    </row>
    <row r="848" spans="26:42" ht="14.15" customHeight="1" x14ac:dyDescent="0.35">
      <c r="Z848" s="143"/>
      <c r="AA848" s="143"/>
      <c r="AB848" s="167"/>
      <c r="AC848" s="167"/>
      <c r="AD848" s="167"/>
      <c r="AE848" s="167"/>
      <c r="AN848" s="147"/>
      <c r="AP848" s="148"/>
    </row>
    <row r="849" spans="26:42" ht="14.15" customHeight="1" x14ac:dyDescent="0.35">
      <c r="Z849" s="143"/>
      <c r="AA849" s="143"/>
      <c r="AB849" s="167"/>
      <c r="AC849" s="167"/>
      <c r="AD849" s="167"/>
      <c r="AE849" s="167"/>
      <c r="AN849" s="147"/>
      <c r="AP849" s="148"/>
    </row>
    <row r="850" spans="26:42" ht="14.15" customHeight="1" x14ac:dyDescent="0.35">
      <c r="Z850" s="143"/>
      <c r="AA850" s="143"/>
      <c r="AB850" s="167"/>
      <c r="AC850" s="167"/>
      <c r="AD850" s="167"/>
      <c r="AE850" s="167"/>
      <c r="AN850" s="147"/>
      <c r="AP850" s="148"/>
    </row>
    <row r="851" spans="26:42" ht="14.15" customHeight="1" x14ac:dyDescent="0.35">
      <c r="Z851" s="143"/>
      <c r="AA851" s="143"/>
      <c r="AB851" s="167"/>
      <c r="AC851" s="167"/>
      <c r="AD851" s="167"/>
      <c r="AE851" s="167"/>
      <c r="AN851" s="147"/>
      <c r="AP851" s="148"/>
    </row>
    <row r="852" spans="26:42" ht="14.15" customHeight="1" x14ac:dyDescent="0.35">
      <c r="Z852" s="143"/>
      <c r="AA852" s="143"/>
      <c r="AB852" s="167"/>
      <c r="AC852" s="167"/>
      <c r="AD852" s="167"/>
      <c r="AE852" s="167"/>
      <c r="AN852" s="147"/>
      <c r="AP852" s="148"/>
    </row>
    <row r="853" spans="26:42" ht="14.15" customHeight="1" x14ac:dyDescent="0.35">
      <c r="Z853" s="143"/>
      <c r="AA853" s="143"/>
      <c r="AB853" s="167"/>
      <c r="AC853" s="167"/>
      <c r="AD853" s="167"/>
      <c r="AE853" s="167"/>
      <c r="AN853" s="147"/>
      <c r="AP853" s="148"/>
    </row>
    <row r="854" spans="26:42" ht="14.15" customHeight="1" x14ac:dyDescent="0.35">
      <c r="Z854" s="143"/>
      <c r="AA854" s="143"/>
      <c r="AB854" s="167"/>
      <c r="AC854" s="167"/>
      <c r="AD854" s="167"/>
      <c r="AE854" s="167"/>
      <c r="AN854" s="147"/>
      <c r="AP854" s="148"/>
    </row>
    <row r="855" spans="26:42" ht="14.15" customHeight="1" x14ac:dyDescent="0.35">
      <c r="Z855" s="143"/>
      <c r="AA855" s="143"/>
      <c r="AB855" s="167"/>
      <c r="AC855" s="167"/>
      <c r="AD855" s="167"/>
      <c r="AE855" s="167"/>
      <c r="AN855" s="147"/>
      <c r="AP855" s="148"/>
    </row>
    <row r="856" spans="26:42" ht="14.15" customHeight="1" x14ac:dyDescent="0.35">
      <c r="Z856" s="143"/>
      <c r="AA856" s="143"/>
      <c r="AB856" s="167"/>
      <c r="AC856" s="167"/>
      <c r="AD856" s="167"/>
      <c r="AE856" s="167"/>
      <c r="AN856" s="147"/>
      <c r="AP856" s="148"/>
    </row>
    <row r="857" spans="26:42" ht="14.15" customHeight="1" x14ac:dyDescent="0.35">
      <c r="Z857" s="143"/>
      <c r="AA857" s="143"/>
      <c r="AB857" s="167"/>
      <c r="AC857" s="167"/>
      <c r="AD857" s="167"/>
      <c r="AE857" s="167"/>
      <c r="AN857" s="147"/>
      <c r="AP857" s="148"/>
    </row>
    <row r="858" spans="26:42" ht="14.15" customHeight="1" x14ac:dyDescent="0.35">
      <c r="Z858" s="143"/>
      <c r="AA858" s="143"/>
      <c r="AB858" s="167"/>
      <c r="AC858" s="167"/>
      <c r="AD858" s="167"/>
      <c r="AE858" s="167"/>
      <c r="AN858" s="147"/>
      <c r="AP858" s="148"/>
    </row>
    <row r="859" spans="26:42" ht="14.15" customHeight="1" x14ac:dyDescent="0.35">
      <c r="Z859" s="143"/>
      <c r="AA859" s="143"/>
      <c r="AB859" s="167"/>
      <c r="AC859" s="167"/>
      <c r="AD859" s="167"/>
      <c r="AE859" s="167"/>
      <c r="AN859" s="147"/>
      <c r="AP859" s="148"/>
    </row>
    <row r="860" spans="26:42" ht="14.15" customHeight="1" x14ac:dyDescent="0.35">
      <c r="Z860" s="143"/>
      <c r="AA860" s="143"/>
      <c r="AB860" s="167"/>
      <c r="AC860" s="167"/>
      <c r="AD860" s="167"/>
      <c r="AE860" s="167"/>
      <c r="AN860" s="147"/>
      <c r="AP860" s="148"/>
    </row>
    <row r="861" spans="26:42" ht="14.15" customHeight="1" x14ac:dyDescent="0.35">
      <c r="Z861" s="143"/>
      <c r="AA861" s="143"/>
      <c r="AB861" s="167"/>
      <c r="AC861" s="167"/>
      <c r="AD861" s="167"/>
      <c r="AE861" s="167"/>
      <c r="AN861" s="147"/>
      <c r="AP861" s="148"/>
    </row>
    <row r="862" spans="26:42" ht="14.15" customHeight="1" x14ac:dyDescent="0.35">
      <c r="Z862" s="143"/>
      <c r="AA862" s="143"/>
      <c r="AB862" s="167"/>
      <c r="AC862" s="167"/>
      <c r="AD862" s="167"/>
      <c r="AE862" s="167"/>
      <c r="AN862" s="147"/>
      <c r="AP862" s="148"/>
    </row>
    <row r="863" spans="26:42" ht="14.15" customHeight="1" x14ac:dyDescent="0.35">
      <c r="Z863" s="143"/>
      <c r="AA863" s="143"/>
      <c r="AB863" s="167"/>
      <c r="AC863" s="167"/>
      <c r="AD863" s="167"/>
      <c r="AE863" s="167"/>
      <c r="AN863" s="147"/>
      <c r="AP863" s="148"/>
    </row>
    <row r="864" spans="26:42" ht="14.15" customHeight="1" x14ac:dyDescent="0.35">
      <c r="Z864" s="143"/>
      <c r="AA864" s="143"/>
      <c r="AB864" s="167"/>
      <c r="AC864" s="167"/>
      <c r="AD864" s="167"/>
      <c r="AE864" s="167"/>
      <c r="AN864" s="147"/>
      <c r="AP864" s="148"/>
    </row>
    <row r="865" spans="26:42" ht="14.15" customHeight="1" x14ac:dyDescent="0.35">
      <c r="Z865" s="143"/>
      <c r="AA865" s="143"/>
      <c r="AB865" s="167"/>
      <c r="AC865" s="167"/>
      <c r="AD865" s="167"/>
      <c r="AE865" s="167"/>
      <c r="AN865" s="147"/>
      <c r="AP865" s="148"/>
    </row>
    <row r="866" spans="26:42" ht="14.15" customHeight="1" x14ac:dyDescent="0.35">
      <c r="Z866" s="143"/>
      <c r="AA866" s="143"/>
      <c r="AB866" s="167"/>
      <c r="AC866" s="167"/>
      <c r="AD866" s="167"/>
      <c r="AE866" s="167"/>
      <c r="AN866" s="147"/>
      <c r="AP866" s="148"/>
    </row>
    <row r="867" spans="26:42" ht="14.15" customHeight="1" x14ac:dyDescent="0.35">
      <c r="Z867" s="143"/>
      <c r="AA867" s="143"/>
      <c r="AB867" s="167"/>
      <c r="AC867" s="167"/>
      <c r="AD867" s="167"/>
      <c r="AE867" s="167"/>
      <c r="AN867" s="147"/>
      <c r="AP867" s="148"/>
    </row>
    <row r="868" spans="26:42" ht="14.15" customHeight="1" x14ac:dyDescent="0.35">
      <c r="Z868" s="143"/>
      <c r="AA868" s="143"/>
      <c r="AB868" s="167"/>
      <c r="AC868" s="167"/>
      <c r="AD868" s="167"/>
      <c r="AE868" s="167"/>
      <c r="AN868" s="147"/>
      <c r="AP868" s="148"/>
    </row>
    <row r="869" spans="26:42" ht="14.15" customHeight="1" x14ac:dyDescent="0.35">
      <c r="Z869" s="143"/>
      <c r="AA869" s="143"/>
      <c r="AB869" s="167"/>
      <c r="AC869" s="167"/>
      <c r="AD869" s="167"/>
      <c r="AE869" s="167"/>
      <c r="AN869" s="147"/>
      <c r="AP869" s="148"/>
    </row>
    <row r="870" spans="26:42" ht="14.15" customHeight="1" x14ac:dyDescent="0.35">
      <c r="Z870" s="143"/>
      <c r="AA870" s="143"/>
      <c r="AB870" s="167"/>
      <c r="AC870" s="167"/>
      <c r="AD870" s="167"/>
      <c r="AE870" s="167"/>
      <c r="AN870" s="147"/>
      <c r="AP870" s="148"/>
    </row>
    <row r="871" spans="26:42" ht="14.15" customHeight="1" x14ac:dyDescent="0.35">
      <c r="Z871" s="143"/>
      <c r="AA871" s="143"/>
      <c r="AB871" s="167"/>
      <c r="AC871" s="167"/>
      <c r="AD871" s="167"/>
      <c r="AE871" s="167"/>
      <c r="AN871" s="147"/>
      <c r="AP871" s="148"/>
    </row>
    <row r="872" spans="26:42" ht="14.15" customHeight="1" x14ac:dyDescent="0.35">
      <c r="Z872" s="143"/>
      <c r="AA872" s="143"/>
      <c r="AB872" s="167"/>
      <c r="AC872" s="167"/>
      <c r="AD872" s="167"/>
      <c r="AE872" s="167"/>
      <c r="AN872" s="147"/>
      <c r="AP872" s="148"/>
    </row>
    <row r="873" spans="26:42" ht="14.15" customHeight="1" x14ac:dyDescent="0.35">
      <c r="Z873" s="143"/>
      <c r="AA873" s="143"/>
      <c r="AB873" s="167"/>
      <c r="AC873" s="167"/>
      <c r="AD873" s="167"/>
      <c r="AE873" s="167"/>
      <c r="AN873" s="147"/>
      <c r="AP873" s="148"/>
    </row>
    <row r="874" spans="26:42" ht="14.15" customHeight="1" x14ac:dyDescent="0.35">
      <c r="Z874" s="143"/>
      <c r="AA874" s="143"/>
      <c r="AB874" s="167"/>
      <c r="AC874" s="167"/>
      <c r="AD874" s="167"/>
      <c r="AE874" s="167"/>
      <c r="AN874" s="147"/>
      <c r="AP874" s="148"/>
    </row>
    <row r="875" spans="26:42" ht="14.15" customHeight="1" x14ac:dyDescent="0.35">
      <c r="Z875" s="143"/>
      <c r="AA875" s="143"/>
      <c r="AB875" s="167"/>
      <c r="AC875" s="167"/>
      <c r="AD875" s="167"/>
      <c r="AE875" s="167"/>
      <c r="AN875" s="147"/>
      <c r="AP875" s="148"/>
    </row>
    <row r="876" spans="26:42" ht="14.15" customHeight="1" x14ac:dyDescent="0.35">
      <c r="Z876" s="143"/>
      <c r="AA876" s="143"/>
      <c r="AB876" s="167"/>
      <c r="AC876" s="167"/>
      <c r="AD876" s="167"/>
      <c r="AE876" s="167"/>
      <c r="AN876" s="147"/>
      <c r="AP876" s="148"/>
    </row>
    <row r="877" spans="26:42" ht="14.15" customHeight="1" x14ac:dyDescent="0.35">
      <c r="Z877" s="143"/>
      <c r="AA877" s="143"/>
      <c r="AB877" s="167"/>
      <c r="AC877" s="167"/>
      <c r="AD877" s="167"/>
      <c r="AE877" s="167"/>
      <c r="AN877" s="147"/>
      <c r="AP877" s="148"/>
    </row>
    <row r="878" spans="26:42" ht="14.15" customHeight="1" x14ac:dyDescent="0.35">
      <c r="Z878" s="143"/>
      <c r="AA878" s="143"/>
      <c r="AB878" s="167"/>
      <c r="AC878" s="167"/>
      <c r="AD878" s="167"/>
      <c r="AE878" s="167"/>
      <c r="AN878" s="147"/>
      <c r="AP878" s="148"/>
    </row>
    <row r="879" spans="26:42" ht="14.15" customHeight="1" x14ac:dyDescent="0.35">
      <c r="Z879" s="143"/>
      <c r="AA879" s="143"/>
      <c r="AB879" s="167"/>
      <c r="AC879" s="167"/>
      <c r="AD879" s="167"/>
      <c r="AE879" s="167"/>
      <c r="AN879" s="147"/>
      <c r="AP879" s="148"/>
    </row>
    <row r="880" spans="26:42" ht="14.15" customHeight="1" x14ac:dyDescent="0.35">
      <c r="Z880" s="143"/>
      <c r="AA880" s="143"/>
      <c r="AB880" s="167"/>
      <c r="AC880" s="167"/>
      <c r="AD880" s="167"/>
      <c r="AE880" s="167"/>
      <c r="AN880" s="147"/>
      <c r="AP880" s="148"/>
    </row>
    <row r="881" spans="26:42" ht="14.15" customHeight="1" x14ac:dyDescent="0.35">
      <c r="Z881" s="143"/>
      <c r="AA881" s="143"/>
      <c r="AB881" s="167"/>
      <c r="AC881" s="167"/>
      <c r="AD881" s="167"/>
      <c r="AE881" s="167"/>
      <c r="AN881" s="147"/>
      <c r="AP881" s="148"/>
    </row>
    <row r="882" spans="26:42" ht="14.15" customHeight="1" x14ac:dyDescent="0.35">
      <c r="Z882" s="143"/>
      <c r="AA882" s="143"/>
      <c r="AB882" s="167"/>
      <c r="AC882" s="167"/>
      <c r="AD882" s="167"/>
      <c r="AE882" s="167"/>
      <c r="AN882" s="147"/>
      <c r="AP882" s="148"/>
    </row>
    <row r="883" spans="26:42" ht="14.15" customHeight="1" x14ac:dyDescent="0.35">
      <c r="Z883" s="143"/>
      <c r="AA883" s="143"/>
      <c r="AB883" s="167"/>
      <c r="AC883" s="167"/>
      <c r="AD883" s="167"/>
      <c r="AE883" s="167"/>
      <c r="AN883" s="147"/>
      <c r="AP883" s="148"/>
    </row>
    <row r="884" spans="26:42" ht="14.15" customHeight="1" x14ac:dyDescent="0.35">
      <c r="Z884" s="143"/>
      <c r="AA884" s="143"/>
      <c r="AB884" s="167"/>
      <c r="AC884" s="167"/>
      <c r="AD884" s="167"/>
      <c r="AE884" s="167"/>
      <c r="AN884" s="147"/>
      <c r="AP884" s="148"/>
    </row>
    <row r="885" spans="26:42" ht="14.15" customHeight="1" x14ac:dyDescent="0.35">
      <c r="Z885" s="143"/>
      <c r="AA885" s="143"/>
      <c r="AB885" s="167"/>
      <c r="AC885" s="167"/>
      <c r="AD885" s="167"/>
      <c r="AE885" s="167"/>
      <c r="AN885" s="147"/>
      <c r="AP885" s="148"/>
    </row>
    <row r="886" spans="26:42" ht="14.15" customHeight="1" x14ac:dyDescent="0.35">
      <c r="Z886" s="143"/>
      <c r="AA886" s="143"/>
      <c r="AB886" s="167"/>
      <c r="AC886" s="167"/>
      <c r="AD886" s="167"/>
      <c r="AE886" s="167"/>
      <c r="AN886" s="147"/>
      <c r="AP886" s="148"/>
    </row>
    <row r="887" spans="26:42" ht="14.15" customHeight="1" x14ac:dyDescent="0.35">
      <c r="Z887" s="143"/>
      <c r="AA887" s="143"/>
      <c r="AB887" s="167"/>
      <c r="AC887" s="167"/>
      <c r="AD887" s="167"/>
      <c r="AE887" s="167"/>
      <c r="AN887" s="147"/>
      <c r="AP887" s="148"/>
    </row>
    <row r="888" spans="26:42" ht="14.15" customHeight="1" x14ac:dyDescent="0.35">
      <c r="Z888" s="143"/>
      <c r="AA888" s="143"/>
      <c r="AB888" s="167"/>
      <c r="AC888" s="167"/>
      <c r="AD888" s="167"/>
      <c r="AE888" s="167"/>
      <c r="AN888" s="147"/>
      <c r="AP888" s="148"/>
    </row>
    <row r="889" spans="26:42" ht="14.15" customHeight="1" x14ac:dyDescent="0.35">
      <c r="Z889" s="143"/>
      <c r="AA889" s="143"/>
      <c r="AB889" s="167"/>
      <c r="AC889" s="167"/>
      <c r="AD889" s="167"/>
      <c r="AE889" s="167"/>
      <c r="AN889" s="147"/>
      <c r="AP889" s="148"/>
    </row>
    <row r="890" spans="26:42" ht="14.15" customHeight="1" x14ac:dyDescent="0.35">
      <c r="Z890" s="143"/>
      <c r="AA890" s="143"/>
      <c r="AB890" s="167"/>
      <c r="AC890" s="167"/>
      <c r="AD890" s="167"/>
      <c r="AE890" s="167"/>
      <c r="AN890" s="147"/>
      <c r="AP890" s="148"/>
    </row>
    <row r="891" spans="26:42" ht="14.15" customHeight="1" x14ac:dyDescent="0.35">
      <c r="Z891" s="143"/>
      <c r="AA891" s="143"/>
      <c r="AB891" s="167"/>
      <c r="AC891" s="167"/>
      <c r="AD891" s="167"/>
      <c r="AE891" s="167"/>
      <c r="AN891" s="147"/>
      <c r="AP891" s="148"/>
    </row>
    <row r="892" spans="26:42" ht="14.15" customHeight="1" x14ac:dyDescent="0.35">
      <c r="Z892" s="143"/>
      <c r="AA892" s="143"/>
      <c r="AB892" s="167"/>
      <c r="AC892" s="167"/>
      <c r="AD892" s="167"/>
      <c r="AE892" s="167"/>
      <c r="AN892" s="147"/>
      <c r="AP892" s="148"/>
    </row>
    <row r="893" spans="26:42" ht="14.15" customHeight="1" x14ac:dyDescent="0.35">
      <c r="Z893" s="143"/>
      <c r="AA893" s="143"/>
      <c r="AB893" s="167"/>
      <c r="AC893" s="167"/>
      <c r="AD893" s="167"/>
      <c r="AE893" s="167"/>
      <c r="AN893" s="147"/>
      <c r="AP893" s="148"/>
    </row>
    <row r="894" spans="26:42" ht="14.15" customHeight="1" x14ac:dyDescent="0.35">
      <c r="Z894" s="143"/>
      <c r="AA894" s="143"/>
      <c r="AB894" s="167"/>
      <c r="AC894" s="167"/>
      <c r="AD894" s="167"/>
      <c r="AE894" s="167"/>
      <c r="AN894" s="147"/>
      <c r="AP894" s="148"/>
    </row>
    <row r="895" spans="26:42" ht="14.15" customHeight="1" x14ac:dyDescent="0.35">
      <c r="Z895" s="143"/>
      <c r="AA895" s="143"/>
      <c r="AB895" s="167"/>
      <c r="AC895" s="167"/>
      <c r="AD895" s="167"/>
      <c r="AE895" s="167"/>
      <c r="AN895" s="147"/>
      <c r="AP895" s="148"/>
    </row>
    <row r="896" spans="26:42" ht="14.15" customHeight="1" x14ac:dyDescent="0.35">
      <c r="Z896" s="143"/>
      <c r="AA896" s="143"/>
      <c r="AB896" s="167"/>
      <c r="AC896" s="167"/>
      <c r="AD896" s="167"/>
      <c r="AE896" s="167"/>
      <c r="AN896" s="147"/>
      <c r="AP896" s="148"/>
    </row>
    <row r="897" spans="26:42" ht="14.15" customHeight="1" x14ac:dyDescent="0.35">
      <c r="Z897" s="143"/>
      <c r="AA897" s="143"/>
      <c r="AB897" s="167"/>
      <c r="AC897" s="167"/>
      <c r="AD897" s="167"/>
      <c r="AE897" s="167"/>
      <c r="AN897" s="147"/>
      <c r="AP897" s="148"/>
    </row>
    <row r="898" spans="26:42" ht="14.15" customHeight="1" x14ac:dyDescent="0.35">
      <c r="Z898" s="143"/>
      <c r="AA898" s="143"/>
      <c r="AB898" s="167"/>
      <c r="AC898" s="167"/>
      <c r="AD898" s="167"/>
      <c r="AE898" s="167"/>
      <c r="AN898" s="147"/>
      <c r="AP898" s="148"/>
    </row>
    <row r="899" spans="26:42" ht="14.15" customHeight="1" x14ac:dyDescent="0.35">
      <c r="Z899" s="143"/>
      <c r="AA899" s="143"/>
      <c r="AB899" s="167"/>
      <c r="AC899" s="167"/>
      <c r="AD899" s="167"/>
      <c r="AE899" s="167"/>
      <c r="AN899" s="147"/>
      <c r="AP899" s="148"/>
    </row>
    <row r="900" spans="26:42" ht="14.15" customHeight="1" x14ac:dyDescent="0.35">
      <c r="Z900" s="143"/>
      <c r="AA900" s="143"/>
      <c r="AB900" s="167"/>
      <c r="AC900" s="167"/>
      <c r="AD900" s="167"/>
      <c r="AE900" s="167"/>
      <c r="AN900" s="147"/>
      <c r="AP900" s="148"/>
    </row>
    <row r="901" spans="26:42" ht="14.15" customHeight="1" x14ac:dyDescent="0.35">
      <c r="Z901" s="143"/>
      <c r="AA901" s="143"/>
      <c r="AB901" s="167"/>
      <c r="AC901" s="167"/>
      <c r="AD901" s="167"/>
      <c r="AE901" s="167"/>
      <c r="AN901" s="147"/>
      <c r="AP901" s="148"/>
    </row>
    <row r="902" spans="26:42" ht="14.15" customHeight="1" x14ac:dyDescent="0.35">
      <c r="Z902" s="143"/>
      <c r="AA902" s="143"/>
      <c r="AB902" s="167"/>
      <c r="AC902" s="167"/>
      <c r="AD902" s="167"/>
      <c r="AE902" s="167"/>
      <c r="AN902" s="147"/>
      <c r="AP902" s="148"/>
    </row>
    <row r="903" spans="26:42" ht="14.15" customHeight="1" x14ac:dyDescent="0.35">
      <c r="Z903" s="143"/>
      <c r="AA903" s="143"/>
      <c r="AB903" s="167"/>
      <c r="AC903" s="167"/>
      <c r="AD903" s="167"/>
      <c r="AE903" s="167"/>
      <c r="AN903" s="147"/>
      <c r="AP903" s="148"/>
    </row>
    <row r="904" spans="26:42" ht="14.15" customHeight="1" x14ac:dyDescent="0.35">
      <c r="Z904" s="143"/>
      <c r="AA904" s="143"/>
      <c r="AB904" s="167"/>
      <c r="AC904" s="167"/>
      <c r="AD904" s="167"/>
      <c r="AE904" s="167"/>
      <c r="AN904" s="147"/>
      <c r="AP904" s="148"/>
    </row>
    <row r="905" spans="26:42" ht="14.15" customHeight="1" x14ac:dyDescent="0.35">
      <c r="Z905" s="143"/>
      <c r="AA905" s="143"/>
      <c r="AB905" s="167"/>
      <c r="AC905" s="167"/>
      <c r="AD905" s="167"/>
      <c r="AE905" s="167"/>
      <c r="AN905" s="147"/>
      <c r="AP905" s="148"/>
    </row>
    <row r="906" spans="26:42" ht="14.15" customHeight="1" x14ac:dyDescent="0.35">
      <c r="Z906" s="143"/>
      <c r="AA906" s="143"/>
      <c r="AB906" s="167"/>
      <c r="AC906" s="167"/>
      <c r="AD906" s="167"/>
      <c r="AE906" s="167"/>
      <c r="AN906" s="147"/>
      <c r="AP906" s="148"/>
    </row>
    <row r="907" spans="26:42" ht="14.15" customHeight="1" x14ac:dyDescent="0.35">
      <c r="Z907" s="143"/>
      <c r="AA907" s="143"/>
      <c r="AB907" s="167"/>
      <c r="AC907" s="167"/>
      <c r="AD907" s="167"/>
      <c r="AE907" s="167"/>
      <c r="AN907" s="147"/>
      <c r="AP907" s="148"/>
    </row>
    <row r="908" spans="26:42" ht="14.15" customHeight="1" x14ac:dyDescent="0.35">
      <c r="Z908" s="143"/>
      <c r="AA908" s="143"/>
      <c r="AB908" s="167"/>
      <c r="AC908" s="167"/>
      <c r="AD908" s="167"/>
      <c r="AE908" s="167"/>
      <c r="AN908" s="147"/>
      <c r="AP908" s="148"/>
    </row>
    <row r="909" spans="26:42" ht="14.15" customHeight="1" x14ac:dyDescent="0.35">
      <c r="Z909" s="143"/>
      <c r="AA909" s="143"/>
      <c r="AB909" s="167"/>
      <c r="AC909" s="167"/>
      <c r="AD909" s="167"/>
      <c r="AE909" s="167"/>
      <c r="AN909" s="147"/>
      <c r="AP909" s="148"/>
    </row>
    <row r="910" spans="26:42" ht="14.15" customHeight="1" x14ac:dyDescent="0.35">
      <c r="Z910" s="143"/>
      <c r="AA910" s="143"/>
      <c r="AB910" s="167"/>
      <c r="AC910" s="167"/>
      <c r="AD910" s="167"/>
      <c r="AE910" s="167"/>
      <c r="AN910" s="147"/>
      <c r="AP910" s="148"/>
    </row>
    <row r="911" spans="26:42" ht="14.15" customHeight="1" x14ac:dyDescent="0.35">
      <c r="Z911" s="143"/>
      <c r="AA911" s="143"/>
      <c r="AB911" s="167"/>
      <c r="AC911" s="167"/>
      <c r="AD911" s="167"/>
      <c r="AE911" s="167"/>
      <c r="AN911" s="147"/>
      <c r="AP911" s="148"/>
    </row>
    <row r="912" spans="26:42" ht="14.15" customHeight="1" x14ac:dyDescent="0.35">
      <c r="Z912" s="143"/>
      <c r="AA912" s="143"/>
      <c r="AB912" s="167"/>
      <c r="AC912" s="167"/>
      <c r="AD912" s="167"/>
      <c r="AE912" s="167"/>
      <c r="AN912" s="147"/>
      <c r="AP912" s="148"/>
    </row>
    <row r="913" spans="26:42" ht="14.15" customHeight="1" x14ac:dyDescent="0.35">
      <c r="Z913" s="143"/>
      <c r="AA913" s="143"/>
      <c r="AB913" s="167"/>
      <c r="AC913" s="167"/>
      <c r="AD913" s="167"/>
      <c r="AE913" s="167"/>
      <c r="AN913" s="147"/>
      <c r="AP913" s="148"/>
    </row>
    <row r="914" spans="26:42" ht="14.15" customHeight="1" x14ac:dyDescent="0.35">
      <c r="Z914" s="143"/>
      <c r="AA914" s="143"/>
      <c r="AB914" s="167"/>
      <c r="AC914" s="167"/>
      <c r="AD914" s="167"/>
      <c r="AE914" s="167"/>
      <c r="AN914" s="147"/>
      <c r="AP914" s="148"/>
    </row>
    <row r="915" spans="26:42" ht="14.15" customHeight="1" x14ac:dyDescent="0.35">
      <c r="Z915" s="143"/>
      <c r="AA915" s="143"/>
      <c r="AB915" s="167"/>
      <c r="AC915" s="167"/>
      <c r="AD915" s="167"/>
      <c r="AE915" s="167"/>
      <c r="AN915" s="147"/>
      <c r="AP915" s="148"/>
    </row>
    <row r="916" spans="26:42" ht="14.15" customHeight="1" x14ac:dyDescent="0.35">
      <c r="Z916" s="143"/>
      <c r="AA916" s="143"/>
      <c r="AB916" s="167"/>
      <c r="AC916" s="167"/>
      <c r="AD916" s="167"/>
      <c r="AE916" s="167"/>
      <c r="AN916" s="147"/>
      <c r="AP916" s="148"/>
    </row>
    <row r="917" spans="26:42" ht="14.15" customHeight="1" x14ac:dyDescent="0.35">
      <c r="Z917" s="143"/>
      <c r="AA917" s="143"/>
      <c r="AB917" s="167"/>
      <c r="AC917" s="167"/>
      <c r="AD917" s="167"/>
      <c r="AE917" s="167"/>
      <c r="AN917" s="147"/>
      <c r="AP917" s="148"/>
    </row>
    <row r="918" spans="26:42" ht="14.15" customHeight="1" x14ac:dyDescent="0.35">
      <c r="Z918" s="143"/>
      <c r="AA918" s="143"/>
      <c r="AB918" s="167"/>
      <c r="AC918" s="167"/>
      <c r="AD918" s="167"/>
      <c r="AE918" s="167"/>
      <c r="AN918" s="147"/>
      <c r="AP918" s="148"/>
    </row>
    <row r="919" spans="26:42" ht="14.15" customHeight="1" x14ac:dyDescent="0.35">
      <c r="Z919" s="143"/>
      <c r="AA919" s="143"/>
      <c r="AB919" s="167"/>
      <c r="AC919" s="167"/>
      <c r="AD919" s="167"/>
      <c r="AE919" s="167"/>
      <c r="AN919" s="147"/>
      <c r="AP919" s="148"/>
    </row>
    <row r="920" spans="26:42" ht="14.15" customHeight="1" x14ac:dyDescent="0.35">
      <c r="Z920" s="143"/>
      <c r="AA920" s="143"/>
      <c r="AB920" s="167"/>
      <c r="AC920" s="167"/>
      <c r="AD920" s="167"/>
      <c r="AE920" s="167"/>
      <c r="AN920" s="147"/>
      <c r="AP920" s="148"/>
    </row>
    <row r="921" spans="26:42" ht="14.15" customHeight="1" x14ac:dyDescent="0.35">
      <c r="Z921" s="143"/>
      <c r="AA921" s="143"/>
      <c r="AB921" s="167"/>
      <c r="AC921" s="167"/>
      <c r="AD921" s="167"/>
      <c r="AE921" s="167"/>
      <c r="AN921" s="147"/>
      <c r="AP921" s="148"/>
    </row>
    <row r="922" spans="26:42" ht="14.15" customHeight="1" x14ac:dyDescent="0.35">
      <c r="Z922" s="143"/>
      <c r="AA922" s="143"/>
      <c r="AB922" s="167"/>
      <c r="AC922" s="167"/>
      <c r="AD922" s="167"/>
      <c r="AE922" s="167"/>
      <c r="AN922" s="147"/>
      <c r="AP922" s="148"/>
    </row>
    <row r="923" spans="26:42" ht="14.15" customHeight="1" x14ac:dyDescent="0.35">
      <c r="Z923" s="143"/>
      <c r="AA923" s="143"/>
      <c r="AB923" s="167"/>
      <c r="AC923" s="167"/>
      <c r="AD923" s="167"/>
      <c r="AE923" s="167"/>
      <c r="AN923" s="147"/>
      <c r="AP923" s="148"/>
    </row>
    <row r="924" spans="26:42" ht="14.15" customHeight="1" x14ac:dyDescent="0.35">
      <c r="Z924" s="143"/>
      <c r="AA924" s="143"/>
      <c r="AB924" s="167"/>
      <c r="AC924" s="167"/>
      <c r="AD924" s="167"/>
      <c r="AE924" s="167"/>
      <c r="AN924" s="147"/>
      <c r="AP924" s="148"/>
    </row>
    <row r="925" spans="26:42" ht="14.15" customHeight="1" x14ac:dyDescent="0.35">
      <c r="Z925" s="143"/>
      <c r="AA925" s="143"/>
      <c r="AB925" s="167"/>
      <c r="AC925" s="167"/>
      <c r="AD925" s="167"/>
      <c r="AE925" s="167"/>
      <c r="AN925" s="147"/>
      <c r="AP925" s="148"/>
    </row>
    <row r="926" spans="26:42" ht="14.15" customHeight="1" x14ac:dyDescent="0.35">
      <c r="Z926" s="143"/>
      <c r="AA926" s="143"/>
      <c r="AB926" s="167"/>
      <c r="AC926" s="167"/>
      <c r="AD926" s="167"/>
      <c r="AE926" s="167"/>
      <c r="AN926" s="147"/>
      <c r="AP926" s="148"/>
    </row>
    <row r="927" spans="26:42" ht="14.15" customHeight="1" x14ac:dyDescent="0.35">
      <c r="Z927" s="143"/>
      <c r="AA927" s="143"/>
      <c r="AB927" s="167"/>
      <c r="AC927" s="167"/>
      <c r="AD927" s="167"/>
      <c r="AE927" s="167"/>
      <c r="AN927" s="147"/>
      <c r="AP927" s="148"/>
    </row>
    <row r="928" spans="26:42" ht="14.15" customHeight="1" x14ac:dyDescent="0.35">
      <c r="Z928" s="143"/>
      <c r="AA928" s="143"/>
      <c r="AB928" s="167"/>
      <c r="AC928" s="167"/>
      <c r="AD928" s="167"/>
      <c r="AE928" s="167"/>
      <c r="AN928" s="147"/>
      <c r="AP928" s="148"/>
    </row>
    <row r="929" spans="26:42" ht="14.15" customHeight="1" x14ac:dyDescent="0.35">
      <c r="Z929" s="143"/>
      <c r="AA929" s="143"/>
      <c r="AB929" s="167"/>
      <c r="AC929" s="167"/>
      <c r="AD929" s="167"/>
      <c r="AE929" s="167"/>
      <c r="AN929" s="147"/>
      <c r="AP929" s="148"/>
    </row>
    <row r="930" spans="26:42" ht="14.15" customHeight="1" x14ac:dyDescent="0.35">
      <c r="Z930" s="143"/>
      <c r="AA930" s="143"/>
      <c r="AB930" s="167"/>
      <c r="AC930" s="167"/>
      <c r="AD930" s="167"/>
      <c r="AE930" s="167"/>
      <c r="AN930" s="147"/>
      <c r="AP930" s="148"/>
    </row>
    <row r="931" spans="26:42" ht="14.15" customHeight="1" x14ac:dyDescent="0.35">
      <c r="Z931" s="143"/>
      <c r="AA931" s="143"/>
      <c r="AB931" s="167"/>
      <c r="AC931" s="167"/>
      <c r="AD931" s="167"/>
      <c r="AE931" s="167"/>
      <c r="AN931" s="147"/>
      <c r="AP931" s="148"/>
    </row>
    <row r="932" spans="26:42" ht="14.15" customHeight="1" x14ac:dyDescent="0.35">
      <c r="Z932" s="143"/>
      <c r="AA932" s="143"/>
      <c r="AB932" s="167"/>
      <c r="AC932" s="167"/>
      <c r="AD932" s="167"/>
      <c r="AE932" s="167"/>
      <c r="AN932" s="147"/>
      <c r="AP932" s="148"/>
    </row>
    <row r="933" spans="26:42" ht="14.15" customHeight="1" x14ac:dyDescent="0.35">
      <c r="Z933" s="143"/>
      <c r="AA933" s="143"/>
      <c r="AB933" s="167"/>
      <c r="AC933" s="167"/>
      <c r="AD933" s="167"/>
      <c r="AE933" s="167"/>
      <c r="AN933" s="147"/>
      <c r="AP933" s="148"/>
    </row>
    <row r="934" spans="26:42" ht="14.15" customHeight="1" x14ac:dyDescent="0.35">
      <c r="Z934" s="143"/>
      <c r="AA934" s="143"/>
      <c r="AB934" s="167"/>
      <c r="AC934" s="167"/>
      <c r="AD934" s="167"/>
      <c r="AE934" s="167"/>
      <c r="AN934" s="147"/>
      <c r="AP934" s="148"/>
    </row>
    <row r="935" spans="26:42" ht="14.15" customHeight="1" x14ac:dyDescent="0.35">
      <c r="Z935" s="143"/>
      <c r="AA935" s="143"/>
      <c r="AB935" s="167"/>
      <c r="AC935" s="167"/>
      <c r="AD935" s="167"/>
      <c r="AE935" s="167"/>
      <c r="AN935" s="147"/>
      <c r="AP935" s="148"/>
    </row>
    <row r="936" spans="26:42" ht="14.15" customHeight="1" x14ac:dyDescent="0.35">
      <c r="Z936" s="143"/>
      <c r="AA936" s="143"/>
      <c r="AB936" s="167"/>
      <c r="AC936" s="167"/>
      <c r="AD936" s="167"/>
      <c r="AE936" s="167"/>
      <c r="AN936" s="147"/>
      <c r="AP936" s="148"/>
    </row>
    <row r="937" spans="26:42" ht="14.15" customHeight="1" x14ac:dyDescent="0.35">
      <c r="Z937" s="143"/>
      <c r="AA937" s="143"/>
      <c r="AB937" s="167"/>
      <c r="AC937" s="167"/>
      <c r="AD937" s="167"/>
      <c r="AE937" s="167"/>
      <c r="AN937" s="147"/>
      <c r="AP937" s="148"/>
    </row>
    <row r="938" spans="26:42" ht="14.15" customHeight="1" x14ac:dyDescent="0.35">
      <c r="Z938" s="143"/>
      <c r="AA938" s="143"/>
      <c r="AB938" s="167"/>
      <c r="AC938" s="167"/>
      <c r="AD938" s="167"/>
      <c r="AE938" s="167"/>
      <c r="AN938" s="147"/>
      <c r="AP938" s="148"/>
    </row>
    <row r="939" spans="26:42" ht="14.15" customHeight="1" x14ac:dyDescent="0.35">
      <c r="Z939" s="143"/>
      <c r="AA939" s="143"/>
      <c r="AB939" s="167"/>
      <c r="AC939" s="167"/>
      <c r="AD939" s="167"/>
      <c r="AE939" s="167"/>
      <c r="AN939" s="147"/>
      <c r="AP939" s="148"/>
    </row>
    <row r="940" spans="26:42" ht="14.15" customHeight="1" x14ac:dyDescent="0.35">
      <c r="Z940" s="143"/>
      <c r="AA940" s="143"/>
      <c r="AB940" s="167"/>
      <c r="AC940" s="167"/>
      <c r="AD940" s="167"/>
      <c r="AE940" s="167"/>
      <c r="AN940" s="147"/>
      <c r="AP940" s="148"/>
    </row>
    <row r="941" spans="26:42" ht="14.15" customHeight="1" x14ac:dyDescent="0.35">
      <c r="Z941" s="143"/>
      <c r="AA941" s="143"/>
      <c r="AB941" s="167"/>
      <c r="AC941" s="167"/>
      <c r="AD941" s="167"/>
      <c r="AE941" s="167"/>
      <c r="AN941" s="147"/>
      <c r="AP941" s="148"/>
    </row>
    <row r="942" spans="26:42" ht="14.15" customHeight="1" x14ac:dyDescent="0.35">
      <c r="Z942" s="143"/>
      <c r="AA942" s="143"/>
      <c r="AB942" s="167"/>
      <c r="AC942" s="167"/>
      <c r="AD942" s="167"/>
      <c r="AE942" s="167"/>
      <c r="AN942" s="147"/>
      <c r="AP942" s="148"/>
    </row>
    <row r="943" spans="26:42" ht="14.15" customHeight="1" x14ac:dyDescent="0.35">
      <c r="Z943" s="143"/>
      <c r="AA943" s="143"/>
      <c r="AB943" s="167"/>
      <c r="AC943" s="167"/>
      <c r="AD943" s="167"/>
      <c r="AE943" s="167"/>
      <c r="AN943" s="147"/>
      <c r="AP943" s="148"/>
    </row>
    <row r="944" spans="26:42" ht="14.15" customHeight="1" x14ac:dyDescent="0.35">
      <c r="Z944" s="143"/>
      <c r="AA944" s="143"/>
      <c r="AB944" s="167"/>
      <c r="AC944" s="167"/>
      <c r="AD944" s="167"/>
      <c r="AE944" s="167"/>
      <c r="AN944" s="147"/>
      <c r="AP944" s="148"/>
    </row>
    <row r="945" spans="26:42" ht="14.15" customHeight="1" x14ac:dyDescent="0.35">
      <c r="Z945" s="143"/>
      <c r="AA945" s="143"/>
      <c r="AB945" s="167"/>
      <c r="AC945" s="167"/>
      <c r="AD945" s="167"/>
      <c r="AE945" s="167"/>
      <c r="AN945" s="147"/>
      <c r="AP945" s="148"/>
    </row>
    <row r="946" spans="26:42" ht="14.15" customHeight="1" x14ac:dyDescent="0.35">
      <c r="Z946" s="143"/>
      <c r="AA946" s="143"/>
      <c r="AB946" s="167"/>
      <c r="AC946" s="167"/>
      <c r="AD946" s="167"/>
      <c r="AE946" s="167"/>
      <c r="AN946" s="147"/>
      <c r="AP946" s="148"/>
    </row>
    <row r="947" spans="26:42" ht="14.15" customHeight="1" x14ac:dyDescent="0.35">
      <c r="Z947" s="143"/>
      <c r="AA947" s="143"/>
      <c r="AB947" s="167"/>
      <c r="AC947" s="167"/>
      <c r="AD947" s="167"/>
      <c r="AE947" s="167"/>
      <c r="AN947" s="147"/>
      <c r="AP947" s="148"/>
    </row>
    <row r="948" spans="26:42" ht="14.15" customHeight="1" x14ac:dyDescent="0.35">
      <c r="Z948" s="143"/>
      <c r="AA948" s="143"/>
      <c r="AB948" s="167"/>
      <c r="AC948" s="167"/>
      <c r="AD948" s="167"/>
      <c r="AE948" s="167"/>
      <c r="AN948" s="147"/>
      <c r="AP948" s="148"/>
    </row>
    <row r="949" spans="26:42" ht="14.15" customHeight="1" x14ac:dyDescent="0.35">
      <c r="Z949" s="143"/>
      <c r="AA949" s="143"/>
      <c r="AB949" s="167"/>
      <c r="AC949" s="167"/>
      <c r="AD949" s="167"/>
      <c r="AE949" s="167"/>
      <c r="AN949" s="147"/>
      <c r="AP949" s="148"/>
    </row>
    <row r="950" spans="26:42" ht="14.15" customHeight="1" x14ac:dyDescent="0.35">
      <c r="Z950" s="143"/>
      <c r="AA950" s="143"/>
      <c r="AB950" s="167"/>
      <c r="AC950" s="167"/>
      <c r="AD950" s="167"/>
      <c r="AE950" s="167"/>
      <c r="AN950" s="147"/>
      <c r="AP950" s="148"/>
    </row>
    <row r="951" spans="26:42" ht="14.15" customHeight="1" x14ac:dyDescent="0.35">
      <c r="Z951" s="143"/>
      <c r="AA951" s="143"/>
      <c r="AB951" s="167"/>
      <c r="AC951" s="167"/>
      <c r="AD951" s="167"/>
      <c r="AE951" s="167"/>
      <c r="AN951" s="147"/>
      <c r="AP951" s="148"/>
    </row>
    <row r="952" spans="26:42" ht="14.15" customHeight="1" x14ac:dyDescent="0.35">
      <c r="Z952" s="143"/>
      <c r="AA952" s="143"/>
      <c r="AB952" s="167"/>
      <c r="AC952" s="167"/>
      <c r="AD952" s="167"/>
      <c r="AE952" s="167"/>
      <c r="AN952" s="147"/>
      <c r="AP952" s="148"/>
    </row>
    <row r="953" spans="26:42" ht="14.15" customHeight="1" x14ac:dyDescent="0.35">
      <c r="Z953" s="143"/>
      <c r="AA953" s="143"/>
      <c r="AB953" s="167"/>
      <c r="AC953" s="167"/>
      <c r="AD953" s="167"/>
      <c r="AE953" s="167"/>
      <c r="AN953" s="147"/>
      <c r="AP953" s="148"/>
    </row>
    <row r="954" spans="26:42" ht="14.15" customHeight="1" x14ac:dyDescent="0.35">
      <c r="Z954" s="143"/>
      <c r="AA954" s="143"/>
      <c r="AB954" s="167"/>
      <c r="AC954" s="167"/>
      <c r="AD954" s="167"/>
      <c r="AE954" s="167"/>
      <c r="AN954" s="147"/>
      <c r="AP954" s="148"/>
    </row>
    <row r="955" spans="26:42" ht="14.15" customHeight="1" x14ac:dyDescent="0.35">
      <c r="Z955" s="143"/>
      <c r="AA955" s="143"/>
      <c r="AB955" s="167"/>
      <c r="AC955" s="167"/>
      <c r="AD955" s="167"/>
      <c r="AE955" s="167"/>
      <c r="AN955" s="147"/>
      <c r="AP955" s="148"/>
    </row>
    <row r="956" spans="26:42" ht="14.15" customHeight="1" x14ac:dyDescent="0.35">
      <c r="Z956" s="143"/>
      <c r="AA956" s="143"/>
      <c r="AB956" s="167"/>
      <c r="AC956" s="167"/>
      <c r="AD956" s="167"/>
      <c r="AE956" s="167"/>
      <c r="AN956" s="147"/>
      <c r="AP956" s="148"/>
    </row>
    <row r="957" spans="26:42" ht="14.15" customHeight="1" x14ac:dyDescent="0.35">
      <c r="Z957" s="143"/>
      <c r="AA957" s="143"/>
      <c r="AB957" s="167"/>
      <c r="AC957" s="167"/>
      <c r="AD957" s="167"/>
      <c r="AE957" s="167"/>
      <c r="AN957" s="147"/>
      <c r="AP957" s="148"/>
    </row>
    <row r="958" spans="26:42" ht="14.15" customHeight="1" x14ac:dyDescent="0.35">
      <c r="Z958" s="143"/>
      <c r="AA958" s="143"/>
      <c r="AB958" s="167"/>
      <c r="AC958" s="167"/>
      <c r="AD958" s="167"/>
      <c r="AE958" s="167"/>
      <c r="AN958" s="147"/>
      <c r="AP958" s="148"/>
    </row>
    <row r="959" spans="26:42" ht="14.15" customHeight="1" x14ac:dyDescent="0.35">
      <c r="Z959" s="143"/>
      <c r="AA959" s="143"/>
      <c r="AB959" s="167"/>
      <c r="AC959" s="167"/>
      <c r="AD959" s="167"/>
      <c r="AE959" s="167"/>
      <c r="AN959" s="147"/>
      <c r="AP959" s="148"/>
    </row>
    <row r="960" spans="26:42" ht="14.15" customHeight="1" x14ac:dyDescent="0.35">
      <c r="Z960" s="143"/>
      <c r="AA960" s="143"/>
      <c r="AB960" s="167"/>
      <c r="AC960" s="167"/>
      <c r="AD960" s="167"/>
      <c r="AE960" s="167"/>
      <c r="AN960" s="147"/>
      <c r="AP960" s="148"/>
    </row>
    <row r="961" spans="26:42" ht="14.15" customHeight="1" x14ac:dyDescent="0.35">
      <c r="Z961" s="143"/>
      <c r="AA961" s="143"/>
      <c r="AB961" s="167"/>
      <c r="AC961" s="167"/>
      <c r="AD961" s="167"/>
      <c r="AE961" s="167"/>
      <c r="AN961" s="147"/>
      <c r="AP961" s="148"/>
    </row>
    <row r="962" spans="26:42" ht="14.15" customHeight="1" x14ac:dyDescent="0.35">
      <c r="Z962" s="143"/>
      <c r="AA962" s="143"/>
      <c r="AB962" s="167"/>
      <c r="AC962" s="167"/>
      <c r="AD962" s="167"/>
      <c r="AE962" s="167"/>
      <c r="AN962" s="147"/>
      <c r="AP962" s="148"/>
    </row>
    <row r="963" spans="26:42" ht="14.15" customHeight="1" x14ac:dyDescent="0.35">
      <c r="Z963" s="143"/>
      <c r="AA963" s="143"/>
      <c r="AB963" s="167"/>
      <c r="AC963" s="167"/>
      <c r="AD963" s="167"/>
      <c r="AE963" s="167"/>
      <c r="AN963" s="147"/>
      <c r="AP963" s="148"/>
    </row>
    <row r="964" spans="26:42" ht="14.15" customHeight="1" x14ac:dyDescent="0.35">
      <c r="Z964" s="143"/>
      <c r="AA964" s="143"/>
      <c r="AB964" s="167"/>
      <c r="AC964" s="167"/>
      <c r="AD964" s="167"/>
      <c r="AE964" s="167"/>
      <c r="AN964" s="147"/>
      <c r="AP964" s="148"/>
    </row>
    <row r="965" spans="26:42" ht="14.15" customHeight="1" x14ac:dyDescent="0.35">
      <c r="Z965" s="143"/>
      <c r="AA965" s="143"/>
      <c r="AB965" s="167"/>
      <c r="AC965" s="167"/>
      <c r="AD965" s="167"/>
      <c r="AE965" s="167"/>
      <c r="AN965" s="147"/>
      <c r="AP965" s="148"/>
    </row>
    <row r="966" spans="26:42" ht="14.15" customHeight="1" x14ac:dyDescent="0.35">
      <c r="Z966" s="143"/>
      <c r="AA966" s="143"/>
      <c r="AB966" s="167"/>
      <c r="AC966" s="167"/>
      <c r="AD966" s="167"/>
      <c r="AE966" s="167"/>
      <c r="AN966" s="147"/>
      <c r="AP966" s="148"/>
    </row>
    <row r="967" spans="26:42" ht="14.15" customHeight="1" x14ac:dyDescent="0.35">
      <c r="Z967" s="143"/>
      <c r="AA967" s="143"/>
      <c r="AB967" s="167"/>
      <c r="AC967" s="167"/>
      <c r="AD967" s="167"/>
      <c r="AE967" s="167"/>
      <c r="AN967" s="147"/>
      <c r="AP967" s="148"/>
    </row>
    <row r="968" spans="26:42" ht="14.15" customHeight="1" x14ac:dyDescent="0.35">
      <c r="Z968" s="143"/>
      <c r="AA968" s="143"/>
      <c r="AB968" s="167"/>
      <c r="AC968" s="167"/>
      <c r="AD968" s="167"/>
      <c r="AE968" s="167"/>
      <c r="AN968" s="147"/>
      <c r="AP968" s="148"/>
    </row>
    <row r="969" spans="26:42" ht="14.15" customHeight="1" x14ac:dyDescent="0.35">
      <c r="Z969" s="143"/>
      <c r="AA969" s="143"/>
      <c r="AB969" s="167"/>
      <c r="AC969" s="167"/>
      <c r="AD969" s="167"/>
      <c r="AE969" s="167"/>
      <c r="AN969" s="147"/>
      <c r="AP969" s="148"/>
    </row>
    <row r="970" spans="26:42" ht="14.15" customHeight="1" x14ac:dyDescent="0.35">
      <c r="Z970" s="143"/>
      <c r="AA970" s="143"/>
      <c r="AB970" s="167"/>
      <c r="AC970" s="167"/>
      <c r="AD970" s="167"/>
      <c r="AE970" s="167"/>
      <c r="AN970" s="147"/>
      <c r="AP970" s="148"/>
    </row>
    <row r="971" spans="26:42" ht="14.15" customHeight="1" x14ac:dyDescent="0.35">
      <c r="Z971" s="143"/>
      <c r="AA971" s="143"/>
      <c r="AB971" s="167"/>
      <c r="AC971" s="167"/>
      <c r="AD971" s="167"/>
      <c r="AE971" s="167"/>
      <c r="AN971" s="147"/>
      <c r="AP971" s="148"/>
    </row>
    <row r="972" spans="26:42" ht="14.15" customHeight="1" x14ac:dyDescent="0.35">
      <c r="Z972" s="143"/>
      <c r="AA972" s="143"/>
      <c r="AB972" s="167"/>
      <c r="AC972" s="167"/>
      <c r="AD972" s="167"/>
      <c r="AE972" s="167"/>
      <c r="AN972" s="147"/>
      <c r="AP972" s="148"/>
    </row>
    <row r="973" spans="26:42" ht="14.15" customHeight="1" x14ac:dyDescent="0.35">
      <c r="Z973" s="143"/>
      <c r="AA973" s="143"/>
      <c r="AB973" s="167"/>
      <c r="AC973" s="167"/>
      <c r="AD973" s="167"/>
      <c r="AE973" s="167"/>
      <c r="AN973" s="147"/>
      <c r="AP973" s="148"/>
    </row>
    <row r="974" spans="26:42" ht="14.15" customHeight="1" x14ac:dyDescent="0.35">
      <c r="Z974" s="143"/>
      <c r="AA974" s="143"/>
      <c r="AB974" s="167"/>
      <c r="AC974" s="167"/>
      <c r="AD974" s="167"/>
      <c r="AE974" s="167"/>
      <c r="AN974" s="147"/>
      <c r="AP974" s="148"/>
    </row>
    <row r="975" spans="26:42" ht="14.15" customHeight="1" x14ac:dyDescent="0.35">
      <c r="Z975" s="143"/>
      <c r="AA975" s="143"/>
      <c r="AB975" s="167"/>
      <c r="AC975" s="167"/>
      <c r="AD975" s="167"/>
      <c r="AE975" s="167"/>
      <c r="AN975" s="147"/>
      <c r="AP975" s="148"/>
    </row>
    <row r="976" spans="26:42" ht="14.15" customHeight="1" x14ac:dyDescent="0.35">
      <c r="Z976" s="143"/>
      <c r="AA976" s="143"/>
      <c r="AB976" s="167"/>
      <c r="AC976" s="167"/>
      <c r="AD976" s="167"/>
      <c r="AE976" s="167"/>
      <c r="AN976" s="147"/>
      <c r="AP976" s="148"/>
    </row>
    <row r="977" spans="26:42" ht="14.15" customHeight="1" x14ac:dyDescent="0.35">
      <c r="Z977" s="143"/>
      <c r="AA977" s="143"/>
      <c r="AB977" s="167"/>
      <c r="AC977" s="167"/>
      <c r="AD977" s="167"/>
      <c r="AE977" s="167"/>
      <c r="AN977" s="147"/>
      <c r="AP977" s="148"/>
    </row>
    <row r="978" spans="26:42" ht="14.15" customHeight="1" x14ac:dyDescent="0.35">
      <c r="Z978" s="143"/>
      <c r="AA978" s="143"/>
      <c r="AB978" s="167"/>
      <c r="AC978" s="167"/>
      <c r="AD978" s="167"/>
      <c r="AE978" s="167"/>
      <c r="AN978" s="147"/>
      <c r="AP978" s="148"/>
    </row>
    <row r="979" spans="26:42" ht="14.15" customHeight="1" x14ac:dyDescent="0.35">
      <c r="Z979" s="143"/>
      <c r="AA979" s="143"/>
      <c r="AB979" s="167"/>
      <c r="AC979" s="167"/>
      <c r="AD979" s="167"/>
      <c r="AE979" s="167"/>
      <c r="AN979" s="147"/>
      <c r="AP979" s="148"/>
    </row>
    <row r="980" spans="26:42" ht="14.15" customHeight="1" x14ac:dyDescent="0.35">
      <c r="Z980" s="143"/>
      <c r="AA980" s="143"/>
      <c r="AB980" s="167"/>
      <c r="AC980" s="167"/>
      <c r="AD980" s="167"/>
      <c r="AE980" s="167"/>
      <c r="AN980" s="147"/>
      <c r="AP980" s="148"/>
    </row>
    <row r="981" spans="26:42" ht="14.15" customHeight="1" x14ac:dyDescent="0.35">
      <c r="Z981" s="143"/>
      <c r="AA981" s="143"/>
      <c r="AB981" s="167"/>
      <c r="AC981" s="167"/>
      <c r="AD981" s="167"/>
      <c r="AE981" s="167"/>
      <c r="AN981" s="147"/>
      <c r="AP981" s="148"/>
    </row>
    <row r="982" spans="26:42" ht="14.15" customHeight="1" x14ac:dyDescent="0.35">
      <c r="Z982" s="143"/>
      <c r="AA982" s="143"/>
      <c r="AB982" s="167"/>
      <c r="AC982" s="167"/>
      <c r="AD982" s="167"/>
      <c r="AE982" s="167"/>
      <c r="AN982" s="147"/>
      <c r="AP982" s="148"/>
    </row>
    <row r="983" spans="26:42" ht="14.15" customHeight="1" x14ac:dyDescent="0.35">
      <c r="Z983" s="143"/>
      <c r="AA983" s="143"/>
      <c r="AB983" s="167"/>
      <c r="AC983" s="167"/>
      <c r="AD983" s="167"/>
      <c r="AE983" s="167"/>
      <c r="AN983" s="147"/>
      <c r="AP983" s="148"/>
    </row>
    <row r="984" spans="26:42" ht="14.15" customHeight="1" x14ac:dyDescent="0.35">
      <c r="Z984" s="143"/>
      <c r="AA984" s="143"/>
      <c r="AB984" s="167"/>
      <c r="AC984" s="167"/>
      <c r="AD984" s="167"/>
      <c r="AE984" s="167"/>
      <c r="AN984" s="147"/>
      <c r="AP984" s="148"/>
    </row>
    <row r="985" spans="26:42" ht="14.15" customHeight="1" x14ac:dyDescent="0.35">
      <c r="Z985" s="143"/>
      <c r="AA985" s="143"/>
      <c r="AB985" s="167"/>
      <c r="AC985" s="167"/>
      <c r="AD985" s="167"/>
      <c r="AE985" s="167"/>
      <c r="AN985" s="147"/>
      <c r="AP985" s="148"/>
    </row>
    <row r="986" spans="26:42" ht="14.15" customHeight="1" x14ac:dyDescent="0.35">
      <c r="Z986" s="143"/>
      <c r="AA986" s="143"/>
      <c r="AB986" s="167"/>
      <c r="AC986" s="167"/>
      <c r="AD986" s="167"/>
      <c r="AE986" s="167"/>
      <c r="AN986" s="147"/>
      <c r="AP986" s="148"/>
    </row>
    <row r="987" spans="26:42" ht="14.15" customHeight="1" x14ac:dyDescent="0.35">
      <c r="Z987" s="143"/>
      <c r="AA987" s="143"/>
      <c r="AB987" s="167"/>
      <c r="AC987" s="167"/>
      <c r="AD987" s="167"/>
      <c r="AE987" s="167"/>
      <c r="AN987" s="147"/>
      <c r="AP987" s="148"/>
    </row>
    <row r="988" spans="26:42" ht="14.15" customHeight="1" x14ac:dyDescent="0.35">
      <c r="Z988" s="143"/>
      <c r="AA988" s="143"/>
      <c r="AB988" s="167"/>
      <c r="AC988" s="167"/>
      <c r="AD988" s="167"/>
      <c r="AE988" s="167"/>
      <c r="AN988" s="147"/>
      <c r="AP988" s="148"/>
    </row>
    <row r="989" spans="26:42" ht="14.15" customHeight="1" x14ac:dyDescent="0.35">
      <c r="Z989" s="143"/>
      <c r="AA989" s="143"/>
      <c r="AB989" s="167"/>
      <c r="AC989" s="167"/>
      <c r="AD989" s="167"/>
      <c r="AE989" s="167"/>
      <c r="AN989" s="147"/>
      <c r="AP989" s="148"/>
    </row>
    <row r="990" spans="26:42" ht="14.15" customHeight="1" x14ac:dyDescent="0.35"/>
    <row r="991" spans="26:42" ht="14.15" customHeight="1" x14ac:dyDescent="0.35"/>
    <row r="992" spans="26:42" ht="14.15" customHeight="1" x14ac:dyDescent="0.35"/>
    <row r="993" ht="14.15" customHeight="1" x14ac:dyDescent="0.35"/>
    <row r="994" ht="14.15" customHeight="1" x14ac:dyDescent="0.35"/>
    <row r="995" ht="14.15" customHeight="1" x14ac:dyDescent="0.35"/>
    <row r="996" ht="14.15" customHeight="1" x14ac:dyDescent="0.35"/>
    <row r="997" ht="14.15" customHeight="1" x14ac:dyDescent="0.35"/>
    <row r="998" ht="14.15" customHeight="1" x14ac:dyDescent="0.35"/>
    <row r="999" ht="14.15" customHeight="1" x14ac:dyDescent="0.35"/>
    <row r="1000" ht="14.15" customHeight="1" x14ac:dyDescent="0.35"/>
    <row r="1001" ht="14.15" customHeight="1" x14ac:dyDescent="0.35"/>
    <row r="1002" ht="14.15" customHeight="1" x14ac:dyDescent="0.35"/>
    <row r="1003" ht="14.15" customHeight="1" x14ac:dyDescent="0.35"/>
    <row r="1004" ht="14.15" customHeight="1" x14ac:dyDescent="0.35"/>
    <row r="1005" ht="14.15" customHeight="1" x14ac:dyDescent="0.35"/>
    <row r="1006" ht="14.15" customHeight="1" x14ac:dyDescent="0.35"/>
    <row r="1007" ht="14.15" customHeight="1" x14ac:dyDescent="0.35"/>
    <row r="1008" ht="14.15" customHeight="1" x14ac:dyDescent="0.35"/>
    <row r="1009" ht="14.15" customHeight="1" x14ac:dyDescent="0.35"/>
    <row r="1010" ht="14.15" customHeight="1" x14ac:dyDescent="0.35"/>
    <row r="1011" ht="14.15" customHeight="1" x14ac:dyDescent="0.35"/>
    <row r="1012" ht="14.15" customHeight="1" x14ac:dyDescent="0.35"/>
    <row r="1013" ht="14.15" customHeight="1" x14ac:dyDescent="0.35"/>
    <row r="1014" ht="14.15" customHeight="1" x14ac:dyDescent="0.35"/>
    <row r="1015" ht="14.15" customHeight="1" x14ac:dyDescent="0.35"/>
    <row r="1016" ht="14.15" customHeight="1" x14ac:dyDescent="0.35"/>
    <row r="1017" ht="14.15" customHeight="1" x14ac:dyDescent="0.35"/>
    <row r="1018" ht="14.15" customHeight="1" x14ac:dyDescent="0.35"/>
    <row r="1019" ht="14.15" customHeight="1" x14ac:dyDescent="0.35"/>
    <row r="1020" ht="14.15" customHeight="1" x14ac:dyDescent="0.35"/>
    <row r="1021" ht="14.15" customHeight="1" x14ac:dyDescent="0.35"/>
    <row r="1022" ht="14.15" customHeight="1" x14ac:dyDescent="0.35"/>
    <row r="1023" ht="14.15" customHeight="1" x14ac:dyDescent="0.35"/>
    <row r="1024" ht="14.15" customHeight="1" x14ac:dyDescent="0.35"/>
    <row r="1025" ht="14.15" customHeight="1" x14ac:dyDescent="0.35"/>
    <row r="1026" ht="14.15" customHeight="1" x14ac:dyDescent="0.35"/>
    <row r="1027" ht="14.15" customHeight="1" x14ac:dyDescent="0.35"/>
    <row r="1028" ht="14.15" customHeight="1" x14ac:dyDescent="0.35"/>
    <row r="1029" ht="14.15" customHeight="1" x14ac:dyDescent="0.35"/>
    <row r="1030" ht="14.15" customHeight="1" x14ac:dyDescent="0.35"/>
    <row r="1031" ht="14.15" customHeight="1" x14ac:dyDescent="0.35"/>
    <row r="1032" ht="14.15" customHeight="1" x14ac:dyDescent="0.35"/>
    <row r="1033" ht="14.15" customHeight="1" x14ac:dyDescent="0.35"/>
    <row r="1034" ht="14.15" customHeight="1" x14ac:dyDescent="0.35"/>
    <row r="1035" ht="14.15" customHeight="1" x14ac:dyDescent="0.35"/>
    <row r="1036" ht="14.15" customHeight="1" x14ac:dyDescent="0.35"/>
    <row r="1037" ht="14.15" customHeight="1" x14ac:dyDescent="0.35"/>
    <row r="1038" ht="14.15" customHeight="1" x14ac:dyDescent="0.35"/>
    <row r="1039" ht="14.15" customHeight="1" x14ac:dyDescent="0.35"/>
    <row r="1040" ht="14.15" customHeight="1" x14ac:dyDescent="0.35"/>
    <row r="1041" ht="14.15" customHeight="1" x14ac:dyDescent="0.35"/>
    <row r="1042" ht="14.15" customHeight="1" x14ac:dyDescent="0.35"/>
    <row r="1043" ht="14.15" customHeight="1" x14ac:dyDescent="0.35"/>
    <row r="1044" ht="14.15" customHeight="1" x14ac:dyDescent="0.35"/>
    <row r="1045" ht="14.15" customHeight="1" x14ac:dyDescent="0.35"/>
    <row r="1046" ht="14.15" customHeight="1" x14ac:dyDescent="0.35"/>
    <row r="1047" ht="14.15" customHeight="1" x14ac:dyDescent="0.35"/>
    <row r="1048" ht="14.15" customHeight="1" x14ac:dyDescent="0.35"/>
    <row r="1049" ht="14.15" customHeight="1" x14ac:dyDescent="0.35"/>
    <row r="1050" ht="14.15" customHeight="1" x14ac:dyDescent="0.35"/>
    <row r="1051" ht="14.15" customHeight="1" x14ac:dyDescent="0.35"/>
    <row r="1052" ht="14.15" customHeight="1" x14ac:dyDescent="0.35"/>
    <row r="1053" ht="14.15" customHeight="1" x14ac:dyDescent="0.35"/>
    <row r="1054" ht="14.15" customHeight="1" x14ac:dyDescent="0.35"/>
    <row r="1055" ht="14.15" customHeight="1" x14ac:dyDescent="0.35"/>
    <row r="1056" ht="14.15" customHeight="1" x14ac:dyDescent="0.35"/>
    <row r="1057" ht="14.15" customHeight="1" x14ac:dyDescent="0.35"/>
    <row r="1058" ht="14.15" customHeight="1" x14ac:dyDescent="0.35"/>
    <row r="1059" ht="14.15" customHeight="1" x14ac:dyDescent="0.35"/>
    <row r="1060" ht="14.15" customHeight="1" x14ac:dyDescent="0.35"/>
    <row r="1061" ht="14.15" customHeight="1" x14ac:dyDescent="0.35"/>
    <row r="1062" ht="14.15" customHeight="1" x14ac:dyDescent="0.35"/>
    <row r="1063" ht="14.15" customHeight="1" x14ac:dyDescent="0.35"/>
    <row r="1064" ht="14.15" customHeight="1" x14ac:dyDescent="0.35"/>
    <row r="1065" ht="14.15" customHeight="1" x14ac:dyDescent="0.35"/>
    <row r="1066" ht="14.15" customHeight="1" x14ac:dyDescent="0.35"/>
    <row r="1067" ht="14.15" customHeight="1" x14ac:dyDescent="0.35"/>
    <row r="1068" ht="14.15" customHeight="1" x14ac:dyDescent="0.35"/>
    <row r="1069" ht="14.15" customHeight="1" x14ac:dyDescent="0.35"/>
    <row r="1070" ht="14.15" customHeight="1" x14ac:dyDescent="0.35"/>
    <row r="1071" ht="14.15" customHeight="1" x14ac:dyDescent="0.35"/>
    <row r="1072" ht="14.15" customHeight="1" x14ac:dyDescent="0.35"/>
    <row r="1073" ht="14.15" customHeight="1" x14ac:dyDescent="0.35"/>
    <row r="1074" ht="14.15" customHeight="1" x14ac:dyDescent="0.35"/>
    <row r="1075" ht="14.15" customHeight="1" x14ac:dyDescent="0.35"/>
    <row r="1076" ht="14.15" customHeight="1" x14ac:dyDescent="0.35"/>
    <row r="1077" ht="14.15" customHeight="1" x14ac:dyDescent="0.35"/>
    <row r="1078" ht="14.15" customHeight="1" x14ac:dyDescent="0.35"/>
    <row r="1079" ht="14.15" customHeight="1" x14ac:dyDescent="0.35"/>
    <row r="1080" ht="14.15" customHeight="1" x14ac:dyDescent="0.35"/>
    <row r="1081" ht="14.15" customHeight="1" x14ac:dyDescent="0.35"/>
    <row r="1082" ht="14.15" customHeight="1" x14ac:dyDescent="0.35"/>
    <row r="1083" ht="14.15" customHeight="1" x14ac:dyDescent="0.35"/>
    <row r="1084" ht="14.15" customHeight="1" x14ac:dyDescent="0.35"/>
    <row r="1085" ht="14.15" customHeight="1" x14ac:dyDescent="0.35"/>
    <row r="1086" ht="14.15" customHeight="1" x14ac:dyDescent="0.35"/>
    <row r="1087" ht="14.15" customHeight="1" x14ac:dyDescent="0.35"/>
    <row r="1088" ht="14.15" customHeight="1" x14ac:dyDescent="0.35"/>
    <row r="1089" ht="14.15" customHeight="1" x14ac:dyDescent="0.35"/>
    <row r="1090" ht="14.15" customHeight="1" x14ac:dyDescent="0.35"/>
    <row r="1091" ht="14.15" customHeight="1" x14ac:dyDescent="0.35"/>
    <row r="1092" ht="14.15" customHeight="1" x14ac:dyDescent="0.35"/>
    <row r="1093" ht="14.15" customHeight="1" x14ac:dyDescent="0.35"/>
    <row r="1094" ht="14.15" customHeight="1" x14ac:dyDescent="0.35"/>
    <row r="1095" ht="14.15" customHeight="1" x14ac:dyDescent="0.35"/>
    <row r="1096" ht="14.15" customHeight="1" x14ac:dyDescent="0.35"/>
    <row r="1097" ht="14.15" customHeight="1" x14ac:dyDescent="0.35"/>
    <row r="1098" ht="14.15" customHeight="1" x14ac:dyDescent="0.35"/>
    <row r="1099" ht="14.15" customHeight="1" x14ac:dyDescent="0.35"/>
    <row r="1100" ht="14.15" customHeight="1" x14ac:dyDescent="0.35"/>
    <row r="1101" ht="14.15" customHeight="1" x14ac:dyDescent="0.35"/>
    <row r="1102" ht="14.15" customHeight="1" x14ac:dyDescent="0.35"/>
    <row r="1103" ht="14.15" customHeight="1" x14ac:dyDescent="0.35"/>
    <row r="1104" ht="14.15" customHeight="1" x14ac:dyDescent="0.35"/>
    <row r="1105" ht="14.15" customHeight="1" x14ac:dyDescent="0.35"/>
    <row r="1106" ht="14.15" customHeight="1" x14ac:dyDescent="0.35"/>
    <row r="1107" ht="14.15" customHeight="1" x14ac:dyDescent="0.35"/>
    <row r="1108" ht="14.15" customHeight="1" x14ac:dyDescent="0.35"/>
    <row r="1109" ht="14.15" customHeight="1" x14ac:dyDescent="0.35"/>
    <row r="1110" ht="14.15" customHeight="1" x14ac:dyDescent="0.35"/>
    <row r="1111" ht="14.15" customHeight="1" x14ac:dyDescent="0.35"/>
    <row r="1112" ht="14.15" customHeight="1" x14ac:dyDescent="0.35"/>
    <row r="1113" ht="14.15" customHeight="1" x14ac:dyDescent="0.35"/>
    <row r="1114" ht="14.15" customHeight="1" x14ac:dyDescent="0.35"/>
    <row r="1115" ht="14.15" customHeight="1" x14ac:dyDescent="0.35"/>
    <row r="1116" ht="14.15" customHeight="1" x14ac:dyDescent="0.35"/>
    <row r="1117" ht="14.15" customHeight="1" x14ac:dyDescent="0.35"/>
    <row r="1118" ht="14.15" customHeight="1" x14ac:dyDescent="0.35"/>
    <row r="1119" ht="14.15" customHeight="1" x14ac:dyDescent="0.35"/>
    <row r="1120" ht="14.15" customHeight="1" x14ac:dyDescent="0.35"/>
    <row r="1121" ht="14.15" customHeight="1" x14ac:dyDescent="0.35"/>
    <row r="1122" ht="14.15" customHeight="1" x14ac:dyDescent="0.35"/>
    <row r="1123" ht="14.15" customHeight="1" x14ac:dyDescent="0.35"/>
    <row r="1124" ht="14.15" customHeight="1" x14ac:dyDescent="0.35"/>
    <row r="1125" ht="14.15" customHeight="1" x14ac:dyDescent="0.35"/>
    <row r="1126" ht="14.15" customHeight="1" x14ac:dyDescent="0.35"/>
    <row r="1127" ht="14.15" customHeight="1" x14ac:dyDescent="0.35"/>
    <row r="1128" ht="14.15" customHeight="1" x14ac:dyDescent="0.35"/>
    <row r="1129" ht="14.15" customHeight="1" x14ac:dyDescent="0.35"/>
    <row r="1130" ht="14.15" customHeight="1" x14ac:dyDescent="0.35"/>
    <row r="1131" ht="14.15" customHeight="1" x14ac:dyDescent="0.35"/>
    <row r="1132" ht="14.15" customHeight="1" x14ac:dyDescent="0.35"/>
    <row r="1133" ht="14.15" customHeight="1" x14ac:dyDescent="0.35"/>
    <row r="1134" ht="14.15" customHeight="1" x14ac:dyDescent="0.35"/>
    <row r="1135" ht="14.15" customHeight="1" x14ac:dyDescent="0.35"/>
    <row r="1136" ht="14.15" customHeight="1" x14ac:dyDescent="0.35"/>
    <row r="1137" ht="14.15" customHeight="1" x14ac:dyDescent="0.35"/>
    <row r="1138" ht="14.15" customHeight="1" x14ac:dyDescent="0.35"/>
    <row r="1139" ht="14.15" customHeight="1" x14ac:dyDescent="0.35"/>
    <row r="1140" ht="14.15" customHeight="1" x14ac:dyDescent="0.35"/>
    <row r="1141" ht="14.15" customHeight="1" x14ac:dyDescent="0.35"/>
    <row r="1142" ht="14.15" customHeight="1" x14ac:dyDescent="0.35"/>
    <row r="1143" ht="14.15" customHeight="1" x14ac:dyDescent="0.35"/>
    <row r="1144" ht="14.15" customHeight="1" x14ac:dyDescent="0.35"/>
    <row r="1145" ht="14.15" customHeight="1" x14ac:dyDescent="0.35"/>
    <row r="1146" ht="14.15" customHeight="1" x14ac:dyDescent="0.35"/>
    <row r="1147" ht="14.15" customHeight="1" x14ac:dyDescent="0.35"/>
    <row r="1148" ht="14.15" customHeight="1" x14ac:dyDescent="0.35"/>
    <row r="1149" ht="14.15" customHeight="1" x14ac:dyDescent="0.35"/>
    <row r="1150" ht="14.15" customHeight="1" x14ac:dyDescent="0.35"/>
    <row r="1151" ht="14.15" customHeight="1" x14ac:dyDescent="0.35"/>
    <row r="1152" ht="14.15" customHeight="1" x14ac:dyDescent="0.35"/>
    <row r="1153" ht="14.15" customHeight="1" x14ac:dyDescent="0.35"/>
    <row r="1154" ht="14.15" customHeight="1" x14ac:dyDescent="0.35"/>
    <row r="1155" ht="14.15" customHeight="1" x14ac:dyDescent="0.35"/>
    <row r="1156" ht="14.15" customHeight="1" x14ac:dyDescent="0.35"/>
    <row r="1157" ht="14.15" customHeight="1" x14ac:dyDescent="0.35"/>
    <row r="1158" ht="14.15" customHeight="1" x14ac:dyDescent="0.35"/>
    <row r="1159" ht="14.15" customHeight="1" x14ac:dyDescent="0.35"/>
    <row r="1160" ht="14.15" customHeight="1" x14ac:dyDescent="0.35"/>
    <row r="1161" ht="14.15" customHeight="1" x14ac:dyDescent="0.35"/>
    <row r="1162" ht="14.15" customHeight="1" x14ac:dyDescent="0.35"/>
    <row r="1163" ht="14.15" customHeight="1" x14ac:dyDescent="0.35"/>
    <row r="1164" ht="14.15" customHeight="1" x14ac:dyDescent="0.35"/>
    <row r="1165" ht="14.15" customHeight="1" x14ac:dyDescent="0.35"/>
    <row r="1166" ht="14.15" customHeight="1" x14ac:dyDescent="0.35"/>
    <row r="1167" ht="14.15" customHeight="1" x14ac:dyDescent="0.35"/>
    <row r="1168" ht="14.15" customHeight="1" x14ac:dyDescent="0.35"/>
    <row r="1169" ht="14.15" customHeight="1" x14ac:dyDescent="0.35"/>
    <row r="1170" ht="14.15" customHeight="1" x14ac:dyDescent="0.35"/>
    <row r="1171" ht="14.15" customHeight="1" x14ac:dyDescent="0.35"/>
    <row r="1172" ht="14.15" customHeight="1" x14ac:dyDescent="0.35"/>
    <row r="1173" ht="14.15" customHeight="1" x14ac:dyDescent="0.35"/>
    <row r="1174" ht="14.15" customHeight="1" x14ac:dyDescent="0.35"/>
    <row r="1175" ht="14.15" customHeight="1" x14ac:dyDescent="0.35"/>
    <row r="1176" ht="14.15" customHeight="1" x14ac:dyDescent="0.35"/>
    <row r="1177" ht="14.15" customHeight="1" x14ac:dyDescent="0.35"/>
    <row r="1178" ht="14.15" customHeight="1" x14ac:dyDescent="0.35"/>
  </sheetData>
  <mergeCells count="352">
    <mergeCell ref="G24:G36"/>
    <mergeCell ref="H24:H29"/>
    <mergeCell ref="H30:H34"/>
    <mergeCell ref="H35:H36"/>
    <mergeCell ref="J24:J27"/>
    <mergeCell ref="J28:J29"/>
    <mergeCell ref="K24:K27"/>
    <mergeCell ref="K28:K29"/>
    <mergeCell ref="I24:I27"/>
    <mergeCell ref="I28:I29"/>
    <mergeCell ref="J30:J34"/>
    <mergeCell ref="I30:I34"/>
    <mergeCell ref="K30:K34"/>
    <mergeCell ref="I35:I36"/>
    <mergeCell ref="J35:J36"/>
    <mergeCell ref="K35:K36"/>
    <mergeCell ref="S74:S75"/>
    <mergeCell ref="A3:A72"/>
    <mergeCell ref="A73:A76"/>
    <mergeCell ref="B3:B72"/>
    <mergeCell ref="C3:C17"/>
    <mergeCell ref="D3:D17"/>
    <mergeCell ref="E3:E17"/>
    <mergeCell ref="F3:F17"/>
    <mergeCell ref="G3:G17"/>
    <mergeCell ref="H3:H12"/>
    <mergeCell ref="H13:H14"/>
    <mergeCell ref="H15:H17"/>
    <mergeCell ref="I3:I12"/>
    <mergeCell ref="J3:J12"/>
    <mergeCell ref="J13:J14"/>
    <mergeCell ref="J15:J17"/>
    <mergeCell ref="I15:I17"/>
    <mergeCell ref="I13:I14"/>
    <mergeCell ref="K3:K12"/>
    <mergeCell ref="K13:K14"/>
    <mergeCell ref="K15:K17"/>
    <mergeCell ref="C24:C36"/>
    <mergeCell ref="D24:D36"/>
    <mergeCell ref="F24:F36"/>
    <mergeCell ref="AP41:AP45"/>
    <mergeCell ref="S37:S45"/>
    <mergeCell ref="S46:S61"/>
    <mergeCell ref="S62:S72"/>
    <mergeCell ref="S24:S36"/>
    <mergeCell ref="AB20:AB23"/>
    <mergeCell ref="AC20:AC23"/>
    <mergeCell ref="AD20:AD23"/>
    <mergeCell ref="Q46:Q51"/>
    <mergeCell ref="Q52:Q58"/>
    <mergeCell ref="Q59:Q61"/>
    <mergeCell ref="Q62:Q63"/>
    <mergeCell ref="Q64:Q67"/>
    <mergeCell ref="Q68:Q69"/>
    <mergeCell ref="Q70:Q72"/>
    <mergeCell ref="R52:R58"/>
    <mergeCell ref="R59:R61"/>
    <mergeCell ref="R62:R63"/>
    <mergeCell ref="R64:R67"/>
    <mergeCell ref="R68:R69"/>
    <mergeCell ref="R70:R72"/>
    <mergeCell ref="V59:V61"/>
    <mergeCell ref="U62:U67"/>
    <mergeCell ref="W30:W36"/>
    <mergeCell ref="T13:T14"/>
    <mergeCell ref="R15:R17"/>
    <mergeCell ref="T15:T17"/>
    <mergeCell ref="Q20:Q23"/>
    <mergeCell ref="Q24:Q27"/>
    <mergeCell ref="Q28:Q29"/>
    <mergeCell ref="Q35:Q36"/>
    <mergeCell ref="Q30:Q34"/>
    <mergeCell ref="S3:S17"/>
    <mergeCell ref="S18:S23"/>
    <mergeCell ref="R18:R19"/>
    <mergeCell ref="R20:R23"/>
    <mergeCell ref="R24:R27"/>
    <mergeCell ref="R28:R29"/>
    <mergeCell ref="R30:R34"/>
    <mergeCell ref="R35:R36"/>
    <mergeCell ref="T18:T19"/>
    <mergeCell ref="T20:T23"/>
    <mergeCell ref="T24:T27"/>
    <mergeCell ref="T28:T29"/>
    <mergeCell ref="T30:T34"/>
    <mergeCell ref="T35:T36"/>
    <mergeCell ref="AM79:AN79"/>
    <mergeCell ref="P3:P12"/>
    <mergeCell ref="P13:P14"/>
    <mergeCell ref="P15:P17"/>
    <mergeCell ref="P18:P19"/>
    <mergeCell ref="P20:P23"/>
    <mergeCell ref="P24:P27"/>
    <mergeCell ref="P28:P29"/>
    <mergeCell ref="P30:P34"/>
    <mergeCell ref="P35:P36"/>
    <mergeCell ref="W74:W75"/>
    <mergeCell ref="AH74:AH75"/>
    <mergeCell ref="AK74:AK75"/>
    <mergeCell ref="AL74:AL75"/>
    <mergeCell ref="W62:W67"/>
    <mergeCell ref="W59:W61"/>
    <mergeCell ref="AK59:AK61"/>
    <mergeCell ref="AG20:AG23"/>
    <mergeCell ref="AH46:AH61"/>
    <mergeCell ref="AK46:AK58"/>
    <mergeCell ref="AH37:AH40"/>
    <mergeCell ref="AK37:AK40"/>
    <mergeCell ref="AH41:AH45"/>
    <mergeCell ref="AK41:AK45"/>
    <mergeCell ref="O3:O17"/>
    <mergeCell ref="O18:O23"/>
    <mergeCell ref="O24:O36"/>
    <mergeCell ref="O37:O45"/>
    <mergeCell ref="O46:O61"/>
    <mergeCell ref="O62:O72"/>
    <mergeCell ref="O74:O75"/>
    <mergeCell ref="U74:U75"/>
    <mergeCell ref="V74:V75"/>
    <mergeCell ref="V62:V67"/>
    <mergeCell ref="P46:P51"/>
    <mergeCell ref="P52:P58"/>
    <mergeCell ref="P59:P61"/>
    <mergeCell ref="P62:P63"/>
    <mergeCell ref="P64:P67"/>
    <mergeCell ref="P68:P69"/>
    <mergeCell ref="P70:P72"/>
    <mergeCell ref="Q13:Q14"/>
    <mergeCell ref="Q15:Q17"/>
    <mergeCell ref="Q3:Q12"/>
    <mergeCell ref="R3:R12"/>
    <mergeCell ref="T3:T12"/>
    <mergeCell ref="R13:R14"/>
    <mergeCell ref="U59:U61"/>
    <mergeCell ref="AK68:AK72"/>
    <mergeCell ref="H70:H72"/>
    <mergeCell ref="I70:I72"/>
    <mergeCell ref="J70:J72"/>
    <mergeCell ref="K70:K72"/>
    <mergeCell ref="L70:L72"/>
    <mergeCell ref="I68:I69"/>
    <mergeCell ref="J68:J69"/>
    <mergeCell ref="K68:K69"/>
    <mergeCell ref="L68:L69"/>
    <mergeCell ref="U68:U72"/>
    <mergeCell ref="V68:V72"/>
    <mergeCell ref="AH62:AH72"/>
    <mergeCell ref="AK62:AK67"/>
    <mergeCell ref="H64:H67"/>
    <mergeCell ref="I64:I67"/>
    <mergeCell ref="J64:J67"/>
    <mergeCell ref="T62:T63"/>
    <mergeCell ref="T64:T67"/>
    <mergeCell ref="T68:T69"/>
    <mergeCell ref="T70:T72"/>
    <mergeCell ref="L62:L63"/>
    <mergeCell ref="M62:M63"/>
    <mergeCell ref="M64:M67"/>
    <mergeCell ref="H59:H61"/>
    <mergeCell ref="I59:I61"/>
    <mergeCell ref="J59:J61"/>
    <mergeCell ref="M59:M61"/>
    <mergeCell ref="B74:B75"/>
    <mergeCell ref="C74:C75"/>
    <mergeCell ref="D74:D75"/>
    <mergeCell ref="E74:E75"/>
    <mergeCell ref="G74:G75"/>
    <mergeCell ref="C46:C61"/>
    <mergeCell ref="D46:D61"/>
    <mergeCell ref="E46:E61"/>
    <mergeCell ref="F46:F61"/>
    <mergeCell ref="G46:G61"/>
    <mergeCell ref="C62:C72"/>
    <mergeCell ref="D62:D72"/>
    <mergeCell ref="E62:E72"/>
    <mergeCell ref="F62:F72"/>
    <mergeCell ref="G62:G72"/>
    <mergeCell ref="H68:H69"/>
    <mergeCell ref="H62:H63"/>
    <mergeCell ref="I62:I63"/>
    <mergeCell ref="J62:J63"/>
    <mergeCell ref="K62:K63"/>
    <mergeCell ref="M68:M69"/>
    <mergeCell ref="M70:M72"/>
    <mergeCell ref="N62:N63"/>
    <mergeCell ref="N64:N67"/>
    <mergeCell ref="N68:N69"/>
    <mergeCell ref="N70:N72"/>
    <mergeCell ref="K59:K61"/>
    <mergeCell ref="L59:L61"/>
    <mergeCell ref="W41:W45"/>
    <mergeCell ref="W68:W72"/>
    <mergeCell ref="J37:J40"/>
    <mergeCell ref="K37:K40"/>
    <mergeCell ref="L37:L40"/>
    <mergeCell ref="U37:U40"/>
    <mergeCell ref="V37:V40"/>
    <mergeCell ref="W37:W40"/>
    <mergeCell ref="K64:K67"/>
    <mergeCell ref="L64:L67"/>
    <mergeCell ref="N59:N61"/>
    <mergeCell ref="R37:R40"/>
    <mergeCell ref="R41:R45"/>
    <mergeCell ref="R46:R51"/>
    <mergeCell ref="T41:T45"/>
    <mergeCell ref="T59:T61"/>
    <mergeCell ref="T46:T51"/>
    <mergeCell ref="T37:T40"/>
    <mergeCell ref="H46:H51"/>
    <mergeCell ref="I46:I51"/>
    <mergeCell ref="J46:J51"/>
    <mergeCell ref="K46:K51"/>
    <mergeCell ref="L46:L51"/>
    <mergeCell ref="U46:U58"/>
    <mergeCell ref="V46:V58"/>
    <mergeCell ref="W46:W58"/>
    <mergeCell ref="M46:M51"/>
    <mergeCell ref="M52:M58"/>
    <mergeCell ref="N46:N51"/>
    <mergeCell ref="N52:N58"/>
    <mergeCell ref="H52:H58"/>
    <mergeCell ref="I52:I58"/>
    <mergeCell ref="J52:J58"/>
    <mergeCell ref="K52:K58"/>
    <mergeCell ref="L52:L58"/>
    <mergeCell ref="T52:T58"/>
    <mergeCell ref="C37:C45"/>
    <mergeCell ref="D37:D45"/>
    <mergeCell ref="E37:E45"/>
    <mergeCell ref="G37:G45"/>
    <mergeCell ref="H37:H40"/>
    <mergeCell ref="I37:I40"/>
    <mergeCell ref="L30:L34"/>
    <mergeCell ref="U30:U36"/>
    <mergeCell ref="V30:V36"/>
    <mergeCell ref="M37:M40"/>
    <mergeCell ref="M41:M45"/>
    <mergeCell ref="N37:N40"/>
    <mergeCell ref="N41:N45"/>
    <mergeCell ref="P37:P40"/>
    <mergeCell ref="P41:P45"/>
    <mergeCell ref="H41:H45"/>
    <mergeCell ref="I41:I45"/>
    <mergeCell ref="J41:J45"/>
    <mergeCell ref="K41:K45"/>
    <mergeCell ref="L41:L45"/>
    <mergeCell ref="U41:U45"/>
    <mergeCell ref="V41:V45"/>
    <mergeCell ref="Q41:Q45"/>
    <mergeCell ref="Q37:Q40"/>
    <mergeCell ref="AK30:AK36"/>
    <mergeCell ref="L35:L36"/>
    <mergeCell ref="AI20:AI23"/>
    <mergeCell ref="AJ20:AJ23"/>
    <mergeCell ref="AL20:AL23"/>
    <mergeCell ref="L24:L27"/>
    <mergeCell ref="U24:U29"/>
    <mergeCell ref="V24:V29"/>
    <mergeCell ref="W24:W29"/>
    <mergeCell ref="AH24:AH36"/>
    <mergeCell ref="AK24:AK29"/>
    <mergeCell ref="L28:L29"/>
    <mergeCell ref="M24:M27"/>
    <mergeCell ref="M28:M29"/>
    <mergeCell ref="M30:M34"/>
    <mergeCell ref="M35:M36"/>
    <mergeCell ref="N24:N27"/>
    <mergeCell ref="N28:N29"/>
    <mergeCell ref="N30:N34"/>
    <mergeCell ref="N35:N36"/>
    <mergeCell ref="AE20:AE23"/>
    <mergeCell ref="N20:N23"/>
    <mergeCell ref="J20:J23"/>
    <mergeCell ref="K20:K23"/>
    <mergeCell ref="K18:K19"/>
    <mergeCell ref="L18:L19"/>
    <mergeCell ref="U18:U23"/>
    <mergeCell ref="V18:V23"/>
    <mergeCell ref="W18:W23"/>
    <mergeCell ref="AH18:AH23"/>
    <mergeCell ref="L20:L23"/>
    <mergeCell ref="X20:X23"/>
    <mergeCell ref="Y20:Y23"/>
    <mergeCell ref="AF20:AF23"/>
    <mergeCell ref="N18:N19"/>
    <mergeCell ref="A1:AP1"/>
    <mergeCell ref="L3:L12"/>
    <mergeCell ref="U3:U17"/>
    <mergeCell ref="V3:V17"/>
    <mergeCell ref="W3:W17"/>
    <mergeCell ref="AH3:AH17"/>
    <mergeCell ref="AK3:AK17"/>
    <mergeCell ref="AP20:AP23"/>
    <mergeCell ref="AN3:AN17"/>
    <mergeCell ref="AN18:AN23"/>
    <mergeCell ref="M3:M12"/>
    <mergeCell ref="M13:M14"/>
    <mergeCell ref="M15:M17"/>
    <mergeCell ref="M20:M23"/>
    <mergeCell ref="N3:N12"/>
    <mergeCell ref="N13:N14"/>
    <mergeCell ref="N15:N17"/>
    <mergeCell ref="L13:L14"/>
    <mergeCell ref="L15:L17"/>
    <mergeCell ref="C18:C23"/>
    <mergeCell ref="D18:D23"/>
    <mergeCell ref="E18:E23"/>
    <mergeCell ref="G18:G23"/>
    <mergeCell ref="H18:H19"/>
    <mergeCell ref="AM74:AM75"/>
    <mergeCell ref="AN74:AN75"/>
    <mergeCell ref="AO74:AO75"/>
    <mergeCell ref="AO3:AO17"/>
    <mergeCell ref="AO62:AO72"/>
    <mergeCell ref="AO46:AO61"/>
    <mergeCell ref="AO37:AO45"/>
    <mergeCell ref="AO24:AO36"/>
    <mergeCell ref="AO18:AO23"/>
    <mergeCell ref="AN24:AN36"/>
    <mergeCell ref="AN37:AN45"/>
    <mergeCell ref="AN46:AN61"/>
    <mergeCell ref="AN62:AN72"/>
    <mergeCell ref="AM3:AM17"/>
    <mergeCell ref="AM18:AM23"/>
    <mergeCell ref="AM24:AM36"/>
    <mergeCell ref="AM37:AM45"/>
    <mergeCell ref="AM46:AM61"/>
    <mergeCell ref="AM62:AM72"/>
    <mergeCell ref="E24:E36"/>
    <mergeCell ref="F18:F23"/>
    <mergeCell ref="AQ37:AQ40"/>
    <mergeCell ref="AQ41:AQ45"/>
    <mergeCell ref="AQ52:AQ58"/>
    <mergeCell ref="AQ59:AQ61"/>
    <mergeCell ref="AQ64:AQ67"/>
    <mergeCell ref="AQ3:AQ12"/>
    <mergeCell ref="AQ13:AQ14"/>
    <mergeCell ref="AQ15:AQ17"/>
    <mergeCell ref="AQ18:AQ19"/>
    <mergeCell ref="AQ20:AQ23"/>
    <mergeCell ref="AQ24:AQ27"/>
    <mergeCell ref="AQ28:AQ29"/>
    <mergeCell ref="AQ30:AQ34"/>
    <mergeCell ref="AQ35:AQ36"/>
    <mergeCell ref="I18:I19"/>
    <mergeCell ref="J18:J19"/>
    <mergeCell ref="AI18:AI19"/>
    <mergeCell ref="AJ18:AJ19"/>
    <mergeCell ref="AK18:AK23"/>
    <mergeCell ref="AL18:AL19"/>
    <mergeCell ref="H20:H23"/>
    <mergeCell ref="I20:I23"/>
  </mergeCells>
  <hyperlinks>
    <hyperlink ref="AP24" r:id="rId1" display="https://drive.google.com/drive/folders/1_p8J9cCs0vh11Wh6Y6-wnMnNqz7-_mYP" xr:uid="{00000000-0004-0000-0000-000000000000}"/>
    <hyperlink ref="AP47" r:id="rId2" display="https://drive.google.com/drive/folders/1vvl2AIMFdmoyVKXn9HD6HKXQlZmHPM5d" xr:uid="{00000000-0004-0000-0000-000001000000}"/>
    <hyperlink ref="AP53" r:id="rId3" display="https://drive.google.com/drive/u/8/folders/1T2IKBdJ-Uc42iU2-jkgKkUZ6gO5QDkYH _x000a_" xr:uid="{00000000-0004-0000-0000-000002000000}"/>
    <hyperlink ref="AP64" r:id="rId4" xr:uid="{00000000-0004-0000-0000-000003000000}"/>
    <hyperlink ref="AP3" r:id="rId5" display="https://drive.google.com/drive/folders/1x1rdvrInZIg5yzihWGhY1nsf25IirF8O" xr:uid="{00000000-0004-0000-0000-000004000000}"/>
    <hyperlink ref="AP4" r:id="rId6" xr:uid="{00000000-0004-0000-0000-000005000000}"/>
    <hyperlink ref="AP5" r:id="rId7" xr:uid="{00000000-0004-0000-0000-000006000000}"/>
    <hyperlink ref="AP8" r:id="rId8" xr:uid="{00000000-0004-0000-0000-000007000000}"/>
    <hyperlink ref="AP10" r:id="rId9" display="https://drive.google.com/drive/folders/1xBQI9AFrHmllOHKRs5oZosUK9-A7aFlL?hl=es" xr:uid="{00000000-0004-0000-0000-000008000000}"/>
    <hyperlink ref="AP11" r:id="rId10" display="https://drive.google.com/drive/folders/1qaY2oLmmdAs01lCEvfdnmbM_6mGg5_ml?hl=es" xr:uid="{00000000-0004-0000-0000-000009000000}"/>
    <hyperlink ref="AP13" r:id="rId11" display="https://drive.google.com/drive/folders/12FmXiOj3w3VwlUoTrQv4_UyRwJuVlGNO?hl=es" xr:uid="{00000000-0004-0000-0000-00000A000000}"/>
    <hyperlink ref="AP31" r:id="rId12" display="https://drive.google.com/drive/u/8/folders/1gHs9QrPBJYXDX0QFm7OVJ2V2nMrQ8xlW" xr:uid="{00000000-0004-0000-0000-00000B000000}"/>
    <hyperlink ref="AP14" r:id="rId13" xr:uid="{00000000-0004-0000-0000-00000C000000}"/>
    <hyperlink ref="AP15" r:id="rId14" xr:uid="{00000000-0004-0000-0000-00000D000000}"/>
    <hyperlink ref="AP16" r:id="rId15" xr:uid="{00000000-0004-0000-0000-00000E000000}"/>
    <hyperlink ref="AP18" r:id="rId16" display="https://drive.google.com/drive/u/8/folders/1IiBwKQsrIzwYEXrXK59rxvv_Z3PuqKzT" xr:uid="{00000000-0004-0000-0000-00000F000000}"/>
    <hyperlink ref="AP19" r:id="rId17" xr:uid="{00000000-0004-0000-0000-000010000000}"/>
    <hyperlink ref="AP76" r:id="rId18" display="https://docs.google.com/document/d/17W6G866MDztk-aPZX60UewXah0Lqcc0S/edit" xr:uid="{00000000-0004-0000-0000-000011000000}"/>
    <hyperlink ref="AP70" r:id="rId19" xr:uid="{00000000-0004-0000-0000-000012000000}"/>
    <hyperlink ref="AP69" r:id="rId20" location="gid=1637750287" xr:uid="{00000000-0004-0000-0000-000013000000}"/>
    <hyperlink ref="AP72" r:id="rId21" display="https://www.facebook.com/IpccCartagenadeIndias/posts/5439594309444029" xr:uid="{00000000-0004-0000-0000-000014000000}"/>
    <hyperlink ref="AP67" r:id="rId22" xr:uid="{00000000-0004-0000-0000-000015000000}"/>
    <hyperlink ref="AP65" r:id="rId23" xr:uid="{00000000-0004-0000-0000-000016000000}"/>
    <hyperlink ref="AP62" r:id="rId24" xr:uid="{00000000-0004-0000-0000-000017000000}"/>
    <hyperlink ref="AP52" r:id="rId25" xr:uid="{00000000-0004-0000-0000-000018000000}"/>
    <hyperlink ref="AP32" r:id="rId26" xr:uid="{00000000-0004-0000-0000-000019000000}"/>
  </hyperlinks>
  <pageMargins left="0.7" right="0.7" top="0.75" bottom="0.75" header="0.3" footer="0.3"/>
  <pageSetup paperSize="9" orientation="portrait" r:id="rId27"/>
  <legacy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LUZ  MARINA SEVERICHE MONROY</cp:lastModifiedBy>
  <dcterms:created xsi:type="dcterms:W3CDTF">2021-01-29T22:07:04Z</dcterms:created>
  <dcterms:modified xsi:type="dcterms:W3CDTF">2021-07-21T22:16:30Z</dcterms:modified>
</cp:coreProperties>
</file>