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ma\OneDrive\Documentos\SEGUIMIENTOS  PLAN DE ACCION A JUNIO 30 DE 2021\"/>
    </mc:Choice>
  </mc:AlternateContent>
  <xr:revisionPtr revIDLastSave="0" documentId="8_{7F8673D4-F2CD-4AEA-BB61-138ADB7F2D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5" i="1" l="1"/>
  <c r="S15" i="1" l="1"/>
  <c r="S12" i="1"/>
  <c r="S10" i="1"/>
  <c r="AJ13" i="1"/>
  <c r="AL13" i="1" s="1"/>
  <c r="AJ14" i="1"/>
  <c r="AL14" i="1" s="1"/>
  <c r="AJ12" i="1"/>
  <c r="AL12" i="1" s="1"/>
  <c r="AJ7" i="1"/>
  <c r="AL7" i="1" s="1"/>
  <c r="AJ2" i="1"/>
  <c r="AL2" i="1" s="1"/>
  <c r="AK16" i="1"/>
  <c r="AJ11" i="1"/>
  <c r="AL11" i="1" s="1"/>
  <c r="P15" i="1"/>
  <c r="P14" i="1"/>
  <c r="P13" i="1"/>
  <c r="P12" i="1"/>
  <c r="P10" i="1"/>
  <c r="R8" i="1"/>
  <c r="P8" i="1"/>
  <c r="P7" i="1"/>
  <c r="Q7" i="1" s="1"/>
  <c r="P6" i="1"/>
  <c r="R6" i="1" s="1"/>
  <c r="P2" i="1"/>
  <c r="Q2" i="1" s="1"/>
  <c r="AJ16" i="1" l="1"/>
  <c r="AL16" i="1" s="1"/>
  <c r="B22" i="1" s="1"/>
  <c r="R2" i="1"/>
  <c r="Q6" i="1"/>
  <c r="Q16" i="1" s="1"/>
  <c r="B19" i="1" s="1"/>
  <c r="M7" i="1"/>
  <c r="R7" i="1" s="1"/>
  <c r="S7" i="1" s="1"/>
  <c r="S2" i="1" l="1"/>
  <c r="S16" i="1" s="1"/>
  <c r="B21" i="1" s="1"/>
  <c r="R16" i="1"/>
  <c r="B20" i="1" s="1"/>
</calcChain>
</file>

<file path=xl/sharedStrings.xml><?xml version="1.0" encoding="utf-8"?>
<sst xmlns="http://schemas.openxmlformats.org/spreadsheetml/2006/main" count="169" uniqueCount="138">
  <si>
    <t>PILAR</t>
  </si>
  <si>
    <t>LINEA ESTRATEGICA</t>
  </si>
  <si>
    <t>Indicador de Bienestar</t>
  </si>
  <si>
    <t>Línea Base 2019</t>
  </si>
  <si>
    <t>Meta de Bienestar 2020-2023</t>
  </si>
  <si>
    <t xml:space="preserve">PROGRAMA </t>
  </si>
  <si>
    <t>Indicador de Producto</t>
  </si>
  <si>
    <t>Descripción de la Meta Producto 2020-2023</t>
  </si>
  <si>
    <t>Valor Absoluto de la Meta Producto 2020-2023</t>
  </si>
  <si>
    <t>PROGRAMACIÓN META PRODUCTO A 2021</t>
  </si>
  <si>
    <t>ACUMULADO META PRODUCTO 
JUL- DIC 2020</t>
  </si>
  <si>
    <t>PROYECTO</t>
  </si>
  <si>
    <t>Código de proyecto BPIN</t>
  </si>
  <si>
    <t>Objetivo del proyecto</t>
  </si>
  <si>
    <t>ACTIVIDADES DE PROYECTO</t>
  </si>
  <si>
    <t>Valor Absoluto de la Actividad del  Proyecto para 2021</t>
  </si>
  <si>
    <t xml:space="preserve">DEPENDENCIA RESPONSABLE </t>
  </si>
  <si>
    <t>NOMBRE DEL RESPONSABLE</t>
  </si>
  <si>
    <t>Fuente de Financiación</t>
  </si>
  <si>
    <t>Apropiación Definitiva
(en pesos)</t>
  </si>
  <si>
    <t>Rubro Presupuestal</t>
  </si>
  <si>
    <t>Código Presupuestal</t>
  </si>
  <si>
    <t>CRONOGRAMA PROGRAMADO (DIAS)</t>
  </si>
  <si>
    <t>CRONOGRAMA EJECUTADO (DIAS)</t>
  </si>
  <si>
    <t>BENEFICIARIOS PROGRAMADOS</t>
  </si>
  <si>
    <t>BENEFICIARIOS CUBIERTOS</t>
  </si>
  <si>
    <t>REPORTES DE AVANCE METAS PRODUCTOS A MARZO 31 DE 2021</t>
  </si>
  <si>
    <t>REPORTES DE AVANCE DE METAS PRODUCTOS A JUNIO 30 DE 2021</t>
  </si>
  <si>
    <t>CARTAGENA RESILIENTE</t>
  </si>
  <si>
    <t>DESARROLLO URBANO</t>
  </si>
  <si>
    <t>% DE COBERTURA DE VIAS URBANAS Y RURALES PARA EL TRANSPORTE Y LA MOVILIDAD CONSTRUIDAS, REHABILITADAS O MEJORADAS EN LA CIUDAD DE CARTAGENA</t>
  </si>
  <si>
    <t>LLEVAR AL 74% EL PORCENTAJE DE COBERTURA DE LAS VIAS URBANAS Y RURALES</t>
  </si>
  <si>
    <t>CARTAGENA SE MUEVE</t>
  </si>
  <si>
    <t>KILOMETROS CARRIL DE VIAS URBANAS Y RURALES CONSTRUIDOS, REHABILITADOS Y/O MEJORADOS</t>
  </si>
  <si>
    <t>CONSTRUIR, REHABILITAR Y/O MEJROAR 32 KILOMETROS CARRIL URBANAS Y RURALES</t>
  </si>
  <si>
    <t xml:space="preserve"> 15,61 KILOMETROS CARRIL DE VIAS URBANAS Y RURALES CONSTRUIDOS, REHABILITADOS Y/O MEJORADOS</t>
  </si>
  <si>
    <t>NUMEROS DE ESTUDIOS, DISEÑOS E INGENIERIAS DE DETALLE DE LOS TRAMOS FALTANTES CON RESPECTO AL TOTAL</t>
  </si>
  <si>
    <t>ELABORAR 8 ESTUDIOS, DISEÑOS DE INGENIERIA DE DETALLES DE LOS TRAMOS FALTANTES</t>
  </si>
  <si>
    <t>ELABORAR 4 ESTUDIOS, DISEÑOS E INGENIERIA DE DETALLE DE  TRAMOS FALTANTES CON RESPECTO AL TOTAL ELABORADO</t>
  </si>
  <si>
    <t>% ESTUDIOS Y DISEÑOS DE LA INGENIERIA DE DETALLE DE LOS CANALES DE LA CIUDAD</t>
  </si>
  <si>
    <t>NUMEROS DE OBRAS CONTINGENTES DERIVADAS DE SENTENCIAS JUDICIALES Y OBRAS DE EMERGENCIA EN INFRAESTRUCTURA DIFERENTES A VIAS CONTRUIDAS</t>
  </si>
  <si>
    <t>N/D</t>
  </si>
  <si>
    <t xml:space="preserve">REALIZAR HASTA 8 OBRAS CONTINGENTES  DERIVADAS DE SENTENCIAS JUDICIALES Y OBRAS DE EMERGENCIA EN INFRAESTRUCTURA DIFERENTES A VIAS </t>
  </si>
  <si>
    <t xml:space="preserve"> 3 OBRAS CONTINGENTES  DERIVADAS DE SENTENCIAS JUDICIALES Y OBRAS DE EMERGENCIA EN INFRAESTRUCTURA DIFERENTES A VIAS </t>
  </si>
  <si>
    <t>AUMENTAR EN UN 7.5% HASTA ALCANZAR EL 12.3% DE CONSTRUCCION DE CANALES PLUVIALES DE LA CIUDAD</t>
  </si>
  <si>
    <t>SISTEMA HIDRICO Y PLAN MAESTRO DE ALCANTARILLADO PLUVIAL EN LA CIUDAD PARA SALVAR EL HABITAD</t>
  </si>
  <si>
    <t>METROS CUBICOS DE RESIDUOS SOLIDOS RETIRADOS DE LOS CANALES PLUVIALES RETIDADOS ANUALMENTE</t>
  </si>
  <si>
    <t>226.297.1 METROS CUBICOS</t>
  </si>
  <si>
    <t>RETIRAR 520.212 METROS CUBICOS DE RESIDUOS SOLIDOS DE LOS CANALES PLUVIALES</t>
  </si>
  <si>
    <t>RETIRAR 257.164 METROS CUBICOS DE RESIDUOS SOLIDOS DE LOS CANALES PLUVIALES</t>
  </si>
  <si>
    <t>CONSTUCCION DE CANALES DE LA CIUDAD</t>
  </si>
  <si>
    <t>KILOMETROS LINEALES DE CANALES PLUVIALES CONSTRUIDOS O RECTIFICADOS</t>
  </si>
  <si>
    <t>10,25 KM LINEALES</t>
  </si>
  <si>
    <t>CONSTRUIR Y/O RECTIFICAR 6.3 KM, HASTA ALCALZAR 10.3 KILOMETROS LINEALES DE CANALES</t>
  </si>
  <si>
    <t xml:space="preserve"> 1.6 KM LINEALES DE CANALES PLUVIALES CONSTRUIDOS Y RECTIFICADOS</t>
  </si>
  <si>
    <t>AUMENTAR EN UN 9% HASTA ALCANZAR EL 48% DELOS ESTUDIOS Y DISEÑOS DE LA INGENIERIA DE DETALLE DE LOS CANALES DE LA CIUDAD</t>
  </si>
  <si>
    <t>PROGRAMA INTEGRAL DE CAÑOS, LAGOS Y CIENAGAS DE CARTAGENA</t>
  </si>
  <si>
    <t>AVANZAR EN LA EJECUCION DE LA ETAPA 1 DEL PROGRAMA INTEGRAL DE CANALES, CAÑOS, LAGOS, LAGUNAS Y CIENAGAS DE CARTAGENA</t>
  </si>
  <si>
    <t>0% EJECUCION</t>
  </si>
  <si>
    <t>EJECUCION 20% DE LA ETAPA 1 (CON IMPACTO DE INDICADORES COMO METROS LINEALES DE CAÑOS Y LAGUNAS INTERVENIDOS CON RELIMPIAS Y DRAGADOS; RUTA DE TRANSPORTE ACUATICO IMPLEMENTADA; M2 DE ESPACIO PUBLICO Y METROS LINEALES DE VIAS Y PUENTES INTERVENIDOS Y/O GENERADOS; ESTUDIO SOCIECONOMICOS DEL TERRITORIO)</t>
  </si>
  <si>
    <t>EJECUCION 10 % DE LA ETAPA 1 DEL PROGRAMA INTEGRAL DE CAÑOS, LAGOS Y CIENAGAS EJECUTADOS</t>
  </si>
  <si>
    <t>SALVEMOS JUNTOS NUESTRO PATRIMONIO NATURAL</t>
  </si>
  <si>
    <t>PLAN DE ORDENAMIENTO TERRITORIAL</t>
  </si>
  <si>
    <t>EJECUTAR 100% LAS ESTRATEGIAS DEL PLAN DE NORMALIZACION URBANISTICA</t>
  </si>
  <si>
    <t>ORDENACIÓN TERRITORIAL, RECUPERACIÓN SOCIAL, AMBIENTAL Y URBANA DE LA CIÉNAGA DE LA VIRGEN</t>
  </si>
  <si>
    <t>ESTUDIOS Y DISEÑOS AJUSTADOS PARA LA CONSTRUCCION DEL TRAMO ESTE DE LA VIA PERIMETRAL CON CALLES DE SERVICIO Y ACCESO</t>
  </si>
  <si>
    <t>3.4 KILOMETROS CONSTRUIDOS</t>
  </si>
  <si>
    <t>ESTUDIOS Y DISEÑOS AJUSTADOS PARA LA CONSTRUCCION 14,2 KM DEL TRAMO ESTE DE LA VIA PERIMETRAL CON CALLES DE SERVICIO Y ACCESO</t>
  </si>
  <si>
    <t>KILOMETROS DE CANBALES SECUNDARIOS REHABILITADOS</t>
  </si>
  <si>
    <t>REHABILITAR 3,5 KILOMETROS CANALES SECUNDARIOS</t>
  </si>
  <si>
    <t>KILOMETROS DE CANALES BAJO CALLE CONSTRUIDOS</t>
  </si>
  <si>
    <t>CONSTRUIR 7 KILOMETROS DE CANALES BAJO CALLE</t>
  </si>
  <si>
    <t>EJE TRANSVERSAL: CARTAGENA CON ATENCION Y GARANTIA DE DERECHOS A POBLACIÓN DIFERENCIAL.</t>
  </si>
  <si>
    <t>PORCENTAJE DE LA POBLACION AFRO, NEGRA, RAIZAL, PALENQUERA E INDIGENA QUE HABIATA EL DISTRITO DE CARTAGENA CON RECONOCIMIENTO DE SUS DERECHOS, DIVERSIDAD ETNICA Y CULTURAL COMO UN PRINCIPIO FUNDAMENTAL DEL ESTADO SOCIAL Y DEMOCRATICO DE DERECHO.</t>
  </si>
  <si>
    <t>ND</t>
  </si>
  <si>
    <t>LOGRAR QUE EL 100% LA POBLACION AFRO, NEGRA, RAIZAL, PALENQUERA E INDIGENA QUE HABIATA EL DISTRITO DE CARTAGENA CON RECONOCIMIENTO DE SUS DERECHOS, DIVERSIDAD ETNICA Y CULTURAL COMO UN PRINCIPIO FUNDAMENTAL DEL ESTADO SOCIAL Y DEMOCRATICO DE DERECHO.</t>
  </si>
  <si>
    <t>PROMOCION, PREVENCION Y ATENCION EN SALUD
PARA LA POBLACIÓN NEGRA, AFROCOLOMBIANA, RAIZAL Y PALENQUERA EN EL DISTRITO DE CARTAGENA</t>
  </si>
  <si>
    <t>ADECUACION DE CENTROS DE SALUD COMUNIDAD ETNICA</t>
  </si>
  <si>
    <t>ADECUACION DE 26 CENTROS DE SALUD EN TERRIORIOS DE CONSEJOS COMUNITARIOS</t>
  </si>
  <si>
    <t>CONSTRUCCION , MEJORAMIENTO Y REHABILITACION DE VIAS PARA EL TRANSPORTE Y LA MOVILIDAD EN EL DISTRITO DE CARTAGENA DE INDIAS</t>
  </si>
  <si>
    <t>MEJORA LOS NIVELES DE MOVILIDAD EN EL TRAFICO VEHICULAR EN EL DISTRITO DE CARTAGENA</t>
  </si>
  <si>
    <t>RELIZAR MEJORAMIENTO, CONSTRUCCION, REHABILITACION DE VIAS PARA OBRAS DEL SECTOR TRANSPORTE EN EL DISTRITO DE CARTAGENA DE INDITAS</t>
  </si>
  <si>
    <t>PERSONAL DE APOYO</t>
  </si>
  <si>
    <t>APOYO LOGISTICO</t>
  </si>
  <si>
    <t>ESTUDIOS Y DISEÑOS DE INGENIERIA</t>
  </si>
  <si>
    <t>CONSTRUCION DE OBRAS DERIVADAS DE SENTENCIAS JUDICIALES Y OBRAS DE INFRAESTRUCTURA DE EMERGECIA, DIFERENTES  A VIAS CONSTRUIDAS</t>
  </si>
  <si>
    <t>REHABILITACION Y RECUPERACION DEL SISTEMA HIDRICO Y CANALES PARA SALVAR EL HABITAT EN EL DISTRITO DE CARTAGENA DE INDIAS</t>
  </si>
  <si>
    <t>DISMINUCION DE LA CONTAMINACION Y RECUPERACION DEL SISTEMA HIDRICO Y CANALES PLUVIALES DEL DISTRITO DE CARATGENA DE INDIAS</t>
  </si>
  <si>
    <t>RELIZAR LIMPIEZA INICIAL DE CANALES, CAÑOS, LAGOS, LAGUNAS Y CIEGANAS Y DISPOSICIOND MATERIAL EN RELLENOS SANITARIOS</t>
  </si>
  <si>
    <t>REALIZAR REHABILITACION Y/O RECTIFICACION DE LOS CANALES, CAÑOS, LAGOS, LAGUNAS Y CIENEGAS, Y REALIZAR CONSTRUCCION DE CANALES PLUVIALES DEL DISTRITO DE CARTAGENA DE INDIAS</t>
  </si>
  <si>
    <t>SECRETARIA DE INFRAESTRUCTURA</t>
  </si>
  <si>
    <t>LUIS ALBERTO VILLADIEGO CARCAMO</t>
  </si>
  <si>
    <t>3.200.000,000,00 8.092.544.595,00     1.323.407.475,00</t>
  </si>
  <si>
    <t>CONSTRUCCION, MEJORAMIENTO Y REHABILITACION DE VIAS PARA EL TRANSPORTE Y LA MOVILIDAD EN EL DISTRITO DE CARTAGENA DE INDIAS  ET+</t>
  </si>
  <si>
    <t>Ingresos Corrientes de Libre Destinación   Contraprestaciones Portuarias</t>
  </si>
  <si>
    <t>3.172.317.774,00   1.000.000.000,00</t>
  </si>
  <si>
    <t>SISTEMA HIDRICO Y PLAN MAESTRO DE ALCANTARILLADO PLUVIALES EN LA CIUDAD PARA SALVAR EL HABITAT ET+</t>
  </si>
  <si>
    <t xml:space="preserve">Ingresos Corrientes de Libre Destinación     Dividendos de Acuacar </t>
  </si>
  <si>
    <t>267.692.143,00          2.676.560.170,00</t>
  </si>
  <si>
    <t>RECUPERACION INTEGRAL DE CANOS, LAGOS, LAGUNAS Y CIENAGAS DEL DISTRITO DE CARTAGENA DE INDIAS ET+</t>
  </si>
  <si>
    <t>Ingresos Corrientes de Libre Destinación                                                Contraprestaciones portuarias</t>
  </si>
  <si>
    <t>ORDENAMIENTO Y RECUPERACION SOCIAL, AMBIENTAL DE LA CIENAGA DE LA VIRGEN</t>
  </si>
  <si>
    <t>291.851.723                                          546.500.002</t>
  </si>
  <si>
    <t>02-001-06-20-01-07-03-01                                               02-053-06-20-01-07-03-03</t>
  </si>
  <si>
    <t xml:space="preserve">Ingresos Corrientes de Libre Destinación   </t>
  </si>
  <si>
    <t>ADECUACION DE CENTRO DE SALUD PARA LA POBLACION NEGRA, AFROCOLOMBIANA, RAIZAL Y PALENQUERA EN DISTRITO DE CARTAGENA</t>
  </si>
  <si>
    <t>02-001-06-20-05-01-04-01</t>
  </si>
  <si>
    <t>02-001-06-20-01-03-05-01                  02-062-06-20-01-03-05-01</t>
  </si>
  <si>
    <t>Adecuación DE CENTROS DE SALUD PARA LA POBLACIÓN NEGRA, AFROCOLOMBIANA, RAIZAL Y PALENQUERA EN EL DISTRITO DE Cartagena de Indias</t>
  </si>
  <si>
    <t>*REALIZAR PRELIMINARES *REALIZAR MURO DE CERRAMIENTO POSTERIOR Y LATERAL DERECHO.</t>
  </si>
  <si>
    <t>ADECUACIÓN DE CENTROS DE SALUD PARA LA POBLACIÓN NEGRA, AFROCOLOMBIANA, RAIZAL Y PALENQUERA EN EL DISTRITO DE CARTAGENA DE INDIAS</t>
  </si>
  <si>
    <t>ELABORACIÓN DE ESTUDIOS Y DISEÑOS AJUSTADOS DE LA VÍA PERIMETRAL EN EL MARCO DEL PROGRAMA ORDENACIÓN TERRITORIAL Y RECUPERACIÓN SOCIAL, AMBIENTAL Y URBANA DE LA CIÉNAGA DE LA VIRGEN, EN EL DISTRITO DE CARTAGENA DE INDIAS.</t>
  </si>
  <si>
    <t>Mejorar las condiciones para el desarrollo urbano, turístico, social y la recuperación ambiental del borde de la Ciénaga de la Virgen.</t>
  </si>
  <si>
    <t>META ACUMULADA A JUNIO 2021</t>
  </si>
  <si>
    <t>AVANCE META PRODUCTO 2021</t>
  </si>
  <si>
    <t xml:space="preserve">AVANCE META PRODUCTO  EN EL CUATRIENIO
</t>
  </si>
  <si>
    <t>OBSERVACIONES ENE-JUN 2021</t>
  </si>
  <si>
    <t>Apropiación Definitiva
(en pesos) Predis</t>
  </si>
  <si>
    <t>Ejecucion presupuestal a Junio 2021</t>
  </si>
  <si>
    <t>Ingresos Corrientes de Libre Destinación
Dividendos de Acuacar     
Impuesto Transporte por Oleoducto y Gasoducto</t>
  </si>
  <si>
    <t>02-001-06-20-01-03-01-01              02-062-06-20-01-03-01-01              02-124-06-20-01-03-01-01
02-062-06-95-01-03-01-01              02-038-06-91-01-03-01-01</t>
  </si>
  <si>
    <t>02-001-06-10-01-03-02-01                   02-053-06-10-01-03-02-01
02-053-06-95-01-03-02-01</t>
  </si>
  <si>
    <t>02-002-06-95-01-03-05-01</t>
  </si>
  <si>
    <t xml:space="preserve"> SOBRETASA ALCANTARILLADO
CREDITO INTERNO</t>
  </si>
  <si>
    <t>RENDIMIENTOS FINANCIEROS BALDIOS Y VENTA DE ACTIVOS
RENDIMIENTOS FINANCIEROS SOBRETASA ALCANTARILLADO</t>
  </si>
  <si>
    <t>02-127-06-95-01-03-05-01
02-130-06-93-01-03-05-01
02-130-06-95-01-03-05-01</t>
  </si>
  <si>
    <t>Porcentaje de avance de ejecucion presupuestal junio 2021</t>
  </si>
  <si>
    <t>AVANCE META PRODUCTO  EN EL CUATRIENIO</t>
  </si>
  <si>
    <t>% AVANCE DEL PROGRAMA EN EL CUATRIENIO</t>
  </si>
  <si>
    <t>% AVANCE DE LA EJECUCION PRESUPUESTAL JUNIO 2021</t>
  </si>
  <si>
    <t>*Botadero parcialmente ejecutado. * Banco de maquinas convocado. *convenio limpieza esp se encuentra revision por la UAC. * Permisos de Campestre ejecutado. * Interventoria de limpieza especia por convocar.</t>
  </si>
  <si>
    <t xml:space="preserve">* Tapas y rejillas fase I, proceso ya ejecutado.  * Estudios mercado de basurto en ejecucion. *Fase I monto agotable a la espera de interventoria, Interventoria en proceso de legalizacion de la interventoria, a la espera de los cumplimiento de los pliegos. * Benjamin Herrera convocado. </t>
  </si>
  <si>
    <t>esperando la viabilidad del proyecto</t>
  </si>
  <si>
    <t>vigencia furuta</t>
  </si>
  <si>
    <t>SDP EN TRAMITE</t>
  </si>
  <si>
    <t xml:space="preserve">*REALIZAE ESTUDIOS TECNICOS,                       * REALIZAR DISEÑOS. </t>
  </si>
  <si>
    <t>Avance Meta de Bienestar Junio 2021</t>
  </si>
  <si>
    <t>AVANCE ACTIVIDADES DE PROYECTO A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</si>
</sst>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_-"/>
    <numFmt numFmtId="165" formatCode="#,##0.0"/>
    <numFmt numFmtId="166" formatCode="&quot;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1" fontId="0" fillId="4" borderId="4" xfId="0" applyNumberForma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9" fontId="0" fillId="4" borderId="1" xfId="2" applyFont="1" applyFill="1" applyBorder="1" applyAlignment="1">
      <alignment horizontal="center" vertical="center" wrapText="1"/>
    </xf>
    <xf numFmtId="164" fontId="0" fillId="4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 wrapText="1"/>
    </xf>
    <xf numFmtId="164" fontId="0" fillId="0" borderId="1" xfId="1" applyFont="1" applyBorder="1" applyAlignment="1">
      <alignment vertical="center" wrapText="1"/>
    </xf>
    <xf numFmtId="9" fontId="3" fillId="0" borderId="1" xfId="2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 wrapText="1"/>
    </xf>
    <xf numFmtId="1" fontId="0" fillId="0" borderId="5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9" fontId="0" fillId="0" borderId="5" xfId="2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9" fontId="3" fillId="0" borderId="4" xfId="2" applyFont="1" applyBorder="1" applyAlignment="1">
      <alignment horizontal="center" vertical="center" wrapText="1"/>
    </xf>
    <xf numFmtId="9" fontId="3" fillId="0" borderId="6" xfId="2" applyFont="1" applyBorder="1" applyAlignment="1">
      <alignment horizontal="center" vertical="center" wrapText="1"/>
    </xf>
    <xf numFmtId="9" fontId="3" fillId="0" borderId="5" xfId="2" applyFont="1" applyBorder="1" applyAlignment="1">
      <alignment horizontal="center" vertical="center" wrapText="1"/>
    </xf>
    <xf numFmtId="9" fontId="0" fillId="4" borderId="4" xfId="2" applyFont="1" applyFill="1" applyBorder="1" applyAlignment="1">
      <alignment horizontal="center" vertical="center" wrapText="1"/>
    </xf>
    <xf numFmtId="9" fontId="0" fillId="4" borderId="6" xfId="2" applyFont="1" applyFill="1" applyBorder="1" applyAlignment="1">
      <alignment horizontal="center" vertical="center" wrapText="1"/>
    </xf>
    <xf numFmtId="9" fontId="0" fillId="4" borderId="5" xfId="2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0" fillId="0" borderId="6" xfId="2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4" fontId="3" fillId="0" borderId="4" xfId="1" applyFont="1" applyBorder="1" applyAlignment="1">
      <alignment horizontal="center" vertical="center" wrapText="1"/>
    </xf>
    <xf numFmtId="164" fontId="0" fillId="4" borderId="1" xfId="1" applyFont="1" applyFill="1" applyBorder="1" applyAlignment="1">
      <alignment horizontal="center" vertical="center" wrapText="1"/>
    </xf>
    <xf numFmtId="1" fontId="0" fillId="4" borderId="4" xfId="0" applyNumberFormat="1" applyFill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1" fontId="0" fillId="4" borderId="5" xfId="0" applyNumberForma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6" fontId="0" fillId="4" borderId="1" xfId="0" applyNumberForma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2"/>
  <sheetViews>
    <sheetView tabSelected="1" zoomScale="60" zoomScaleNormal="60" workbookViewId="0">
      <pane ySplit="1130" topLeftCell="A2" activePane="bottomLeft"/>
      <selection pane="bottomLeft" activeCell="B2" sqref="B2:B11"/>
    </sheetView>
  </sheetViews>
  <sheetFormatPr baseColWidth="10" defaultColWidth="11.453125" defaultRowHeight="14.5" x14ac:dyDescent="0.35"/>
  <cols>
    <col min="1" max="1" width="25.7265625" style="11" customWidth="1"/>
    <col min="2" max="2" width="34.81640625" style="11" customWidth="1"/>
    <col min="3" max="3" width="36.54296875" style="11" customWidth="1"/>
    <col min="4" max="4" width="27.81640625" style="11" customWidth="1"/>
    <col min="5" max="6" width="30.81640625" style="11" customWidth="1"/>
    <col min="7" max="7" width="22.1796875" style="11" customWidth="1"/>
    <col min="8" max="8" width="39" style="11" customWidth="1"/>
    <col min="9" max="9" width="24.7265625" style="11" customWidth="1"/>
    <col min="10" max="10" width="33" style="11" customWidth="1"/>
    <col min="11" max="11" width="25" style="11" customWidth="1"/>
    <col min="12" max="12" width="31.81640625" style="11" customWidth="1"/>
    <col min="13" max="18" width="18.26953125" style="11" customWidth="1"/>
    <col min="19" max="19" width="38.7265625" style="11" customWidth="1"/>
    <col min="20" max="20" width="40.1796875" style="11" customWidth="1"/>
    <col min="21" max="21" width="18.54296875" style="11" customWidth="1"/>
    <col min="22" max="22" width="30.81640625" style="11" customWidth="1"/>
    <col min="23" max="23" width="42.54296875" style="11" customWidth="1"/>
    <col min="24" max="25" width="36.54296875" style="11" customWidth="1"/>
    <col min="26" max="26" width="34.26953125" style="11" customWidth="1"/>
    <col min="27" max="27" width="37.81640625" style="11" customWidth="1"/>
    <col min="28" max="28" width="32" style="11" customWidth="1"/>
    <col min="29" max="29" width="33.453125" style="11" customWidth="1"/>
    <col min="30" max="30" width="34.1796875" style="11" customWidth="1"/>
    <col min="31" max="31" width="35.26953125" style="11" customWidth="1"/>
    <col min="32" max="32" width="33.26953125" style="11" customWidth="1"/>
    <col min="33" max="33" width="29" style="11" customWidth="1"/>
    <col min="34" max="34" width="27.26953125" style="11" customWidth="1"/>
    <col min="35" max="35" width="42.81640625" style="11" customWidth="1"/>
    <col min="36" max="36" width="48.54296875" style="11" customWidth="1"/>
    <col min="37" max="38" width="45" style="11" customWidth="1"/>
    <col min="39" max="39" width="46.7265625" style="11" customWidth="1"/>
    <col min="40" max="40" width="33.1796875" style="11" customWidth="1"/>
    <col min="41" max="16384" width="11.453125" style="11"/>
  </cols>
  <sheetData>
    <row r="1" spans="1:40" ht="78.75" customHeight="1" x14ac:dyDescent="0.35">
      <c r="A1" s="31" t="s">
        <v>0</v>
      </c>
      <c r="B1" s="31" t="s">
        <v>1</v>
      </c>
      <c r="C1" s="31" t="s">
        <v>2</v>
      </c>
      <c r="D1" s="31" t="s">
        <v>3</v>
      </c>
      <c r="E1" s="32" t="s">
        <v>4</v>
      </c>
      <c r="F1" s="34" t="s">
        <v>136</v>
      </c>
      <c r="G1" s="33" t="s">
        <v>5</v>
      </c>
      <c r="H1" s="31" t="s">
        <v>6</v>
      </c>
      <c r="I1" s="31" t="s">
        <v>3</v>
      </c>
      <c r="J1" s="31" t="s">
        <v>7</v>
      </c>
      <c r="K1" s="31" t="s">
        <v>8</v>
      </c>
      <c r="L1" s="34" t="s">
        <v>9</v>
      </c>
      <c r="M1" s="31" t="s">
        <v>10</v>
      </c>
      <c r="N1" s="31" t="s">
        <v>26</v>
      </c>
      <c r="O1" s="31" t="s">
        <v>27</v>
      </c>
      <c r="P1" s="42" t="s">
        <v>113</v>
      </c>
      <c r="Q1" s="42" t="s">
        <v>114</v>
      </c>
      <c r="R1" s="42" t="s">
        <v>115</v>
      </c>
      <c r="S1" s="42" t="s">
        <v>128</v>
      </c>
      <c r="T1" s="31" t="s">
        <v>11</v>
      </c>
      <c r="U1" s="31" t="s">
        <v>12</v>
      </c>
      <c r="V1" s="31" t="s">
        <v>13</v>
      </c>
      <c r="W1" s="31" t="s">
        <v>14</v>
      </c>
      <c r="X1" s="31" t="s">
        <v>15</v>
      </c>
      <c r="Y1" s="34" t="s">
        <v>137</v>
      </c>
      <c r="Z1" s="31" t="s">
        <v>22</v>
      </c>
      <c r="AA1" s="31" t="s">
        <v>23</v>
      </c>
      <c r="AB1" s="31" t="s">
        <v>16</v>
      </c>
      <c r="AC1" s="31" t="s">
        <v>24</v>
      </c>
      <c r="AD1" s="31" t="s">
        <v>25</v>
      </c>
      <c r="AE1" s="31" t="s">
        <v>17</v>
      </c>
      <c r="AF1" s="31" t="s">
        <v>18</v>
      </c>
      <c r="AG1" s="31" t="s">
        <v>19</v>
      </c>
      <c r="AH1" s="31" t="s">
        <v>20</v>
      </c>
      <c r="AI1" s="31" t="s">
        <v>21</v>
      </c>
      <c r="AJ1" s="31" t="s">
        <v>117</v>
      </c>
      <c r="AK1" s="31" t="s">
        <v>118</v>
      </c>
      <c r="AL1" s="31" t="s">
        <v>126</v>
      </c>
      <c r="AM1" s="31" t="s">
        <v>116</v>
      </c>
      <c r="AN1" s="44"/>
    </row>
    <row r="2" spans="1:40" ht="58" x14ac:dyDescent="0.35">
      <c r="A2" s="89" t="s">
        <v>28</v>
      </c>
      <c r="B2" s="89" t="s">
        <v>29</v>
      </c>
      <c r="C2" s="89" t="s">
        <v>30</v>
      </c>
      <c r="D2" s="84">
        <v>0.72</v>
      </c>
      <c r="E2" s="85" t="s">
        <v>31</v>
      </c>
      <c r="F2" s="63"/>
      <c r="G2" s="85" t="s">
        <v>32</v>
      </c>
      <c r="H2" s="87" t="s">
        <v>33</v>
      </c>
      <c r="I2" s="94">
        <v>1330.39</v>
      </c>
      <c r="J2" s="85" t="s">
        <v>34</v>
      </c>
      <c r="K2" s="96">
        <v>32</v>
      </c>
      <c r="L2" s="98" t="s">
        <v>35</v>
      </c>
      <c r="M2" s="78">
        <v>0.39</v>
      </c>
      <c r="N2" s="79">
        <v>0.14000000000000001</v>
      </c>
      <c r="O2" s="78">
        <v>11.6</v>
      </c>
      <c r="P2" s="79">
        <f>SUM(N2:O3)</f>
        <v>11.74</v>
      </c>
      <c r="Q2" s="81">
        <f>+P2/15.61</f>
        <v>0.75208199871877002</v>
      </c>
      <c r="R2" s="81">
        <f>+(M2+P2)/32</f>
        <v>0.37906250000000002</v>
      </c>
      <c r="S2" s="121">
        <f>AVERAGE(R2:R6)</f>
        <v>0.23746527777777779</v>
      </c>
      <c r="T2" s="75" t="s">
        <v>79</v>
      </c>
      <c r="U2" s="73">
        <v>2020130010039</v>
      </c>
      <c r="V2" s="75" t="s">
        <v>80</v>
      </c>
      <c r="W2" s="13" t="s">
        <v>81</v>
      </c>
      <c r="X2" s="14">
        <v>32</v>
      </c>
      <c r="Y2" s="69"/>
      <c r="Z2" s="57">
        <v>180</v>
      </c>
      <c r="AA2" s="57">
        <v>30</v>
      </c>
      <c r="AB2" s="4" t="s">
        <v>90</v>
      </c>
      <c r="AC2" s="79">
        <v>1057445</v>
      </c>
      <c r="AD2" s="79">
        <v>361520</v>
      </c>
      <c r="AE2" s="4" t="s">
        <v>91</v>
      </c>
      <c r="AF2" s="77" t="s">
        <v>119</v>
      </c>
      <c r="AG2" s="136" t="s">
        <v>92</v>
      </c>
      <c r="AH2" s="77" t="s">
        <v>93</v>
      </c>
      <c r="AI2" s="77" t="s">
        <v>120</v>
      </c>
      <c r="AJ2" s="125">
        <f>3200000000+8092544595+1323407475+4775537961.71+597908164.32</f>
        <v>17989398196.029999</v>
      </c>
      <c r="AK2" s="125">
        <v>14747000719</v>
      </c>
      <c r="AL2" s="114">
        <f>(AK2*100%)/AJ2</f>
        <v>0.81976064781613711</v>
      </c>
      <c r="AM2" s="131" t="s">
        <v>131</v>
      </c>
      <c r="AN2" s="45"/>
    </row>
    <row r="3" spans="1:40" x14ac:dyDescent="0.35">
      <c r="A3" s="89"/>
      <c r="B3" s="89"/>
      <c r="C3" s="89"/>
      <c r="D3" s="84"/>
      <c r="E3" s="86"/>
      <c r="F3" s="64"/>
      <c r="G3" s="120"/>
      <c r="H3" s="88"/>
      <c r="I3" s="95"/>
      <c r="J3" s="86"/>
      <c r="K3" s="97"/>
      <c r="L3" s="99"/>
      <c r="M3" s="78"/>
      <c r="N3" s="80"/>
      <c r="O3" s="78"/>
      <c r="P3" s="80"/>
      <c r="Q3" s="82"/>
      <c r="R3" s="82"/>
      <c r="S3" s="122"/>
      <c r="T3" s="76"/>
      <c r="U3" s="74"/>
      <c r="V3" s="76"/>
      <c r="W3" s="13" t="s">
        <v>82</v>
      </c>
      <c r="X3" s="14">
        <v>150</v>
      </c>
      <c r="Y3" s="69"/>
      <c r="Z3" s="57">
        <v>360</v>
      </c>
      <c r="AA3" s="57">
        <v>180</v>
      </c>
      <c r="AB3" s="4" t="s">
        <v>90</v>
      </c>
      <c r="AC3" s="109"/>
      <c r="AD3" s="109"/>
      <c r="AE3" s="4" t="s">
        <v>91</v>
      </c>
      <c r="AF3" s="77"/>
      <c r="AG3" s="136"/>
      <c r="AH3" s="77"/>
      <c r="AI3" s="77"/>
      <c r="AJ3" s="125"/>
      <c r="AK3" s="125"/>
      <c r="AL3" s="115"/>
      <c r="AM3" s="132"/>
      <c r="AN3" s="45"/>
    </row>
    <row r="4" spans="1:40" ht="72.75" customHeight="1" x14ac:dyDescent="0.35">
      <c r="A4" s="89"/>
      <c r="B4" s="89"/>
      <c r="C4" s="89"/>
      <c r="D4" s="84"/>
      <c r="E4" s="85"/>
      <c r="F4" s="64"/>
      <c r="G4" s="120"/>
      <c r="H4" s="87" t="s">
        <v>36</v>
      </c>
      <c r="I4" s="79">
        <v>196</v>
      </c>
      <c r="J4" s="100" t="s">
        <v>37</v>
      </c>
      <c r="K4" s="90">
        <v>8</v>
      </c>
      <c r="L4" s="92" t="s">
        <v>38</v>
      </c>
      <c r="M4" s="78">
        <v>0</v>
      </c>
      <c r="N4" s="78">
        <v>0</v>
      </c>
      <c r="O4" s="78">
        <v>0</v>
      </c>
      <c r="P4" s="78">
        <v>0</v>
      </c>
      <c r="Q4" s="83">
        <v>0</v>
      </c>
      <c r="R4" s="83">
        <v>0</v>
      </c>
      <c r="S4" s="122"/>
      <c r="T4" s="13"/>
      <c r="U4" s="15"/>
      <c r="V4" s="13"/>
      <c r="W4" s="13" t="s">
        <v>83</v>
      </c>
      <c r="X4" s="14">
        <v>12</v>
      </c>
      <c r="Y4" s="69"/>
      <c r="Z4" s="57">
        <v>360</v>
      </c>
      <c r="AA4" s="57">
        <v>180</v>
      </c>
      <c r="AB4" s="4" t="s">
        <v>90</v>
      </c>
      <c r="AC4" s="109"/>
      <c r="AD4" s="109"/>
      <c r="AE4" s="4" t="s">
        <v>91</v>
      </c>
      <c r="AF4" s="77"/>
      <c r="AG4" s="136"/>
      <c r="AH4" s="77"/>
      <c r="AI4" s="77"/>
      <c r="AJ4" s="125"/>
      <c r="AK4" s="125"/>
      <c r="AL4" s="115"/>
      <c r="AM4" s="132"/>
      <c r="AN4" s="45"/>
    </row>
    <row r="5" spans="1:40" x14ac:dyDescent="0.35">
      <c r="A5" s="89"/>
      <c r="B5" s="89"/>
      <c r="C5" s="89" t="s">
        <v>39</v>
      </c>
      <c r="D5" s="84"/>
      <c r="E5" s="86"/>
      <c r="F5" s="64"/>
      <c r="G5" s="120"/>
      <c r="H5" s="88"/>
      <c r="I5" s="80"/>
      <c r="J5" s="101"/>
      <c r="K5" s="91"/>
      <c r="L5" s="93"/>
      <c r="M5" s="78"/>
      <c r="N5" s="78"/>
      <c r="O5" s="78"/>
      <c r="P5" s="78"/>
      <c r="Q5" s="78"/>
      <c r="R5" s="78"/>
      <c r="S5" s="122"/>
      <c r="T5" s="13"/>
      <c r="U5" s="15"/>
      <c r="V5" s="13"/>
      <c r="W5" s="2" t="s">
        <v>84</v>
      </c>
      <c r="X5" s="14">
        <v>8</v>
      </c>
      <c r="Y5" s="69"/>
      <c r="Z5" s="57">
        <v>0</v>
      </c>
      <c r="AA5" s="57">
        <v>0</v>
      </c>
      <c r="AB5" s="4" t="s">
        <v>90</v>
      </c>
      <c r="AC5" s="109"/>
      <c r="AD5" s="109"/>
      <c r="AE5" s="4" t="s">
        <v>91</v>
      </c>
      <c r="AF5" s="77"/>
      <c r="AG5" s="136"/>
      <c r="AH5" s="77"/>
      <c r="AI5" s="77"/>
      <c r="AJ5" s="125"/>
      <c r="AK5" s="125"/>
      <c r="AL5" s="115"/>
      <c r="AM5" s="132"/>
      <c r="AN5" s="45"/>
    </row>
    <row r="6" spans="1:40" ht="72.5" x14ac:dyDescent="0.35">
      <c r="A6" s="89"/>
      <c r="B6" s="89"/>
      <c r="C6" s="89"/>
      <c r="D6" s="84"/>
      <c r="E6" s="1"/>
      <c r="F6" s="65"/>
      <c r="G6" s="86"/>
      <c r="H6" s="2" t="s">
        <v>40</v>
      </c>
      <c r="I6" s="3" t="s">
        <v>41</v>
      </c>
      <c r="J6" s="4" t="s">
        <v>42</v>
      </c>
      <c r="K6" s="5">
        <v>8</v>
      </c>
      <c r="L6" s="18" t="s">
        <v>43</v>
      </c>
      <c r="M6" s="3">
        <v>0</v>
      </c>
      <c r="N6" s="3">
        <v>1</v>
      </c>
      <c r="O6" s="3">
        <v>0</v>
      </c>
      <c r="P6" s="41">
        <f>SUM(N6:O6)</f>
        <v>1</v>
      </c>
      <c r="Q6" s="43">
        <f>+P6/3</f>
        <v>0.33333333333333331</v>
      </c>
      <c r="R6" s="43">
        <f>+(M6+P6)/3</f>
        <v>0.33333333333333331</v>
      </c>
      <c r="S6" s="123"/>
      <c r="T6" s="13"/>
      <c r="U6" s="15"/>
      <c r="V6" s="13"/>
      <c r="W6" s="2" t="s">
        <v>85</v>
      </c>
      <c r="X6" s="14">
        <v>8</v>
      </c>
      <c r="Y6" s="69"/>
      <c r="Z6" s="57">
        <v>0</v>
      </c>
      <c r="AA6" s="57">
        <v>0</v>
      </c>
      <c r="AB6" s="4" t="s">
        <v>90</v>
      </c>
      <c r="AC6" s="80"/>
      <c r="AD6" s="80"/>
      <c r="AE6" s="4" t="s">
        <v>91</v>
      </c>
      <c r="AF6" s="77"/>
      <c r="AG6" s="136"/>
      <c r="AH6" s="77"/>
      <c r="AI6" s="77"/>
      <c r="AJ6" s="126"/>
      <c r="AK6" s="125"/>
      <c r="AL6" s="116"/>
      <c r="AM6" s="133"/>
      <c r="AN6" s="45"/>
    </row>
    <row r="7" spans="1:40" ht="87" x14ac:dyDescent="0.35">
      <c r="A7" s="89"/>
      <c r="B7" s="89"/>
      <c r="C7" s="89"/>
      <c r="D7" s="84">
        <v>0.05</v>
      </c>
      <c r="E7" s="1" t="s">
        <v>44</v>
      </c>
      <c r="F7" s="63"/>
      <c r="G7" s="85" t="s">
        <v>45</v>
      </c>
      <c r="H7" s="4" t="s">
        <v>46</v>
      </c>
      <c r="I7" s="4" t="s">
        <v>47</v>
      </c>
      <c r="J7" s="4" t="s">
        <v>48</v>
      </c>
      <c r="K7" s="5">
        <v>520.21199999999999</v>
      </c>
      <c r="L7" s="18" t="s">
        <v>49</v>
      </c>
      <c r="M7" s="6">
        <f>2942+3985.1</f>
        <v>6927.1</v>
      </c>
      <c r="N7" s="21">
        <v>11591</v>
      </c>
      <c r="O7" s="35">
        <v>8340</v>
      </c>
      <c r="P7" s="41">
        <f>SUM(N7:O7)</f>
        <v>19931</v>
      </c>
      <c r="Q7" s="43">
        <f>+P7/257164</f>
        <v>7.7503071969638057E-2</v>
      </c>
      <c r="R7" s="43">
        <f>+(M7+P7)/520212</f>
        <v>5.1629143503033374E-2</v>
      </c>
      <c r="S7" s="81">
        <f>AVERAGE(R7:R9)</f>
        <v>0.52184631778326274</v>
      </c>
      <c r="T7" s="4" t="s">
        <v>86</v>
      </c>
      <c r="U7" s="14">
        <v>2020130010050</v>
      </c>
      <c r="V7" s="4" t="s">
        <v>87</v>
      </c>
      <c r="W7" s="4" t="s">
        <v>88</v>
      </c>
      <c r="X7" s="5">
        <v>520.21199999999999</v>
      </c>
      <c r="Y7" s="39"/>
      <c r="Z7" s="17">
        <v>180</v>
      </c>
      <c r="AA7" s="5">
        <v>30</v>
      </c>
      <c r="AB7" s="4" t="s">
        <v>90</v>
      </c>
      <c r="AC7" s="79">
        <v>1057445</v>
      </c>
      <c r="AD7" s="79">
        <v>275992</v>
      </c>
      <c r="AE7" s="4" t="s">
        <v>91</v>
      </c>
      <c r="AF7" s="134" t="s">
        <v>94</v>
      </c>
      <c r="AG7" s="135" t="s">
        <v>95</v>
      </c>
      <c r="AH7" s="134" t="s">
        <v>96</v>
      </c>
      <c r="AI7" s="104" t="s">
        <v>121</v>
      </c>
      <c r="AJ7" s="127">
        <f>3172317774+1000000000+1500000000</f>
        <v>5672317774</v>
      </c>
      <c r="AK7" s="127">
        <v>4640289499</v>
      </c>
      <c r="AL7" s="117">
        <f>(AK7*100%)/AJ7</f>
        <v>0.8180588048627192</v>
      </c>
      <c r="AM7" s="102" t="s">
        <v>130</v>
      </c>
      <c r="AN7" s="46"/>
    </row>
    <row r="8" spans="1:40" ht="72.5" x14ac:dyDescent="0.35">
      <c r="A8" s="89"/>
      <c r="B8" s="89"/>
      <c r="C8" s="89" t="s">
        <v>50</v>
      </c>
      <c r="D8" s="84"/>
      <c r="E8" s="1"/>
      <c r="F8" s="64"/>
      <c r="G8" s="120"/>
      <c r="H8" s="7" t="s">
        <v>51</v>
      </c>
      <c r="I8" s="7" t="s">
        <v>52</v>
      </c>
      <c r="J8" s="7" t="s">
        <v>53</v>
      </c>
      <c r="K8" s="5">
        <v>6.3</v>
      </c>
      <c r="L8" s="18" t="s">
        <v>54</v>
      </c>
      <c r="M8" s="7">
        <v>6.25</v>
      </c>
      <c r="N8" s="3">
        <v>0</v>
      </c>
      <c r="O8" s="41">
        <v>0</v>
      </c>
      <c r="P8" s="41">
        <f>SUM(N8:O8)</f>
        <v>0</v>
      </c>
      <c r="Q8" s="12">
        <v>0</v>
      </c>
      <c r="R8" s="43">
        <f>+M8/K8</f>
        <v>0.99206349206349209</v>
      </c>
      <c r="S8" s="124"/>
      <c r="T8" s="4"/>
      <c r="U8" s="14"/>
      <c r="V8" s="4"/>
      <c r="W8" s="4" t="s">
        <v>89</v>
      </c>
      <c r="X8" s="5">
        <v>6.3</v>
      </c>
      <c r="Y8" s="39"/>
      <c r="Z8" s="17">
        <v>0</v>
      </c>
      <c r="AA8" s="17">
        <v>0</v>
      </c>
      <c r="AB8" s="4" t="s">
        <v>90</v>
      </c>
      <c r="AC8" s="109"/>
      <c r="AD8" s="109"/>
      <c r="AE8" s="4" t="s">
        <v>91</v>
      </c>
      <c r="AF8" s="134"/>
      <c r="AG8" s="135"/>
      <c r="AH8" s="134"/>
      <c r="AI8" s="134"/>
      <c r="AJ8" s="127"/>
      <c r="AK8" s="127"/>
      <c r="AL8" s="118"/>
      <c r="AM8" s="103"/>
      <c r="AN8" s="46"/>
    </row>
    <row r="9" spans="1:40" x14ac:dyDescent="0.35">
      <c r="A9" s="89"/>
      <c r="B9" s="89"/>
      <c r="C9" s="89"/>
      <c r="D9" s="84"/>
      <c r="E9" s="1"/>
      <c r="F9" s="65"/>
      <c r="G9" s="86"/>
      <c r="H9" s="7"/>
      <c r="I9" s="4"/>
      <c r="J9" s="7"/>
      <c r="K9" s="5"/>
      <c r="L9" s="18"/>
      <c r="M9" s="3"/>
      <c r="N9" s="3"/>
      <c r="O9" s="3"/>
      <c r="P9" s="41"/>
      <c r="Q9" s="41"/>
      <c r="R9" s="41"/>
      <c r="S9" s="82"/>
      <c r="T9" s="4"/>
      <c r="U9" s="14"/>
      <c r="V9" s="4"/>
      <c r="W9" s="4" t="s">
        <v>82</v>
      </c>
      <c r="X9" s="5">
        <v>150</v>
      </c>
      <c r="Y9" s="39"/>
      <c r="Z9" s="17">
        <v>360</v>
      </c>
      <c r="AA9" s="17">
        <v>180</v>
      </c>
      <c r="AB9" s="4" t="s">
        <v>90</v>
      </c>
      <c r="AC9" s="109"/>
      <c r="AD9" s="109"/>
      <c r="AE9" s="4" t="s">
        <v>91</v>
      </c>
      <c r="AF9" s="134"/>
      <c r="AG9" s="135"/>
      <c r="AH9" s="134"/>
      <c r="AI9" s="134"/>
      <c r="AJ9" s="127"/>
      <c r="AK9" s="127"/>
      <c r="AL9" s="118"/>
      <c r="AM9" s="103"/>
      <c r="AN9" s="46"/>
    </row>
    <row r="10" spans="1:40" ht="159.5" x14ac:dyDescent="0.35">
      <c r="A10" s="89"/>
      <c r="B10" s="89"/>
      <c r="C10" s="89"/>
      <c r="D10" s="84">
        <v>0.39</v>
      </c>
      <c r="E10" s="8" t="s">
        <v>55</v>
      </c>
      <c r="F10" s="66"/>
      <c r="G10" s="1" t="s">
        <v>56</v>
      </c>
      <c r="H10" s="7" t="s">
        <v>57</v>
      </c>
      <c r="I10" s="7" t="s">
        <v>58</v>
      </c>
      <c r="J10" s="7" t="s">
        <v>59</v>
      </c>
      <c r="K10" s="9">
        <v>0.2</v>
      </c>
      <c r="L10" s="18" t="s">
        <v>60</v>
      </c>
      <c r="M10" s="3">
        <v>0</v>
      </c>
      <c r="N10" s="3">
        <v>0</v>
      </c>
      <c r="O10" s="3">
        <v>0</v>
      </c>
      <c r="P10" s="41">
        <f>SUM(N10:O10)</f>
        <v>0</v>
      </c>
      <c r="Q10" s="12">
        <v>0</v>
      </c>
      <c r="R10" s="12">
        <v>0</v>
      </c>
      <c r="S10" s="12">
        <f>+R10</f>
        <v>0</v>
      </c>
      <c r="T10" s="4"/>
      <c r="U10" s="14"/>
      <c r="V10" s="4"/>
      <c r="W10" s="4" t="s">
        <v>83</v>
      </c>
      <c r="X10" s="14">
        <v>12</v>
      </c>
      <c r="Y10" s="69"/>
      <c r="Z10" s="17">
        <v>360</v>
      </c>
      <c r="AA10" s="17">
        <v>180</v>
      </c>
      <c r="AB10" s="4" t="s">
        <v>90</v>
      </c>
      <c r="AC10" s="109"/>
      <c r="AD10" s="109"/>
      <c r="AE10" s="4" t="s">
        <v>91</v>
      </c>
      <c r="AF10" s="134"/>
      <c r="AG10" s="135"/>
      <c r="AH10" s="134"/>
      <c r="AI10" s="134"/>
      <c r="AJ10" s="127"/>
      <c r="AK10" s="127"/>
      <c r="AL10" s="119"/>
      <c r="AM10" s="104"/>
      <c r="AN10" s="46"/>
    </row>
    <row r="11" spans="1:40" ht="62.5" x14ac:dyDescent="0.35">
      <c r="A11" s="89"/>
      <c r="B11" s="89"/>
      <c r="C11" s="89"/>
      <c r="D11" s="84"/>
      <c r="E11" s="8"/>
      <c r="F11" s="66"/>
      <c r="G11" s="1"/>
      <c r="H11" s="7"/>
      <c r="I11" s="7"/>
      <c r="J11" s="7"/>
      <c r="K11" s="5"/>
      <c r="L11" s="18"/>
      <c r="M11" s="3"/>
      <c r="N11" s="3"/>
      <c r="O11" s="3"/>
      <c r="P11" s="41"/>
      <c r="Q11" s="41"/>
      <c r="R11" s="41"/>
      <c r="S11" s="41"/>
      <c r="T11" s="4"/>
      <c r="U11" s="14"/>
      <c r="V11" s="4"/>
      <c r="W11" s="4"/>
      <c r="X11" s="14"/>
      <c r="Y11" s="69"/>
      <c r="Z11" s="17"/>
      <c r="AA11" s="17"/>
      <c r="AB11" s="4" t="s">
        <v>90</v>
      </c>
      <c r="AC11" s="80"/>
      <c r="AD11" s="80"/>
      <c r="AE11" s="4" t="s">
        <v>91</v>
      </c>
      <c r="AF11" s="6" t="s">
        <v>97</v>
      </c>
      <c r="AG11" s="24" t="s">
        <v>98</v>
      </c>
      <c r="AH11" s="25" t="s">
        <v>99</v>
      </c>
      <c r="AI11" s="25" t="s">
        <v>107</v>
      </c>
      <c r="AJ11" s="58">
        <f>267692143+2676560170</f>
        <v>2944252313</v>
      </c>
      <c r="AK11" s="58">
        <v>41500000</v>
      </c>
      <c r="AL11" s="61">
        <f>(AK11*100%)/AJ11</f>
        <v>1.409525936916535E-2</v>
      </c>
      <c r="AM11" s="54"/>
      <c r="AN11" s="45"/>
    </row>
    <row r="12" spans="1:40" ht="62.5" x14ac:dyDescent="0.35">
      <c r="A12" s="89"/>
      <c r="B12" s="110" t="s">
        <v>61</v>
      </c>
      <c r="C12" s="111" t="s">
        <v>62</v>
      </c>
      <c r="D12" s="112">
        <v>0.6</v>
      </c>
      <c r="E12" s="89" t="s">
        <v>63</v>
      </c>
      <c r="F12" s="34"/>
      <c r="G12" s="89" t="s">
        <v>64</v>
      </c>
      <c r="H12" s="2" t="s">
        <v>65</v>
      </c>
      <c r="I12" s="4" t="s">
        <v>66</v>
      </c>
      <c r="J12" s="2" t="s">
        <v>67</v>
      </c>
      <c r="K12" s="3">
        <v>14.2</v>
      </c>
      <c r="L12" s="19">
        <v>4.7300000000000004</v>
      </c>
      <c r="M12" s="3">
        <v>0</v>
      </c>
      <c r="N12" s="3">
        <v>0</v>
      </c>
      <c r="O12" s="3">
        <v>0</v>
      </c>
      <c r="P12" s="41">
        <f>SUM(N12:O12)</f>
        <v>0</v>
      </c>
      <c r="Q12" s="12">
        <v>0</v>
      </c>
      <c r="R12" s="12">
        <v>0</v>
      </c>
      <c r="S12" s="121">
        <f>AVERAGE(R12:R14)</f>
        <v>0</v>
      </c>
      <c r="T12" s="102" t="s">
        <v>111</v>
      </c>
      <c r="U12" s="128">
        <v>2021130010035</v>
      </c>
      <c r="V12" s="102" t="s">
        <v>112</v>
      </c>
      <c r="W12" s="105" t="s">
        <v>135</v>
      </c>
      <c r="X12" s="90"/>
      <c r="Y12" s="70"/>
      <c r="Z12" s="79">
        <v>0</v>
      </c>
      <c r="AA12" s="79">
        <v>0</v>
      </c>
      <c r="AB12" s="100" t="s">
        <v>90</v>
      </c>
      <c r="AC12" s="79">
        <v>286320</v>
      </c>
      <c r="AD12" s="79"/>
      <c r="AE12" s="4" t="s">
        <v>91</v>
      </c>
      <c r="AF12" s="4" t="s">
        <v>123</v>
      </c>
      <c r="AG12" s="26"/>
      <c r="AH12" s="40" t="s">
        <v>99</v>
      </c>
      <c r="AI12" s="4" t="s">
        <v>122</v>
      </c>
      <c r="AJ12" s="58">
        <f>106911+14999983683</f>
        <v>15000090594</v>
      </c>
      <c r="AK12" s="60">
        <v>0</v>
      </c>
      <c r="AL12" s="62">
        <f>(AK12*100%)/AJ12</f>
        <v>0</v>
      </c>
      <c r="AM12" s="53"/>
      <c r="AN12" s="47"/>
    </row>
    <row r="13" spans="1:40" ht="104.25" customHeight="1" x14ac:dyDescent="0.35">
      <c r="A13" s="89"/>
      <c r="B13" s="110"/>
      <c r="C13" s="111"/>
      <c r="D13" s="112"/>
      <c r="E13" s="89"/>
      <c r="F13" s="34"/>
      <c r="G13" s="89"/>
      <c r="H13" s="27" t="s">
        <v>68</v>
      </c>
      <c r="I13" s="11">
        <v>0</v>
      </c>
      <c r="J13" s="28" t="s">
        <v>69</v>
      </c>
      <c r="K13" s="10">
        <v>3.5</v>
      </c>
      <c r="L13" s="11">
        <v>1.17</v>
      </c>
      <c r="M13" s="3">
        <v>0</v>
      </c>
      <c r="N13" s="3">
        <v>0</v>
      </c>
      <c r="O13" s="3">
        <v>0</v>
      </c>
      <c r="P13" s="41">
        <f t="shared" ref="P13:P14" si="0">SUM(N13:O13)</f>
        <v>0</v>
      </c>
      <c r="Q13" s="12">
        <v>0</v>
      </c>
      <c r="R13" s="12">
        <v>0</v>
      </c>
      <c r="S13" s="122"/>
      <c r="T13" s="103"/>
      <c r="U13" s="129"/>
      <c r="V13" s="103"/>
      <c r="W13" s="106"/>
      <c r="X13" s="108"/>
      <c r="Y13" s="71"/>
      <c r="Z13" s="109"/>
      <c r="AA13" s="109"/>
      <c r="AB13" s="113"/>
      <c r="AC13" s="109"/>
      <c r="AD13" s="109"/>
      <c r="AE13" s="4" t="s">
        <v>91</v>
      </c>
      <c r="AF13" s="4" t="s">
        <v>124</v>
      </c>
      <c r="AG13" s="26"/>
      <c r="AH13" s="40" t="s">
        <v>99</v>
      </c>
      <c r="AI13" s="4" t="s">
        <v>125</v>
      </c>
      <c r="AJ13" s="58">
        <f>1860968+6287+132669</f>
        <v>1999924</v>
      </c>
      <c r="AK13" s="60">
        <v>0</v>
      </c>
      <c r="AL13" s="62">
        <f>(AK13*100%)/AJ13</f>
        <v>0</v>
      </c>
      <c r="AM13" s="53" t="s">
        <v>134</v>
      </c>
      <c r="AN13" s="47"/>
    </row>
    <row r="14" spans="1:40" ht="58" x14ac:dyDescent="0.35">
      <c r="A14" s="89"/>
      <c r="B14" s="110"/>
      <c r="C14" s="111"/>
      <c r="D14" s="112"/>
      <c r="E14" s="89"/>
      <c r="F14" s="34"/>
      <c r="G14" s="89"/>
      <c r="H14" s="2" t="s">
        <v>70</v>
      </c>
      <c r="I14" s="3">
        <v>0</v>
      </c>
      <c r="J14" s="4" t="s">
        <v>71</v>
      </c>
      <c r="K14" s="3">
        <v>7</v>
      </c>
      <c r="L14" s="19">
        <v>2.2999999999999998</v>
      </c>
      <c r="M14" s="20">
        <v>0</v>
      </c>
      <c r="N14" s="3">
        <v>0</v>
      </c>
      <c r="O14" s="3">
        <v>0</v>
      </c>
      <c r="P14" s="41">
        <f t="shared" si="0"/>
        <v>0</v>
      </c>
      <c r="Q14" s="12">
        <v>0</v>
      </c>
      <c r="R14" s="12">
        <v>0</v>
      </c>
      <c r="S14" s="123"/>
      <c r="T14" s="104"/>
      <c r="U14" s="130"/>
      <c r="V14" s="104"/>
      <c r="W14" s="107"/>
      <c r="X14" s="91"/>
      <c r="Y14" s="72"/>
      <c r="Z14" s="80"/>
      <c r="AA14" s="80"/>
      <c r="AB14" s="101"/>
      <c r="AC14" s="80"/>
      <c r="AD14" s="80"/>
      <c r="AE14" s="4" t="s">
        <v>91</v>
      </c>
      <c r="AF14" s="4" t="s">
        <v>100</v>
      </c>
      <c r="AG14" s="26" t="s">
        <v>102</v>
      </c>
      <c r="AH14" s="4" t="s">
        <v>101</v>
      </c>
      <c r="AI14" s="4" t="s">
        <v>103</v>
      </c>
      <c r="AJ14" s="58">
        <f>291851723+546500000</f>
        <v>838351723</v>
      </c>
      <c r="AK14" s="60">
        <v>838351723</v>
      </c>
      <c r="AL14" s="62">
        <f>(AK14*100%)/AJ14</f>
        <v>1</v>
      </c>
      <c r="AM14" s="53" t="s">
        <v>133</v>
      </c>
      <c r="AN14" s="47"/>
    </row>
    <row r="15" spans="1:40" ht="270" customHeight="1" x14ac:dyDescent="0.35">
      <c r="A15" s="1"/>
      <c r="B15" s="4" t="s">
        <v>72</v>
      </c>
      <c r="C15" s="4" t="s">
        <v>73</v>
      </c>
      <c r="D15" s="12" t="s">
        <v>74</v>
      </c>
      <c r="E15" s="4" t="s">
        <v>75</v>
      </c>
      <c r="F15" s="67"/>
      <c r="G15" s="1" t="s">
        <v>76</v>
      </c>
      <c r="H15" s="2" t="s">
        <v>77</v>
      </c>
      <c r="I15" s="3">
        <v>0</v>
      </c>
      <c r="J15" s="4" t="s">
        <v>78</v>
      </c>
      <c r="K15" s="3">
        <v>26</v>
      </c>
      <c r="L15" s="19">
        <v>8</v>
      </c>
      <c r="M15" s="20">
        <v>0</v>
      </c>
      <c r="N15" s="3">
        <v>0</v>
      </c>
      <c r="O15" s="22">
        <v>0</v>
      </c>
      <c r="P15" s="41">
        <f t="shared" ref="P15" si="1">SUM(N15:O15)</f>
        <v>0</v>
      </c>
      <c r="Q15" s="12">
        <v>0</v>
      </c>
      <c r="R15" s="12">
        <v>0</v>
      </c>
      <c r="S15" s="52">
        <f>+R15</f>
        <v>0</v>
      </c>
      <c r="T15" s="36" t="s">
        <v>108</v>
      </c>
      <c r="U15" s="37">
        <v>2021130010121</v>
      </c>
      <c r="V15" s="36" t="s">
        <v>110</v>
      </c>
      <c r="W15" s="38" t="s">
        <v>109</v>
      </c>
      <c r="X15" s="56">
        <v>26</v>
      </c>
      <c r="Y15" s="70"/>
      <c r="Z15" s="39"/>
      <c r="AA15" s="39"/>
      <c r="AB15" s="23" t="s">
        <v>90</v>
      </c>
      <c r="AC15" s="17">
        <v>3559</v>
      </c>
      <c r="AD15" s="17">
        <v>3559</v>
      </c>
      <c r="AE15" s="4" t="s">
        <v>91</v>
      </c>
      <c r="AF15" s="4" t="s">
        <v>104</v>
      </c>
      <c r="AG15" s="26">
        <v>150000000</v>
      </c>
      <c r="AH15" s="4" t="s">
        <v>105</v>
      </c>
      <c r="AI15" s="4" t="s">
        <v>106</v>
      </c>
      <c r="AJ15" s="59">
        <v>150000000</v>
      </c>
      <c r="AK15" s="59">
        <v>0</v>
      </c>
      <c r="AL15" s="62">
        <f>(AK15*100%)/AJ15</f>
        <v>0</v>
      </c>
      <c r="AM15" s="53" t="s">
        <v>132</v>
      </c>
      <c r="AN15" s="47"/>
    </row>
    <row r="16" spans="1:40" ht="39" customHeight="1" x14ac:dyDescent="0.35">
      <c r="A16" s="3"/>
      <c r="B16" s="4"/>
      <c r="C16" s="4"/>
      <c r="D16" s="12"/>
      <c r="E16" s="4"/>
      <c r="F16" s="67"/>
      <c r="G16" s="1"/>
      <c r="H16" s="2"/>
      <c r="I16" s="3"/>
      <c r="J16" s="4"/>
      <c r="K16" s="3"/>
      <c r="L16" s="19"/>
      <c r="M16" s="3"/>
      <c r="N16" s="3"/>
      <c r="O16" s="3"/>
      <c r="P16" s="41"/>
      <c r="Q16" s="12">
        <f>AVERAGE(Q2:Q15)</f>
        <v>0.11629184040217415</v>
      </c>
      <c r="R16" s="12">
        <f>AVERAGE(R2:R15)</f>
        <v>0.17560884688998588</v>
      </c>
      <c r="S16" s="12">
        <f>AVERAGE(S2:S15)</f>
        <v>0.1518623191122081</v>
      </c>
      <c r="T16" s="16"/>
      <c r="U16" s="5"/>
      <c r="V16" s="5"/>
      <c r="W16" s="29"/>
      <c r="X16" s="5"/>
      <c r="Y16" s="39"/>
      <c r="Z16" s="3"/>
      <c r="AA16" s="3"/>
      <c r="AB16" s="4"/>
      <c r="AC16" s="3"/>
      <c r="AD16" s="3"/>
      <c r="AE16" s="4"/>
      <c r="AF16" s="6"/>
      <c r="AG16" s="30"/>
      <c r="AH16" s="6"/>
      <c r="AI16" s="6"/>
      <c r="AJ16" s="49">
        <f>SUM(AJ2:AJ15)</f>
        <v>42596410524.029999</v>
      </c>
      <c r="AK16" s="49">
        <f>SUM(AK2:AK15)</f>
        <v>20267141941</v>
      </c>
      <c r="AL16" s="48">
        <f>+AK16/AJ16</f>
        <v>0.47579459610961011</v>
      </c>
      <c r="AM16" s="55"/>
      <c r="AN16" s="46"/>
    </row>
    <row r="17" spans="1:6" ht="46.5" customHeight="1" x14ac:dyDescent="0.35">
      <c r="F17" s="68"/>
    </row>
    <row r="18" spans="1:6" ht="48.75" customHeight="1" x14ac:dyDescent="0.35">
      <c r="F18" s="68"/>
    </row>
    <row r="19" spans="1:6" ht="56.25" customHeight="1" x14ac:dyDescent="0.35">
      <c r="A19" s="50" t="s">
        <v>114</v>
      </c>
      <c r="B19" s="51">
        <f>+Q16</f>
        <v>0.11629184040217415</v>
      </c>
    </row>
    <row r="20" spans="1:6" ht="77.25" customHeight="1" x14ac:dyDescent="0.35">
      <c r="A20" s="50" t="s">
        <v>127</v>
      </c>
      <c r="B20" s="51">
        <f>+R16</f>
        <v>0.17560884688998588</v>
      </c>
    </row>
    <row r="21" spans="1:6" ht="77.25" customHeight="1" x14ac:dyDescent="0.35">
      <c r="A21" s="50" t="s">
        <v>128</v>
      </c>
      <c r="B21" s="51">
        <f>+S16</f>
        <v>0.1518623191122081</v>
      </c>
    </row>
    <row r="22" spans="1:6" ht="86.25" customHeight="1" x14ac:dyDescent="0.35">
      <c r="A22" s="50" t="s">
        <v>129</v>
      </c>
      <c r="B22" s="51">
        <f>+AL16</f>
        <v>0.47579459610961011</v>
      </c>
    </row>
  </sheetData>
  <mergeCells count="75">
    <mergeCell ref="AM2:AM6"/>
    <mergeCell ref="AM7:AM10"/>
    <mergeCell ref="AC2:AC6"/>
    <mergeCell ref="AD2:AD6"/>
    <mergeCell ref="AC7:AC11"/>
    <mergeCell ref="AD7:AD11"/>
    <mergeCell ref="AH2:AH6"/>
    <mergeCell ref="AI2:AI6"/>
    <mergeCell ref="AF7:AF10"/>
    <mergeCell ref="AG7:AG10"/>
    <mergeCell ref="AH7:AH10"/>
    <mergeCell ref="AI7:AI10"/>
    <mergeCell ref="AG2:AG6"/>
    <mergeCell ref="AB12:AB14"/>
    <mergeCell ref="AL2:AL6"/>
    <mergeCell ref="AL7:AL10"/>
    <mergeCell ref="G7:G9"/>
    <mergeCell ref="S2:S6"/>
    <mergeCell ref="S7:S9"/>
    <mergeCell ref="S12:S14"/>
    <mergeCell ref="G2:G6"/>
    <mergeCell ref="AJ2:AJ6"/>
    <mergeCell ref="AK2:AK6"/>
    <mergeCell ref="AJ7:AJ10"/>
    <mergeCell ref="AK7:AK10"/>
    <mergeCell ref="AA12:AA14"/>
    <mergeCell ref="AC12:AC14"/>
    <mergeCell ref="AD12:AD14"/>
    <mergeCell ref="U12:U14"/>
    <mergeCell ref="V12:V14"/>
    <mergeCell ref="W12:W14"/>
    <mergeCell ref="X12:X14"/>
    <mergeCell ref="Z12:Z14"/>
    <mergeCell ref="A2:A14"/>
    <mergeCell ref="B2:B11"/>
    <mergeCell ref="C2:C4"/>
    <mergeCell ref="D2:D6"/>
    <mergeCell ref="E2:E3"/>
    <mergeCell ref="B12:B14"/>
    <mergeCell ref="C12:C14"/>
    <mergeCell ref="D12:D14"/>
    <mergeCell ref="E12:E14"/>
    <mergeCell ref="C5:C7"/>
    <mergeCell ref="D7:D9"/>
    <mergeCell ref="C8:C11"/>
    <mergeCell ref="D10:D11"/>
    <mergeCell ref="E4:E5"/>
    <mergeCell ref="H4:H5"/>
    <mergeCell ref="G12:G14"/>
    <mergeCell ref="T2:T3"/>
    <mergeCell ref="K4:K5"/>
    <mergeCell ref="L4:L5"/>
    <mergeCell ref="I2:I3"/>
    <mergeCell ref="J2:J3"/>
    <mergeCell ref="K2:K3"/>
    <mergeCell ref="L2:L3"/>
    <mergeCell ref="I4:I5"/>
    <mergeCell ref="J4:J5"/>
    <mergeCell ref="H2:H3"/>
    <mergeCell ref="T12:T14"/>
    <mergeCell ref="P2:P3"/>
    <mergeCell ref="U2:U3"/>
    <mergeCell ref="V2:V3"/>
    <mergeCell ref="AF2:AF6"/>
    <mergeCell ref="M2:M3"/>
    <mergeCell ref="N2:N3"/>
    <mergeCell ref="O2:O3"/>
    <mergeCell ref="M4:M5"/>
    <mergeCell ref="N4:N5"/>
    <mergeCell ref="O4:O5"/>
    <mergeCell ref="Q2:Q3"/>
    <mergeCell ref="R2:R3"/>
    <mergeCell ref="P4:P5"/>
    <mergeCell ref="Q4:Q5"/>
    <mergeCell ref="R4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 MARINA SEVERICHE MONROY</dc:creator>
  <cp:lastModifiedBy>LUZ  MARINA SEVERICHE MONROY</cp:lastModifiedBy>
  <dcterms:created xsi:type="dcterms:W3CDTF">2021-06-24T15:42:32Z</dcterms:created>
  <dcterms:modified xsi:type="dcterms:W3CDTF">2021-07-23T15:08:43Z</dcterms:modified>
</cp:coreProperties>
</file>