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uzma\OneDrive\Documentos\SEGUIMIENTOS PLANES DE ACCION  A DICIE,BRE 30 DE 2020\"/>
    </mc:Choice>
  </mc:AlternateContent>
  <xr:revisionPtr revIDLastSave="0" documentId="8_{C2C580C0-AD40-4BB9-A8E8-74C20C1451B0}" xr6:coauthVersionLast="46" xr6:coauthVersionMax="46" xr10:uidLastSave="{00000000-0000-0000-0000-000000000000}"/>
  <bookViews>
    <workbookView xWindow="-110" yWindow="-110" windowWidth="19420" windowHeight="10420" xr2:uid="{00000000-000D-0000-FFFF-FFFF00000000}"/>
  </bookViews>
  <sheets>
    <sheet name=" SEGUIMIENTOPLAN DE ACCIÓN 2020" sheetId="1" r:id="rId1"/>
    <sheet name="Hoja1" sheetId="2" r:id="rId2"/>
    <sheet name="Hoja2" sheetId="3" r:id="rId3"/>
  </sheets>
  <definedNames>
    <definedName name="_Hlk49970378" localSheetId="0">' SEGUIMIENTOPLAN DE ACCIÓN 2020'!$U$14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8" i="1" l="1"/>
  <c r="N14" i="1"/>
  <c r="P9" i="1"/>
  <c r="P14" i="1"/>
  <c r="Q14" i="1"/>
  <c r="O14" i="1"/>
  <c r="P10" i="1"/>
  <c r="O5" i="1"/>
  <c r="AI18" i="1"/>
  <c r="G24" i="1"/>
  <c r="P5" i="1"/>
  <c r="Q5" i="1"/>
  <c r="Q11" i="1"/>
  <c r="Q18" i="1"/>
  <c r="G23" i="1"/>
  <c r="P18" i="1"/>
  <c r="G22" i="1"/>
  <c r="O18" i="1"/>
  <c r="G21" i="1"/>
  <c r="AH18" i="1"/>
  <c r="AE18" i="1"/>
  <c r="H4" i="2"/>
  <c r="I4" i="2"/>
  <c r="F12" i="2"/>
  <c r="I7" i="2"/>
  <c r="E6" i="2"/>
  <c r="F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4" authorId="0" shapeId="0" xr:uid="{00000000-0006-0000-0000-000001000000}">
      <text>
        <r>
          <rPr>
            <b/>
            <sz val="9"/>
            <color indexed="81"/>
            <rFont val="Tahoma"/>
            <family val="2"/>
          </rPr>
          <t>Usuario:</t>
        </r>
        <r>
          <rPr>
            <sz val="9"/>
            <color indexed="81"/>
            <rFont val="Tahoma"/>
            <family val="2"/>
          </rPr>
          <t xml:space="preserve">
AL CUATRIENIO</t>
        </r>
      </text>
    </comment>
  </commentList>
</comments>
</file>

<file path=xl/sharedStrings.xml><?xml version="1.0" encoding="utf-8"?>
<sst xmlns="http://schemas.openxmlformats.org/spreadsheetml/2006/main" count="588" uniqueCount="310">
  <si>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</si>
  <si>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</si>
  <si>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</si>
  <si>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</si>
  <si>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</si>
  <si>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</si>
  <si>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</si>
  <si>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</si>
  <si>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</si>
  <si>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A 2020</t>
  </si>
  <si>
    <t>PROYECTO</t>
  </si>
  <si>
    <t>Objetivo del proyecto</t>
  </si>
  <si>
    <t>ACTIVIDADES DE PROYECTO</t>
  </si>
  <si>
    <t>Valor Absoluto de la Actividad del  Proyecto 2020-2023</t>
  </si>
  <si>
    <t xml:space="preserve">Fecha de inicio </t>
  </si>
  <si>
    <t xml:space="preserve">Fecha de Terminación </t>
  </si>
  <si>
    <t xml:space="preserve">DEPENDENCIA RESPONSABLE </t>
  </si>
  <si>
    <t>NOMBRE DEL RESPONSABLE</t>
  </si>
  <si>
    <t>Fuente de Financiación</t>
  </si>
  <si>
    <t>Rubro Presupuestal</t>
  </si>
  <si>
    <t>Código Presupuestal</t>
  </si>
  <si>
    <t>Apropiación Definitiva
(en pesos)</t>
  </si>
  <si>
    <t xml:space="preserve">RESILIENTE </t>
  </si>
  <si>
    <t xml:space="preserve">VIVIENDA PARA TODOS </t>
  </si>
  <si>
    <t>JUNTOS POR UNA VIVIENDA DIGNA</t>
  </si>
  <si>
    <t>CASA DIGNA VIDA DIGNA</t>
  </si>
  <si>
    <t xml:space="preserve">MEJORO MI CASA  COMPROMISO DE TODOS </t>
  </si>
  <si>
    <t xml:space="preserve">¡MI CASA A LO LEGAL! -  LEGALIZACIÓN Y TITULACIÓN DE PREDIOS </t>
  </si>
  <si>
    <t xml:space="preserve">NUMERO DE VIVIENDAS MEJORDAS SECTOR URBANO </t>
  </si>
  <si>
    <t xml:space="preserve">DEFICIT CUANTITATIVO DE VIVIENDA DISMINUIDO  EN EL DISTRITO DE CARTAGENA </t>
  </si>
  <si>
    <t xml:space="preserve">DEFICIT CUALITATIVO VIVIENDA DISMINUIDO EN EL DISTRITO DE CARTAGENA </t>
  </si>
  <si>
    <t xml:space="preserve">DEFICIT  DE LEGALIZACION Y TITULACION DE PREDIOS  DISMINUIDO EN EL DISTRITO DE CARTAGENA </t>
  </si>
  <si>
    <t>NÚMERO DE SUBSIDIOS DE VIVIENDA NUEVA ADJUDICADOS</t>
  </si>
  <si>
    <t>36.794 HOGARES SIN VIVIENDA</t>
  </si>
  <si>
    <t>DISMINUCION DE 13,6% DEL DIFICIT CUANTITATIVO DE VIVIENDA CON SUBSIDIOS ADJUDICADOS 
(5.000)</t>
  </si>
  <si>
    <t>DISMINUCION DEL 23,4% DEL DIFICIT CUALITATIVO  DE VIVIENDA  
(4.500)</t>
  </si>
  <si>
    <t>DISMINUCION DEL 30.5% DEL DEFICIT  DE LEGALIZACION Y TITULACION DE PREDIOS (4.500)</t>
  </si>
  <si>
    <t>ND</t>
  </si>
  <si>
    <t xml:space="preserve"> 3.500 VIVIENDAS MEJORADAS  EN ZONA   URBANA DEL DISTRITO DE CARTAGENA</t>
  </si>
  <si>
    <t>1.000  VIVIENDAS MEJORADAS ZONA   RURAL  E INSULAR DEL DISTRITO DE CARTAGENA</t>
  </si>
  <si>
    <t>NUMERO DE VIVIENDAS MEJORDAS SECTOR RURAL  E INSULAR</t>
  </si>
  <si>
    <t>NUMERO DE PREDIOS LEGALZADOS Y/O TITULADOS</t>
  </si>
  <si>
    <t xml:space="preserve">4.500 PREDIOS LEGALIZADOS Y/O TITULADOSEN EL DISTRITO DE CARTAGENA </t>
  </si>
  <si>
    <t>UN LUGAR APTO PARA MI HOGAR</t>
  </si>
  <si>
    <t>NUMERO DE INSTRUMENTOS Y /O DIAGNOSTICOS QUE IDENTIFIQUEN AREAS DISPONIBLES PARA LA CONSTRUCCION DE VIVIENDAS VIS Y/O VIP</t>
  </si>
  <si>
    <t>(2) DOCUMENTOS TECNICOS, INSTRUMENTOS Y/O DIAGNOSTICOS  DESTINADOS A IDENTIFCAR SUELOS DISPONIBLES PARA LA CONSTRUCCIÓN DE VIVIENDAS VIS Y/O VIP EN ELDISTRITO DE CARTAGENA DE INDIAS</t>
  </si>
  <si>
    <t>(1) DOCUMENTO GENERAL Y (3) INFORMES DE SEGUIMIENTO PARA LA MEDICION DE LAS NECESIDADES HABITACIONLES (MINH)</t>
  </si>
  <si>
    <t xml:space="preserve">DIRECCION  TECNICA </t>
  </si>
  <si>
    <t xml:space="preserve">OFICINA ASESORA JURIDICA </t>
  </si>
  <si>
    <t>OFICINA ASESORA DE PLANEACION</t>
  </si>
  <si>
    <t>AGOSTO DE 2020</t>
  </si>
  <si>
    <t>ELVIA CABALLERO</t>
  </si>
  <si>
    <t>ISABEL DIAZ</t>
  </si>
  <si>
    <t>ICLD</t>
  </si>
  <si>
    <t>IPU</t>
  </si>
  <si>
    <t>RENDIMIENTO FINANCIEROS IPU CORVIVIENDA</t>
  </si>
  <si>
    <t>ENERO DE 2020</t>
  </si>
  <si>
    <t>02-001-06-20-01-05-01-01</t>
  </si>
  <si>
    <t>02-039-06-20-01-05-01-01</t>
  </si>
  <si>
    <t>02-039-06-20-01-05-02-06</t>
  </si>
  <si>
    <t>02-039-06-20-01-05-02-07</t>
  </si>
  <si>
    <t>02-039-06-20-01-05-03-09</t>
  </si>
  <si>
    <t>02-039-06-20-01-05-05-04</t>
  </si>
  <si>
    <t>02-039-06-20-01-05-02-08</t>
  </si>
  <si>
    <t xml:space="preserve">ADJUDICACION DE 5.000 SUBSIDIOS DE  VIVIENDA NUEVA PARA LA POBLACION DE LOS ESTRATOS 1, 2 Y 3 </t>
  </si>
  <si>
    <t xml:space="preserve">VIGENCIA  ANTERIOR
(CREDITO) </t>
  </si>
  <si>
    <t>CREDITO</t>
  </si>
  <si>
    <t># DE SUBSIDIOS ADJUDICADOS PARA VIVIENDA NUEVA</t>
  </si>
  <si>
    <t>CIUDADELA LA PAZ ETAPA 1 Y 2</t>
  </si>
  <si>
    <t>PROGRAMA CASA DIGNA VIDA DIGNA</t>
  </si>
  <si>
    <t>CONVENIO CORVIVIENDA MINISTERIO DE AGRICULTURA</t>
  </si>
  <si>
    <t># DE MEJORAMIENTOS RURALES REALIZADOS</t>
  </si>
  <si>
    <t xml:space="preserve"># DE LEGALIZACIONES Y/O TITULACIONES ENTREGADAS </t>
  </si>
  <si>
    <t>RECURSOS IPU DIFERENTES LOCALIDADES DISTRITO DE CARTAGENA</t>
  </si>
  <si>
    <t xml:space="preserve"># DE ESTUDIOS O DIAGNÓSTICOS </t>
  </si>
  <si>
    <t>MEJORAMIENTO  DE LAS CONDICIONES DE HABITABILIDAD PARA LA POBLACIÓN  BENEFICIADA DEL SECTOR URBANO DEL PROGRAMA MEJORO MI CASA, COMPROMISO DE TODOS   IPU -15%</t>
  </si>
  <si>
    <t>MEJORAMIENTO  DE LAS CONDICIONES DE HABITABILIDAD PARA LA POBLACIÓN  BENEFICIADA DEL SECTOR RURAL DEL PROGRAMA MEJORO MI CASA, COMPROMISO DE TODOS  IPU -15%</t>
  </si>
  <si>
    <r>
      <t xml:space="preserve">APLICACIÓN   DE SUBSIDIOS  E INICIACIÓN  DE VIVIENDAS PARA LA POBLACIÓN BENEFICIADA DEL PROGRAMA JUNTOS POR UNA VIVIENDA DIGNA-    </t>
    </r>
    <r>
      <rPr>
        <b/>
        <sz val="9"/>
        <color theme="1"/>
        <rFont val="Calibri"/>
        <family val="2"/>
        <scheme val="minor"/>
      </rPr>
      <t>- CIUDADELA LA PAZ ETAPA3, 4 Y 5</t>
    </r>
  </si>
  <si>
    <r>
      <t>TITULACIÓN Y//O LEGALIZACIÓN DE PREDIOS PARA LA POBLACIÓN BENEFICIADA  DEL PROGRAMA</t>
    </r>
    <r>
      <rPr>
        <b/>
        <sz val="9"/>
        <color theme="1"/>
        <rFont val="Calibri"/>
        <family val="2"/>
        <scheme val="minor"/>
      </rPr>
      <t xml:space="preserve"> ¡MI CASA A LO LEGAL</t>
    </r>
    <r>
      <rPr>
        <sz val="9"/>
        <color theme="1"/>
        <rFont val="Calibri"/>
        <family val="2"/>
        <scheme val="minor"/>
      </rPr>
      <t>! -    IPU -15%</t>
    </r>
  </si>
  <si>
    <r>
      <t xml:space="preserve">TITULACIÓN Y//O LEGALIZACIÓN DE PREDIOS PARA LA POBLACIÓN BENEFICIADA  DEL PROGRAMA </t>
    </r>
    <r>
      <rPr>
        <b/>
        <sz val="9"/>
        <color theme="1"/>
        <rFont val="Calibri"/>
        <family val="2"/>
        <scheme val="minor"/>
      </rPr>
      <t xml:space="preserve">¡MI CASA A LO LEGAL  </t>
    </r>
    <r>
      <rPr>
        <sz val="9"/>
        <color theme="1"/>
        <rFont val="Calibri"/>
        <family val="2"/>
        <scheme val="minor"/>
      </rPr>
      <t>-RENDIMIENTO FINANCIEROS IPU CORVIVIENDA</t>
    </r>
  </si>
  <si>
    <r>
      <t xml:space="preserve">ELABORACIÓN DE ESTUDIOS Y ADQUISICIÓN DE TIERRAS  PARA LA CONSTRUCCIÓN DE VIVIENDAS VIS/VIP DEL PROGRAMA </t>
    </r>
    <r>
      <rPr>
        <b/>
        <sz val="9"/>
        <color theme="1"/>
        <rFont val="Calibri"/>
        <family val="2"/>
        <scheme val="minor"/>
      </rPr>
      <t>UN LUGAR APTO PARA MI HOGAR</t>
    </r>
    <r>
      <rPr>
        <sz val="9"/>
        <color theme="1"/>
        <rFont val="Calibri"/>
        <family val="2"/>
        <scheme val="minor"/>
      </rPr>
      <t xml:space="preserve">  IPU -15%</t>
    </r>
  </si>
  <si>
    <t xml:space="preserve">JUNTOS POR UNA VIVIENDA DIGNA - VIVIENDAS INICIADAS POBREZA EXTREMA ICLD </t>
  </si>
  <si>
    <t>JUNTOS POR UNA VIVIENDA DIGNA - VIVIENDAS INICIADAS POBREZA EXTREMA IPU -15%</t>
  </si>
  <si>
    <t>JUNTOS POR UNA VIVIENDA DIGNA - VIVIENDAS INICIADAS IPU -15%</t>
  </si>
  <si>
    <t>JUNTOS POR UNA VIVIENDA DIGNA VIVIENDAS INICIADAS VICTIMAS DEL CONFLICTO ARMADO (IPU-15%)</t>
  </si>
  <si>
    <r>
      <t xml:space="preserve">APLICACIÓN DE SUBSIDIOS  E INICIACIÓN  DE VIVIENDAS PARA LA POBLACIÓN BENEFICIADA DEL PROGRAMA JUNTOS POR UNA VIVIENDA DIGNA </t>
    </r>
    <r>
      <rPr>
        <b/>
        <sz val="9"/>
        <color theme="1"/>
        <rFont val="Calibri"/>
        <family val="2"/>
        <scheme val="minor"/>
      </rPr>
      <t xml:space="preserve"> DAMNIFICADOS CIUDADELA LA PAZ  ETAPA 1 Y 2</t>
    </r>
    <r>
      <rPr>
        <sz val="9"/>
        <color theme="1"/>
        <rFont val="Calibri"/>
        <family val="2"/>
        <scheme val="minor"/>
      </rPr>
      <t xml:space="preserve"> </t>
    </r>
    <r>
      <rPr>
        <b/>
        <sz val="9"/>
        <color theme="1"/>
        <rFont val="Calibri"/>
        <family val="2"/>
        <scheme val="minor"/>
      </rPr>
      <t>IPU-15%</t>
    </r>
  </si>
  <si>
    <r>
      <t xml:space="preserve">APLICACIÓN DE SUBSIDIOS  E INICIACIÓN  DE VIVIENDAS PARA LA POBLACIÓN BENEFICIADA DEL PROGRAMA JUNTOS POR UNA VIVIENDA DIGNA </t>
    </r>
    <r>
      <rPr>
        <b/>
        <sz val="9"/>
        <color theme="1"/>
        <rFont val="Calibri"/>
        <family val="2"/>
        <scheme val="minor"/>
      </rPr>
      <t>POBREZA EXTREMA CIUDADELA LA PAZ  ETAPA 1 Y 2 IPU</t>
    </r>
    <r>
      <rPr>
        <sz val="9"/>
        <color theme="1"/>
        <rFont val="Calibri"/>
        <family val="2"/>
        <scheme val="minor"/>
      </rPr>
      <t xml:space="preserve"> </t>
    </r>
    <r>
      <rPr>
        <b/>
        <sz val="9"/>
        <color theme="1"/>
        <rFont val="Calibri"/>
        <family val="2"/>
        <scheme val="minor"/>
      </rPr>
      <t>-15%</t>
    </r>
  </si>
  <si>
    <t>CON ESTOS RECURSOS ASIGNADOS SE PROYECTA  A DICIEMBRE DE 2020 ADJUDICAR 447 SUBSIDIOS DE VIVIENDA NUEVA PARA POBLACIÓN DAMNIFICADA. LOS CUALES HACEN PARTE DE LOS 688 SUBSIDIOS A ADJUDICAR EN EL PROYECTO CIUDADELA LA PAZ ETAPAS 1 Y 2.</t>
  </si>
  <si>
    <t>CON ESTOS RECURSOS ASIGNADOS SE PROYECTA  A DICIEMBRE DE 2020 ADJUDICAR 90 SUBSIDIOS DE VIVIENDA NUEVA PARA POBLACIÓN VÍCTIMA DEL CONFLICTO ARMADO. LOS CUALES HACEN PARTE DE LOS 688 SUBSIDIOS A ADJUDICAR EN EL PROYECTO CIUDADELA LA PAZ ETAPAS 1 Y 2.</t>
  </si>
  <si>
    <t xml:space="preserve">MEJORO MI CASA, COMPROMISO DE TODOS SECTOR URBANO IPU - 15% </t>
  </si>
  <si>
    <t xml:space="preserve">MEJORO MI CASA, COMPROMISO DE TODOS SECTOR RURAL IPU - 15% </t>
  </si>
  <si>
    <t>UN LUGAR APTO PARA MI HOGAR ADQUISICIÓN DE TIERRAS IPU-15%</t>
  </si>
  <si>
    <t>¡MI CAS A LO LEGAL! - LEGALIZACIÓN Y TITULACIÓN DE PREDIOS IPU-15%</t>
  </si>
  <si>
    <t>¡MI CAS A LO LEGAL! - LEGALIZACIÓN Y TITULACIÓN DE PREDIOS  RENDIMIENTOS FINANCIEROS IPU CORVIVIENDA</t>
  </si>
  <si>
    <t>MI CASA, MI ENTORNO, MI HABITAT- MEDICIÓN INTEGRAL DE LAS NECESIDADES HABITACIONALES (MINH) ESTUDIO Y CONSULTORIA</t>
  </si>
  <si>
    <t># DE MEJORAMIENTOS URBANOS</t>
  </si>
  <si>
    <t xml:space="preserve">1 ESTUDIO PARA EL PROGRAMA UN LUGAR APTO PARA MI HOGAR                            </t>
  </si>
  <si>
    <t xml:space="preserve">CIUDADELA LA PAZ ETAPA  ETAPA 3,4 Y 5 </t>
  </si>
  <si>
    <t>vivienda nueva</t>
  </si>
  <si>
    <t>legalización</t>
  </si>
  <si>
    <t>02-149-06-20-01-05-03-08</t>
  </si>
  <si>
    <t>2020-13001-0152</t>
  </si>
  <si>
    <t>2020-13001-0153</t>
  </si>
  <si>
    <t>2020-13001-0154</t>
  </si>
  <si>
    <t>2020-13001-0155</t>
  </si>
  <si>
    <t>2020-13001-0156</t>
  </si>
  <si>
    <t>Reducir el déficit habitacional cuantitativo de la población vulnerable objetivo
del Distrito Turístico y Cultural de Cartagena de Indias.</t>
  </si>
  <si>
    <t>Reducir el déficit habitacional cualitativo de los hogares con necesidades básicas
insatisfechas de habitabilidad del Distrito Turístico y Cultural de Cartagena de
Indias.</t>
  </si>
  <si>
    <t>Reducir el déficit de legalización y titulación de predios en situación de ilegalidad en el Distrito Turístico y Cultural de Cartagena de Indias.</t>
  </si>
  <si>
    <t>Adquirir terrenos aptos para la construcción de viviendas VIS/VIP en el Distrito Turístico y Cultural de Cartagena de Indias.</t>
  </si>
  <si>
    <t>Realizar Medición Integral de las Necesidades Habitacionales –MINH- y Plan Maestro de Vivienda de Cartagena, como resultado de un proceso de investigación
socioeconómica, jurídica y físico espacial.</t>
  </si>
  <si>
    <r>
      <t>APLICACIÓN A SUBSIDIOS  E INICIACIÓN  DE VIVIENDAS PARA LA POBLACIÓN BENEFICIADA DEL PROGRAMA JUNTOS POR UNA VIVIENDA DIGNA-</t>
    </r>
    <r>
      <rPr>
        <b/>
        <sz val="9"/>
        <color theme="1"/>
        <rFont val="Calibri"/>
        <family val="2"/>
        <scheme val="minor"/>
      </rPr>
      <t xml:space="preserve"> POBREZA EXTREMA CIUDADELA LA PAZ  ETAPA 1 Y 2 ICLD </t>
    </r>
  </si>
  <si>
    <r>
      <t>APLICACIÓN  DE SUBSIDIOS  E INICIACIÓN  DE VIVIENDAS PARA LA POBLACIÓN BENEFICIADA DEL PROGRAMA JUNTOS POR UNA VIVIENDA DIGNA</t>
    </r>
    <r>
      <rPr>
        <b/>
        <sz val="9"/>
        <color theme="1"/>
        <rFont val="Calibri"/>
        <family val="2"/>
        <scheme val="minor"/>
      </rPr>
      <t xml:space="preserve"> VICTIMAS DEL CONFLICTO ARMADO CIUDADELA LA PAZ  ETAPA 1 Y 2 (IPU-15%)</t>
    </r>
  </si>
  <si>
    <t>1. ADJUDICAR 42 SUBSIDIOS DE VIVIENDA NUEVA PARA LA POBLACIÓN VULNERABLE DE POBREZA EXTREMA EN EL PROYECTO CIUDADELA LA PAZ ETAPAS 1 Y 2.</t>
  </si>
  <si>
    <t xml:space="preserve">1. OTORGAR 165 TITULOS DE PROPIEDAD Y LEGALIZACIÓN DE PREDIOS. </t>
  </si>
  <si>
    <t xml:space="preserve">1. OTORGAR 835 TITULOS DE PROPIEDAD Y LEGALIZACIÓN DE PREDIOS. </t>
  </si>
  <si>
    <t>1. ADJUDICAR 447 SUBSIDIOS DE VIVIENDA NUEVA EN EL PROYECTO CIUDADELA LA PAZ ETAPAS 1 Y 2.</t>
  </si>
  <si>
    <t>1. ADJUDICAR 109 SUBSIDIOS DE VIVIENDA NUEVA PARA LA POBLACIÓN VULNERABLE DE POBREZA EXTREMA EN EL PROYECTO CIUDADELA LA PAZ ETAPAS 1 Y 2.</t>
  </si>
  <si>
    <t>1. ADJUDICAR 90 SUBSIDIOS DE VIVIENDA NUEVA PARA LA POBLACIÓN VULNERABLE DE VICTIMAS DEL CONFLICTO ARMÁDO EN EL PROYECTO CIUDADELA LA PAZ ETAPAS 1 Y 2.</t>
  </si>
  <si>
    <t>1. REALIZAR 55 MEJORAS DE VIVIENDA EN ZONA RURAL E INSULAR DEL DISTRITO DE CARTAGENA EN EL MARCO DEL PROYECTO CONVENIO MINISTERIO DE AGRICULTURA – CORVIVIENDA EN LOS CORREGIMIENTOS DE BAYUNCA, MEMBRILLAL Y PASACABALLOS.</t>
  </si>
  <si>
    <t>1. REALIZAR ALISTAMIENTO Y CARACTERIZACIONES A DIFERENTES POBLACIONALES.  
2. BRINDAR SOPORTE TECNOLÓGICO PARA LA REALIZACIÓN DE ESTUDIOS.</t>
  </si>
  <si>
    <t>1. REALIZAR 132 MEJORAS DE VIVIENDA EN EL SECTOR URBANO DEL DISTRITO DE CARTAGENA PERTENECIENTES AL PROGRAMA CASA DIGNA VIDA DIGNA.</t>
  </si>
  <si>
    <t>1. REALIZAR 1868 MEJORAS DE VIVIENDA   EN EL SECTOR URBANO DEL DISTRITO DE CARTAGENA EN EL  MARCO DEL  PROGRAMA  CASA DIGNA VIDA DIGNA.</t>
  </si>
  <si>
    <t xml:space="preserve">1. ADJUDICAR 1030 SUBSIDIOS DE VIVIENDA NUEVA SEGÚN PROYECTO DEL ACUERDO 004 CON EL CONCEJO DISTRITAL  DE CARTAGENA, EL DISTRITO Y CORVIVIENDA </t>
  </si>
  <si>
    <t>CON ESTOS RECURSOS ASIGNADOS SE REALIZARAN 62 MEJORAMIENTOS DE VIVIENDAS EN ZONA RUAL EN EL MARCO DEL PROYECTO CONVENIO MINISTERIO DE AGRICULTURA - CORVIVIENDA. EN LOS CORREGIMIENTOS DE BAYUNCA, MEMBRILLAL Y PASACABALLOS</t>
  </si>
  <si>
    <t>CON LOS RECURSOS ASIGNADOS   SE REALIZARAN 20 MEJORAMIENTOEN LA ZONA URBANA DEL DISTRITO DE CARTAGENA DE INDIAS Y SE REALIZARA UN ACOMPAÑAMIENTO SOCIO ECONOMICO Y TECNICO Y EN LA REALIZACION DE LOS MEJORAMIENTOS DENTRO DE MARCO DEL  CONVENIO 008 ENTRE CORVIVIENDA- MINVIVIENDA Y FINDETER .</t>
  </si>
  <si>
    <t>CON EL PRESUPUESTO ASIGNADO  PARA LA VIGENCIA 2020 SE REALIZARÁN 650 LEGALIZACIÓN Y TITULACIÓN DE PREDIOS. ADEMÁS SE LEGALIZARAN: PROPI EDAD HORIZONTAL DEL PROYECTO FLOR DE LA ESPERANZA. EN BICENTENARIO MZ 72 HACEN FALTA VIVIENDAS POR LEGALIZAR</t>
  </si>
  <si>
    <t>1. DEFINIR CRONOGRAMA PARA OBTENER TODOS LOS ANTECEDENTES, ANALISIS DE TITULO, ESTUDIOS PREVIOS O CONSULTORIA.   2. ANALISIS DE LOS TERRERNOS QUE POSEE CORVIVIENDA       3.  REVISAR HISTORICO DE TODOS LOSPREDIOS PRIVADOS DEL DISTRITO Y VERIFICAR CUALES TERRONOS ESTAN APTOS PARA LA CONTREUCCION DE VIVIENDA VIS .    4. ADQUIRIR SUELO DISPONIBLE MEDIANTE CONVENIO CON LA FUNDACION MARIO SANTO DOMINGO  MACRO PROYECTO BICENTENARIO</t>
  </si>
  <si>
    <t xml:space="preserve"> LOS RECURSOS ASIGNADOS PARA EL  PROGRAMA UN LUGAR APTO PARA MI HOGAR  SE DESTINARÁN EN LA REALIZACION DE UNA ETAPA PREPARATORIA A ESTE DOCUMENTO QUE NOS PERMITIRA IDENTIFICAR  EL SUELO APTO PARA LA CONSTRUCCION DE VIVENDA DE INTERES SOCIAl</t>
  </si>
  <si>
    <t>562 SUBSIDIOS DE MEJORAMIENTOS DE VIVIENDA SECTOR URBANO Y RURAL</t>
  </si>
  <si>
    <t>650 TITULACIONES Y LEGALIZACION EN EL DISTROTO DE CARTAGENA DE INDIAS</t>
  </si>
  <si>
    <t>MI CASA, MI ENTORNO MI HABITAT</t>
  </si>
  <si>
    <t>ELABORACIÓN DE ESTUDIOS DIAGNOSTICOS PARA LA MEDICIÓN INTEGRAL DE LAS NECESIDADES HABITACIONALES DE LA POBLACIÓN MENOS FAVORECIDA DEL DISTRITO DE CARTAGENA DE INDIAS</t>
  </si>
  <si>
    <t xml:space="preserve">NUMERO DE DOCUMENTOS, ESTUDIOS O INFORMES REALZADOS PARA MEDICION  INTEGRAL DE LAS NECESIDADES HABITACIONALES  (MINH) </t>
  </si>
  <si>
    <t xml:space="preserve">ESTOS RECURSOS ASIGNADOS SE DESTINARAN PARA REALIZAR EL ALISTAMIENTO, CARACTERIZACIÓN DE LOS DIFERENTES GRUPOS POBLACIONALES  Y ADECUACIÓN TECNOLÓGICA DEL OBSERVATORIO DE VIVIENDA EN EL PROGRAMA MI CASA , MI  ENTORNO , MI HABITAT </t>
  </si>
  <si>
    <t>CON ESTOS RECURSOS ASIGNADOS SE PROYECTA  A DICIEMBRE DE 2020 ADJUDICAR 151 SUBSIDIOS DE VIVIENDA NUEVA PARA POBLACIÓN EXTREMA POBREZA. LOS CUALES HACEN PARTE DE LOS 688 SUBSIDIOS A ADJUDICAR EN EL PROYECTO CIUDADELA LA PAZ ETAPAS 1 Y 2.</t>
  </si>
  <si>
    <t>Código de proyecto BPIN</t>
  </si>
  <si>
    <t>REPORTE META PRODUCTO 
JL-SEPT 2020</t>
  </si>
  <si>
    <t>REPORTE ACTIVIDADES DE PROYECTO 
JL-SEPT 2020</t>
  </si>
  <si>
    <t xml:space="preserve">REPORTE ASIGNACION PRESUPUESTAL
</t>
  </si>
  <si>
    <t xml:space="preserve">0,2 ESTUDIOS PREVIOS CONSULTORÍA </t>
  </si>
  <si>
    <t>1 DTS ESTRUCTURACIÓN OBSERVATORIO VIS</t>
  </si>
  <si>
    <t xml:space="preserve">688 SUBSIDIOS ASIGNADOS </t>
  </si>
  <si>
    <t xml:space="preserve">1030 SUBSIDIOS ASIGNADOS </t>
  </si>
  <si>
    <t xml:space="preserve">1. Se revisó documentalmente y fisicamente la
solicitud de recursos adicionales requeridos por el contratista
para terminación de obras de urbanismo externo y 576 unidades 
habitaciónales
2. Se realizó cierre financiero etapa 1 y 2.
3. Se realizó seguimiento a la estructuración y
consolidación para la implementación del RPH etapa 1 y 2. 
4. Se realizó  seguimiento a la terminación de la
caracterización de beneficiarios etapa 1 y 2.
5. Se realizó seguimiento a la terminación de las
capacitaciónes de beneficiarios. 
6. Se analizó el informe de caracterización  y se emitió conceptos.
</t>
  </si>
  <si>
    <t xml:space="preserve">1. Se realizaron  estudios previos para la oficina de contratación, y se inició el proceso contractual de la obra civil. </t>
  </si>
  <si>
    <t>1. Se realizaron 152 resoluciones administrativas debidamente inscritas y 11 sentencias inscritas a favor del demandante, para un total de 163 titulos de propiedad de 650 propuestos</t>
  </si>
  <si>
    <t>1. Se recopiló  información del banco de tierras disponibles en
Corvivienda para su análisis técnico y jurídico para determinar su
viabilidad para el desarrollo de proyectos de vivienda de interés
social. 
2. Se determinó el  el objeto, alcance, plan de cargas, metodología y
entregables de la consultoría - Identificar terrenos aptos para VIS/VIP.</t>
  </si>
  <si>
    <t>1. Se determinó el objeto, alcance, plan de cargas, metodología y
entregables de la consultoría - Medición Integral de las
Necesidades Habitacionales. 
2. Se formuló documento de lineamientos para la creación del
Obsearvatorio VIS.
3. Se realizó el análisis de la situación actual de como se encuentra
Corvivienda frente al Sistema de Información Geográfica.</t>
  </si>
  <si>
    <t>Observaciones Generales</t>
  </si>
  <si>
    <t xml:space="preserve">
PROYECTO DEL ACUERDO 004 CON EL CONCEJO DISTRITAL  DE CARTAGENA . EL DISTRITO Y CORVIVIENDA  PARA CONSTRUIR  Y ENTREGAR 1.824 UNIDAES HABITACIONALES- (CREDITO)
A DICIEMBRE 2020 SE PROYECTAN LA ASIGNACIÓN DE 1.030 SUBSIDIOS DE VIVIENDA EN CIUDADELA LA PAZ  ETAPA 3, 4 Y 5.     ESTOS 1030 SUBSIDIOS QUEDAN DISTRIBUIDOS ASÍ :                            POBREZA EXTREMA   588                                                                                     DAMNIFICADOS 297          CLASE TRABAJADORA 48                              VICTIMAS DEL CONFLICTO ARMADO  97
</t>
  </si>
  <si>
    <t>1. Se realizó la asignación de 1030 subsidios en el proyecto Ciudadela La Paz etapa 3, 4 y 5 evidenciado a través de las resoluciones 0819, 1452 y 1493 de FONVIVIENDA
2. Se hizo acompañamiento mensualmente a las visitas tecnicas programadas por FINDETER</t>
  </si>
  <si>
    <t>REPORTE ACTIVIDADES PROYECTO NOVIEMBRE 2020</t>
  </si>
  <si>
    <t xml:space="preserve">4000 VIVIENDAS INICIADAS  PARA LA POBLACION ESTRTATO 1, 2 Y 3 </t>
  </si>
  <si>
    <t xml:space="preserve">A noviembre 15 de  2020,se inicio la construccion de  1824.unidades de vivienda  en  de interés prioritario Ciudadela la paz etapa 3, 4 y 5. </t>
  </si>
  <si>
    <t xml:space="preserve"> Ya están seleccionadas  las 62  viviendas paraejecutar los mejoramientos, las cuales se encuentran ubicadas   en los corregimientos de Bayunca, Membrillal, Pasacaballos,  en convenio con Fiduagraria</t>
  </si>
  <si>
    <r>
      <t xml:space="preserve">A la fecha se han postulado </t>
    </r>
    <r>
      <rPr>
        <sz val="9"/>
        <color rgb="FFFF0000"/>
        <rFont val="Calibri"/>
        <family val="2"/>
        <scheme val="minor"/>
      </rPr>
      <t>500</t>
    </r>
    <r>
      <rPr>
        <sz val="9"/>
        <color theme="1"/>
        <rFont val="Calibri"/>
        <family val="2"/>
        <scheme val="minor"/>
      </rPr>
      <t xml:space="preserve"> familias para acceder al subsidio de mejoramiento de saneamiento basico</t>
    </r>
  </si>
  <si>
    <t xml:space="preserve">A Noviembre 15 se han legalizado 487 predios </t>
  </si>
  <si>
    <t>JUNTOS POR UNA  VIVIENDA DIGNA - VIVIENDAS INICIADAS POBREZA EXTREMA  IPU-15%</t>
  </si>
  <si>
    <t>AGUAS DE CARTAGENA S.A E.S.P.</t>
  </si>
  <si>
    <t>DARWIN JOSE GRANADOS TORRES</t>
  </si>
  <si>
    <t>MIGUEL ANTONIO OYAGA ESCORCIA</t>
  </si>
  <si>
    <t>CLAUDIA  PATRICIA SARABIA POMBO</t>
  </si>
  <si>
    <t>LUZ MERY SALAMANCA BLANCO</t>
  </si>
  <si>
    <t>CRISTIAN EDUARDO BERMEJO NOVOA</t>
  </si>
  <si>
    <t>MARLING  CASTILLO BONFANTE</t>
  </si>
  <si>
    <t>YANELIS  DIAZ CUADRADO</t>
  </si>
  <si>
    <t>CESAR AUGUSTO JARAMILLO VELASQUEZ</t>
  </si>
  <si>
    <t>JESUS ENRIQUE OSORIO ROMERO</t>
  </si>
  <si>
    <t>MI CASA MEJORADA- SECTOR URBANO</t>
  </si>
  <si>
    <t>MI CASA MEJORADA SECTOR URBANO - Impuesto Predial Unificado 15</t>
  </si>
  <si>
    <t>LUZ ENITH PEREZ RESTREPO</t>
  </si>
  <si>
    <t>LINDA DEL ROSARIO RODRIGUEZ HERRERA</t>
  </si>
  <si>
    <t>MARIA CAROLINA MARTIN BLANCO</t>
  </si>
  <si>
    <t>ISMAEL ENRIQUE ACEVEDO JULIO</t>
  </si>
  <si>
    <t>JUAN CARLOS BAHOQUE VALDES</t>
  </si>
  <si>
    <t>ABADEL DE JESUS GARCIA TORRES</t>
  </si>
  <si>
    <t>HEBER PADILLA CERVANTES</t>
  </si>
  <si>
    <t>JUAN CARLOS MENDOZA QUINTANA</t>
  </si>
  <si>
    <t>YINA PAOLA GORDILLO OLMOS</t>
  </si>
  <si>
    <t>RUBEN DARIO SARMIENTO MADRID</t>
  </si>
  <si>
    <t>SONIA DEL CARMEN MONSALVE GONZALEZ</t>
  </si>
  <si>
    <t>AURA CONTRERAS   NARVAEZ</t>
  </si>
  <si>
    <t>AURORA MARIA GARCIA MONTES</t>
  </si>
  <si>
    <t>RUBIS  BERRIO VILLALOBOS</t>
  </si>
  <si>
    <t>HILDA ROSA JULIO CORREA</t>
  </si>
  <si>
    <t>ANA ISABELL FIGUEROA NAVAS</t>
  </si>
  <si>
    <t>JUDITH YOLIMA BONFANTE MAZA</t>
  </si>
  <si>
    <t>RONALD RAFAEL MADARIAGA FLOREZ</t>
  </si>
  <si>
    <t>EDGAR ORLANDO SANCHEZ BELLO</t>
  </si>
  <si>
    <t>YOLANDA ISABEL PAJARO BARRIOS</t>
  </si>
  <si>
    <t>GREGSON EDUARDO MARTINEZ OROZCO</t>
  </si>
  <si>
    <t>FABIAN JOSE HERRAN LOGREIRA</t>
  </si>
  <si>
    <t>HERNANDO JOSE MIGUEL ORTEGA MONTALVO</t>
  </si>
  <si>
    <t>FRANCO DE JESUS LOPEZ ARRIETA</t>
  </si>
  <si>
    <t>IVAN  CANTILLO CABALLERO</t>
  </si>
  <si>
    <t>ORINSON  VILLERA MONTERROZA</t>
  </si>
  <si>
    <t>ADOLFO JAVIER RUIZ MONTAÑO</t>
  </si>
  <si>
    <t>ROSIRIS DEL CARMEN CABALLERO ANDRADE</t>
  </si>
  <si>
    <t>YESENIA  BASTIDAS ZUÑIGA</t>
  </si>
  <si>
    <t>HERNAN  HERNANDEZ ROMERO</t>
  </si>
  <si>
    <t>CAROLINA MARIA TURIZO ARRIETA</t>
  </si>
  <si>
    <t>JOHANA CATERINE CASTILLO ORTEGA</t>
  </si>
  <si>
    <t>KELLY JHOANA SANCHEZ LOPEZ</t>
  </si>
  <si>
    <t>BILLY JOE VILARO BARON</t>
  </si>
  <si>
    <t>SARA MELISA MORALES PEREZ</t>
  </si>
  <si>
    <t>YERLIS MILENA RAMOS TATIS</t>
  </si>
  <si>
    <t>SARET KARINA MAJUL FLOREZ</t>
  </si>
  <si>
    <t>LEODORA  MIRANDA PADILLA</t>
  </si>
  <si>
    <t>NASLY MILAGRO NIÑO LOYO</t>
  </si>
  <si>
    <t>HECTOR MANUEL SIERRA HERNANDEZ</t>
  </si>
  <si>
    <t>CARLOS ENRIQUE CARRASQUILLA RODRIGUEZ</t>
  </si>
  <si>
    <t>FABIAN ALEJANDRO BERNAL NOVOA</t>
  </si>
  <si>
    <t>MANUEL DAVID ANGARITA VARGAS</t>
  </si>
  <si>
    <t>OSCAR ENRIQUE CASTILLO GUARDO</t>
  </si>
  <si>
    <t>KARY LUZ RAMOS REYES</t>
  </si>
  <si>
    <t>EVA JOHANA ROMERO HIDALGO</t>
  </si>
  <si>
    <t>THIVISAY MERCEDES BELTRAN CUSTODES</t>
  </si>
  <si>
    <t>ANGIE CAROLINA ORTIZ RANGEL</t>
  </si>
  <si>
    <t>BRENDA SOFIA MERCADO BATISTA</t>
  </si>
  <si>
    <t>KISSY ROCIO GUERRERO MORILLO</t>
  </si>
  <si>
    <t>MARLA  ACEVEDO ALCAZAR</t>
  </si>
  <si>
    <t>LINA MARCELA DIAZ ALMANZA</t>
  </si>
  <si>
    <t>RAUL DAVID CAICEDO MENDOZA</t>
  </si>
  <si>
    <t>YOLIMA  UTRIA OROZCO</t>
  </si>
  <si>
    <t>SANDY PATRICIA LLERENA MORALES</t>
  </si>
  <si>
    <t>ANA LUCIA SUAREZ CONTRERAS</t>
  </si>
  <si>
    <t xml:space="preserve">MEJORO MI CASA COMPROMISO DE TODOS SECTOR RURAL  IPU - 15% </t>
  </si>
  <si>
    <t>MI CAS A MI TITULO -LEGALIZACION Y TITULACION DE PREDIOS</t>
  </si>
  <si>
    <t>MI CASA, MI TITULO - Impuesto Predial Unificado 15</t>
  </si>
  <si>
    <t>MI CASA - A LO LEGAL- LEGALIZACION Y TITULACION DE PREDIOS IPU-15%</t>
  </si>
  <si>
    <t>RONALD  LLAMAS BUSTOS</t>
  </si>
  <si>
    <t>JANNY MARIA AGUAS RODRIGUEZ</t>
  </si>
  <si>
    <t>GERARDO  MORALES HERNANDEZ</t>
  </si>
  <si>
    <t>HEBER  CORREA ACEVEDO</t>
  </si>
  <si>
    <t>DIANA CAROLINA ALVIS YEPES</t>
  </si>
  <si>
    <t>ANA MILENA ARIAS CASTRO</t>
  </si>
  <si>
    <t>LAURA MILENA VARGAS CASTELLANOS</t>
  </si>
  <si>
    <t>JESUS ALEJANDRO BALLESTAS GOMEZ</t>
  </si>
  <si>
    <t>MARIA MERCEDES SARMIENTO MADRID</t>
  </si>
  <si>
    <t>WILL ALFREDO  TORRES GARCIA</t>
  </si>
  <si>
    <t>IVETH MARIA SALAS ORTEGA</t>
  </si>
  <si>
    <t>SHERILIN  RAMIREZ OLIVEROS</t>
  </si>
  <si>
    <t>MARIA PAULA DIAZ VILORIA</t>
  </si>
  <si>
    <t>NURY DEL SOCORRO VARELA BALLESTAS</t>
  </si>
  <si>
    <t>FIDEICOMISO SERVITRUST GNB SUDAMERIS</t>
  </si>
  <si>
    <t>FIDUCIARIA LA PREVISORA  S.A</t>
  </si>
  <si>
    <t>JORGE MARIO RUIDIAZ GOMEZ</t>
  </si>
  <si>
    <t>ELIANA MARGARITA VERGARA MARTINEZ</t>
  </si>
  <si>
    <t>JACKLY MARGARITA ROMERO TORRES</t>
  </si>
  <si>
    <t>MARIA TERESA MORENO HERNANDEZ</t>
  </si>
  <si>
    <t>KATHLEEN  BOTERO PALACIO</t>
  </si>
  <si>
    <t>PAULO ANDRES LOPEZ TORRES</t>
  </si>
  <si>
    <t>MARIA JOSE GUARDO DUARTE</t>
  </si>
  <si>
    <t>HERNANDO JOSE BURGOS DIAZ</t>
  </si>
  <si>
    <t>LIZETH PAOLA GONZALEZ MENDOZA</t>
  </si>
  <si>
    <t>AUGUSTO JOSE PEREIRA RINCON</t>
  </si>
  <si>
    <t>ESNOBER MARCELINO ANILLO RIOS</t>
  </si>
  <si>
    <t>ERICA PATRICIA GONZALEZ MANJARRES</t>
  </si>
  <si>
    <t>HORNELIS  BANQUEZ PEREZ</t>
  </si>
  <si>
    <t>ARIANA  GOMEZ SANCHEZ</t>
  </si>
  <si>
    <t>CARMEN ROSA HURTADO ESCORCIA</t>
  </si>
  <si>
    <t>BERENA MARGARITA CANTILLO BELEÑO</t>
  </si>
  <si>
    <t>CARLOS EDUARDO MORALES VELEZ</t>
  </si>
  <si>
    <t>MARIA JOSE PAYARES MESTRA</t>
  </si>
  <si>
    <t>MARILIN  CABARCAS GUTIERREZ</t>
  </si>
  <si>
    <t>ANA MARIA GRAU PAYARES</t>
  </si>
  <si>
    <t>MARCIA  CARABALLO DIAZ</t>
  </si>
  <si>
    <t xml:space="preserve"> </t>
  </si>
  <si>
    <t>REPORTE ACTIVIDADES DICIEMBRE 2020</t>
  </si>
  <si>
    <t>Observaciones DICIEMBRE 2020</t>
  </si>
  <si>
    <t xml:space="preserve">1. Se realizo revision final de todos los componetes presentados por la interventoria (obras contractuales e items no contractuales) los cuales representaban en su totalidad los valores pormenorizados requeridos por el contratista de etapa 1.                              </t>
  </si>
  <si>
    <t xml:space="preserve">1. se realizo acompañamiento a las visitas desarrolladas por Findeter y Gerecia de Corvivienda, dando como resultado la comprobacion por parte de ellos de los items ejecutados.                                           2. Mensualmete de se realizo control de flujo de caja del proyecto, se lleno cuadro de control con el area administrativa.     3. se realizo seguimiento dentro de los comites de obras semanales a los avances del (RPH). Los avances se encuentra dento de lo planificado .                                        4. resoluciones MVCT de adjudicacion de subsidios:  #0819 de 22 may-20 -   682 SFV      #1452 de 24 jul- 20 - 02 SFV    #1493 de 28 jul-20 - 346  SFV       #1691  de 18 Agos-20   11 SFV           #2412 de 23 sep-20   08 SFV           # 3018 de 29 oct-20   10 SFV        #3205 de 11 Nov-20  175 SFV       #3567 de 17 Dic-20   82 SFV                             </t>
  </si>
  <si>
    <t>1. se determino que la poblacion a intervenir es el corregimiento de pasacaballos.               2. se visito 50 viviendas en el barrio lomas del marrion afectadas por el Huracan Iota con el apoyo de la oficina de Gestion del Riesgo</t>
  </si>
  <si>
    <t>A la fecha se han postulado 1.142 familias para acceder al subsidio de mejoramiento de saneamiento basico.     A la fecha Findeter  ha reportado 220 subsanaciones para su gestion y tramite nuevamente.    Se firmo acta de inicio de obra el 30 de Nov  entre los constructores, interventores y Findeter.</t>
  </si>
  <si>
    <t>se inicio obra civil en 17 viviendas rurales con un avance de obra del 16% distribuidas asi: 14 viviendas en Bayunca, 3 viviendas en Membrillal.</t>
  </si>
  <si>
    <t xml:space="preserve">Se proyectaron, expidieron y notifacaron 476 resoluciones de Cesion gratuita debidamente enumeradas. </t>
  </si>
  <si>
    <t xml:space="preserve">1. se efectuo el analisis tecnico-juridico de los 7 predios de propiedad de Corvivienda ubicados en barrios y corregimientos conocidos como: La Ceiba, San Carlos,  Luis Carlos Galan, Ciudadela 2000, Bayunca, Pasacaballos y la Maria, se hizo levantamiento arquitectonico.               2. Se realizaron visitas a 2 predios de propiedad del MVCT, lotes Republica de  Venezuela y Nuevo Bosque, para su ananlisis tecnico y Juridico. </t>
  </si>
  <si>
    <t>La acción ejecutada a 2020 corresponde a procedimientos de caracterización, en los sectores más afectados, vulnerables de la ciudad, que permita identificar la necesidad habitacional. Se entrega un iinforme de seguimiento (sector La Unión - Torices, sector La Pesebrera, Canal Cacao San José de los Campanos Sector Revivir de los Campanos.</t>
  </si>
  <si>
    <t>1.   se presento un informe que corresponde a un DTS en construccion del Observatorio Distrital VIS con una vance estimado del 90%.       
2. se definio la idea semilla para la implementacion del SIG en Corvivienda a traves de un documento de soporte (propuesta para la implemetacion de sistemas de formacion geograficos SIG)
3. se estructuro documento de analisis por requerimientos anual de las dependencias respeto a necesidades de planimetria, georeferenciacion y analisi espacial como apoyo a su gestion.</t>
  </si>
  <si>
    <t>APROPIACIÓN DEFINITIVA</t>
  </si>
  <si>
    <t xml:space="preserve"> SE INICIÓ LA CONSTRUCCIÓN DE 1824 VIVIENDAS EN CIUDADELA LA PAZ ETAPA 3, 4 Y 5</t>
  </si>
  <si>
    <t xml:space="preserve">SE LEGALIZARON 487 PREDIOS </t>
  </si>
  <si>
    <t>EJECUCION A DIC 2020</t>
  </si>
  <si>
    <t># VIVIENDAS INICIADAS</t>
  </si>
  <si>
    <t>RESUMEN META PROYECTADA 2020</t>
  </si>
  <si>
    <t>CIUDADELA LA PAZ ETAPA 3, 4 Y 5</t>
  </si>
  <si>
    <t>META ACUMULADA A DICIEMBRE 2020</t>
  </si>
  <si>
    <t>AVANCE META PRODUCTO 2020
O/K</t>
  </si>
  <si>
    <t>AVANCE META AL CUATRIENIO
O/J</t>
  </si>
  <si>
    <t>AVANCE PROGRAMA AL CUATRIENIO</t>
  </si>
  <si>
    <t>SEGUIMIENTO PLAN DE ACCIÓN DICIEMBRE 2020  CORVIVIENDA  SALVEMOS JUNTOS A CARTAGENA</t>
  </si>
  <si>
    <t>AVAANCE EJECUCION PRESUPUESTAL</t>
  </si>
  <si>
    <t xml:space="preserve">AVANCE META PRODUCTO 2020
</t>
  </si>
  <si>
    <t xml:space="preserve">AVANCE META AL CUATRIENIO
</t>
  </si>
  <si>
    <t>REPORTE META  PRODUCTO OCTUBRE - DIC 2020</t>
  </si>
  <si>
    <t xml:space="preserve">SE ADJUDICARON 626 SUBSIDIOS DE VIVIENDA NUEVA A DIC 2020,QUEDANDO DISTRIBUIDOS DE LA SIGUIENTE MANERA: 150 PARA POBLACIÓN POBREZA EXTREMA- 389 PARA POBLACIÓN DAMNIFICADOS OLA INVERNAL - 87 POBLACIÓN VICTIMA DEL CONFLICTO ARMADO.                         </t>
  </si>
  <si>
    <t xml:space="preserve">
SE ADJUDICARON   1322  SUBSIDIOS DE VIVIENDA NUEVA A DIC 2020                CLASE TRABAJADORA:  74                          DAMNIFICADOS: 389                            POBREZA EXTREMA : 731                                VICTIMAS DEL CONFLICTO ARMADO: 128                                                                       </t>
  </si>
  <si>
    <t>4 DOCUMENTOS</t>
  </si>
  <si>
    <t xml:space="preserve"> El programa “Casa Digna, Vida Digna” contempla 1.834 cupos de mejoramiento de vivienda que beneficiarán a las familias de los barrios San José de los Campanos, 8 sectores del Barrio El Pozón,  Nuevo Porvenir y Las Lomas. 
Así pues, en aras de facilitar la postulación de las familias interesadas de estos últimos dos barrios priorizados, CORVIVIENDA realizó trabajos de campo para verificar el cumplimiento de los requisitos exigidos por FINDETER para formalizar el proceso de registro y postulación, para lo cual ha sido indispensable contar con el apoyo de los líderes de dichas comunidades, con quienes, a través de reuniones virtuales, se han determinaron acciones conjuntas para dinamizar el proceso de recepción de la documentación.
EN EL MARCO DEL PROGRAMA CASA DIGNA VIDA DIGNA, A LA FECHA SE HAN POSTULADO 1164  FAMILIAS PARA OBTENER UN SUBSIDIO DE MEJORAMIENTO DE VIVIENDA             </t>
  </si>
  <si>
    <t xml:space="preserve">• Socialización del programa VISR en fecha 5 de febrero de 2020, con los posibles beneficiarios de los corregimientos: Pasacaballos, -Membrillal, -Bayunca, Fiduagraria, el Consorcio Caribe 2019 empresa encargada de adelantar diagnósticos de las viviendas y Corvivienda con el gerente y el equipo designado al proyecto.
• Se realizó el acompañamiento técnico y social al Consorcio Caribe 2019 en la revisión o diagnóstico de las viviendas a los corregimientos de: -Pasacaballos, -Membrillal, -Bayunca los días 11, 12,13 y 14 de febrero.
• Se adelantó el informe del diagnóstico de cada una de las 67 viviendas postuladas en la cual se verifico la existencia de lote que cumplían con las medidas definidas para el programa y se tramito con las familias la documentación requerida para ser postulados.
• Se presentó por parte de Corvivienda (en línea) la documentación requerida por parte del Consorcio de 67 postulados debidamente firmada y con huella, la cual fue:
o Habeas Data
o Sana Posesión
o Certificado Ambiental
o Certificado del tipo de vivienda
2.3.1.  Inicio de Obras. 
</t>
  </si>
  <si>
    <t xml:space="preserve">REPORTE EJECUCIÓN PRESUPUESTAL SEGÚN PREDIS </t>
  </si>
  <si>
    <t>AVANCE EJECUCIÓN PRESUPUESTAL SEGÚN PREDIS</t>
  </si>
  <si>
    <t>REPORTE  EJECUCIÓN PRESUPUESTAL SEGÚN CORVIVIENDA</t>
  </si>
  <si>
    <t>0.</t>
  </si>
  <si>
    <t xml:space="preserve">         02-039-06-20-01-05-01-02      
        </t>
  </si>
  <si>
    <t xml:space="preserve">
02-039-06-93-01-05-01-03</t>
  </si>
  <si>
    <t>NO HUBO ASIGNACIÓN DE RECURSOS FINANCIEROS POR UN ERROR INVOLUNTARIO EN LA CODIFICACIÓN DEL PROGRAMA.                                                           SE ADELANTARON ALGUNAS ACCIONES DESCRITAS EN LA COLUMNA DE REPORTE DE ACTIVIDADES</t>
  </si>
  <si>
    <t xml:space="preserve">ISABEL DIAZ </t>
  </si>
  <si>
    <t>CARLOS FERNANDEZ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</si>
</sst>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0.00_-;\-&quot;$&quot;* #,##0.00_-;_-&quot;$&quot;* &quot;-&quot;??_-;_-@_-"/>
    <numFmt numFmtId="165" formatCode="_-* #,##0_-;\-* #,##0_-;_-* &quot;-&quot;??_-;_-@_-"/>
    <numFmt numFmtId="166" formatCode="_-&quot;$&quot;* #,##0_-;\-&quot;$&quot;* #,##0_-;_-&quot;$&quot;* &quot;-&quot;??_-;_-@_-"/>
    <numFmt numFmtId="167" formatCode="_-[$$-240A]\ * #,##0_-;\-[$$-240A]\ * #,##0_-;_-[$$-240A]\ * &quot;-&quot;??_-;_-@_-"/>
    <numFmt numFmtId="168" formatCode="_-&quot;$&quot;* #,##0.0_-;\-&quot;$&quot;* #,##0.0_-;_-&quot;$&quot;* &quot;-&quot;??_-;_-@_-"/>
  </numFmts>
  <fonts count="18"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theme="1"/>
      <name val="Calibri"/>
      <family val="2"/>
      <scheme val="minor"/>
    </font>
    <font>
      <sz val="9"/>
      <color theme="1"/>
      <name val="Calibri"/>
      <family val="2"/>
      <scheme val="minor"/>
    </font>
    <font>
      <sz val="9"/>
      <color theme="1"/>
      <name val="Arial"/>
      <family val="2"/>
    </font>
    <font>
      <sz val="9"/>
      <name val="Arial"/>
      <family val="2"/>
    </font>
    <font>
      <sz val="14"/>
      <color theme="1"/>
      <name val="Calibri"/>
      <family val="2"/>
      <scheme val="minor"/>
    </font>
    <font>
      <sz val="9"/>
      <name val="Calibri"/>
      <family val="2"/>
      <scheme val="minor"/>
    </font>
    <font>
      <sz val="12"/>
      <color theme="1"/>
      <name val="Calibri"/>
      <family val="2"/>
      <scheme val="minor"/>
    </font>
    <font>
      <b/>
      <sz val="9"/>
      <color theme="1"/>
      <name val="Calibri"/>
      <family val="2"/>
      <scheme val="minor"/>
    </font>
    <font>
      <b/>
      <sz val="20"/>
      <color theme="1"/>
      <name val="Calibri"/>
      <family val="2"/>
      <scheme val="minor"/>
    </font>
    <font>
      <sz val="9"/>
      <color rgb="FFFF0000"/>
      <name val="Calibri"/>
      <family val="2"/>
      <scheme val="minor"/>
    </font>
    <font>
      <sz val="11"/>
      <color theme="1"/>
      <name val="Calibri"/>
      <family val="2"/>
    </font>
    <font>
      <sz val="11"/>
      <name val="Calibri"/>
      <family val="2"/>
    </font>
    <font>
      <sz val="11"/>
      <color rgb="FFFF0000"/>
      <name val="Calibri"/>
      <family val="2"/>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5">
    <xf numFmtId="0" fontId="0" fillId="0" borderId="0"/>
    <xf numFmtId="43" fontId="4" fillId="0" borderId="0" applyFont="0" applyFill="0" applyBorder="0" applyAlignment="0" applyProtection="0"/>
    <xf numFmtId="164"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cellStyleXfs>
  <cellXfs count="123">
    <xf numFmtId="0" fontId="0" fillId="0" borderId="0" xfId="0"/>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xf>
    <xf numFmtId="3" fontId="5"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xf>
    <xf numFmtId="166" fontId="5" fillId="0" borderId="1" xfId="2" applyNumberFormat="1" applyFont="1" applyFill="1" applyBorder="1" applyAlignment="1">
      <alignment horizontal="center" vertical="center"/>
    </xf>
    <xf numFmtId="0" fontId="5" fillId="0" borderId="0" xfId="0" applyFont="1"/>
    <xf numFmtId="0" fontId="0" fillId="0" borderId="0" xfId="0" applyAlignment="1">
      <alignment horizontal="center" vertical="center" wrapText="1"/>
    </xf>
    <xf numFmtId="166" fontId="5" fillId="0" borderId="0" xfId="2" applyNumberFormat="1" applyFont="1" applyAlignment="1">
      <alignment horizontal="center" vertical="center"/>
    </xf>
    <xf numFmtId="0" fontId="8" fillId="0" borderId="1" xfId="0" applyFont="1" applyBorder="1" applyAlignment="1">
      <alignment wrapText="1"/>
    </xf>
    <xf numFmtId="0" fontId="8" fillId="0" borderId="1" xfId="0" applyFont="1" applyBorder="1" applyAlignment="1">
      <alignment horizontal="center" vertical="center"/>
    </xf>
    <xf numFmtId="0" fontId="0" fillId="0" borderId="1" xfId="0" applyFont="1" applyBorder="1" applyAlignment="1">
      <alignment horizontal="center" wrapText="1"/>
    </xf>
    <xf numFmtId="0" fontId="0" fillId="0" borderId="1" xfId="0" applyFont="1" applyBorder="1" applyAlignment="1">
      <alignment horizontal="center" vertical="center" wrapText="1"/>
    </xf>
    <xf numFmtId="0" fontId="10" fillId="0" borderId="1" xfId="0" applyFont="1" applyBorder="1" applyAlignment="1">
      <alignment wrapText="1"/>
    </xf>
    <xf numFmtId="17" fontId="5" fillId="0" borderId="1" xfId="0" applyNumberFormat="1" applyFont="1" applyFill="1" applyBorder="1" applyAlignment="1">
      <alignment horizontal="center" vertical="center" wrapText="1"/>
    </xf>
    <xf numFmtId="166" fontId="5"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66" fontId="0" fillId="0" borderId="0" xfId="0" applyNumberFormat="1"/>
    <xf numFmtId="166" fontId="5" fillId="0" borderId="3" xfId="2" applyNumberFormat="1" applyFont="1" applyFill="1" applyBorder="1" applyAlignment="1">
      <alignment horizontal="center" vertical="center"/>
    </xf>
    <xf numFmtId="0" fontId="0" fillId="0" borderId="1" xfId="0" applyBorder="1"/>
    <xf numFmtId="166" fontId="0" fillId="3" borderId="1" xfId="0" applyNumberFormat="1" applyFill="1" applyBorder="1"/>
    <xf numFmtId="0" fontId="0" fillId="3" borderId="1" xfId="0" applyFill="1" applyBorder="1"/>
    <xf numFmtId="166" fontId="5" fillId="3" borderId="1" xfId="2" applyNumberFormat="1" applyFont="1" applyFill="1" applyBorder="1" applyAlignment="1">
      <alignment horizontal="center" vertical="center"/>
    </xf>
    <xf numFmtId="167" fontId="0" fillId="3" borderId="1" xfId="0" applyNumberFormat="1" applyFill="1" applyBorder="1"/>
    <xf numFmtId="1" fontId="0" fillId="4" borderId="1" xfId="0" applyNumberFormat="1" applyFill="1" applyBorder="1"/>
    <xf numFmtId="1" fontId="5" fillId="0" borderId="1" xfId="0" applyNumberFormat="1" applyFont="1" applyFill="1" applyBorder="1" applyAlignment="1">
      <alignment horizontal="center" vertical="center" wrapText="1"/>
    </xf>
    <xf numFmtId="0" fontId="5" fillId="5" borderId="0" xfId="0" applyFont="1" applyFill="1"/>
    <xf numFmtId="166" fontId="5" fillId="5" borderId="0" xfId="2" applyNumberFormat="1" applyFont="1" applyFill="1" applyAlignment="1">
      <alignment horizontal="center" vertical="center"/>
    </xf>
    <xf numFmtId="0" fontId="5"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 fontId="9" fillId="0" borderId="1" xfId="3" applyNumberFormat="1" applyFont="1" applyFill="1" applyBorder="1" applyAlignment="1">
      <alignment horizontal="center" vertical="center" wrapText="1"/>
    </xf>
    <xf numFmtId="166" fontId="9" fillId="0" borderId="1" xfId="2" applyNumberFormat="1" applyFont="1" applyFill="1" applyBorder="1" applyAlignment="1">
      <alignment horizontal="center" vertical="center" wrapText="1"/>
    </xf>
    <xf numFmtId="168" fontId="5" fillId="0" borderId="1" xfId="2" applyNumberFormat="1" applyFont="1" applyFill="1" applyBorder="1" applyAlignment="1">
      <alignment horizontal="center" vertical="center"/>
    </xf>
    <xf numFmtId="1" fontId="9" fillId="0" borderId="1" xfId="2" applyNumberFormat="1" applyFont="1" applyFill="1" applyBorder="1" applyAlignment="1">
      <alignment horizontal="left" vertical="center" wrapText="1"/>
    </xf>
    <xf numFmtId="1" fontId="9" fillId="0" borderId="1" xfId="3" applyNumberFormat="1" applyFont="1" applyFill="1" applyBorder="1" applyAlignment="1">
      <alignment horizontal="left" vertical="center" wrapText="1"/>
    </xf>
    <xf numFmtId="0" fontId="9" fillId="0" borderId="1" xfId="2" applyNumberFormat="1" applyFont="1" applyFill="1" applyBorder="1" applyAlignment="1">
      <alignment horizontal="left" vertical="center" wrapText="1"/>
    </xf>
    <xf numFmtId="168" fontId="5" fillId="0" borderId="3" xfId="2"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4" fillId="6" borderId="8" xfId="0" applyFont="1" applyFill="1" applyBorder="1"/>
    <xf numFmtId="0" fontId="14" fillId="0" borderId="8" xfId="0" applyFont="1" applyBorder="1"/>
    <xf numFmtId="164" fontId="14" fillId="6" borderId="8" xfId="2" applyFont="1" applyFill="1" applyBorder="1"/>
    <xf numFmtId="164" fontId="14" fillId="0" borderId="8" xfId="2" applyFont="1" applyBorder="1"/>
    <xf numFmtId="166" fontId="14" fillId="6" borderId="8" xfId="2" applyNumberFormat="1" applyFont="1" applyFill="1" applyBorder="1"/>
    <xf numFmtId="166" fontId="14" fillId="0" borderId="8" xfId="2" applyNumberFormat="1" applyFont="1" applyBorder="1"/>
    <xf numFmtId="0" fontId="15" fillId="0" borderId="8" xfId="0" applyNumberFormat="1" applyFont="1" applyBorder="1" applyAlignment="1"/>
    <xf numFmtId="0" fontId="16" fillId="0" borderId="8" xfId="0" applyNumberFormat="1" applyFont="1" applyBorder="1" applyAlignment="1"/>
    <xf numFmtId="166" fontId="16" fillId="0" borderId="8" xfId="2" applyNumberFormat="1" applyFont="1" applyBorder="1" applyAlignment="1"/>
    <xf numFmtId="0" fontId="5" fillId="5" borderId="3" xfId="0" applyFont="1" applyFill="1" applyBorder="1" applyAlignment="1">
      <alignment horizontal="center" vertical="center" wrapText="1"/>
    </xf>
    <xf numFmtId="0" fontId="0" fillId="0" borderId="1" xfId="0" applyBorder="1" applyAlignment="1">
      <alignment horizontal="center" vertical="center"/>
    </xf>
    <xf numFmtId="0" fontId="17" fillId="2"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0" fillId="0" borderId="0" xfId="0" applyNumberFormat="1"/>
    <xf numFmtId="9" fontId="0" fillId="0" borderId="0" xfId="4" applyFont="1"/>
    <xf numFmtId="9" fontId="17" fillId="2"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 fontId="9" fillId="0" borderId="3" xfId="2" applyNumberFormat="1" applyFont="1" applyFill="1" applyBorder="1" applyAlignment="1">
      <alignment horizontal="left" vertical="center" wrapText="1"/>
    </xf>
    <xf numFmtId="1" fontId="9" fillId="0" borderId="3" xfId="2" applyNumberFormat="1" applyFont="1" applyFill="1" applyBorder="1" applyAlignment="1">
      <alignment horizontal="center" vertical="center" wrapText="1"/>
    </xf>
    <xf numFmtId="1" fontId="9" fillId="0" borderId="7" xfId="2" applyNumberFormat="1" applyFont="1" applyFill="1" applyBorder="1" applyAlignment="1">
      <alignment horizontal="center" vertical="center" wrapText="1"/>
    </xf>
    <xf numFmtId="1" fontId="9" fillId="0" borderId="6" xfId="2"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3" xfId="4"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 xfId="4" applyFont="1" applyFill="1" applyBorder="1" applyAlignment="1">
      <alignment horizontal="center" vertical="center" wrapText="1"/>
    </xf>
    <xf numFmtId="9" fontId="5" fillId="0" borderId="1" xfId="4" applyFont="1" applyFill="1" applyBorder="1" applyAlignment="1">
      <alignment horizontal="center" vertical="center" wrapText="1"/>
    </xf>
    <xf numFmtId="0" fontId="0" fillId="0" borderId="0" xfId="0" applyFill="1"/>
    <xf numFmtId="9" fontId="0" fillId="0" borderId="0" xfId="0" applyNumberFormat="1" applyFill="1"/>
    <xf numFmtId="9" fontId="5"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9" fontId="5" fillId="0" borderId="1" xfId="4" applyFont="1" applyFill="1" applyBorder="1" applyAlignment="1">
      <alignment horizontal="center" vertical="center"/>
    </xf>
    <xf numFmtId="0" fontId="5" fillId="0" borderId="1" xfId="0" applyFont="1" applyFill="1" applyBorder="1" applyAlignment="1">
      <alignment horizontal="center" wrapText="1"/>
    </xf>
    <xf numFmtId="164" fontId="5" fillId="0" borderId="6" xfId="2" applyFont="1" applyFill="1" applyBorder="1" applyAlignment="1">
      <alignment horizontal="center" vertical="center"/>
    </xf>
    <xf numFmtId="166" fontId="5" fillId="0" borderId="6" xfId="2" applyNumberFormat="1" applyFont="1" applyFill="1" applyBorder="1" applyAlignment="1">
      <alignment horizontal="center" vertical="center"/>
    </xf>
    <xf numFmtId="166" fontId="0" fillId="0" borderId="1" xfId="2" applyNumberFormat="1" applyFont="1" applyFill="1" applyBorder="1" applyAlignment="1">
      <alignment horizontal="center" vertical="center"/>
    </xf>
    <xf numFmtId="0" fontId="5" fillId="0" borderId="1" xfId="0" applyFont="1" applyFill="1" applyBorder="1"/>
    <xf numFmtId="0" fontId="5" fillId="0" borderId="1" xfId="0" applyFont="1" applyFill="1" applyBorder="1" applyAlignment="1">
      <alignment vertical="center" wrapText="1"/>
    </xf>
    <xf numFmtId="166" fontId="5" fillId="0" borderId="6" xfId="2" applyNumberFormat="1" applyFont="1" applyFill="1" applyBorder="1" applyAlignment="1">
      <alignment horizontal="center" vertical="center" wrapText="1"/>
    </xf>
    <xf numFmtId="164" fontId="5" fillId="0" borderId="1" xfId="2"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66" fontId="5" fillId="0" borderId="3" xfId="2" applyNumberFormat="1" applyFont="1" applyFill="1" applyBorder="1" applyAlignment="1">
      <alignment horizontal="center" vertical="center" wrapText="1"/>
    </xf>
    <xf numFmtId="166" fontId="5" fillId="0" borderId="6" xfId="2" applyNumberFormat="1" applyFont="1" applyFill="1" applyBorder="1" applyAlignment="1">
      <alignment horizontal="center" vertical="center" wrapText="1"/>
    </xf>
    <xf numFmtId="1" fontId="9" fillId="0" borderId="3" xfId="2" applyNumberFormat="1" applyFont="1" applyFill="1" applyBorder="1" applyAlignment="1">
      <alignment horizontal="left" vertical="center" wrapText="1"/>
    </xf>
    <xf numFmtId="1" fontId="9" fillId="0" borderId="6" xfId="2" applyNumberFormat="1"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2" fillId="0" borderId="1" xfId="0" applyFont="1" applyBorder="1" applyAlignment="1">
      <alignment horizontal="center"/>
    </xf>
    <xf numFmtId="1" fontId="9" fillId="0" borderId="3" xfId="2" applyNumberFormat="1" applyFont="1" applyFill="1" applyBorder="1" applyAlignment="1">
      <alignment horizontal="center" vertical="center" wrapText="1"/>
    </xf>
    <xf numFmtId="1" fontId="9" fillId="0" borderId="7" xfId="2" applyNumberFormat="1" applyFont="1" applyFill="1" applyBorder="1" applyAlignment="1">
      <alignment horizontal="center" vertical="center" wrapText="1"/>
    </xf>
    <xf numFmtId="1" fontId="9" fillId="0" borderId="6" xfId="2" applyNumberFormat="1" applyFont="1" applyFill="1" applyBorder="1" applyAlignment="1">
      <alignment horizontal="center" vertical="center" wrapText="1"/>
    </xf>
    <xf numFmtId="10" fontId="5" fillId="0" borderId="3" xfId="4" applyNumberFormat="1" applyFont="1" applyFill="1" applyBorder="1" applyAlignment="1">
      <alignment horizontal="center" vertical="center" wrapText="1"/>
    </xf>
    <xf numFmtId="10" fontId="5" fillId="0" borderId="7" xfId="4" applyNumberFormat="1" applyFont="1" applyFill="1" applyBorder="1" applyAlignment="1">
      <alignment horizontal="center" vertical="center" wrapText="1"/>
    </xf>
    <xf numFmtId="10" fontId="5" fillId="0" borderId="6" xfId="4" applyNumberFormat="1" applyFont="1" applyFill="1" applyBorder="1" applyAlignment="1">
      <alignment horizontal="center" vertical="center" wrapText="1"/>
    </xf>
    <xf numFmtId="9" fontId="5" fillId="0" borderId="3" xfId="4" applyFont="1" applyFill="1" applyBorder="1" applyAlignment="1">
      <alignment horizontal="center" vertical="center" wrapText="1"/>
    </xf>
    <xf numFmtId="9" fontId="5" fillId="0" borderId="7" xfId="4" applyFont="1" applyFill="1" applyBorder="1" applyAlignment="1">
      <alignment horizontal="center" vertical="center" wrapText="1"/>
    </xf>
    <xf numFmtId="9" fontId="5" fillId="0" borderId="6" xfId="4" applyFont="1" applyFill="1" applyBorder="1" applyAlignment="1">
      <alignment horizontal="center" vertical="center" wrapText="1"/>
    </xf>
    <xf numFmtId="1" fontId="9" fillId="0" borderId="7" xfId="2" applyNumberFormat="1" applyFont="1" applyFill="1" applyBorder="1" applyAlignment="1">
      <alignment horizontal="left" vertical="center" wrapText="1"/>
    </xf>
    <xf numFmtId="0" fontId="8" fillId="0" borderId="4" xfId="0" applyFont="1" applyBorder="1" applyAlignment="1">
      <alignment horizontal="center"/>
    </xf>
    <xf numFmtId="0" fontId="8" fillId="0" borderId="5" xfId="0" applyFont="1" applyBorder="1" applyAlignment="1">
      <alignment horizontal="center"/>
    </xf>
    <xf numFmtId="164" fontId="5" fillId="0" borderId="3" xfId="2" applyFont="1" applyFill="1" applyBorder="1" applyAlignment="1">
      <alignment horizontal="center" vertical="center" wrapText="1"/>
    </xf>
    <xf numFmtId="164" fontId="5" fillId="0" borderId="6" xfId="2" applyFont="1" applyFill="1" applyBorder="1" applyAlignment="1">
      <alignment horizontal="center" vertical="center" wrapText="1"/>
    </xf>
    <xf numFmtId="1" fontId="9" fillId="0" borderId="1" xfId="2" applyNumberFormat="1"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5">
    <cellStyle name="Millares" xfId="1" builtinId="3"/>
    <cellStyle name="Millares [0]" xfId="3" builtinId="6"/>
    <cellStyle name="Moneda" xfId="2" builtinId="4"/>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0"/>
  <sheetViews>
    <sheetView tabSelected="1" topLeftCell="AG3" zoomScale="90" zoomScaleNormal="90" workbookViewId="0">
      <selection activeCell="AB4" sqref="AB4"/>
    </sheetView>
  </sheetViews>
  <sheetFormatPr baseColWidth="10" defaultRowHeight="14.5" x14ac:dyDescent="0.35"/>
  <cols>
    <col min="1" max="1" width="27.26953125" customWidth="1"/>
    <col min="2" max="2" width="13.81640625" customWidth="1"/>
    <col min="3" max="3" width="27.81640625" customWidth="1"/>
    <col min="4" max="4" width="11.453125" customWidth="1"/>
    <col min="5" max="5" width="25.81640625" style="3" customWidth="1"/>
    <col min="6" max="6" width="20" style="3" customWidth="1"/>
    <col min="7" max="7" width="24" customWidth="1"/>
    <col min="8" max="8" width="14" customWidth="1"/>
    <col min="9" max="9" width="30.453125" customWidth="1"/>
    <col min="10" max="10" width="15.26953125" style="3" customWidth="1"/>
    <col min="11" max="17" width="18.1796875" customWidth="1"/>
    <col min="18" max="18" width="39.26953125" style="3" customWidth="1"/>
    <col min="19" max="19" width="38" customWidth="1"/>
    <col min="20" max="20" width="27.453125" customWidth="1"/>
    <col min="21" max="21" width="33.54296875" style="3" customWidth="1"/>
    <col min="22" max="22" width="24.81640625" customWidth="1"/>
    <col min="23" max="24" width="25.54296875" customWidth="1"/>
    <col min="25" max="25" width="28.54296875" customWidth="1"/>
    <col min="26" max="26" width="15" style="3" customWidth="1"/>
    <col min="27" max="27" width="15.26953125" customWidth="1"/>
    <col min="28" max="28" width="18.453125" customWidth="1"/>
    <col min="29" max="29" width="15.7265625" customWidth="1"/>
    <col min="30" max="30" width="13.81640625" style="7" customWidth="1"/>
    <col min="31" max="31" width="18.81640625" customWidth="1"/>
    <col min="32" max="32" width="30.26953125" customWidth="1"/>
    <col min="33" max="38" width="26.7265625" customWidth="1"/>
    <col min="39" max="39" width="53.54296875" style="10" customWidth="1"/>
    <col min="40" max="40" width="56.54296875" customWidth="1"/>
    <col min="41" max="41" width="13.54296875" style="7" bestFit="1" customWidth="1"/>
    <col min="42" max="43" width="11.453125" customWidth="1"/>
  </cols>
  <sheetData>
    <row r="1" spans="1:41" ht="15" hidden="1" customHeight="1" x14ac:dyDescent="0.35">
      <c r="A1" s="106" t="s">
        <v>291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row>
    <row r="2" spans="1:41" ht="15" hidden="1" customHeight="1" x14ac:dyDescent="0.3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3" spans="1:41" ht="27.75" customHeight="1" x14ac:dyDescent="0.3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41" ht="94.5" customHeight="1" x14ac:dyDescent="0.35">
      <c r="A4" s="1" t="s">
        <v>0</v>
      </c>
      <c r="B4" s="1" t="s">
        <v>1</v>
      </c>
      <c r="C4" s="1" t="s">
        <v>2</v>
      </c>
      <c r="D4" s="1" t="s">
        <v>3</v>
      </c>
      <c r="E4" s="1" t="s">
        <v>4</v>
      </c>
      <c r="F4" s="1" t="s">
        <v>5</v>
      </c>
      <c r="G4" s="1" t="s">
        <v>6</v>
      </c>
      <c r="H4" s="1" t="s">
        <v>3</v>
      </c>
      <c r="I4" s="74" t="s">
        <v>7</v>
      </c>
      <c r="J4" s="1" t="s">
        <v>8</v>
      </c>
      <c r="K4" s="1" t="s">
        <v>9</v>
      </c>
      <c r="L4" s="1" t="s">
        <v>137</v>
      </c>
      <c r="M4" s="1" t="s">
        <v>295</v>
      </c>
      <c r="N4" s="59" t="s">
        <v>287</v>
      </c>
      <c r="O4" s="59" t="s">
        <v>288</v>
      </c>
      <c r="P4" s="59" t="s">
        <v>289</v>
      </c>
      <c r="Q4" s="59" t="s">
        <v>290</v>
      </c>
      <c r="R4" s="1" t="s">
        <v>10</v>
      </c>
      <c r="S4" s="1" t="s">
        <v>136</v>
      </c>
      <c r="T4" s="1" t="s">
        <v>11</v>
      </c>
      <c r="U4" s="1" t="s">
        <v>12</v>
      </c>
      <c r="V4" s="1" t="s">
        <v>13</v>
      </c>
      <c r="W4" s="1" t="s">
        <v>138</v>
      </c>
      <c r="X4" s="1" t="s">
        <v>152</v>
      </c>
      <c r="Y4" s="1" t="s">
        <v>269</v>
      </c>
      <c r="Z4" s="1" t="s">
        <v>14</v>
      </c>
      <c r="AA4" s="1" t="s">
        <v>15</v>
      </c>
      <c r="AB4" s="1" t="s">
        <v>16</v>
      </c>
      <c r="AC4" s="1" t="s">
        <v>17</v>
      </c>
      <c r="AD4" s="1" t="s">
        <v>18</v>
      </c>
      <c r="AE4" s="1" t="s">
        <v>21</v>
      </c>
      <c r="AF4" s="1" t="s">
        <v>19</v>
      </c>
      <c r="AG4" s="1" t="s">
        <v>20</v>
      </c>
      <c r="AH4" s="1" t="s">
        <v>139</v>
      </c>
      <c r="AI4" s="1" t="s">
        <v>280</v>
      </c>
      <c r="AJ4" s="1" t="s">
        <v>301</v>
      </c>
      <c r="AK4" s="1" t="s">
        <v>302</v>
      </c>
      <c r="AL4" s="1" t="s">
        <v>303</v>
      </c>
      <c r="AM4" s="1" t="s">
        <v>149</v>
      </c>
      <c r="AN4" s="1" t="s">
        <v>270</v>
      </c>
    </row>
    <row r="5" spans="1:41" s="9" customFormat="1" ht="79.5" customHeight="1" x14ac:dyDescent="0.3">
      <c r="A5" s="2" t="s">
        <v>22</v>
      </c>
      <c r="B5" s="2" t="s">
        <v>23</v>
      </c>
      <c r="C5" s="2" t="s">
        <v>29</v>
      </c>
      <c r="D5" s="4">
        <v>36794</v>
      </c>
      <c r="E5" s="75" t="s">
        <v>34</v>
      </c>
      <c r="F5" s="2" t="s">
        <v>24</v>
      </c>
      <c r="G5" s="75" t="s">
        <v>32</v>
      </c>
      <c r="H5" s="75" t="s">
        <v>33</v>
      </c>
      <c r="I5" s="2" t="s">
        <v>64</v>
      </c>
      <c r="J5" s="4">
        <v>5000</v>
      </c>
      <c r="K5" s="94">
        <v>151</v>
      </c>
      <c r="L5" s="2">
        <v>0</v>
      </c>
      <c r="M5" s="94">
        <v>150</v>
      </c>
      <c r="N5" s="94">
        <v>626</v>
      </c>
      <c r="O5" s="110">
        <f>626/688</f>
        <v>0.90988372093023251</v>
      </c>
      <c r="P5" s="113">
        <f>624/5000</f>
        <v>0.12479999999999999</v>
      </c>
      <c r="Q5" s="96">
        <f>AVERAGE(P5:P10)</f>
        <v>0.28173333333333334</v>
      </c>
      <c r="R5" s="2" t="s">
        <v>111</v>
      </c>
      <c r="S5" s="29" t="s">
        <v>101</v>
      </c>
      <c r="T5" s="2" t="s">
        <v>106</v>
      </c>
      <c r="U5" s="76" t="s">
        <v>117</v>
      </c>
      <c r="V5" s="121" t="s">
        <v>142</v>
      </c>
      <c r="W5" s="101" t="s">
        <v>144</v>
      </c>
      <c r="X5" s="107"/>
      <c r="Y5" s="107" t="s">
        <v>271</v>
      </c>
      <c r="Z5" s="77" t="s">
        <v>50</v>
      </c>
      <c r="AA5" s="17">
        <v>44166</v>
      </c>
      <c r="AB5" s="2" t="s">
        <v>47</v>
      </c>
      <c r="AC5" s="78" t="s">
        <v>51</v>
      </c>
      <c r="AD5" s="79" t="s">
        <v>53</v>
      </c>
      <c r="AE5" s="8">
        <v>2417868727</v>
      </c>
      <c r="AF5" s="18" t="s">
        <v>81</v>
      </c>
      <c r="AG5" s="79" t="s">
        <v>57</v>
      </c>
      <c r="AH5" s="8">
        <v>2417868727</v>
      </c>
      <c r="AI5" s="8">
        <v>2417868727</v>
      </c>
      <c r="AJ5" s="36"/>
      <c r="AK5" s="36" t="s">
        <v>304</v>
      </c>
      <c r="AL5" s="80" t="s">
        <v>304</v>
      </c>
      <c r="AM5" s="94" t="s">
        <v>135</v>
      </c>
      <c r="AN5" s="92" t="s">
        <v>296</v>
      </c>
      <c r="AO5" s="11"/>
    </row>
    <row r="6" spans="1:41" s="9" customFormat="1" ht="78.75" customHeight="1" x14ac:dyDescent="0.3">
      <c r="A6" s="2" t="s">
        <v>22</v>
      </c>
      <c r="B6" s="2" t="s">
        <v>23</v>
      </c>
      <c r="C6" s="2" t="s">
        <v>29</v>
      </c>
      <c r="D6" s="4">
        <v>36794</v>
      </c>
      <c r="E6" s="75" t="s">
        <v>34</v>
      </c>
      <c r="F6" s="2" t="s">
        <v>24</v>
      </c>
      <c r="G6" s="75" t="s">
        <v>32</v>
      </c>
      <c r="H6" s="75" t="s">
        <v>33</v>
      </c>
      <c r="I6" s="2" t="s">
        <v>64</v>
      </c>
      <c r="J6" s="4">
        <v>5000</v>
      </c>
      <c r="K6" s="95"/>
      <c r="L6" s="2">
        <v>0</v>
      </c>
      <c r="M6" s="95"/>
      <c r="N6" s="122"/>
      <c r="O6" s="111"/>
      <c r="P6" s="114"/>
      <c r="Q6" s="97"/>
      <c r="R6" s="2" t="s">
        <v>86</v>
      </c>
      <c r="S6" s="29" t="s">
        <v>101</v>
      </c>
      <c r="T6" s="81" t="s">
        <v>106</v>
      </c>
      <c r="U6" s="76" t="s">
        <v>113</v>
      </c>
      <c r="V6" s="121"/>
      <c r="W6" s="116"/>
      <c r="X6" s="108"/>
      <c r="Y6" s="108"/>
      <c r="Z6" s="77" t="s">
        <v>50</v>
      </c>
      <c r="AA6" s="17">
        <v>44166</v>
      </c>
      <c r="AB6" s="2" t="s">
        <v>47</v>
      </c>
      <c r="AC6" s="78" t="s">
        <v>51</v>
      </c>
      <c r="AD6" s="79" t="s">
        <v>54</v>
      </c>
      <c r="AE6" s="8">
        <v>920699505</v>
      </c>
      <c r="AF6" s="2" t="s">
        <v>82</v>
      </c>
      <c r="AG6" s="79" t="s">
        <v>58</v>
      </c>
      <c r="AH6" s="8">
        <v>920699505</v>
      </c>
      <c r="AI6" s="8">
        <v>920699505</v>
      </c>
      <c r="AJ6" s="8"/>
      <c r="AK6" s="8">
        <v>598454678</v>
      </c>
      <c r="AL6" s="82">
        <v>515529584</v>
      </c>
      <c r="AM6" s="95"/>
      <c r="AN6" s="103"/>
      <c r="AO6" s="11"/>
    </row>
    <row r="7" spans="1:41" s="9" customFormat="1" ht="83.25" customHeight="1" x14ac:dyDescent="0.3">
      <c r="A7" s="2" t="s">
        <v>22</v>
      </c>
      <c r="B7" s="2" t="s">
        <v>23</v>
      </c>
      <c r="C7" s="2" t="s">
        <v>29</v>
      </c>
      <c r="D7" s="4">
        <v>36794</v>
      </c>
      <c r="E7" s="75" t="s">
        <v>34</v>
      </c>
      <c r="F7" s="2" t="s">
        <v>24</v>
      </c>
      <c r="G7" s="75" t="s">
        <v>32</v>
      </c>
      <c r="H7" s="75" t="s">
        <v>33</v>
      </c>
      <c r="I7" s="2" t="s">
        <v>64</v>
      </c>
      <c r="J7" s="4">
        <v>5000</v>
      </c>
      <c r="K7" s="19">
        <v>447</v>
      </c>
      <c r="L7" s="19"/>
      <c r="M7" s="19">
        <v>389</v>
      </c>
      <c r="N7" s="122"/>
      <c r="O7" s="111"/>
      <c r="P7" s="114"/>
      <c r="Q7" s="97"/>
      <c r="R7" s="2" t="s">
        <v>85</v>
      </c>
      <c r="S7" s="29" t="s">
        <v>101</v>
      </c>
      <c r="T7" s="81" t="s">
        <v>106</v>
      </c>
      <c r="U7" s="76" t="s">
        <v>116</v>
      </c>
      <c r="V7" s="121"/>
      <c r="W7" s="116"/>
      <c r="X7" s="108"/>
      <c r="Y7" s="108"/>
      <c r="Z7" s="77" t="s">
        <v>50</v>
      </c>
      <c r="AA7" s="17">
        <v>44166</v>
      </c>
      <c r="AB7" s="2" t="s">
        <v>47</v>
      </c>
      <c r="AC7" s="78" t="s">
        <v>51</v>
      </c>
      <c r="AD7" s="79" t="s">
        <v>54</v>
      </c>
      <c r="AE7" s="8">
        <v>2559686808</v>
      </c>
      <c r="AF7" s="18" t="s">
        <v>83</v>
      </c>
      <c r="AG7" s="2" t="s">
        <v>305</v>
      </c>
      <c r="AH7" s="8">
        <v>2559686808</v>
      </c>
      <c r="AI7" s="8">
        <v>2559686808</v>
      </c>
      <c r="AJ7" s="8"/>
      <c r="AK7" s="8">
        <v>1663796425</v>
      </c>
      <c r="AL7" s="83">
        <v>1663796425</v>
      </c>
      <c r="AM7" s="2" t="s">
        <v>87</v>
      </c>
      <c r="AN7" s="103"/>
      <c r="AO7" s="11"/>
    </row>
    <row r="8" spans="1:41" s="9" customFormat="1" ht="180" customHeight="1" x14ac:dyDescent="0.3">
      <c r="A8" s="2" t="s">
        <v>22</v>
      </c>
      <c r="B8" s="2" t="s">
        <v>23</v>
      </c>
      <c r="C8" s="2" t="s">
        <v>29</v>
      </c>
      <c r="D8" s="4">
        <v>36794</v>
      </c>
      <c r="E8" s="75" t="s">
        <v>34</v>
      </c>
      <c r="F8" s="2" t="s">
        <v>24</v>
      </c>
      <c r="G8" s="75" t="s">
        <v>32</v>
      </c>
      <c r="H8" s="75" t="s">
        <v>33</v>
      </c>
      <c r="I8" s="2" t="s">
        <v>64</v>
      </c>
      <c r="J8" s="4">
        <v>5000</v>
      </c>
      <c r="K8" s="20">
        <v>90</v>
      </c>
      <c r="L8" s="20">
        <v>0</v>
      </c>
      <c r="M8" s="2">
        <v>87</v>
      </c>
      <c r="N8" s="95"/>
      <c r="O8" s="112"/>
      <c r="P8" s="115"/>
      <c r="Q8" s="97"/>
      <c r="R8" s="2" t="s">
        <v>112</v>
      </c>
      <c r="S8" s="29" t="s">
        <v>101</v>
      </c>
      <c r="T8" s="2" t="s">
        <v>106</v>
      </c>
      <c r="U8" s="76" t="s">
        <v>118</v>
      </c>
      <c r="V8" s="121"/>
      <c r="W8" s="102"/>
      <c r="X8" s="109"/>
      <c r="Y8" s="109"/>
      <c r="Z8" s="77" t="s">
        <v>50</v>
      </c>
      <c r="AA8" s="17">
        <v>44166</v>
      </c>
      <c r="AB8" s="2" t="s">
        <v>47</v>
      </c>
      <c r="AC8" s="78" t="s">
        <v>51</v>
      </c>
      <c r="AD8" s="79" t="s">
        <v>54</v>
      </c>
      <c r="AE8" s="8">
        <v>2559686808</v>
      </c>
      <c r="AF8" s="2" t="s">
        <v>84</v>
      </c>
      <c r="AG8" s="2" t="s">
        <v>306</v>
      </c>
      <c r="AH8" s="8">
        <v>2559686808</v>
      </c>
      <c r="AI8" s="84">
        <v>4064262145</v>
      </c>
      <c r="AJ8" s="8"/>
      <c r="AK8" s="8">
        <f>1663796425+1504575337</f>
        <v>3168371762</v>
      </c>
      <c r="AL8" s="84">
        <v>690945277</v>
      </c>
      <c r="AM8" s="42" t="s">
        <v>88</v>
      </c>
      <c r="AN8" s="93"/>
      <c r="AO8" s="11"/>
    </row>
    <row r="9" spans="1:41" s="30" customFormat="1" ht="168.75" customHeight="1" x14ac:dyDescent="0.3">
      <c r="A9" s="2" t="s">
        <v>22</v>
      </c>
      <c r="B9" s="2" t="s">
        <v>23</v>
      </c>
      <c r="C9" s="2" t="s">
        <v>29</v>
      </c>
      <c r="D9" s="4">
        <v>36794</v>
      </c>
      <c r="E9" s="75" t="s">
        <v>34</v>
      </c>
      <c r="F9" s="2" t="s">
        <v>24</v>
      </c>
      <c r="G9" s="75" t="s">
        <v>32</v>
      </c>
      <c r="H9" s="75" t="s">
        <v>33</v>
      </c>
      <c r="I9" s="2" t="s">
        <v>64</v>
      </c>
      <c r="J9" s="4">
        <v>5000</v>
      </c>
      <c r="K9" s="2">
        <v>1030</v>
      </c>
      <c r="L9" s="2">
        <v>1030</v>
      </c>
      <c r="M9" s="67">
        <v>292</v>
      </c>
      <c r="N9" s="67">
        <v>1322</v>
      </c>
      <c r="O9" s="68">
        <v>1</v>
      </c>
      <c r="P9" s="69">
        <f>1322/5000</f>
        <v>0.26440000000000002</v>
      </c>
      <c r="Q9" s="97"/>
      <c r="R9" s="2" t="s">
        <v>77</v>
      </c>
      <c r="S9" s="29" t="s">
        <v>101</v>
      </c>
      <c r="T9" s="2" t="s">
        <v>106</v>
      </c>
      <c r="U9" s="76" t="s">
        <v>123</v>
      </c>
      <c r="V9" s="64" t="s">
        <v>143</v>
      </c>
      <c r="W9" s="37" t="s">
        <v>151</v>
      </c>
      <c r="X9" s="41" t="s">
        <v>268</v>
      </c>
      <c r="Y9" s="94" t="s">
        <v>272</v>
      </c>
      <c r="Z9" s="79" t="s">
        <v>56</v>
      </c>
      <c r="AA9" s="17">
        <v>44166</v>
      </c>
      <c r="AB9" s="2" t="s">
        <v>47</v>
      </c>
      <c r="AC9" s="79" t="s">
        <v>51</v>
      </c>
      <c r="AD9" s="79" t="s">
        <v>66</v>
      </c>
      <c r="AE9" s="2" t="s">
        <v>65</v>
      </c>
      <c r="AF9" s="85"/>
      <c r="AG9" s="79"/>
      <c r="AH9" s="2" t="s">
        <v>65</v>
      </c>
      <c r="AI9" s="2"/>
      <c r="AJ9" s="36"/>
      <c r="AK9" s="36">
        <v>0</v>
      </c>
      <c r="AL9" s="36"/>
      <c r="AM9" s="2" t="s">
        <v>150</v>
      </c>
      <c r="AN9" s="32" t="s">
        <v>297</v>
      </c>
      <c r="AO9" s="31"/>
    </row>
    <row r="10" spans="1:41" s="30" customFormat="1" ht="168.75" customHeight="1" x14ac:dyDescent="0.3">
      <c r="A10" s="2" t="s">
        <v>22</v>
      </c>
      <c r="B10" s="2" t="s">
        <v>23</v>
      </c>
      <c r="C10" s="2" t="s">
        <v>29</v>
      </c>
      <c r="D10" s="4">
        <v>36794</v>
      </c>
      <c r="E10" s="75" t="s">
        <v>34</v>
      </c>
      <c r="F10" s="2" t="s">
        <v>24</v>
      </c>
      <c r="G10" s="75" t="s">
        <v>32</v>
      </c>
      <c r="H10" s="75" t="s">
        <v>33</v>
      </c>
      <c r="I10" s="2" t="s">
        <v>153</v>
      </c>
      <c r="J10" s="4">
        <v>4000</v>
      </c>
      <c r="K10" s="65"/>
      <c r="L10" s="65"/>
      <c r="M10" s="4">
        <v>1824</v>
      </c>
      <c r="N10" s="4">
        <v>1824</v>
      </c>
      <c r="O10" s="70">
        <v>0.45600000000000002</v>
      </c>
      <c r="P10" s="70">
        <f>1824/4000</f>
        <v>0.45600000000000002</v>
      </c>
      <c r="Q10" s="98"/>
      <c r="R10" s="2" t="s">
        <v>77</v>
      </c>
      <c r="S10" s="29" t="s">
        <v>101</v>
      </c>
      <c r="T10" s="2" t="s">
        <v>106</v>
      </c>
      <c r="U10" s="76"/>
      <c r="V10" s="63"/>
      <c r="W10" s="61"/>
      <c r="X10" s="62" t="s">
        <v>154</v>
      </c>
      <c r="Y10" s="95"/>
      <c r="Z10" s="79"/>
      <c r="AA10" s="17"/>
      <c r="AB10" s="2"/>
      <c r="AC10" s="79"/>
      <c r="AD10" s="79"/>
      <c r="AE10" s="65"/>
      <c r="AF10" s="85"/>
      <c r="AG10" s="79"/>
      <c r="AH10" s="65"/>
      <c r="AI10" s="65"/>
      <c r="AJ10" s="40"/>
      <c r="AK10" s="40"/>
      <c r="AL10" s="40"/>
      <c r="AM10" s="65"/>
      <c r="AN10" s="52" t="s">
        <v>281</v>
      </c>
      <c r="AO10" s="31"/>
    </row>
    <row r="11" spans="1:41" s="9" customFormat="1" ht="120" customHeight="1" x14ac:dyDescent="0.3">
      <c r="A11" s="2" t="s">
        <v>22</v>
      </c>
      <c r="B11" s="2" t="s">
        <v>23</v>
      </c>
      <c r="C11" s="2" t="s">
        <v>30</v>
      </c>
      <c r="D11" s="4">
        <v>19258</v>
      </c>
      <c r="E11" s="75" t="s">
        <v>35</v>
      </c>
      <c r="F11" s="2" t="s">
        <v>26</v>
      </c>
      <c r="G11" s="75" t="s">
        <v>28</v>
      </c>
      <c r="H11" s="4">
        <v>19258</v>
      </c>
      <c r="I11" s="86" t="s">
        <v>38</v>
      </c>
      <c r="J11" s="4">
        <v>3500</v>
      </c>
      <c r="K11" s="65">
        <v>20</v>
      </c>
      <c r="L11" s="65">
        <v>0</v>
      </c>
      <c r="M11" s="65">
        <v>0</v>
      </c>
      <c r="N11" s="65">
        <v>0</v>
      </c>
      <c r="O11" s="60">
        <v>0</v>
      </c>
      <c r="P11" s="60">
        <v>0</v>
      </c>
      <c r="Q11" s="96">
        <f>AVERAGE(P11:P13)</f>
        <v>0</v>
      </c>
      <c r="R11" s="2" t="s">
        <v>75</v>
      </c>
      <c r="S11" s="29" t="s">
        <v>102</v>
      </c>
      <c r="T11" s="2" t="s">
        <v>107</v>
      </c>
      <c r="U11" s="76" t="s">
        <v>121</v>
      </c>
      <c r="V11" s="107" t="s">
        <v>129</v>
      </c>
      <c r="W11" s="101" t="s">
        <v>145</v>
      </c>
      <c r="X11" s="85"/>
      <c r="Y11" s="2" t="s">
        <v>273</v>
      </c>
      <c r="Z11" s="77" t="s">
        <v>50</v>
      </c>
      <c r="AA11" s="17">
        <v>44166</v>
      </c>
      <c r="AB11" s="94" t="s">
        <v>47</v>
      </c>
      <c r="AC11" s="104" t="s">
        <v>51</v>
      </c>
      <c r="AD11" s="104" t="s">
        <v>54</v>
      </c>
      <c r="AE11" s="99">
        <v>1580975497</v>
      </c>
      <c r="AF11" s="94" t="s">
        <v>89</v>
      </c>
      <c r="AG11" s="104" t="s">
        <v>59</v>
      </c>
      <c r="AH11" s="99">
        <v>1580975497</v>
      </c>
      <c r="AI11" s="99">
        <v>1580975497</v>
      </c>
      <c r="AJ11" s="99"/>
      <c r="AK11" s="99" t="s">
        <v>304</v>
      </c>
      <c r="AL11" s="66"/>
      <c r="AM11" s="94" t="s">
        <v>125</v>
      </c>
      <c r="AN11" s="92" t="s">
        <v>299</v>
      </c>
      <c r="AO11" s="11"/>
    </row>
    <row r="12" spans="1:41" s="30" customFormat="1" ht="165.65" customHeight="1" x14ac:dyDescent="0.3">
      <c r="A12" s="2" t="s">
        <v>22</v>
      </c>
      <c r="B12" s="2" t="s">
        <v>23</v>
      </c>
      <c r="C12" s="2" t="s">
        <v>30</v>
      </c>
      <c r="D12" s="4">
        <v>19258</v>
      </c>
      <c r="E12" s="75" t="s">
        <v>35</v>
      </c>
      <c r="F12" s="2" t="s">
        <v>26</v>
      </c>
      <c r="G12" s="75" t="s">
        <v>28</v>
      </c>
      <c r="H12" s="4">
        <v>19258</v>
      </c>
      <c r="I12" s="2" t="s">
        <v>38</v>
      </c>
      <c r="J12" s="4">
        <v>3500</v>
      </c>
      <c r="K12" s="65">
        <v>480</v>
      </c>
      <c r="L12" s="65">
        <v>0</v>
      </c>
      <c r="M12" s="65">
        <v>0</v>
      </c>
      <c r="N12" s="65">
        <v>0</v>
      </c>
      <c r="O12" s="60">
        <v>0</v>
      </c>
      <c r="P12" s="60">
        <v>0</v>
      </c>
      <c r="Q12" s="97"/>
      <c r="R12" s="2" t="s">
        <v>25</v>
      </c>
      <c r="S12" s="29" t="s">
        <v>102</v>
      </c>
      <c r="T12" s="2" t="s">
        <v>107</v>
      </c>
      <c r="U12" s="76" t="s">
        <v>122</v>
      </c>
      <c r="V12" s="108"/>
      <c r="W12" s="116"/>
      <c r="X12" s="2" t="s">
        <v>156</v>
      </c>
      <c r="Y12" s="2" t="s">
        <v>274</v>
      </c>
      <c r="Z12" s="77" t="s">
        <v>50</v>
      </c>
      <c r="AA12" s="17">
        <v>44166</v>
      </c>
      <c r="AB12" s="95"/>
      <c r="AC12" s="105"/>
      <c r="AD12" s="105"/>
      <c r="AE12" s="100"/>
      <c r="AF12" s="95"/>
      <c r="AG12" s="105"/>
      <c r="AH12" s="100"/>
      <c r="AI12" s="100"/>
      <c r="AJ12" s="100"/>
      <c r="AK12" s="100"/>
      <c r="AL12" s="87">
        <v>560319930</v>
      </c>
      <c r="AM12" s="95"/>
      <c r="AN12" s="93"/>
      <c r="AO12" s="31"/>
    </row>
    <row r="13" spans="1:41" s="9" customFormat="1" ht="235.15" customHeight="1" x14ac:dyDescent="0.3">
      <c r="A13" s="2" t="s">
        <v>22</v>
      </c>
      <c r="B13" s="2" t="s">
        <v>23</v>
      </c>
      <c r="C13" s="2" t="s">
        <v>30</v>
      </c>
      <c r="D13" s="4">
        <v>19258</v>
      </c>
      <c r="E13" s="75" t="s">
        <v>35</v>
      </c>
      <c r="F13" s="2" t="s">
        <v>26</v>
      </c>
      <c r="G13" s="75" t="s">
        <v>40</v>
      </c>
      <c r="H13" s="4">
        <v>19258</v>
      </c>
      <c r="I13" s="2" t="s">
        <v>39</v>
      </c>
      <c r="J13" s="4">
        <v>1000</v>
      </c>
      <c r="K13" s="2">
        <v>62</v>
      </c>
      <c r="L13" s="2">
        <v>0</v>
      </c>
      <c r="M13" s="2">
        <v>0</v>
      </c>
      <c r="N13" s="65">
        <v>0</v>
      </c>
      <c r="O13" s="60">
        <v>0</v>
      </c>
      <c r="P13" s="60">
        <v>0</v>
      </c>
      <c r="Q13" s="98"/>
      <c r="R13" s="2" t="s">
        <v>76</v>
      </c>
      <c r="S13" s="29" t="s">
        <v>102</v>
      </c>
      <c r="T13" s="2" t="s">
        <v>107</v>
      </c>
      <c r="U13" s="76" t="s">
        <v>119</v>
      </c>
      <c r="V13" s="109"/>
      <c r="W13" s="102"/>
      <c r="X13" s="42" t="s">
        <v>155</v>
      </c>
      <c r="Y13" s="42" t="s">
        <v>275</v>
      </c>
      <c r="Z13" s="77" t="s">
        <v>50</v>
      </c>
      <c r="AA13" s="17">
        <v>44166</v>
      </c>
      <c r="AB13" s="2" t="s">
        <v>47</v>
      </c>
      <c r="AC13" s="78" t="s">
        <v>51</v>
      </c>
      <c r="AD13" s="79" t="s">
        <v>54</v>
      </c>
      <c r="AE13" s="8">
        <v>627960549</v>
      </c>
      <c r="AF13" s="86" t="s">
        <v>90</v>
      </c>
      <c r="AG13" s="79" t="s">
        <v>60</v>
      </c>
      <c r="AH13" s="8">
        <v>627960549</v>
      </c>
      <c r="AI13" s="8">
        <v>627960549</v>
      </c>
      <c r="AJ13" s="8"/>
      <c r="AK13" s="8">
        <v>408174356</v>
      </c>
      <c r="AL13" s="8">
        <v>52833000000</v>
      </c>
      <c r="AM13" s="2" t="s">
        <v>124</v>
      </c>
      <c r="AN13" s="5" t="s">
        <v>300</v>
      </c>
      <c r="AO13" s="11"/>
    </row>
    <row r="14" spans="1:41" s="9" customFormat="1" ht="109.5" customHeight="1" x14ac:dyDescent="0.3">
      <c r="A14" s="2" t="s">
        <v>22</v>
      </c>
      <c r="B14" s="2" t="s">
        <v>23</v>
      </c>
      <c r="C14" s="2" t="s">
        <v>31</v>
      </c>
      <c r="D14" s="4">
        <v>14770</v>
      </c>
      <c r="E14" s="75" t="s">
        <v>36</v>
      </c>
      <c r="F14" s="2" t="s">
        <v>27</v>
      </c>
      <c r="G14" s="75" t="s">
        <v>41</v>
      </c>
      <c r="H14" s="4">
        <v>14770</v>
      </c>
      <c r="I14" s="2" t="s">
        <v>42</v>
      </c>
      <c r="J14" s="4">
        <v>4500</v>
      </c>
      <c r="K14" s="94">
        <v>650</v>
      </c>
      <c r="L14" s="94">
        <v>163</v>
      </c>
      <c r="M14" s="94">
        <v>324</v>
      </c>
      <c r="N14" s="94">
        <f>L14+M14</f>
        <v>487</v>
      </c>
      <c r="O14" s="113">
        <f>487/650</f>
        <v>0.74923076923076926</v>
      </c>
      <c r="P14" s="113">
        <f>487/4500</f>
        <v>0.10822222222222222</v>
      </c>
      <c r="Q14" s="96">
        <f>+P14</f>
        <v>0.10822222222222222</v>
      </c>
      <c r="R14" s="2" t="s">
        <v>78</v>
      </c>
      <c r="S14" s="29" t="s">
        <v>103</v>
      </c>
      <c r="T14" s="2" t="s">
        <v>108</v>
      </c>
      <c r="U14" s="76" t="s">
        <v>115</v>
      </c>
      <c r="V14" s="108" t="s">
        <v>130</v>
      </c>
      <c r="W14" s="101" t="s">
        <v>146</v>
      </c>
      <c r="X14" s="107" t="s">
        <v>157</v>
      </c>
      <c r="Y14" s="107" t="s">
        <v>276</v>
      </c>
      <c r="Z14" s="77" t="s">
        <v>50</v>
      </c>
      <c r="AA14" s="17">
        <v>44166</v>
      </c>
      <c r="AB14" s="2" t="s">
        <v>48</v>
      </c>
      <c r="AC14" s="79" t="s">
        <v>52</v>
      </c>
      <c r="AD14" s="79" t="s">
        <v>54</v>
      </c>
      <c r="AE14" s="8">
        <v>630421465</v>
      </c>
      <c r="AF14" s="18" t="s">
        <v>92</v>
      </c>
      <c r="AG14" s="79" t="s">
        <v>61</v>
      </c>
      <c r="AH14" s="8">
        <v>630421465</v>
      </c>
      <c r="AI14" s="8">
        <v>630421465</v>
      </c>
      <c r="AJ14" s="8">
        <v>409773952</v>
      </c>
      <c r="AK14" s="8">
        <v>409773952</v>
      </c>
      <c r="AL14" s="88">
        <v>324616397</v>
      </c>
      <c r="AM14" s="119" t="s">
        <v>126</v>
      </c>
      <c r="AN14" s="90" t="s">
        <v>282</v>
      </c>
      <c r="AO14" s="11"/>
    </row>
    <row r="15" spans="1:41" s="9" customFormat="1" ht="77.25" customHeight="1" x14ac:dyDescent="0.3">
      <c r="A15" s="2" t="s">
        <v>22</v>
      </c>
      <c r="B15" s="2" t="s">
        <v>23</v>
      </c>
      <c r="C15" s="2" t="s">
        <v>31</v>
      </c>
      <c r="D15" s="4">
        <v>14770</v>
      </c>
      <c r="E15" s="75" t="s">
        <v>36</v>
      </c>
      <c r="F15" s="2" t="s">
        <v>27</v>
      </c>
      <c r="G15" s="75" t="s">
        <v>41</v>
      </c>
      <c r="H15" s="4">
        <v>14770</v>
      </c>
      <c r="I15" s="2" t="s">
        <v>42</v>
      </c>
      <c r="J15" s="4">
        <v>4500</v>
      </c>
      <c r="K15" s="95"/>
      <c r="L15" s="95"/>
      <c r="M15" s="95"/>
      <c r="N15" s="95"/>
      <c r="O15" s="115"/>
      <c r="P15" s="115"/>
      <c r="Q15" s="98"/>
      <c r="R15" s="2" t="s">
        <v>79</v>
      </c>
      <c r="S15" s="79" t="s">
        <v>103</v>
      </c>
      <c r="T15" s="2" t="s">
        <v>108</v>
      </c>
      <c r="U15" s="76" t="s">
        <v>114</v>
      </c>
      <c r="V15" s="109"/>
      <c r="W15" s="102"/>
      <c r="X15" s="109"/>
      <c r="Y15" s="109"/>
      <c r="Z15" s="77" t="s">
        <v>50</v>
      </c>
      <c r="AA15" s="17">
        <v>44166</v>
      </c>
      <c r="AB15" s="2" t="s">
        <v>48</v>
      </c>
      <c r="AC15" s="79" t="s">
        <v>52</v>
      </c>
      <c r="AD15" s="2" t="s">
        <v>55</v>
      </c>
      <c r="AE15" s="8">
        <v>288997076</v>
      </c>
      <c r="AF15" s="18" t="s">
        <v>93</v>
      </c>
      <c r="AG15" s="79" t="s">
        <v>100</v>
      </c>
      <c r="AH15" s="8">
        <v>288997076</v>
      </c>
      <c r="AI15" s="8">
        <v>288997076</v>
      </c>
      <c r="AJ15" s="36" t="s">
        <v>304</v>
      </c>
      <c r="AK15" s="36" t="s">
        <v>304</v>
      </c>
      <c r="AL15" s="80" t="s">
        <v>304</v>
      </c>
      <c r="AM15" s="120"/>
      <c r="AN15" s="91"/>
      <c r="AO15" s="11"/>
    </row>
    <row r="16" spans="1:41" s="9" customFormat="1" ht="213.75" customHeight="1" x14ac:dyDescent="0.3">
      <c r="A16" s="2" t="s">
        <v>22</v>
      </c>
      <c r="B16" s="2" t="s">
        <v>23</v>
      </c>
      <c r="C16" s="2"/>
      <c r="D16" s="4" t="s">
        <v>37</v>
      </c>
      <c r="E16" s="75"/>
      <c r="F16" s="2" t="s">
        <v>43</v>
      </c>
      <c r="G16" s="75" t="s">
        <v>44</v>
      </c>
      <c r="H16" s="75" t="s">
        <v>37</v>
      </c>
      <c r="I16" s="2" t="s">
        <v>45</v>
      </c>
      <c r="J16" s="4">
        <v>2</v>
      </c>
      <c r="K16" s="2">
        <v>0</v>
      </c>
      <c r="L16" s="65">
        <v>0</v>
      </c>
      <c r="M16" s="65">
        <v>0</v>
      </c>
      <c r="N16" s="65">
        <v>0</v>
      </c>
      <c r="O16" s="60">
        <v>0</v>
      </c>
      <c r="P16" s="60">
        <v>0</v>
      </c>
      <c r="Q16" s="60">
        <v>0</v>
      </c>
      <c r="R16" s="65" t="s">
        <v>80</v>
      </c>
      <c r="S16" s="89" t="s">
        <v>104</v>
      </c>
      <c r="T16" s="2" t="s">
        <v>109</v>
      </c>
      <c r="U16" s="42" t="s">
        <v>127</v>
      </c>
      <c r="V16" s="34" t="s">
        <v>140</v>
      </c>
      <c r="W16" s="38" t="s">
        <v>147</v>
      </c>
      <c r="X16" s="38"/>
      <c r="Y16" s="38" t="s">
        <v>277</v>
      </c>
      <c r="Z16" s="77" t="s">
        <v>50</v>
      </c>
      <c r="AA16" s="17">
        <v>44166</v>
      </c>
      <c r="AB16" s="2" t="s">
        <v>48</v>
      </c>
      <c r="AC16" s="2" t="s">
        <v>308</v>
      </c>
      <c r="AD16" s="79" t="s">
        <v>54</v>
      </c>
      <c r="AE16" s="8">
        <v>2401605583</v>
      </c>
      <c r="AF16" s="18" t="s">
        <v>91</v>
      </c>
      <c r="AG16" s="79" t="s">
        <v>62</v>
      </c>
      <c r="AH16" s="8">
        <v>2401605583</v>
      </c>
      <c r="AI16" s="8"/>
      <c r="AJ16" s="36" t="s">
        <v>304</v>
      </c>
      <c r="AK16" s="36" t="s">
        <v>304</v>
      </c>
      <c r="AL16" s="80"/>
      <c r="AM16" s="2" t="s">
        <v>128</v>
      </c>
      <c r="AN16" s="5" t="s">
        <v>307</v>
      </c>
      <c r="AO16" s="11"/>
    </row>
    <row r="17" spans="1:41" s="9" customFormat="1" ht="234" customHeight="1" x14ac:dyDescent="0.3">
      <c r="A17" s="2" t="s">
        <v>22</v>
      </c>
      <c r="B17" s="2" t="s">
        <v>23</v>
      </c>
      <c r="C17" s="2"/>
      <c r="D17" s="4" t="s">
        <v>37</v>
      </c>
      <c r="E17" s="75"/>
      <c r="F17" s="2" t="s">
        <v>131</v>
      </c>
      <c r="G17" s="75" t="s">
        <v>133</v>
      </c>
      <c r="H17" s="75" t="s">
        <v>37</v>
      </c>
      <c r="I17" s="2" t="s">
        <v>46</v>
      </c>
      <c r="J17" s="4" t="s">
        <v>298</v>
      </c>
      <c r="K17" s="6">
        <v>1</v>
      </c>
      <c r="L17" s="6">
        <v>0</v>
      </c>
      <c r="M17" s="6">
        <v>0</v>
      </c>
      <c r="N17" s="2">
        <v>0</v>
      </c>
      <c r="O17" s="73">
        <v>0</v>
      </c>
      <c r="P17" s="73">
        <v>0</v>
      </c>
      <c r="Q17" s="55">
        <v>0</v>
      </c>
      <c r="R17" s="2" t="s">
        <v>132</v>
      </c>
      <c r="S17" s="89" t="s">
        <v>105</v>
      </c>
      <c r="T17" s="2" t="s">
        <v>110</v>
      </c>
      <c r="U17" s="76" t="s">
        <v>120</v>
      </c>
      <c r="V17" s="35" t="s">
        <v>141</v>
      </c>
      <c r="W17" s="39" t="s">
        <v>148</v>
      </c>
      <c r="X17" s="2" t="s">
        <v>278</v>
      </c>
      <c r="Y17" s="2" t="s">
        <v>279</v>
      </c>
      <c r="Z17" s="77" t="s">
        <v>50</v>
      </c>
      <c r="AA17" s="17">
        <v>44166</v>
      </c>
      <c r="AB17" s="2" t="s">
        <v>49</v>
      </c>
      <c r="AC17" s="79" t="s">
        <v>309</v>
      </c>
      <c r="AD17" s="79" t="s">
        <v>54</v>
      </c>
      <c r="AE17" s="8">
        <v>627960549</v>
      </c>
      <c r="AF17" s="18" t="s">
        <v>94</v>
      </c>
      <c r="AG17" s="79" t="s">
        <v>63</v>
      </c>
      <c r="AH17" s="8">
        <v>627960549</v>
      </c>
      <c r="AI17" s="8"/>
      <c r="AJ17" s="8" t="s">
        <v>304</v>
      </c>
      <c r="AK17" s="8" t="s">
        <v>304</v>
      </c>
      <c r="AL17" s="8"/>
      <c r="AM17" s="2" t="s">
        <v>134</v>
      </c>
      <c r="AN17" s="5" t="s">
        <v>307</v>
      </c>
      <c r="AO17" s="11"/>
    </row>
    <row r="18" spans="1:41" x14ac:dyDescent="0.35">
      <c r="L18" s="71"/>
      <c r="M18" s="71"/>
      <c r="N18" s="71"/>
      <c r="O18" s="72">
        <f>AVERAGE(O5:O17)</f>
        <v>0.34612383224011128</v>
      </c>
      <c r="P18" s="72">
        <f>AVERAGE(P5:P17)</f>
        <v>0.1059358024691358</v>
      </c>
      <c r="Q18" s="56">
        <f>AVERAGE(Q5:Q17)</f>
        <v>7.7991111111111108E-2</v>
      </c>
      <c r="AE18" s="21">
        <f>SUM(AE5:AE8,AE11,AE13,AE14,AE15,AE16,AE17)</f>
        <v>14615862567</v>
      </c>
      <c r="AH18" s="21">
        <f t="shared" ref="AH18:AI18" si="0">SUM(AH5:AH8,AH11,AH13,AH14,AH15,AH16,AH17)</f>
        <v>14615862567</v>
      </c>
      <c r="AI18" s="21">
        <f t="shared" si="0"/>
        <v>13090871772</v>
      </c>
      <c r="AJ18" s="21"/>
      <c r="AK18" s="57"/>
      <c r="AL18" s="57"/>
    </row>
    <row r="19" spans="1:41" x14ac:dyDescent="0.35">
      <c r="L19" s="71"/>
      <c r="M19" s="71"/>
      <c r="N19" s="71"/>
      <c r="O19" s="71"/>
      <c r="P19" s="71"/>
    </row>
    <row r="20" spans="1:41" x14ac:dyDescent="0.35">
      <c r="L20" s="71"/>
      <c r="M20" s="71"/>
      <c r="N20" s="71"/>
      <c r="O20" s="71"/>
      <c r="P20" s="71"/>
    </row>
    <row r="21" spans="1:41" ht="46.5" x14ac:dyDescent="0.35">
      <c r="F21" s="54" t="s">
        <v>293</v>
      </c>
      <c r="G21" s="58">
        <f>+O18</f>
        <v>0.34612383224011128</v>
      </c>
      <c r="H21" s="59"/>
    </row>
    <row r="22" spans="1:41" ht="46.5" x14ac:dyDescent="0.45">
      <c r="A22" s="117" t="s">
        <v>285</v>
      </c>
      <c r="B22" s="118"/>
      <c r="C22" s="118"/>
      <c r="D22" s="14" t="s">
        <v>283</v>
      </c>
      <c r="F22" s="54" t="s">
        <v>294</v>
      </c>
      <c r="G22" s="58">
        <f>+P18</f>
        <v>0.1059358024691358</v>
      </c>
    </row>
    <row r="23" spans="1:41" ht="56.25" customHeight="1" x14ac:dyDescent="0.35">
      <c r="A23" s="16" t="s">
        <v>67</v>
      </c>
      <c r="B23" s="13">
        <v>1030</v>
      </c>
      <c r="C23" s="14" t="s">
        <v>97</v>
      </c>
      <c r="D23" s="53">
        <v>1322</v>
      </c>
      <c r="F23" s="54" t="s">
        <v>290</v>
      </c>
      <c r="G23" s="58">
        <f>+Q18</f>
        <v>7.7991111111111108E-2</v>
      </c>
    </row>
    <row r="24" spans="1:41" ht="82.5" customHeight="1" x14ac:dyDescent="0.35">
      <c r="A24" s="16" t="s">
        <v>67</v>
      </c>
      <c r="B24" s="13">
        <v>688</v>
      </c>
      <c r="C24" s="15" t="s">
        <v>68</v>
      </c>
      <c r="D24" s="15">
        <v>626</v>
      </c>
      <c r="F24" s="33" t="s">
        <v>292</v>
      </c>
      <c r="G24" s="58">
        <f>+AK18</f>
        <v>0</v>
      </c>
    </row>
    <row r="25" spans="1:41" ht="82.5" customHeight="1" x14ac:dyDescent="0.35">
      <c r="A25" s="16" t="s">
        <v>284</v>
      </c>
      <c r="B25" s="13">
        <v>0</v>
      </c>
      <c r="C25" s="15" t="s">
        <v>286</v>
      </c>
      <c r="D25" s="15">
        <v>1824</v>
      </c>
    </row>
    <row r="26" spans="1:41" ht="72.75" customHeight="1" x14ac:dyDescent="0.35">
      <c r="A26" s="16" t="s">
        <v>95</v>
      </c>
      <c r="B26" s="13">
        <v>500</v>
      </c>
      <c r="C26" s="15" t="s">
        <v>69</v>
      </c>
      <c r="D26" s="15">
        <v>0</v>
      </c>
    </row>
    <row r="27" spans="1:41" ht="82.5" customHeight="1" x14ac:dyDescent="0.35">
      <c r="A27" s="16" t="s">
        <v>71</v>
      </c>
      <c r="B27" s="13">
        <v>63</v>
      </c>
      <c r="C27" s="15" t="s">
        <v>70</v>
      </c>
      <c r="D27" s="15">
        <v>0</v>
      </c>
    </row>
    <row r="28" spans="1:41" ht="123" customHeight="1" x14ac:dyDescent="0.35">
      <c r="A28" s="16" t="s">
        <v>72</v>
      </c>
      <c r="B28" s="13">
        <v>650</v>
      </c>
      <c r="C28" s="15" t="s">
        <v>73</v>
      </c>
      <c r="D28" s="15">
        <v>487</v>
      </c>
    </row>
    <row r="29" spans="1:41" ht="110.25" customHeight="1" x14ac:dyDescent="0.45">
      <c r="A29" s="12" t="s">
        <v>74</v>
      </c>
      <c r="B29" s="13">
        <v>1</v>
      </c>
      <c r="C29" s="15" t="s">
        <v>96</v>
      </c>
      <c r="D29" s="15">
        <v>0</v>
      </c>
    </row>
    <row r="30" spans="1:41" ht="18.5" x14ac:dyDescent="0.45">
      <c r="A30" s="12"/>
      <c r="B30" s="13"/>
      <c r="C30" s="15"/>
    </row>
  </sheetData>
  <mergeCells count="43">
    <mergeCell ref="A22:C22"/>
    <mergeCell ref="K5:K6"/>
    <mergeCell ref="AM5:AM6"/>
    <mergeCell ref="AE11:AE12"/>
    <mergeCell ref="AM11:AM12"/>
    <mergeCell ref="V14:V15"/>
    <mergeCell ref="AM14:AM15"/>
    <mergeCell ref="K14:K15"/>
    <mergeCell ref="V11:V13"/>
    <mergeCell ref="L14:L15"/>
    <mergeCell ref="AH11:AH12"/>
    <mergeCell ref="AJ11:AJ12"/>
    <mergeCell ref="V5:V8"/>
    <mergeCell ref="N5:N8"/>
    <mergeCell ref="A1:AM3"/>
    <mergeCell ref="X5:X8"/>
    <mergeCell ref="X14:X15"/>
    <mergeCell ref="M14:M15"/>
    <mergeCell ref="Y5:Y8"/>
    <mergeCell ref="Y9:Y10"/>
    <mergeCell ref="Y14:Y15"/>
    <mergeCell ref="AI11:AI12"/>
    <mergeCell ref="O5:O8"/>
    <mergeCell ref="P5:P8"/>
    <mergeCell ref="W5:W8"/>
    <mergeCell ref="W11:W13"/>
    <mergeCell ref="O14:O15"/>
    <mergeCell ref="P14:P15"/>
    <mergeCell ref="M5:M6"/>
    <mergeCell ref="AN14:AN15"/>
    <mergeCell ref="AN11:AN12"/>
    <mergeCell ref="N14:N15"/>
    <mergeCell ref="Q5:Q10"/>
    <mergeCell ref="Q11:Q13"/>
    <mergeCell ref="Q14:Q15"/>
    <mergeCell ref="AK11:AK12"/>
    <mergeCell ref="W14:W15"/>
    <mergeCell ref="AN5:AN8"/>
    <mergeCell ref="AG11:AG12"/>
    <mergeCell ref="AF11:AF12"/>
    <mergeCell ref="AD11:AD12"/>
    <mergeCell ref="AC11:AC12"/>
    <mergeCell ref="AB11:AB12"/>
  </mergeCell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I12"/>
  <sheetViews>
    <sheetView workbookViewId="0">
      <selection activeCell="E4" sqref="E4"/>
    </sheetView>
  </sheetViews>
  <sheetFormatPr baseColWidth="10" defaultRowHeight="14.5" x14ac:dyDescent="0.35"/>
  <cols>
    <col min="5" max="5" width="15.1796875" bestFit="1" customWidth="1"/>
    <col min="7" max="7" width="15.1796875" bestFit="1" customWidth="1"/>
    <col min="8" max="8" width="18.26953125" bestFit="1" customWidth="1"/>
  </cols>
  <sheetData>
    <row r="3" spans="5:9" x14ac:dyDescent="0.35">
      <c r="E3" t="s">
        <v>98</v>
      </c>
    </row>
    <row r="4" spans="5:9" x14ac:dyDescent="0.35">
      <c r="E4" s="8">
        <v>2417868727</v>
      </c>
      <c r="F4">
        <v>109</v>
      </c>
      <c r="G4" s="21"/>
      <c r="H4" s="21">
        <f>E4/F4</f>
        <v>22182281.899082568</v>
      </c>
      <c r="I4" s="21">
        <f>H4/877808</f>
        <v>25.270084003657484</v>
      </c>
    </row>
    <row r="5" spans="5:9" x14ac:dyDescent="0.35">
      <c r="E5" s="22">
        <v>920699505</v>
      </c>
      <c r="F5">
        <v>42</v>
      </c>
    </row>
    <row r="6" spans="5:9" x14ac:dyDescent="0.35">
      <c r="E6" s="24">
        <f>SUM(E4:E5)</f>
        <v>3338568232</v>
      </c>
      <c r="F6" s="25">
        <v>151</v>
      </c>
      <c r="H6" s="27">
        <v>3338568232</v>
      </c>
      <c r="I6" s="25">
        <v>151</v>
      </c>
    </row>
    <row r="7" spans="5:9" x14ac:dyDescent="0.35">
      <c r="E7" s="26">
        <v>2417868727</v>
      </c>
      <c r="F7" s="28">
        <f>(E7*F6)/E6</f>
        <v>109.35771037343292</v>
      </c>
      <c r="H7" s="26">
        <v>920699505</v>
      </c>
      <c r="I7" s="28">
        <f>(H7*I6)/H6</f>
        <v>41.642289626567084</v>
      </c>
    </row>
    <row r="10" spans="5:9" x14ac:dyDescent="0.35">
      <c r="E10" t="s">
        <v>99</v>
      </c>
    </row>
    <row r="11" spans="5:9" x14ac:dyDescent="0.35">
      <c r="E11" s="26">
        <v>1630421465</v>
      </c>
      <c r="F11" s="23">
        <v>835</v>
      </c>
    </row>
    <row r="12" spans="5:9" x14ac:dyDescent="0.35">
      <c r="E12" s="23">
        <v>630421465</v>
      </c>
      <c r="F12" s="28">
        <f>(E12*F11)/E11</f>
        <v>322.86248345914657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29"/>
  <sheetViews>
    <sheetView topLeftCell="A97" workbookViewId="0">
      <selection activeCell="J116" sqref="J116"/>
    </sheetView>
  </sheetViews>
  <sheetFormatPr baseColWidth="10" defaultRowHeight="14.5" x14ac:dyDescent="0.35"/>
  <cols>
    <col min="1" max="1" width="66.7265625" customWidth="1"/>
    <col min="2" max="2" width="15.1796875" bestFit="1" customWidth="1"/>
    <col min="3" max="3" width="35.26953125" customWidth="1"/>
  </cols>
  <sheetData>
    <row r="2" spans="1:3" x14ac:dyDescent="0.35">
      <c r="A2" s="43" t="s">
        <v>158</v>
      </c>
      <c r="B2" s="47">
        <v>28214279</v>
      </c>
      <c r="C2" s="43" t="s">
        <v>159</v>
      </c>
    </row>
    <row r="3" spans="1:3" x14ac:dyDescent="0.35">
      <c r="A3" s="44" t="s">
        <v>158</v>
      </c>
      <c r="B3" s="48">
        <v>3600000</v>
      </c>
      <c r="C3" s="44" t="s">
        <v>160</v>
      </c>
    </row>
    <row r="4" spans="1:3" x14ac:dyDescent="0.35">
      <c r="A4" s="43" t="s">
        <v>158</v>
      </c>
      <c r="B4" s="47">
        <v>5400000</v>
      </c>
      <c r="C4" s="43" t="s">
        <v>161</v>
      </c>
    </row>
    <row r="5" spans="1:3" x14ac:dyDescent="0.35">
      <c r="A5" s="44" t="s">
        <v>158</v>
      </c>
      <c r="B5" s="48">
        <v>4400000</v>
      </c>
      <c r="C5" s="44" t="s">
        <v>162</v>
      </c>
    </row>
    <row r="6" spans="1:3" x14ac:dyDescent="0.35">
      <c r="A6" s="43" t="s">
        <v>158</v>
      </c>
      <c r="B6" s="47">
        <v>6000000</v>
      </c>
      <c r="C6" s="43" t="s">
        <v>163</v>
      </c>
    </row>
    <row r="7" spans="1:3" x14ac:dyDescent="0.35">
      <c r="A7" s="44" t="s">
        <v>158</v>
      </c>
      <c r="B7" s="48">
        <v>5000000</v>
      </c>
      <c r="C7" s="44" t="s">
        <v>164</v>
      </c>
    </row>
    <row r="8" spans="1:3" x14ac:dyDescent="0.35">
      <c r="A8" s="43" t="s">
        <v>158</v>
      </c>
      <c r="B8" s="47">
        <v>6000000</v>
      </c>
      <c r="C8" s="43" t="s">
        <v>165</v>
      </c>
    </row>
    <row r="9" spans="1:3" x14ac:dyDescent="0.35">
      <c r="A9" s="44" t="s">
        <v>158</v>
      </c>
      <c r="B9" s="48">
        <v>6000000</v>
      </c>
      <c r="C9" s="44" t="s">
        <v>166</v>
      </c>
    </row>
    <row r="10" spans="1:3" x14ac:dyDescent="0.35">
      <c r="A10" s="43" t="s">
        <v>158</v>
      </c>
      <c r="B10" s="47">
        <v>6000000</v>
      </c>
      <c r="C10" s="43" t="s">
        <v>167</v>
      </c>
    </row>
    <row r="11" spans="1:3" x14ac:dyDescent="0.35">
      <c r="A11" s="44" t="s">
        <v>158</v>
      </c>
      <c r="B11" s="48">
        <v>8000000</v>
      </c>
      <c r="C11" s="44" t="s">
        <v>168</v>
      </c>
    </row>
    <row r="12" spans="1:3" x14ac:dyDescent="0.35">
      <c r="A12" s="43" t="s">
        <v>169</v>
      </c>
      <c r="B12" s="47">
        <v>13200000</v>
      </c>
      <c r="C12" s="43" t="s">
        <v>171</v>
      </c>
    </row>
    <row r="13" spans="1:3" x14ac:dyDescent="0.35">
      <c r="A13" s="44" t="s">
        <v>169</v>
      </c>
      <c r="B13" s="48">
        <v>18000000</v>
      </c>
      <c r="C13" s="44" t="s">
        <v>172</v>
      </c>
    </row>
    <row r="14" spans="1:3" x14ac:dyDescent="0.35">
      <c r="A14" s="43" t="s">
        <v>169</v>
      </c>
      <c r="B14" s="47">
        <v>9900000</v>
      </c>
      <c r="C14" s="43" t="s">
        <v>173</v>
      </c>
    </row>
    <row r="15" spans="1:3" x14ac:dyDescent="0.35">
      <c r="A15" s="44" t="s">
        <v>169</v>
      </c>
      <c r="B15" s="48">
        <v>15000000</v>
      </c>
      <c r="C15" s="44" t="s">
        <v>164</v>
      </c>
    </row>
    <row r="16" spans="1:3" x14ac:dyDescent="0.35">
      <c r="A16" s="43" t="s">
        <v>169</v>
      </c>
      <c r="B16" s="47">
        <v>9900000</v>
      </c>
      <c r="C16" s="43" t="s">
        <v>174</v>
      </c>
    </row>
    <row r="17" spans="1:3" x14ac:dyDescent="0.35">
      <c r="A17" s="44" t="s">
        <v>169</v>
      </c>
      <c r="B17" s="48">
        <v>9900000</v>
      </c>
      <c r="C17" s="44" t="s">
        <v>175</v>
      </c>
    </row>
    <row r="18" spans="1:3" x14ac:dyDescent="0.35">
      <c r="A18" s="43" t="s">
        <v>169</v>
      </c>
      <c r="B18" s="47">
        <v>6600000</v>
      </c>
      <c r="C18" s="43" t="s">
        <v>176</v>
      </c>
    </row>
    <row r="19" spans="1:3" x14ac:dyDescent="0.35">
      <c r="A19" s="44" t="s">
        <v>169</v>
      </c>
      <c r="B19" s="48">
        <v>9900000</v>
      </c>
      <c r="C19" s="44" t="s">
        <v>177</v>
      </c>
    </row>
    <row r="20" spans="1:3" x14ac:dyDescent="0.35">
      <c r="A20" s="43" t="s">
        <v>169</v>
      </c>
      <c r="B20" s="47">
        <v>9900000</v>
      </c>
      <c r="C20" s="43" t="s">
        <v>178</v>
      </c>
    </row>
    <row r="21" spans="1:3" x14ac:dyDescent="0.35">
      <c r="A21" s="44" t="s">
        <v>169</v>
      </c>
      <c r="B21" s="48">
        <v>12000000</v>
      </c>
      <c r="C21" s="44" t="s">
        <v>179</v>
      </c>
    </row>
    <row r="22" spans="1:3" x14ac:dyDescent="0.35">
      <c r="A22" s="43" t="s">
        <v>169</v>
      </c>
      <c r="B22" s="47">
        <v>9900000</v>
      </c>
      <c r="C22" s="43" t="s">
        <v>180</v>
      </c>
    </row>
    <row r="23" spans="1:3" x14ac:dyDescent="0.35">
      <c r="A23" s="44" t="s">
        <v>169</v>
      </c>
      <c r="B23" s="48">
        <v>13200000</v>
      </c>
      <c r="C23" s="44" t="s">
        <v>181</v>
      </c>
    </row>
    <row r="24" spans="1:3" x14ac:dyDescent="0.35">
      <c r="A24" s="43" t="s">
        <v>169</v>
      </c>
      <c r="B24" s="47">
        <v>7500000</v>
      </c>
      <c r="C24" s="43" t="s">
        <v>182</v>
      </c>
    </row>
    <row r="25" spans="1:3" x14ac:dyDescent="0.35">
      <c r="A25" s="44" t="s">
        <v>169</v>
      </c>
      <c r="B25" s="48">
        <v>12000000</v>
      </c>
      <c r="C25" s="44" t="s">
        <v>183</v>
      </c>
    </row>
    <row r="26" spans="1:3" x14ac:dyDescent="0.35">
      <c r="A26" s="43" t="s">
        <v>169</v>
      </c>
      <c r="B26" s="47">
        <v>8400000</v>
      </c>
      <c r="C26" s="43" t="s">
        <v>184</v>
      </c>
    </row>
    <row r="27" spans="1:3" x14ac:dyDescent="0.35">
      <c r="A27" s="44" t="s">
        <v>169</v>
      </c>
      <c r="B27" s="48">
        <v>9900000</v>
      </c>
      <c r="C27" s="44" t="s">
        <v>185</v>
      </c>
    </row>
    <row r="28" spans="1:3" x14ac:dyDescent="0.35">
      <c r="A28" s="43" t="s">
        <v>169</v>
      </c>
      <c r="B28" s="47">
        <v>6600000</v>
      </c>
      <c r="C28" s="43" t="s">
        <v>186</v>
      </c>
    </row>
    <row r="29" spans="1:3" x14ac:dyDescent="0.35">
      <c r="A29" s="44" t="s">
        <v>169</v>
      </c>
      <c r="B29" s="48">
        <v>9000000</v>
      </c>
      <c r="C29" s="44" t="s">
        <v>187</v>
      </c>
    </row>
    <row r="30" spans="1:3" x14ac:dyDescent="0.35">
      <c r="A30" s="43" t="s">
        <v>169</v>
      </c>
      <c r="B30" s="47">
        <v>5400000</v>
      </c>
      <c r="C30" s="43" t="s">
        <v>188</v>
      </c>
    </row>
    <row r="31" spans="1:3" x14ac:dyDescent="0.35">
      <c r="A31" s="44" t="s">
        <v>169</v>
      </c>
      <c r="B31" s="48">
        <v>12000000</v>
      </c>
      <c r="C31" s="44" t="s">
        <v>189</v>
      </c>
    </row>
    <row r="32" spans="1:3" x14ac:dyDescent="0.35">
      <c r="A32" s="43" t="s">
        <v>169</v>
      </c>
      <c r="B32" s="47">
        <v>9900000</v>
      </c>
      <c r="C32" s="43" t="s">
        <v>190</v>
      </c>
    </row>
    <row r="33" spans="1:3" x14ac:dyDescent="0.35">
      <c r="A33" s="44" t="s">
        <v>169</v>
      </c>
      <c r="B33" s="48">
        <v>9900000</v>
      </c>
      <c r="C33" s="44" t="s">
        <v>191</v>
      </c>
    </row>
    <row r="34" spans="1:3" x14ac:dyDescent="0.35">
      <c r="A34" s="43" t="s">
        <v>169</v>
      </c>
      <c r="B34" s="47">
        <v>7500000</v>
      </c>
      <c r="C34" s="43" t="s">
        <v>192</v>
      </c>
    </row>
    <row r="35" spans="1:3" x14ac:dyDescent="0.35">
      <c r="A35" s="44" t="s">
        <v>169</v>
      </c>
      <c r="B35" s="48">
        <v>9900000</v>
      </c>
      <c r="C35" s="44" t="s">
        <v>193</v>
      </c>
    </row>
    <row r="36" spans="1:3" x14ac:dyDescent="0.35">
      <c r="A36" s="43" t="s">
        <v>169</v>
      </c>
      <c r="B36" s="47">
        <v>7500000</v>
      </c>
      <c r="C36" s="43" t="s">
        <v>194</v>
      </c>
    </row>
    <row r="37" spans="1:3" x14ac:dyDescent="0.35">
      <c r="A37" s="44" t="s">
        <v>169</v>
      </c>
      <c r="B37" s="48">
        <v>6600000</v>
      </c>
      <c r="C37" s="44" t="s">
        <v>195</v>
      </c>
    </row>
    <row r="38" spans="1:3" x14ac:dyDescent="0.35">
      <c r="A38" s="43" t="s">
        <v>169</v>
      </c>
      <c r="B38" s="47">
        <v>12000000</v>
      </c>
      <c r="C38" s="43" t="s">
        <v>196</v>
      </c>
    </row>
    <row r="39" spans="1:3" x14ac:dyDescent="0.35">
      <c r="A39" s="44" t="s">
        <v>169</v>
      </c>
      <c r="B39" s="48">
        <v>12000000</v>
      </c>
      <c r="C39" s="44" t="s">
        <v>197</v>
      </c>
    </row>
    <row r="40" spans="1:3" x14ac:dyDescent="0.35">
      <c r="A40" s="43" t="s">
        <v>169</v>
      </c>
      <c r="B40" s="47">
        <v>5400000</v>
      </c>
      <c r="C40" s="43" t="s">
        <v>198</v>
      </c>
    </row>
    <row r="41" spans="1:3" x14ac:dyDescent="0.35">
      <c r="A41" s="44" t="s">
        <v>169</v>
      </c>
      <c r="B41" s="48">
        <v>9900000</v>
      </c>
      <c r="C41" s="44" t="s">
        <v>199</v>
      </c>
    </row>
    <row r="42" spans="1:3" x14ac:dyDescent="0.35">
      <c r="A42" s="43" t="s">
        <v>169</v>
      </c>
      <c r="B42" s="47">
        <v>9900000</v>
      </c>
      <c r="C42" s="43" t="s">
        <v>200</v>
      </c>
    </row>
    <row r="43" spans="1:3" x14ac:dyDescent="0.35">
      <c r="A43" s="44" t="s">
        <v>169</v>
      </c>
      <c r="B43" s="48">
        <v>9900000</v>
      </c>
      <c r="C43" s="44" t="s">
        <v>201</v>
      </c>
    </row>
    <row r="44" spans="1:3" x14ac:dyDescent="0.35">
      <c r="A44" s="43" t="s">
        <v>169</v>
      </c>
      <c r="B44" s="47">
        <v>9900000</v>
      </c>
      <c r="C44" s="43" t="s">
        <v>202</v>
      </c>
    </row>
    <row r="45" spans="1:3" x14ac:dyDescent="0.35">
      <c r="A45" s="44" t="s">
        <v>169</v>
      </c>
      <c r="B45" s="48">
        <v>8400000</v>
      </c>
      <c r="C45" s="44" t="s">
        <v>203</v>
      </c>
    </row>
    <row r="46" spans="1:3" x14ac:dyDescent="0.35">
      <c r="A46" s="43" t="s">
        <v>169</v>
      </c>
      <c r="B46" s="47">
        <v>12000000</v>
      </c>
      <c r="C46" s="43" t="s">
        <v>204</v>
      </c>
    </row>
    <row r="47" spans="1:3" x14ac:dyDescent="0.35">
      <c r="A47" s="44" t="s">
        <v>169</v>
      </c>
      <c r="B47" s="48">
        <v>9900000</v>
      </c>
      <c r="C47" s="44" t="s">
        <v>205</v>
      </c>
    </row>
    <row r="48" spans="1:3" x14ac:dyDescent="0.35">
      <c r="A48" s="43" t="s">
        <v>169</v>
      </c>
      <c r="B48" s="47">
        <v>9900000</v>
      </c>
      <c r="C48" s="43" t="s">
        <v>206</v>
      </c>
    </row>
    <row r="49" spans="1:3" x14ac:dyDescent="0.35">
      <c r="A49" s="44" t="s">
        <v>169</v>
      </c>
      <c r="B49" s="48">
        <v>9900000</v>
      </c>
      <c r="C49" s="44" t="s">
        <v>207</v>
      </c>
    </row>
    <row r="50" spans="1:3" x14ac:dyDescent="0.35">
      <c r="A50" s="43" t="s">
        <v>169</v>
      </c>
      <c r="B50" s="47">
        <v>5400000</v>
      </c>
      <c r="C50" s="43" t="s">
        <v>208</v>
      </c>
    </row>
    <row r="51" spans="1:3" x14ac:dyDescent="0.35">
      <c r="A51" s="44" t="s">
        <v>169</v>
      </c>
      <c r="B51" s="48">
        <v>9900000</v>
      </c>
      <c r="C51" s="44" t="s">
        <v>209</v>
      </c>
    </row>
    <row r="52" spans="1:3" x14ac:dyDescent="0.35">
      <c r="A52" s="43" t="s">
        <v>169</v>
      </c>
      <c r="B52" s="47">
        <v>9000000</v>
      </c>
      <c r="C52" s="43" t="s">
        <v>210</v>
      </c>
    </row>
    <row r="53" spans="1:3" x14ac:dyDescent="0.35">
      <c r="A53" s="44" t="s">
        <v>169</v>
      </c>
      <c r="B53" s="48">
        <v>12000000</v>
      </c>
      <c r="C53" s="44" t="s">
        <v>211</v>
      </c>
    </row>
    <row r="54" spans="1:3" x14ac:dyDescent="0.35">
      <c r="A54" s="43" t="s">
        <v>169</v>
      </c>
      <c r="B54" s="47">
        <v>36000000</v>
      </c>
      <c r="C54" s="43" t="s">
        <v>212</v>
      </c>
    </row>
    <row r="55" spans="1:3" x14ac:dyDescent="0.35">
      <c r="A55" s="44" t="s">
        <v>169</v>
      </c>
      <c r="B55" s="48">
        <v>12000000</v>
      </c>
      <c r="C55" s="44" t="s">
        <v>168</v>
      </c>
    </row>
    <row r="56" spans="1:3" x14ac:dyDescent="0.35">
      <c r="A56" s="43" t="s">
        <v>169</v>
      </c>
      <c r="B56" s="47">
        <v>12000000</v>
      </c>
      <c r="C56" s="43" t="s">
        <v>213</v>
      </c>
    </row>
    <row r="57" spans="1:3" x14ac:dyDescent="0.35">
      <c r="A57" s="44" t="s">
        <v>169</v>
      </c>
      <c r="B57" s="48">
        <v>6600000</v>
      </c>
      <c r="C57" s="44" t="s">
        <v>214</v>
      </c>
    </row>
    <row r="58" spans="1:3" x14ac:dyDescent="0.35">
      <c r="A58" s="43" t="s">
        <v>169</v>
      </c>
      <c r="B58" s="47">
        <v>6600000</v>
      </c>
      <c r="C58" s="43" t="s">
        <v>215</v>
      </c>
    </row>
    <row r="59" spans="1:3" x14ac:dyDescent="0.35">
      <c r="A59" s="44" t="s">
        <v>169</v>
      </c>
      <c r="B59" s="48">
        <v>12000000</v>
      </c>
      <c r="C59" s="44" t="s">
        <v>216</v>
      </c>
    </row>
    <row r="60" spans="1:3" x14ac:dyDescent="0.35">
      <c r="A60" s="43" t="s">
        <v>170</v>
      </c>
      <c r="B60" s="47">
        <v>4840000</v>
      </c>
      <c r="C60" s="43" t="s">
        <v>173</v>
      </c>
    </row>
    <row r="61" spans="1:3" x14ac:dyDescent="0.35">
      <c r="A61" s="44" t="s">
        <v>170</v>
      </c>
      <c r="B61" s="48">
        <v>4840000</v>
      </c>
      <c r="C61" s="44" t="s">
        <v>174</v>
      </c>
    </row>
    <row r="62" spans="1:3" x14ac:dyDescent="0.35">
      <c r="A62" s="43" t="s">
        <v>170</v>
      </c>
      <c r="B62" s="47">
        <v>4840000</v>
      </c>
      <c r="C62" s="43" t="s">
        <v>175</v>
      </c>
    </row>
    <row r="63" spans="1:3" x14ac:dyDescent="0.35">
      <c r="A63" s="44" t="s">
        <v>170</v>
      </c>
      <c r="B63" s="48">
        <v>3226700</v>
      </c>
      <c r="C63" s="44" t="s">
        <v>176</v>
      </c>
    </row>
    <row r="64" spans="1:3" x14ac:dyDescent="0.35">
      <c r="A64" s="43" t="s">
        <v>170</v>
      </c>
      <c r="B64" s="47">
        <v>4070000</v>
      </c>
      <c r="C64" s="43" t="s">
        <v>178</v>
      </c>
    </row>
    <row r="65" spans="1:3" x14ac:dyDescent="0.35">
      <c r="A65" s="44" t="s">
        <v>170</v>
      </c>
      <c r="B65" s="48">
        <v>4933300</v>
      </c>
      <c r="C65" s="44" t="s">
        <v>179</v>
      </c>
    </row>
    <row r="66" spans="1:3" x14ac:dyDescent="0.35">
      <c r="A66" s="43" t="s">
        <v>170</v>
      </c>
      <c r="B66" s="47">
        <v>3733300</v>
      </c>
      <c r="C66" s="43" t="s">
        <v>183</v>
      </c>
    </row>
    <row r="67" spans="1:3" x14ac:dyDescent="0.35">
      <c r="A67" s="44" t="s">
        <v>170</v>
      </c>
      <c r="B67" s="48">
        <v>2800000</v>
      </c>
      <c r="C67" s="44" t="s">
        <v>184</v>
      </c>
    </row>
    <row r="68" spans="1:3" x14ac:dyDescent="0.35">
      <c r="A68" s="43" t="s">
        <v>170</v>
      </c>
      <c r="B68" s="47">
        <v>3080000</v>
      </c>
      <c r="C68" s="43" t="s">
        <v>185</v>
      </c>
    </row>
    <row r="69" spans="1:3" x14ac:dyDescent="0.35">
      <c r="A69" s="44" t="s">
        <v>170</v>
      </c>
      <c r="B69" s="48">
        <v>2053330</v>
      </c>
      <c r="C69" s="44" t="s">
        <v>186</v>
      </c>
    </row>
    <row r="70" spans="1:3" x14ac:dyDescent="0.35">
      <c r="A70" s="43" t="s">
        <v>170</v>
      </c>
      <c r="B70" s="47">
        <v>2800000</v>
      </c>
      <c r="C70" s="43" t="s">
        <v>187</v>
      </c>
    </row>
    <row r="71" spans="1:3" x14ac:dyDescent="0.35">
      <c r="A71" s="44" t="s">
        <v>170</v>
      </c>
      <c r="B71" s="48">
        <v>3733300</v>
      </c>
      <c r="C71" s="44" t="s">
        <v>189</v>
      </c>
    </row>
    <row r="72" spans="1:3" x14ac:dyDescent="0.35">
      <c r="A72" s="43" t="s">
        <v>170</v>
      </c>
      <c r="B72" s="47">
        <v>3080000</v>
      </c>
      <c r="C72" s="43" t="s">
        <v>190</v>
      </c>
    </row>
    <row r="73" spans="1:3" x14ac:dyDescent="0.35">
      <c r="A73" s="44" t="s">
        <v>170</v>
      </c>
      <c r="B73" s="48">
        <v>3080000</v>
      </c>
      <c r="C73" s="44" t="s">
        <v>191</v>
      </c>
    </row>
    <row r="74" spans="1:3" x14ac:dyDescent="0.35">
      <c r="A74" s="43" t="s">
        <v>170</v>
      </c>
      <c r="B74" s="47">
        <v>2970000</v>
      </c>
      <c r="C74" s="43" t="s">
        <v>193</v>
      </c>
    </row>
    <row r="75" spans="1:3" x14ac:dyDescent="0.35">
      <c r="A75" s="44" t="s">
        <v>170</v>
      </c>
      <c r="B75" s="48">
        <v>2400000</v>
      </c>
      <c r="C75" s="44" t="s">
        <v>196</v>
      </c>
    </row>
    <row r="76" spans="1:3" x14ac:dyDescent="0.35">
      <c r="A76" s="43" t="s">
        <v>170</v>
      </c>
      <c r="B76" s="47">
        <v>3740000</v>
      </c>
      <c r="C76" s="43" t="s">
        <v>180</v>
      </c>
    </row>
    <row r="77" spans="1:3" x14ac:dyDescent="0.35">
      <c r="A77" s="50" t="s">
        <v>227</v>
      </c>
      <c r="B77" s="51">
        <v>6000000</v>
      </c>
      <c r="C77" s="49" t="s">
        <v>217</v>
      </c>
    </row>
    <row r="78" spans="1:3" x14ac:dyDescent="0.35">
      <c r="A78" s="43" t="s">
        <v>227</v>
      </c>
      <c r="B78" s="47">
        <v>5000000</v>
      </c>
      <c r="C78" s="43" t="s">
        <v>218</v>
      </c>
    </row>
    <row r="79" spans="1:3" x14ac:dyDescent="0.35">
      <c r="A79" s="44" t="s">
        <v>227</v>
      </c>
      <c r="B79" s="48">
        <v>5000000</v>
      </c>
      <c r="C79" s="44" t="s">
        <v>219</v>
      </c>
    </row>
    <row r="80" spans="1:3" x14ac:dyDescent="0.35">
      <c r="A80" s="43" t="s">
        <v>227</v>
      </c>
      <c r="B80" s="47">
        <v>5000000</v>
      </c>
      <c r="C80" s="43" t="s">
        <v>220</v>
      </c>
    </row>
    <row r="81" spans="1:3" x14ac:dyDescent="0.35">
      <c r="A81" s="44" t="s">
        <v>227</v>
      </c>
      <c r="B81" s="48">
        <v>5000000</v>
      </c>
      <c r="C81" s="44" t="s">
        <v>221</v>
      </c>
    </row>
    <row r="82" spans="1:3" x14ac:dyDescent="0.35">
      <c r="A82" s="43" t="s">
        <v>227</v>
      </c>
      <c r="B82" s="47">
        <v>5100000</v>
      </c>
      <c r="C82" s="43" t="s">
        <v>222</v>
      </c>
    </row>
    <row r="83" spans="1:3" x14ac:dyDescent="0.35">
      <c r="A83" s="44" t="s">
        <v>227</v>
      </c>
      <c r="B83" s="48">
        <v>6000000</v>
      </c>
      <c r="C83" s="44" t="s">
        <v>223</v>
      </c>
    </row>
    <row r="84" spans="1:3" x14ac:dyDescent="0.35">
      <c r="A84" s="43" t="s">
        <v>227</v>
      </c>
      <c r="B84" s="47">
        <v>4083000</v>
      </c>
      <c r="C84" s="43" t="s">
        <v>224</v>
      </c>
    </row>
    <row r="85" spans="1:3" x14ac:dyDescent="0.35">
      <c r="A85" s="44" t="s">
        <v>227</v>
      </c>
      <c r="B85" s="48">
        <v>4900000</v>
      </c>
      <c r="C85" s="44" t="s">
        <v>225</v>
      </c>
    </row>
    <row r="86" spans="1:3" x14ac:dyDescent="0.35">
      <c r="A86" s="43" t="s">
        <v>227</v>
      </c>
      <c r="B86" s="47">
        <v>3750000</v>
      </c>
      <c r="C86" s="43" t="s">
        <v>226</v>
      </c>
    </row>
    <row r="87" spans="1:3" x14ac:dyDescent="0.35">
      <c r="A87" s="43" t="s">
        <v>228</v>
      </c>
      <c r="B87" s="45">
        <v>702000</v>
      </c>
      <c r="C87" s="43" t="s">
        <v>231</v>
      </c>
    </row>
    <row r="88" spans="1:3" x14ac:dyDescent="0.35">
      <c r="A88" s="44" t="s">
        <v>228</v>
      </c>
      <c r="B88" s="46">
        <v>13730000</v>
      </c>
      <c r="C88" s="44" t="s">
        <v>232</v>
      </c>
    </row>
    <row r="89" spans="1:3" x14ac:dyDescent="0.35">
      <c r="A89" s="43" t="s">
        <v>228</v>
      </c>
      <c r="B89" s="45">
        <v>13730000</v>
      </c>
      <c r="C89" s="43" t="s">
        <v>233</v>
      </c>
    </row>
    <row r="90" spans="1:3" x14ac:dyDescent="0.35">
      <c r="A90" s="44" t="s">
        <v>228</v>
      </c>
      <c r="B90" s="46">
        <v>8583000</v>
      </c>
      <c r="C90" s="44" t="s">
        <v>234</v>
      </c>
    </row>
    <row r="91" spans="1:3" x14ac:dyDescent="0.35">
      <c r="A91" s="43" t="s">
        <v>228</v>
      </c>
      <c r="B91" s="45">
        <v>12000000</v>
      </c>
      <c r="C91" s="43" t="s">
        <v>235</v>
      </c>
    </row>
    <row r="92" spans="1:3" x14ac:dyDescent="0.35">
      <c r="A92" s="44" t="s">
        <v>228</v>
      </c>
      <c r="B92" s="46">
        <v>9900000</v>
      </c>
      <c r="C92" s="44" t="s">
        <v>236</v>
      </c>
    </row>
    <row r="93" spans="1:3" x14ac:dyDescent="0.35">
      <c r="A93" s="43" t="s">
        <v>228</v>
      </c>
      <c r="B93" s="45">
        <v>12000000</v>
      </c>
      <c r="C93" s="43" t="s">
        <v>237</v>
      </c>
    </row>
    <row r="94" spans="1:3" x14ac:dyDescent="0.35">
      <c r="A94" s="44" t="s">
        <v>228</v>
      </c>
      <c r="B94" s="46">
        <v>9000000</v>
      </c>
      <c r="C94" s="44" t="s">
        <v>238</v>
      </c>
    </row>
    <row r="95" spans="1:3" x14ac:dyDescent="0.35">
      <c r="A95" s="43" t="s">
        <v>228</v>
      </c>
      <c r="B95" s="45">
        <v>12000000</v>
      </c>
      <c r="C95" s="43" t="s">
        <v>239</v>
      </c>
    </row>
    <row r="96" spans="1:3" x14ac:dyDescent="0.35">
      <c r="A96" s="44" t="s">
        <v>228</v>
      </c>
      <c r="B96" s="46">
        <v>9900000</v>
      </c>
      <c r="C96" s="44" t="s">
        <v>240</v>
      </c>
    </row>
    <row r="97" spans="1:3" x14ac:dyDescent="0.35">
      <c r="A97" s="43" t="s">
        <v>228</v>
      </c>
      <c r="B97" s="45">
        <v>5400000</v>
      </c>
      <c r="C97" s="43" t="s">
        <v>241</v>
      </c>
    </row>
    <row r="98" spans="1:3" x14ac:dyDescent="0.35">
      <c r="A98" s="44" t="s">
        <v>228</v>
      </c>
      <c r="B98" s="46">
        <v>7500000</v>
      </c>
      <c r="C98" s="44" t="s">
        <v>242</v>
      </c>
    </row>
    <row r="99" spans="1:3" x14ac:dyDescent="0.35">
      <c r="A99" s="43" t="s">
        <v>228</v>
      </c>
      <c r="B99" s="45">
        <v>8400000</v>
      </c>
      <c r="C99" s="43" t="s">
        <v>243</v>
      </c>
    </row>
    <row r="100" spans="1:3" x14ac:dyDescent="0.35">
      <c r="A100" s="44" t="s">
        <v>228</v>
      </c>
      <c r="B100" s="46">
        <v>12000000</v>
      </c>
      <c r="C100" s="44" t="s">
        <v>244</v>
      </c>
    </row>
    <row r="101" spans="1:3" x14ac:dyDescent="0.35">
      <c r="A101" s="43" t="s">
        <v>229</v>
      </c>
      <c r="B101" s="45">
        <v>4000000</v>
      </c>
      <c r="C101" s="43" t="s">
        <v>233</v>
      </c>
    </row>
    <row r="102" spans="1:3" x14ac:dyDescent="0.35">
      <c r="A102" s="44" t="s">
        <v>229</v>
      </c>
      <c r="B102" s="46">
        <v>2500000</v>
      </c>
      <c r="C102" s="44" t="s">
        <v>234</v>
      </c>
    </row>
    <row r="103" spans="1:3" x14ac:dyDescent="0.35">
      <c r="A103" s="43" t="s">
        <v>229</v>
      </c>
      <c r="B103" s="45">
        <v>3733300</v>
      </c>
      <c r="C103" s="43" t="s">
        <v>239</v>
      </c>
    </row>
    <row r="104" spans="1:3" x14ac:dyDescent="0.35">
      <c r="A104" s="44" t="s">
        <v>229</v>
      </c>
      <c r="B104" s="46">
        <v>1495930</v>
      </c>
      <c r="C104" s="44" t="s">
        <v>231</v>
      </c>
    </row>
    <row r="105" spans="1:3" x14ac:dyDescent="0.35">
      <c r="A105" s="43" t="s">
        <v>230</v>
      </c>
      <c r="B105" s="45">
        <v>940000</v>
      </c>
      <c r="C105" s="43" t="s">
        <v>245</v>
      </c>
    </row>
    <row r="106" spans="1:3" x14ac:dyDescent="0.35">
      <c r="A106" s="44" t="s">
        <v>230</v>
      </c>
      <c r="B106" s="46">
        <v>4689397</v>
      </c>
      <c r="C106" s="44" t="s">
        <v>246</v>
      </c>
    </row>
    <row r="107" spans="1:3" x14ac:dyDescent="0.35">
      <c r="A107" s="43" t="s">
        <v>230</v>
      </c>
      <c r="B107" s="45">
        <v>8000000</v>
      </c>
      <c r="C107" s="43" t="s">
        <v>247</v>
      </c>
    </row>
    <row r="108" spans="1:3" x14ac:dyDescent="0.35">
      <c r="A108" s="44" t="s">
        <v>230</v>
      </c>
      <c r="B108" s="46">
        <v>8000000</v>
      </c>
      <c r="C108" s="44" t="s">
        <v>248</v>
      </c>
    </row>
    <row r="109" spans="1:3" x14ac:dyDescent="0.35">
      <c r="A109" s="43" t="s">
        <v>230</v>
      </c>
      <c r="B109" s="45">
        <v>8000000</v>
      </c>
      <c r="C109" s="43" t="s">
        <v>249</v>
      </c>
    </row>
    <row r="110" spans="1:3" x14ac:dyDescent="0.35">
      <c r="A110" s="44" t="s">
        <v>230</v>
      </c>
      <c r="B110" s="46">
        <v>8000000</v>
      </c>
      <c r="C110" s="44" t="s">
        <v>250</v>
      </c>
    </row>
    <row r="111" spans="1:3" x14ac:dyDescent="0.35">
      <c r="A111" s="43" t="s">
        <v>230</v>
      </c>
      <c r="B111" s="45">
        <v>6000000</v>
      </c>
      <c r="C111" s="43" t="s">
        <v>238</v>
      </c>
    </row>
    <row r="112" spans="1:3" x14ac:dyDescent="0.35">
      <c r="A112" s="44" t="s">
        <v>230</v>
      </c>
      <c r="B112" s="46">
        <v>6600000</v>
      </c>
      <c r="C112" s="44" t="s">
        <v>174</v>
      </c>
    </row>
    <row r="113" spans="1:3" x14ac:dyDescent="0.35">
      <c r="A113" s="43" t="s">
        <v>230</v>
      </c>
      <c r="B113" s="45">
        <v>8000000</v>
      </c>
      <c r="C113" s="43" t="s">
        <v>251</v>
      </c>
    </row>
    <row r="114" spans="1:3" x14ac:dyDescent="0.35">
      <c r="A114" s="44" t="s">
        <v>230</v>
      </c>
      <c r="B114" s="46">
        <v>6000000</v>
      </c>
      <c r="C114" s="44" t="s">
        <v>252</v>
      </c>
    </row>
    <row r="115" spans="1:3" x14ac:dyDescent="0.35">
      <c r="A115" s="43" t="s">
        <v>230</v>
      </c>
      <c r="B115" s="45">
        <v>6000000</v>
      </c>
      <c r="C115" s="43" t="s">
        <v>253</v>
      </c>
    </row>
    <row r="116" spans="1:3" x14ac:dyDescent="0.35">
      <c r="A116" s="44" t="s">
        <v>230</v>
      </c>
      <c r="B116" s="46">
        <v>6534000</v>
      </c>
      <c r="C116" s="44" t="s">
        <v>254</v>
      </c>
    </row>
    <row r="117" spans="1:3" x14ac:dyDescent="0.35">
      <c r="A117" s="43" t="s">
        <v>230</v>
      </c>
      <c r="B117" s="45">
        <v>4084000</v>
      </c>
      <c r="C117" s="43" t="s">
        <v>255</v>
      </c>
    </row>
    <row r="118" spans="1:3" x14ac:dyDescent="0.35">
      <c r="A118" s="44" t="s">
        <v>230</v>
      </c>
      <c r="B118" s="46">
        <v>6206000</v>
      </c>
      <c r="C118" s="44" t="s">
        <v>256</v>
      </c>
    </row>
    <row r="119" spans="1:3" x14ac:dyDescent="0.35">
      <c r="A119" s="43" t="s">
        <v>230</v>
      </c>
      <c r="B119" s="45">
        <v>4084000</v>
      </c>
      <c r="C119" s="43" t="s">
        <v>257</v>
      </c>
    </row>
    <row r="120" spans="1:3" x14ac:dyDescent="0.35">
      <c r="A120" s="44" t="s">
        <v>230</v>
      </c>
      <c r="B120" s="46">
        <v>4480000</v>
      </c>
      <c r="C120" s="44" t="s">
        <v>258</v>
      </c>
    </row>
    <row r="121" spans="1:3" x14ac:dyDescent="0.35">
      <c r="A121" s="43" t="s">
        <v>230</v>
      </c>
      <c r="B121" s="45">
        <v>4480000</v>
      </c>
      <c r="C121" s="43" t="s">
        <v>259</v>
      </c>
    </row>
    <row r="122" spans="1:3" x14ac:dyDescent="0.35">
      <c r="A122" s="44" t="s">
        <v>230</v>
      </c>
      <c r="B122" s="46">
        <v>4480000</v>
      </c>
      <c r="C122" s="44" t="s">
        <v>260</v>
      </c>
    </row>
    <row r="123" spans="1:3" x14ac:dyDescent="0.35">
      <c r="A123" s="43" t="s">
        <v>230</v>
      </c>
      <c r="B123" s="45">
        <v>4480000</v>
      </c>
      <c r="C123" s="43" t="s">
        <v>261</v>
      </c>
    </row>
    <row r="124" spans="1:3" x14ac:dyDescent="0.35">
      <c r="A124" s="44" t="s">
        <v>230</v>
      </c>
      <c r="B124" s="46">
        <v>4480000</v>
      </c>
      <c r="C124" s="44" t="s">
        <v>262</v>
      </c>
    </row>
    <row r="125" spans="1:3" x14ac:dyDescent="0.35">
      <c r="A125" s="43" t="s">
        <v>230</v>
      </c>
      <c r="B125" s="45">
        <v>4480000</v>
      </c>
      <c r="C125" s="43" t="s">
        <v>263</v>
      </c>
    </row>
    <row r="126" spans="1:3" x14ac:dyDescent="0.35">
      <c r="A126" s="44" t="s">
        <v>230</v>
      </c>
      <c r="B126" s="46">
        <v>4480000</v>
      </c>
      <c r="C126" s="44" t="s">
        <v>264</v>
      </c>
    </row>
    <row r="127" spans="1:3" x14ac:dyDescent="0.35">
      <c r="A127" s="43" t="s">
        <v>230</v>
      </c>
      <c r="B127" s="45">
        <v>6400000</v>
      </c>
      <c r="C127" s="43" t="s">
        <v>265</v>
      </c>
    </row>
    <row r="128" spans="1:3" x14ac:dyDescent="0.35">
      <c r="A128" s="44" t="s">
        <v>230</v>
      </c>
      <c r="B128" s="46">
        <v>4480000</v>
      </c>
      <c r="C128" s="44" t="s">
        <v>266</v>
      </c>
    </row>
    <row r="129" spans="1:3" x14ac:dyDescent="0.35">
      <c r="A129" s="43" t="s">
        <v>230</v>
      </c>
      <c r="B129" s="45">
        <v>4480000</v>
      </c>
      <c r="C129" s="43"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SEGUIMIENTOPLAN DE ACCIÓN 2020</vt:lpstr>
      <vt:lpstr>Hoja1</vt:lpstr>
      <vt:lpstr>Hoja2</vt:lpstr>
      <vt:lpstr>' SEGUIMIENTOPLAN DE ACCIÓN 2020'!_Hlk49970378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2021-01-25T21:35:04Z</dcterms:modified>
</cp:coreProperties>
</file>