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/>
  <mc:AlternateContent xmlns:mc="http://schemas.openxmlformats.org/markup-compatibility/2006">
    <mc:Choice Requires="x15">
      <x15ac:absPath xmlns:x15ac="http://schemas.microsoft.com/office/spreadsheetml/2010/11/ac" url="C:\Users\luzma\OneDrive\Documentos\PLANES   DE ACCION 2022\"/>
    </mc:Choice>
  </mc:AlternateContent>
  <xr:revisionPtr revIDLastSave="0" documentId="8_{DF8711A7-7C49-4758-A9BD-72A4B75C84D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Hoja1" sheetId="1" r:id="rId1"/>
    <sheet name="Evidencias" sheetId="2" r:id="rId2"/>
    <sheet name="Hoja2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7" i="1" l="1"/>
  <c r="AA40" i="1"/>
  <c r="B41" i="1" l="1"/>
  <c r="B42" i="1"/>
  <c r="I8" i="2" l="1"/>
  <c r="G8" i="2"/>
  <c r="I7" i="2"/>
  <c r="G7" i="2"/>
  <c r="I6" i="2"/>
  <c r="G6" i="2"/>
  <c r="I5" i="2"/>
  <c r="G5" i="2"/>
  <c r="I4" i="2"/>
  <c r="J4" i="2" s="1"/>
  <c r="G4" i="2"/>
  <c r="I3" i="2"/>
  <c r="G3" i="2"/>
  <c r="G9" i="2" s="1"/>
  <c r="J8" i="2" l="1"/>
  <c r="B43" i="1"/>
  <c r="J3" i="2"/>
  <c r="J7" i="2"/>
  <c r="I9" i="2"/>
  <c r="J9" i="2" s="1"/>
  <c r="K39" i="1" l="1"/>
  <c r="K38" i="1"/>
  <c r="K36" i="1"/>
</calcChain>
</file>

<file path=xl/sharedStrings.xml><?xml version="1.0" encoding="utf-8"?>
<sst xmlns="http://schemas.openxmlformats.org/spreadsheetml/2006/main" count="224" uniqueCount="174">
  <si>
    <t>PILAR</t>
  </si>
  <si>
    <t>LINEA ESTRATEGICA</t>
  </si>
  <si>
    <t>Indicador de Bienestar</t>
  </si>
  <si>
    <t>Línea Base 2019</t>
  </si>
  <si>
    <t>Meta de Bienestar 2020-2023</t>
  </si>
  <si>
    <t xml:space="preserve">PROGRAMA </t>
  </si>
  <si>
    <t>Indicador de Producto</t>
  </si>
  <si>
    <t>Descripción de la Meta Producto 2020-2023</t>
  </si>
  <si>
    <t>Valor Absoluto de la Meta Producto 2020-2023</t>
  </si>
  <si>
    <t>PROYECTO</t>
  </si>
  <si>
    <t>Código de proyecto BPIN</t>
  </si>
  <si>
    <t>Objetivo del proyecto</t>
  </si>
  <si>
    <t>ACTIVIDADES DE PROYECTO</t>
  </si>
  <si>
    <t>Valor Absoluto de la Actividad del  Proyecto para 2021</t>
  </si>
  <si>
    <t>Fuente de Financiación</t>
  </si>
  <si>
    <t>Apropiación Definitiva
(en pesos)</t>
  </si>
  <si>
    <t>Rubro Presupuestal</t>
  </si>
  <si>
    <t>Código Presupuestal</t>
  </si>
  <si>
    <t>Resiliente</t>
  </si>
  <si>
    <t>Desarrollo Urbano</t>
  </si>
  <si>
    <t>% Estudios y diseños de la Ingeniería de detalle de los canales de la ciudad</t>
  </si>
  <si>
    <t xml:space="preserve">% de Construcción de canales pluviales de la ciudad </t>
  </si>
  <si>
    <t>% de Zonas de playas con implementación de protección costera</t>
  </si>
  <si>
    <t>% de nuevos proyectos por contribución de valorización.</t>
  </si>
  <si>
    <t>% de vías regionales reparadas y/o construidas por contribución de valorización</t>
  </si>
  <si>
    <t>% de vías ubanas reparadas y/o construidas por contribución de valorización</t>
  </si>
  <si>
    <t>% de zonas de espacio público construidas por contribución de Valorización</t>
  </si>
  <si>
    <t>Programa Sistema Hídrico y Plan maestro de drenajes pluviales en la ciudad para salvar el hábitat</t>
  </si>
  <si>
    <t>Programa Cartagena Ciudad de Bordes y Orillas Resiliente</t>
  </si>
  <si>
    <t>Programa Cartagena se Conecta</t>
  </si>
  <si>
    <t>Kilómetros de diseños de ingeniería de detalle de canales realizados</t>
  </si>
  <si>
    <t>Kilómetros lineales de canales pluviales construidos y/o rectificados</t>
  </si>
  <si>
    <t>Kilómetros de construcción protección costera</t>
  </si>
  <si>
    <t>Diseño de proyectos de obras de infraestructura por contribución valorización</t>
  </si>
  <si>
    <t>Kilómetros de vías regionales reparadas y/o construidas por contribución de valorización</t>
  </si>
  <si>
    <t>Kilómetros de Vías urbanas reparadas y/o construidas por contribución de valorización</t>
  </si>
  <si>
    <t>Mts 2 de zonas de espacio público construidos por contribución de valorización.</t>
  </si>
  <si>
    <t>6 km</t>
  </si>
  <si>
    <t>1 km</t>
  </si>
  <si>
    <t>41km</t>
  </si>
  <si>
    <t>4,8 km</t>
  </si>
  <si>
    <t>6890 m2</t>
  </si>
  <si>
    <t>Construir y/o rectificar hasta 12 kilómetros lineales de canales</t>
  </si>
  <si>
    <t>Número; Diseño y estructuración de obras de infraestructura por contribución de valorización.</t>
  </si>
  <si>
    <t>Llegar a 46 Km las vías regionales reparadas y/o construidas por contribución de valorización</t>
  </si>
  <si>
    <t>Llegar a 7.0 km de vías urbanas reparadas y/o construidas por contribución de valorización</t>
  </si>
  <si>
    <t>Completar 12.000 m2 de zonas de espacio público construidos por contribución de valorización</t>
  </si>
  <si>
    <t>Realizar diseño de ingeniería de detalle hasta 40,5 kilómetros de canales</t>
  </si>
  <si>
    <t>Alcanzar 8.0 kilómetros de construcción de protección costera</t>
  </si>
  <si>
    <t>6890 M2</t>
  </si>
  <si>
    <t>32,9 KM</t>
  </si>
  <si>
    <t>4 U</t>
  </si>
  <si>
    <t>41 Km</t>
  </si>
  <si>
    <t>4,8 Km</t>
  </si>
  <si>
    <t>Construcción Sistema Hídrico y Plan Maestro de Drenajes Pluviales en la Ciudad de Cartagena para salvar el Hábitat,  Cartagena de Indias</t>
  </si>
  <si>
    <t xml:space="preserve">CONSTRUCCIÓN PROTECCIÓN COSTERA DE CARTAGENA CIUDAD DE BORDES Y ORILLAS RESILIENTE CARTAGENA DE INDIAS </t>
  </si>
  <si>
    <t>Desarrollo del Programa "Cartagena se Conecta", Diseño y Construcción de Vías por Contribución de Valorización.  Cartagena de Indias</t>
  </si>
  <si>
    <t>2013130010239</t>
  </si>
  <si>
    <t>2013130010241</t>
  </si>
  <si>
    <t>2013130010232</t>
  </si>
  <si>
    <t>Optimizar el drenaje pluvial de la ciudad de Cartagena con el fin de poder ejecutar los proyectos que permitan preparar a la ciudad contra inundaciones.</t>
  </si>
  <si>
    <t>Recuperación de la zona costera a todo lo largo de la línea de costa del Distrito de Cartagena de Indias.</t>
  </si>
  <si>
    <t>Llegar a 46 km de vías regionales, alcanzar la meta de 7.00 km de vías urbanas y completar 12.000 m2 de Construcción de Zonas de
Espacio Público mediante proyectos financiados por Contribución de Valorización.</t>
  </si>
  <si>
    <t>María Isabel Lugo Pulecio</t>
  </si>
  <si>
    <t>Total</t>
  </si>
  <si>
    <t>Observaciones</t>
  </si>
  <si>
    <t>ACTIVIDAD</t>
  </si>
  <si>
    <t>UNIDAD</t>
  </si>
  <si>
    <t>PERIODO</t>
  </si>
  <si>
    <t>CONTRATO</t>
  </si>
  <si>
    <t>CANTIDAD CONTRATADA</t>
  </si>
  <si>
    <t>VALOR UNITARIO</t>
  </si>
  <si>
    <t>VALOR TOTAL</t>
  </si>
  <si>
    <t>CANTIDAD EJECUTADA</t>
  </si>
  <si>
    <t>VALOR_EJECUTADO</t>
  </si>
  <si>
    <t>Porcentaje Avance</t>
  </si>
  <si>
    <t>Realizar la localización y replanteo de la obra.</t>
  </si>
  <si>
    <t>m2</t>
  </si>
  <si>
    <t>2021-06</t>
  </si>
  <si>
    <t>20-2019</t>
  </si>
  <si>
    <t>Construir el Pedraplén</t>
  </si>
  <si>
    <t>m3</t>
  </si>
  <si>
    <t>Fundir el Concreto para Pasos de Fauna</t>
  </si>
  <si>
    <t>FIGURAR EL ACERO DE REFUERZO</t>
  </si>
  <si>
    <t>Kg</t>
  </si>
  <si>
    <t>EJECUTAR EL PLAN DE MANEJO AMBIENTAL</t>
  </si>
  <si>
    <t>Global</t>
  </si>
  <si>
    <t>Ejecutar el Plan de manejo del Tráfico</t>
  </si>
  <si>
    <t>TOTAL</t>
  </si>
  <si>
    <t>DATOS INFORME DE INTERVENTORÍA DEL CONTRATO 20 DE 2019</t>
  </si>
  <si>
    <t xml:space="preserve">
5.918
91.853
Total= 98.771</t>
  </si>
  <si>
    <t>Avance promedio metas producto en el cuatrienio</t>
  </si>
  <si>
    <t>Capacitación al personal de obra</t>
  </si>
  <si>
    <t>Mejoramiento de acceso a la obra</t>
  </si>
  <si>
    <t>Actividades de mantenimiento y recolocacion de polisombra</t>
  </si>
  <si>
    <t>Barrera anti turbidez</t>
  </si>
  <si>
    <t>Instalación de piedra, módulos de pasos de fauna</t>
  </si>
  <si>
    <t>Instalación de la Piedra</t>
  </si>
  <si>
    <t>Avance promedio metas producto Septiembre 2021</t>
  </si>
  <si>
    <t>Avance promedio ejecucion pptal Septiembre 2021</t>
  </si>
  <si>
    <t>Pasos proyectos por contribución de valorización</t>
  </si>
  <si>
    <t>Prefactibilidad</t>
  </si>
  <si>
    <t>Decretación</t>
  </si>
  <si>
    <t>Factibilidad</t>
  </si>
  <si>
    <t>Distribución</t>
  </si>
  <si>
    <t>Ejecución</t>
  </si>
  <si>
    <t>Recaudo</t>
  </si>
  <si>
    <t>Balance Final</t>
  </si>
  <si>
    <t>Liquidación</t>
  </si>
  <si>
    <t>Conjunto de análisis previos, debidamente documentados, que permiten determinar si una obra es susceptible de financiarse mediante la aplicación de la contribución de valorización.</t>
  </si>
  <si>
    <t>Es el acto administrativo expedido por el Alcalde, mediante el cual se señalan las obras o proyectos susceptibles de financiar total o parcialmente con la contribución de valorización, ordena la realización de los estudios definitivos de la obra y convoca a los propietarios y poseedores de los inmuebles de la zona de citación a declarar sus inmuebles y a elegir la Junta de Representantes.</t>
  </si>
  <si>
    <t>Conjunto de acciones para llevar a cabo los estudios definitivos y los diseños de construcción de la obra, para determinar si la obra es viable de financiarse total o parcialmente con la contribución de valorización. Contiene entre otras acciones, las siguientes: censo de inmuebles propietarios y poseedores, estudio de beneficio, presupuesto de distribución, estudio financiero, cálculo de la contribución, estudio socieconómico, estudios técnicos, licencias y permisos, análisis jurídico.</t>
  </si>
  <si>
    <t>Es el acto administrativo en el cual se determinan las obras a financiar por el sistema de la contribución de valorización, se ordena su ejecución en el evento de no haberse iniciado y se asigna la contribución de valorización que cada propietario o poseedor ha de pagar, de acuerdo con el beneficio obtenido o por obtener en sus inmuebles o predios.</t>
  </si>
  <si>
    <t>Corresponde a la etapa de realización de las inversiones del proyecto distribuido.</t>
  </si>
  <si>
    <t>Una vez en firme el acto administrativo que distribuye la contribución de valorización, el FONVALMED adquiere el derecho de iniciar el cobro de la misma.</t>
  </si>
  <si>
    <t>Cuando se haya terminado la construcción del proyecto u obra o se termine el plazo general de recaudo establecido en la resolución distribuidora, el representante legal del FONVALMED realizará un informe de gestión con los estados contables y financieros para evaluar la situación financiera y el estado de las obras.</t>
  </si>
  <si>
    <t>Una vez expirado el plazo general definido en la resolución distribuidora o el definido por la resolución que distribuyó el déficit, para el recaudo de las contribuciones y ejecutadas las obras, el represente legal del FONVALMED procederá mediante acto administrativo, a la liquidación contable del proyecto, previo concepto de la Junta de Representantes y del Consejo Directivo.</t>
  </si>
  <si>
    <t>UNIDAD DE MEDIDA DEL INDICADOR DE PRODUCTO</t>
  </si>
  <si>
    <t>Km</t>
  </si>
  <si>
    <t>PROGRAMACIÓN META PRODUCTO A 2022</t>
  </si>
  <si>
    <t>ACUMULADO META PRODUCTO 
 A 2021</t>
  </si>
  <si>
    <t>Fecha de Inicio</t>
  </si>
  <si>
    <t>Fecha de Terminación</t>
  </si>
  <si>
    <t>Porcentaje de avance Actividad Proyecto</t>
  </si>
  <si>
    <t xml:space="preserve">Dependencia Responsable </t>
  </si>
  <si>
    <t>Nombre del Responable</t>
  </si>
  <si>
    <t>Beneficiarios Programados</t>
  </si>
  <si>
    <t>Beneficiarios Cubiertos</t>
  </si>
  <si>
    <t>Fuente Presupuestal</t>
  </si>
  <si>
    <t>¿Requiere contratación?</t>
  </si>
  <si>
    <t>Tipo de Contración</t>
  </si>
  <si>
    <t>Fecha de Inicio Contratación</t>
  </si>
  <si>
    <t>1. Contratación personal de apoyo a la gestión.  OK</t>
  </si>
  <si>
    <t xml:space="preserve">2. Identificación y priorización de canales. </t>
  </si>
  <si>
    <t>4. Planeación del proyecto y estructuración de los Estudios Previos.</t>
  </si>
  <si>
    <t>5. Seguimiento al proceso de contratación.</t>
  </si>
  <si>
    <t xml:space="preserve">6. Supervisión en la ejecución de los contratos.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</si>
  <si>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1. Contratación de personal de apoyo a la gestón.  OK.</t>
  </si>
  <si>
    <t xml:space="preserve">2. Identificación de la problemática y revisión de la información existente. </t>
  </si>
  <si>
    <t xml:space="preserve">3. Socialización del proyecto con la comunidad.   </t>
  </si>
  <si>
    <t>4. Identificación y ejecución de trámites jurídicos para la viabilidad del proyecto.</t>
  </si>
  <si>
    <t>5. Identificación, planeación y contratación de estudios complementarios.</t>
  </si>
  <si>
    <t>6. Estructuración del mecanismo de financiamiento</t>
  </si>
  <si>
    <t>7. Consecución de recursos públicos o privados</t>
  </si>
  <si>
    <t>8. Seguimiento al proceso de Contratación.</t>
  </si>
  <si>
    <t>9. Supervisión en la ejecución de los contratos.</t>
  </si>
  <si>
    <t>3. Identificación de las fuentes de financiación y la consecución de los recursos.</t>
  </si>
  <si>
    <t>Departamento Administrativo de Valorización Distrital</t>
  </si>
  <si>
    <t>2.3.3205.0900.2020130010239</t>
  </si>
  <si>
    <t>Si</t>
  </si>
  <si>
    <t>2.3.2402.0600.2021130010154</t>
  </si>
  <si>
    <t>2.3.3207.0900.2020130010241</t>
  </si>
  <si>
    <t>ICLD</t>
  </si>
  <si>
    <t xml:space="preserve">
1.2.3.2.02-043- OTRAS CONTRIBUCIONES- CONTRIBUCION VALORIZACION</t>
  </si>
  <si>
    <t>1.3.2.3.05-023-- OTROS RENDIMIENTOS FINANCIEROS VALORIZACION</t>
  </si>
  <si>
    <t>1.2.1.0.00-001 - ICLD</t>
  </si>
  <si>
    <t>OTROS RENDIMIENTOS FINANCIEROS VALORIZACION</t>
  </si>
  <si>
    <t>OTRAS CONTRIBUCIONES- CONTRIBUCION VALORIZACION</t>
  </si>
  <si>
    <t>Mínima cuantía
Licitación Pública</t>
  </si>
  <si>
    <t>01-01-2022
01/03/2022</t>
  </si>
  <si>
    <t>U</t>
  </si>
  <si>
    <t>M2</t>
  </si>
  <si>
    <t>Seguimiento  Fase I del Componente 1 del proyecto de protección costera  mediante convenio interadministrativo 257 de 2018, celebrado entre el Fondo Nacional de Gestión del Riesgo de Desastres y el Distrito Turístico y Cultural de  Cartagena.
Recibo y liquidación contrato 20-2019 "Optimización del Pedraplén para la conformación de la cimentación de la Vía Transversal Barú en el Tramo 2 de Playetas del Distrito de Cartagena de Indias".</t>
  </si>
  <si>
    <t>Supervisión Proyecto Concesión Corredor de Carga
Recibo Tramo III, Proyecto Transversal Barú  contrato Val-02-06</t>
  </si>
  <si>
    <t>Contratación diseño de ingeniería de detalle de los canales: Providencia, Puerto de Pescadores e India Catalina.
Recibo y liquidación Convenio Interadminsitrativo proyecto El Laguito
Revisión Proyectos Fase I y Fase II del Plan Maestro de Drenaje Pluvial, según resolución 661 de 2019.</t>
  </si>
  <si>
    <t>2,04 km</t>
  </si>
  <si>
    <t>Sin Presupuesto</t>
  </si>
  <si>
    <t>Contratación obras Boxcoulvert o canal del Plan Maestro de Drenasjes Pluviales.
Seguimiento Construcción Canal Avenida 1 de Bocagrande.</t>
  </si>
  <si>
    <t>10 km</t>
  </si>
  <si>
    <t>38 km</t>
  </si>
  <si>
    <t>44,5 km</t>
  </si>
  <si>
    <t>6,0 km</t>
  </si>
  <si>
    <t>10.300 m2</t>
  </si>
  <si>
    <t xml:space="preserve"> PLAN DE ACCION DAVD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</si>
</sst>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0.0%"/>
    <numFmt numFmtId="166" formatCode="0.0"/>
    <numFmt numFmtId="167" formatCode="&quot;$&quot;\ #,##0"/>
    <numFmt numFmtId="168" formatCode="_-&quot;$&quot;\ * #,##0_-;\-&quot;$&quot;\ * #,##0_-;_-&quot;$&quot;\ * &quot;-&quot;??_-;_-@_-"/>
    <numFmt numFmtId="169" formatCode="[$$-240A]\ #,##0"/>
    <numFmt numFmtId="170" formatCode="#,##0.0"/>
    <numFmt numFmtId="171" formatCode="#,##0.000_ ;\-#,##0.000\ "/>
    <numFmt numFmtId="172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40">
    <xf numFmtId="0" fontId="0" fillId="0" borderId="0" xfId="0"/>
    <xf numFmtId="0" fontId="3" fillId="0" borderId="1" xfId="0" applyFont="1" applyBorder="1" applyAlignment="1">
      <alignment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49" fontId="4" fillId="0" borderId="1" xfId="0" applyNumberFormat="1" applyFont="1" applyBorder="1" applyAlignment="1">
      <alignment horizontal="center" vertical="center"/>
    </xf>
    <xf numFmtId="9" fontId="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right" vertical="center" wrapText="1"/>
    </xf>
    <xf numFmtId="164" fontId="7" fillId="0" borderId="6" xfId="2" applyFont="1" applyFill="1" applyBorder="1" applyAlignment="1">
      <alignment vertical="center"/>
    </xf>
    <xf numFmtId="164" fontId="0" fillId="0" borderId="1" xfId="0" applyNumberFormat="1" applyBorder="1"/>
    <xf numFmtId="164" fontId="0" fillId="0" borderId="1" xfId="2" applyFont="1" applyBorder="1" applyAlignment="1">
      <alignment wrapText="1"/>
    </xf>
    <xf numFmtId="9" fontId="0" fillId="0" borderId="1" xfId="3" applyFont="1" applyBorder="1"/>
    <xf numFmtId="4" fontId="6" fillId="0" borderId="1" xfId="0" applyNumberFormat="1" applyFont="1" applyBorder="1" applyAlignment="1">
      <alignment horizontal="right" vertical="center"/>
    </xf>
    <xf numFmtId="169" fontId="6" fillId="0" borderId="1" xfId="0" applyNumberFormat="1" applyFont="1" applyBorder="1" applyAlignment="1">
      <alignment horizontal="right" vertical="center"/>
    </xf>
    <xf numFmtId="170" fontId="6" fillId="0" borderId="1" xfId="0" applyNumberFormat="1" applyFont="1" applyBorder="1" applyAlignment="1">
      <alignment horizontal="right" vertical="center" wrapText="1"/>
    </xf>
    <xf numFmtId="3" fontId="6" fillId="0" borderId="1" xfId="0" applyNumberFormat="1" applyFont="1" applyBorder="1" applyAlignment="1">
      <alignment horizontal="right" vertical="center" wrapText="1"/>
    </xf>
    <xf numFmtId="171" fontId="0" fillId="0" borderId="1" xfId="0" applyNumberFormat="1" applyBorder="1" applyAlignment="1">
      <alignment wrapText="1"/>
    </xf>
    <xf numFmtId="164" fontId="2" fillId="4" borderId="1" xfId="0" applyNumberFormat="1" applyFont="1" applyFill="1" applyBorder="1"/>
    <xf numFmtId="0" fontId="2" fillId="4" borderId="1" xfId="0" applyFont="1" applyFill="1" applyBorder="1"/>
    <xf numFmtId="9" fontId="0" fillId="4" borderId="1" xfId="3" applyFont="1" applyFill="1" applyBorder="1"/>
    <xf numFmtId="9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8" fontId="0" fillId="0" borderId="1" xfId="2" applyNumberFormat="1" applyFont="1" applyBorder="1"/>
    <xf numFmtId="0" fontId="4" fillId="0" borderId="1" xfId="0" applyFont="1" applyFill="1" applyBorder="1" applyAlignment="1">
      <alignment horizontal="left" vertical="center" wrapText="1"/>
    </xf>
    <xf numFmtId="172" fontId="0" fillId="0" borderId="4" xfId="1" applyNumberFormat="1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9" fontId="4" fillId="0" borderId="5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0" fillId="0" borderId="5" xfId="0" applyBorder="1" applyAlignment="1">
      <alignment vertical="center"/>
    </xf>
    <xf numFmtId="9" fontId="1" fillId="0" borderId="3" xfId="3" applyFont="1" applyBorder="1" applyAlignment="1">
      <alignment horizontal="center" vertical="center" wrapText="1"/>
    </xf>
    <xf numFmtId="9" fontId="1" fillId="0" borderId="4" xfId="3" applyFont="1" applyBorder="1" applyAlignment="1">
      <alignment horizontal="center" vertical="center" wrapText="1"/>
    </xf>
    <xf numFmtId="9" fontId="4" fillId="0" borderId="4" xfId="3" applyFont="1" applyBorder="1" applyAlignment="1">
      <alignment horizontal="center" vertical="center" wrapText="1"/>
    </xf>
    <xf numFmtId="9" fontId="4" fillId="0" borderId="5" xfId="3" applyFont="1" applyBorder="1" applyAlignment="1">
      <alignment horizontal="center" vertical="center" wrapText="1"/>
    </xf>
    <xf numFmtId="172" fontId="0" fillId="0" borderId="3" xfId="1" applyNumberFormat="1" applyFont="1" applyBorder="1" applyAlignment="1">
      <alignment vertical="center" wrapText="1"/>
    </xf>
    <xf numFmtId="172" fontId="0" fillId="0" borderId="4" xfId="1" applyNumberFormat="1" applyFont="1" applyBorder="1" applyAlignment="1">
      <alignment vertical="center" wrapText="1"/>
    </xf>
    <xf numFmtId="14" fontId="4" fillId="0" borderId="3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14" fontId="4" fillId="0" borderId="4" xfId="0" applyNumberFormat="1" applyFont="1" applyBorder="1" applyAlignment="1">
      <alignment horizontal="center" vertical="center" wrapText="1"/>
    </xf>
    <xf numFmtId="14" fontId="4" fillId="0" borderId="5" xfId="0" applyNumberFormat="1" applyFont="1" applyBorder="1" applyAlignment="1">
      <alignment horizontal="center" vertical="center" wrapText="1"/>
    </xf>
    <xf numFmtId="172" fontId="0" fillId="0" borderId="5" xfId="1" applyNumberFormat="1" applyFont="1" applyBorder="1" applyAlignment="1">
      <alignment vertical="center" wrapText="1"/>
    </xf>
    <xf numFmtId="9" fontId="1" fillId="0" borderId="3" xfId="0" applyNumberFormat="1" applyFont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8" fontId="0" fillId="0" borderId="0" xfId="0" applyNumberFormat="1"/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4" fontId="9" fillId="0" borderId="4" xfId="2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168" fontId="2" fillId="0" borderId="1" xfId="2" applyNumberFormat="1" applyFont="1" applyBorder="1" applyAlignment="1">
      <alignment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9" fontId="4" fillId="0" borderId="5" xfId="0" applyNumberFormat="1" applyFont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14" fontId="4" fillId="0" borderId="5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172" fontId="0" fillId="0" borderId="3" xfId="1" applyNumberFormat="1" applyFont="1" applyBorder="1" applyAlignment="1">
      <alignment horizontal="center" vertical="center" wrapText="1"/>
    </xf>
    <xf numFmtId="172" fontId="0" fillId="0" borderId="4" xfId="1" applyNumberFormat="1" applyFont="1" applyBorder="1" applyAlignment="1">
      <alignment horizontal="center" vertical="center" wrapText="1"/>
    </xf>
    <xf numFmtId="172" fontId="0" fillId="0" borderId="5" xfId="1" applyNumberFormat="1" applyFont="1" applyBorder="1" applyAlignment="1">
      <alignment horizontal="center" vertical="center" wrapText="1"/>
    </xf>
    <xf numFmtId="9" fontId="3" fillId="0" borderId="3" xfId="0" applyNumberFormat="1" applyFont="1" applyBorder="1" applyAlignment="1">
      <alignment horizontal="center" vertical="center"/>
    </xf>
    <xf numFmtId="9" fontId="3" fillId="0" borderId="5" xfId="0" applyNumberFormat="1" applyFont="1" applyBorder="1" applyAlignment="1">
      <alignment horizontal="center" vertical="center"/>
    </xf>
    <xf numFmtId="166" fontId="3" fillId="0" borderId="3" xfId="0" applyNumberFormat="1" applyFont="1" applyFill="1" applyBorder="1" applyAlignment="1">
      <alignment horizontal="center" vertical="center"/>
    </xf>
    <xf numFmtId="166" fontId="3" fillId="0" borderId="4" xfId="0" applyNumberFormat="1" applyFont="1" applyFill="1" applyBorder="1" applyAlignment="1">
      <alignment horizontal="center" vertical="center"/>
    </xf>
    <xf numFmtId="166" fontId="3" fillId="0" borderId="5" xfId="0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67" fontId="1" fillId="0" borderId="3" xfId="0" applyNumberFormat="1" applyFont="1" applyBorder="1" applyAlignment="1">
      <alignment horizontal="center" vertical="center" wrapText="1"/>
    </xf>
    <xf numFmtId="167" fontId="4" fillId="0" borderId="4" xfId="0" applyNumberFormat="1" applyFont="1" applyBorder="1" applyAlignment="1">
      <alignment horizontal="center" vertical="center" wrapText="1"/>
    </xf>
    <xf numFmtId="167" fontId="4" fillId="0" borderId="5" xfId="0" applyNumberFormat="1" applyFont="1" applyBorder="1" applyAlignment="1">
      <alignment horizontal="center" vertical="center" wrapText="1"/>
    </xf>
    <xf numFmtId="164" fontId="9" fillId="0" borderId="3" xfId="2" applyFont="1" applyBorder="1" applyAlignment="1">
      <alignment horizontal="center" vertical="center" wrapText="1"/>
    </xf>
    <xf numFmtId="164" fontId="9" fillId="0" borderId="4" xfId="2" applyFont="1" applyBorder="1" applyAlignment="1">
      <alignment horizontal="center" vertical="center" wrapText="1"/>
    </xf>
    <xf numFmtId="164" fontId="9" fillId="0" borderId="5" xfId="2" applyFont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166" fontId="3" fillId="0" borderId="3" xfId="0" applyNumberFormat="1" applyFont="1" applyFill="1" applyBorder="1" applyAlignment="1">
      <alignment horizontal="center" vertical="center" wrapText="1"/>
    </xf>
    <xf numFmtId="166" fontId="3" fillId="0" borderId="4" xfId="0" applyNumberFormat="1" applyFont="1" applyFill="1" applyBorder="1" applyAlignment="1">
      <alignment horizontal="center" vertical="center" wrapText="1"/>
    </xf>
    <xf numFmtId="166" fontId="3" fillId="0" borderId="5" xfId="0" applyNumberFormat="1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3" fontId="1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164" fontId="4" fillId="0" borderId="3" xfId="2" applyFont="1" applyBorder="1" applyAlignment="1">
      <alignment horizontal="center" vertical="center" wrapText="1"/>
    </xf>
    <xf numFmtId="164" fontId="4" fillId="0" borderId="4" xfId="2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16"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  <dxf>
      <numFmt numFmtId="173" formatCode="\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3</xdr:col>
      <xdr:colOff>0</xdr:colOff>
      <xdr:row>21</xdr:row>
      <xdr:rowOff>142875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6F4F40F-A92A-4442-8B1C-9D3954FCE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5225"/>
          <a:ext cx="3152775" cy="223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6</xdr:col>
      <xdr:colOff>447675</xdr:colOff>
      <xdr:row>21</xdr:row>
      <xdr:rowOff>142875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DBE0E5D-F098-4868-BD86-FAE97095C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3705225"/>
          <a:ext cx="3152775" cy="223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2</xdr:col>
      <xdr:colOff>723900</xdr:colOff>
      <xdr:row>35</xdr:row>
      <xdr:rowOff>85725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B5D624B-374D-455E-9636-9EB62A796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2225"/>
          <a:ext cx="3114675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6</xdr:col>
      <xdr:colOff>180975</xdr:colOff>
      <xdr:row>35</xdr:row>
      <xdr:rowOff>85725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058A1E5-C9C6-4C93-A6EE-90EE5F3B4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6372225"/>
          <a:ext cx="2886075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1</xdr:rowOff>
    </xdr:from>
    <xdr:to>
      <xdr:col>2</xdr:col>
      <xdr:colOff>745258</xdr:colOff>
      <xdr:row>49</xdr:row>
      <xdr:rowOff>57151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3C5C066-D1F2-493F-AC26-88610B320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39226"/>
          <a:ext cx="3136033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742951</xdr:colOff>
      <xdr:row>37</xdr:row>
      <xdr:rowOff>171451</xdr:rowOff>
    </xdr:from>
    <xdr:to>
      <xdr:col>6</xdr:col>
      <xdr:colOff>1241345</xdr:colOff>
      <xdr:row>49</xdr:row>
      <xdr:rowOff>57151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966FA483-473C-4077-BDC0-49B5AEE1E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6" y="9020176"/>
          <a:ext cx="3965494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8</xdr:col>
      <xdr:colOff>942975</xdr:colOff>
      <xdr:row>49</xdr:row>
      <xdr:rowOff>41791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F7BEC64-B19E-4426-B9B2-A0A4C0150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9039225"/>
          <a:ext cx="1704975" cy="2137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51</xdr:row>
      <xdr:rowOff>0</xdr:rowOff>
    </xdr:from>
    <xdr:to>
      <xdr:col>3</xdr:col>
      <xdr:colOff>104775</xdr:colOff>
      <xdr:row>63</xdr:row>
      <xdr:rowOff>171541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BCB60E9B-74B2-4305-A18C-D3E4142D9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515725"/>
          <a:ext cx="3257549" cy="245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66</xdr:row>
      <xdr:rowOff>1</xdr:rowOff>
    </xdr:from>
    <xdr:to>
      <xdr:col>3</xdr:col>
      <xdr:colOff>15324</xdr:colOff>
      <xdr:row>79</xdr:row>
      <xdr:rowOff>95251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669400F7-E45E-4B46-B09B-6B3AD7912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4373226"/>
          <a:ext cx="3168098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65</xdr:row>
      <xdr:rowOff>171450</xdr:rowOff>
    </xdr:from>
    <xdr:to>
      <xdr:col>6</xdr:col>
      <xdr:colOff>414693</xdr:colOff>
      <xdr:row>79</xdr:row>
      <xdr:rowOff>85725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EAEEAC8-22F6-44BC-9565-D05B23C48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4354175"/>
          <a:ext cx="3100743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66</xdr:row>
      <xdr:rowOff>0</xdr:rowOff>
    </xdr:from>
    <xdr:to>
      <xdr:col>8</xdr:col>
      <xdr:colOff>895350</xdr:colOff>
      <xdr:row>79</xdr:row>
      <xdr:rowOff>79620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F3AFF2F-9CF8-45EE-9F60-5AD34AB82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4373225"/>
          <a:ext cx="2943225" cy="2556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3</xdr:col>
      <xdr:colOff>0</xdr:colOff>
      <xdr:row>93</xdr:row>
      <xdr:rowOff>159770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C09621F-844D-4E16-8911-A300C2982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21225"/>
          <a:ext cx="3152775" cy="225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752476</xdr:colOff>
      <xdr:row>82</xdr:row>
      <xdr:rowOff>0</xdr:rowOff>
    </xdr:from>
    <xdr:to>
      <xdr:col>5</xdr:col>
      <xdr:colOff>1062746</xdr:colOff>
      <xdr:row>93</xdr:row>
      <xdr:rowOff>171450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7868958F-6F92-4911-AB71-CEF6BE80A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1" y="17421225"/>
          <a:ext cx="2596270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43"/>
  <sheetViews>
    <sheetView showGridLines="0" tabSelected="1" topLeftCell="Z28" zoomScale="64" zoomScaleNormal="64" workbookViewId="0">
      <selection activeCell="J2" sqref="J2"/>
    </sheetView>
  </sheetViews>
  <sheetFormatPr baseColWidth="10" defaultRowHeight="14.5" x14ac:dyDescent="0.35"/>
  <cols>
    <col min="1" max="1" width="27.7265625" customWidth="1"/>
    <col min="2" max="2" width="23" customWidth="1"/>
    <col min="3" max="3" width="29.81640625" customWidth="1"/>
    <col min="4" max="4" width="25.453125" customWidth="1"/>
    <col min="5" max="5" width="23.7265625" customWidth="1"/>
    <col min="6" max="6" width="19.26953125" customWidth="1"/>
    <col min="7" max="8" width="29.7265625" customWidth="1"/>
    <col min="9" max="9" width="30" customWidth="1"/>
    <col min="10" max="10" width="43.453125" customWidth="1"/>
    <col min="11" max="11" width="38.26953125" customWidth="1"/>
    <col min="12" max="12" width="33.26953125" customWidth="1"/>
    <col min="13" max="13" width="35" customWidth="1"/>
    <col min="14" max="14" width="31.453125" customWidth="1"/>
    <col min="15" max="15" width="32.26953125" customWidth="1"/>
    <col min="16" max="16" width="40" customWidth="1"/>
    <col min="17" max="17" width="39.26953125" customWidth="1"/>
    <col min="18" max="18" width="36" customWidth="1"/>
    <col min="19" max="19" width="19.26953125" style="58" bestFit="1" customWidth="1"/>
    <col min="20" max="20" width="16.81640625" style="54" customWidth="1"/>
    <col min="21" max="23" width="26.453125" customWidth="1"/>
    <col min="24" max="24" width="18.453125" hidden="1" customWidth="1"/>
    <col min="25" max="25" width="17.453125" hidden="1" customWidth="1"/>
    <col min="26" max="26" width="28.7265625" customWidth="1"/>
    <col min="27" max="27" width="26.81640625" bestFit="1" customWidth="1"/>
    <col min="28" max="28" width="25.453125" bestFit="1" customWidth="1"/>
    <col min="29" max="29" width="38.81640625" customWidth="1"/>
    <col min="30" max="30" width="29.26953125" bestFit="1" customWidth="1"/>
    <col min="31" max="31" width="17.453125" bestFit="1" customWidth="1"/>
    <col min="32" max="32" width="23.1796875" bestFit="1" customWidth="1"/>
    <col min="33" max="33" width="19.1796875" bestFit="1" customWidth="1"/>
    <col min="34" max="34" width="58.7265625" customWidth="1"/>
    <col min="36" max="36" width="12.7265625" bestFit="1" customWidth="1"/>
  </cols>
  <sheetData>
    <row r="1" spans="1:36" ht="51.75" customHeight="1" x14ac:dyDescent="0.35">
      <c r="A1" s="128" t="s">
        <v>173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</row>
    <row r="2" spans="1:36" ht="110.25" customHeight="1" x14ac:dyDescent="0.35">
      <c r="A2" s="30" t="s">
        <v>0</v>
      </c>
      <c r="B2" s="30" t="s">
        <v>1</v>
      </c>
      <c r="C2" s="30" t="s">
        <v>2</v>
      </c>
      <c r="D2" s="30" t="s">
        <v>3</v>
      </c>
      <c r="E2" s="31" t="s">
        <v>4</v>
      </c>
      <c r="F2" s="30" t="s">
        <v>5</v>
      </c>
      <c r="G2" s="30" t="s">
        <v>6</v>
      </c>
      <c r="H2" s="30" t="s">
        <v>117</v>
      </c>
      <c r="I2" s="30" t="s">
        <v>3</v>
      </c>
      <c r="J2" s="30" t="s">
        <v>7</v>
      </c>
      <c r="K2" s="30" t="s">
        <v>8</v>
      </c>
      <c r="L2" s="30" t="s">
        <v>119</v>
      </c>
      <c r="M2" s="30" t="s">
        <v>120</v>
      </c>
      <c r="N2" s="30" t="s">
        <v>9</v>
      </c>
      <c r="O2" s="30" t="s">
        <v>10</v>
      </c>
      <c r="P2" s="30" t="s">
        <v>11</v>
      </c>
      <c r="Q2" s="30" t="s">
        <v>12</v>
      </c>
      <c r="R2" s="30" t="s">
        <v>13</v>
      </c>
      <c r="S2" s="56" t="s">
        <v>121</v>
      </c>
      <c r="T2" s="30" t="s">
        <v>122</v>
      </c>
      <c r="U2" s="30" t="s">
        <v>126</v>
      </c>
      <c r="V2" s="30" t="s">
        <v>127</v>
      </c>
      <c r="W2" s="30" t="s">
        <v>123</v>
      </c>
      <c r="X2" s="30" t="s">
        <v>124</v>
      </c>
      <c r="Y2" s="30" t="s">
        <v>125</v>
      </c>
      <c r="Z2" s="30" t="s">
        <v>14</v>
      </c>
      <c r="AA2" s="30" t="s">
        <v>15</v>
      </c>
      <c r="AB2" s="30" t="s">
        <v>128</v>
      </c>
      <c r="AC2" s="30" t="s">
        <v>16</v>
      </c>
      <c r="AD2" s="30" t="s">
        <v>17</v>
      </c>
      <c r="AE2" s="30" t="s">
        <v>129</v>
      </c>
      <c r="AF2" s="30" t="s">
        <v>130</v>
      </c>
      <c r="AG2" s="30" t="s">
        <v>131</v>
      </c>
      <c r="AH2" s="30" t="s">
        <v>65</v>
      </c>
    </row>
    <row r="3" spans="1:36" ht="47.25" customHeight="1" x14ac:dyDescent="0.35">
      <c r="A3" s="87" t="s">
        <v>18</v>
      </c>
      <c r="B3" s="87" t="s">
        <v>19</v>
      </c>
      <c r="C3" s="90" t="s">
        <v>20</v>
      </c>
      <c r="D3" s="104">
        <v>0.39</v>
      </c>
      <c r="E3" s="104">
        <v>0.45</v>
      </c>
      <c r="F3" s="87" t="s">
        <v>27</v>
      </c>
      <c r="G3" s="87" t="s">
        <v>30</v>
      </c>
      <c r="H3" s="87" t="s">
        <v>118</v>
      </c>
      <c r="I3" s="87">
        <v>32.9</v>
      </c>
      <c r="J3" s="109" t="s">
        <v>47</v>
      </c>
      <c r="K3" s="129">
        <v>7.6</v>
      </c>
      <c r="L3" s="72" t="s">
        <v>169</v>
      </c>
      <c r="M3" s="93" t="s">
        <v>50</v>
      </c>
      <c r="N3" s="81" t="s">
        <v>54</v>
      </c>
      <c r="O3" s="132" t="s">
        <v>57</v>
      </c>
      <c r="P3" s="81" t="s">
        <v>60</v>
      </c>
      <c r="Q3" s="41" t="s">
        <v>132</v>
      </c>
      <c r="R3" s="47">
        <v>0.16</v>
      </c>
      <c r="S3" s="53">
        <v>44564</v>
      </c>
      <c r="T3" s="55">
        <v>44589</v>
      </c>
      <c r="U3" s="101">
        <v>16108</v>
      </c>
      <c r="V3" s="101">
        <v>16108</v>
      </c>
      <c r="W3" s="51"/>
      <c r="X3" s="101" t="s">
        <v>147</v>
      </c>
      <c r="Y3" s="87" t="s">
        <v>63</v>
      </c>
      <c r="Z3" s="72" t="s">
        <v>152</v>
      </c>
      <c r="AA3" s="137">
        <v>2088612467</v>
      </c>
      <c r="AB3" s="72" t="s">
        <v>155</v>
      </c>
      <c r="AC3" s="87" t="s">
        <v>148</v>
      </c>
      <c r="AD3" s="87" t="s">
        <v>148</v>
      </c>
      <c r="AE3" s="109" t="s">
        <v>149</v>
      </c>
      <c r="AF3" s="87" t="s">
        <v>158</v>
      </c>
      <c r="AG3" s="87" t="s">
        <v>159</v>
      </c>
      <c r="AH3" s="87" t="s">
        <v>164</v>
      </c>
    </row>
    <row r="4" spans="1:36" ht="15.5" x14ac:dyDescent="0.35">
      <c r="A4" s="88"/>
      <c r="B4" s="88"/>
      <c r="C4" s="91"/>
      <c r="D4" s="118"/>
      <c r="E4" s="118"/>
      <c r="F4" s="88"/>
      <c r="G4" s="88"/>
      <c r="H4" s="88"/>
      <c r="I4" s="88"/>
      <c r="J4" s="110"/>
      <c r="K4" s="130"/>
      <c r="L4" s="73"/>
      <c r="M4" s="94"/>
      <c r="N4" s="82"/>
      <c r="O4" s="123"/>
      <c r="P4" s="82"/>
      <c r="Q4" s="40" t="s">
        <v>133</v>
      </c>
      <c r="R4" s="48">
        <v>0.16</v>
      </c>
      <c r="S4" s="59">
        <v>44564</v>
      </c>
      <c r="T4" s="59">
        <v>44926</v>
      </c>
      <c r="U4" s="102"/>
      <c r="V4" s="102"/>
      <c r="W4" s="52"/>
      <c r="X4" s="102"/>
      <c r="Y4" s="88"/>
      <c r="Z4" s="73"/>
      <c r="AA4" s="138"/>
      <c r="AB4" s="73"/>
      <c r="AC4" s="88"/>
      <c r="AD4" s="88"/>
      <c r="AE4" s="110"/>
      <c r="AF4" s="88"/>
      <c r="AG4" s="88"/>
      <c r="AH4" s="88"/>
    </row>
    <row r="5" spans="1:36" ht="46.5" x14ac:dyDescent="0.35">
      <c r="A5" s="88"/>
      <c r="B5" s="88"/>
      <c r="C5" s="91"/>
      <c r="D5" s="118"/>
      <c r="E5" s="118"/>
      <c r="F5" s="88"/>
      <c r="G5" s="88"/>
      <c r="H5" s="88"/>
      <c r="I5" s="88"/>
      <c r="J5" s="110"/>
      <c r="K5" s="130"/>
      <c r="L5" s="73"/>
      <c r="M5" s="94"/>
      <c r="N5" s="82"/>
      <c r="O5" s="123"/>
      <c r="P5" s="82"/>
      <c r="Q5" s="42" t="s">
        <v>146</v>
      </c>
      <c r="R5" s="48">
        <v>0.2</v>
      </c>
      <c r="S5" s="59">
        <v>44564</v>
      </c>
      <c r="T5" s="59">
        <v>44926</v>
      </c>
      <c r="U5" s="102"/>
      <c r="V5" s="102"/>
      <c r="W5" s="52"/>
      <c r="X5" s="102"/>
      <c r="Y5" s="88"/>
      <c r="Z5" s="73"/>
      <c r="AA5" s="138"/>
      <c r="AB5" s="73"/>
      <c r="AC5" s="88"/>
      <c r="AD5" s="88"/>
      <c r="AE5" s="110"/>
      <c r="AF5" s="88"/>
      <c r="AG5" s="88"/>
      <c r="AH5" s="88"/>
    </row>
    <row r="6" spans="1:36" ht="31" x14ac:dyDescent="0.35">
      <c r="A6" s="88"/>
      <c r="B6" s="88"/>
      <c r="C6" s="91"/>
      <c r="D6" s="118"/>
      <c r="E6" s="118"/>
      <c r="F6" s="88"/>
      <c r="G6" s="88"/>
      <c r="H6" s="88"/>
      <c r="I6" s="88"/>
      <c r="J6" s="110"/>
      <c r="K6" s="130"/>
      <c r="L6" s="73"/>
      <c r="M6" s="94"/>
      <c r="N6" s="82"/>
      <c r="O6" s="123"/>
      <c r="P6" s="82"/>
      <c r="Q6" s="42" t="s">
        <v>134</v>
      </c>
      <c r="R6" s="48">
        <v>0.16</v>
      </c>
      <c r="S6" s="59">
        <v>44591</v>
      </c>
      <c r="T6" s="59">
        <v>44834</v>
      </c>
      <c r="U6" s="102"/>
      <c r="V6" s="102"/>
      <c r="W6" s="52"/>
      <c r="X6" s="102"/>
      <c r="Y6" s="88"/>
      <c r="Z6" s="73"/>
      <c r="AA6" s="138"/>
      <c r="AB6" s="73"/>
      <c r="AC6" s="88"/>
      <c r="AD6" s="88"/>
      <c r="AE6" s="110"/>
      <c r="AF6" s="88"/>
      <c r="AG6" s="88"/>
      <c r="AH6" s="88"/>
    </row>
    <row r="7" spans="1:36" ht="31" x14ac:dyDescent="0.35">
      <c r="A7" s="88"/>
      <c r="B7" s="88"/>
      <c r="C7" s="91"/>
      <c r="D7" s="118"/>
      <c r="E7" s="118"/>
      <c r="F7" s="88"/>
      <c r="G7" s="88"/>
      <c r="H7" s="88"/>
      <c r="I7" s="88"/>
      <c r="J7" s="110"/>
      <c r="K7" s="130"/>
      <c r="L7" s="73"/>
      <c r="M7" s="94"/>
      <c r="N7" s="82"/>
      <c r="O7" s="123"/>
      <c r="P7" s="82"/>
      <c r="Q7" s="42" t="s">
        <v>135</v>
      </c>
      <c r="R7" s="49">
        <v>0.16</v>
      </c>
      <c r="S7" s="59">
        <v>44591</v>
      </c>
      <c r="T7" s="59">
        <v>44926</v>
      </c>
      <c r="U7" s="102"/>
      <c r="V7" s="102"/>
      <c r="W7" s="52"/>
      <c r="X7" s="102"/>
      <c r="Y7" s="88"/>
      <c r="Z7" s="73"/>
      <c r="AA7" s="138"/>
      <c r="AB7" s="73"/>
      <c r="AC7" s="88"/>
      <c r="AD7" s="88"/>
      <c r="AE7" s="110"/>
      <c r="AF7" s="88"/>
      <c r="AG7" s="88"/>
      <c r="AH7" s="88"/>
    </row>
    <row r="8" spans="1:36" ht="31.5" customHeight="1" x14ac:dyDescent="0.35">
      <c r="A8" s="88"/>
      <c r="B8" s="88"/>
      <c r="C8" s="92"/>
      <c r="D8" s="105"/>
      <c r="E8" s="105"/>
      <c r="F8" s="88"/>
      <c r="G8" s="89"/>
      <c r="H8" s="89"/>
      <c r="I8" s="89"/>
      <c r="J8" s="111"/>
      <c r="K8" s="131"/>
      <c r="L8" s="74"/>
      <c r="M8" s="95"/>
      <c r="N8" s="83"/>
      <c r="O8" s="124"/>
      <c r="P8" s="83"/>
      <c r="Q8" s="43" t="s">
        <v>136</v>
      </c>
      <c r="R8" s="50">
        <v>0.16</v>
      </c>
      <c r="S8" s="60">
        <v>44621</v>
      </c>
      <c r="T8" s="60">
        <v>44926</v>
      </c>
      <c r="U8" s="102"/>
      <c r="V8" s="102"/>
      <c r="W8" s="61"/>
      <c r="X8" s="102"/>
      <c r="Y8" s="88"/>
      <c r="Z8" s="133" t="s">
        <v>156</v>
      </c>
      <c r="AA8" s="138">
        <v>11058604</v>
      </c>
      <c r="AB8" s="135" t="s">
        <v>154</v>
      </c>
      <c r="AC8" s="88"/>
      <c r="AD8" s="88"/>
      <c r="AE8" s="110"/>
      <c r="AF8" s="88"/>
      <c r="AG8" s="88"/>
      <c r="AH8" s="89"/>
    </row>
    <row r="9" spans="1:36" ht="41.25" customHeight="1" x14ac:dyDescent="0.35">
      <c r="A9" s="88"/>
      <c r="B9" s="88"/>
      <c r="C9" s="90" t="s">
        <v>21</v>
      </c>
      <c r="D9" s="104">
        <v>0.05</v>
      </c>
      <c r="E9" s="104">
        <v>0.1</v>
      </c>
      <c r="F9" s="88"/>
      <c r="G9" s="87" t="s">
        <v>31</v>
      </c>
      <c r="H9" s="87" t="s">
        <v>118</v>
      </c>
      <c r="I9" s="87" t="s">
        <v>37</v>
      </c>
      <c r="J9" s="109" t="s">
        <v>42</v>
      </c>
      <c r="K9" s="125">
        <v>6</v>
      </c>
      <c r="L9" s="72" t="s">
        <v>168</v>
      </c>
      <c r="M9" s="72" t="s">
        <v>37</v>
      </c>
      <c r="N9" s="81" t="s">
        <v>54</v>
      </c>
      <c r="O9" s="122" t="s">
        <v>57</v>
      </c>
      <c r="P9" s="81" t="s">
        <v>60</v>
      </c>
      <c r="Q9" s="44" t="s">
        <v>137</v>
      </c>
      <c r="R9" s="35">
        <v>0.11</v>
      </c>
      <c r="S9" s="55">
        <v>44564</v>
      </c>
      <c r="T9" s="55">
        <v>44589</v>
      </c>
      <c r="U9" s="102"/>
      <c r="V9" s="102"/>
      <c r="W9" s="34"/>
      <c r="X9" s="102"/>
      <c r="Y9" s="88"/>
      <c r="Z9" s="134"/>
      <c r="AA9" s="138"/>
      <c r="AB9" s="136"/>
      <c r="AC9" s="88"/>
      <c r="AD9" s="88"/>
      <c r="AE9" s="110"/>
      <c r="AF9" s="88"/>
      <c r="AG9" s="88"/>
      <c r="AH9" s="88" t="s">
        <v>167</v>
      </c>
    </row>
    <row r="10" spans="1:36" ht="31" x14ac:dyDescent="0.35">
      <c r="A10" s="88"/>
      <c r="B10" s="88"/>
      <c r="C10" s="91"/>
      <c r="D10" s="118"/>
      <c r="E10" s="118"/>
      <c r="F10" s="88"/>
      <c r="G10" s="88"/>
      <c r="H10" s="88"/>
      <c r="I10" s="88"/>
      <c r="J10" s="110"/>
      <c r="K10" s="126"/>
      <c r="L10" s="73"/>
      <c r="M10" s="73"/>
      <c r="N10" s="82"/>
      <c r="O10" s="123"/>
      <c r="P10" s="82"/>
      <c r="Q10" s="45" t="s">
        <v>138</v>
      </c>
      <c r="R10" s="36">
        <v>0.11</v>
      </c>
      <c r="S10" s="59">
        <v>44564</v>
      </c>
      <c r="T10" s="59">
        <v>44926</v>
      </c>
      <c r="U10" s="102"/>
      <c r="V10" s="102"/>
      <c r="W10" s="34"/>
      <c r="X10" s="102"/>
      <c r="Y10" s="88"/>
      <c r="Z10" s="134"/>
      <c r="AA10" s="138"/>
      <c r="AB10" s="136"/>
      <c r="AC10" s="88"/>
      <c r="AD10" s="88"/>
      <c r="AE10" s="110"/>
      <c r="AF10" s="88"/>
      <c r="AG10" s="88"/>
      <c r="AH10" s="88"/>
    </row>
    <row r="11" spans="1:36" ht="31" x14ac:dyDescent="0.35">
      <c r="A11" s="88"/>
      <c r="B11" s="88"/>
      <c r="C11" s="91"/>
      <c r="D11" s="118"/>
      <c r="E11" s="118"/>
      <c r="F11" s="88"/>
      <c r="G11" s="88"/>
      <c r="H11" s="88"/>
      <c r="I11" s="88"/>
      <c r="J11" s="110"/>
      <c r="K11" s="126"/>
      <c r="L11" s="73"/>
      <c r="M11" s="73"/>
      <c r="N11" s="82"/>
      <c r="O11" s="123"/>
      <c r="P11" s="82"/>
      <c r="Q11" s="45" t="s">
        <v>139</v>
      </c>
      <c r="R11" s="36">
        <v>0.11</v>
      </c>
      <c r="S11" s="59">
        <v>44564</v>
      </c>
      <c r="T11" s="59">
        <v>44926</v>
      </c>
      <c r="U11" s="102"/>
      <c r="V11" s="102"/>
      <c r="W11" s="34"/>
      <c r="X11" s="102"/>
      <c r="Y11" s="88"/>
      <c r="Z11" s="134"/>
      <c r="AA11" s="138"/>
      <c r="AB11" s="136"/>
      <c r="AC11" s="88"/>
      <c r="AD11" s="88"/>
      <c r="AE11" s="110"/>
      <c r="AF11" s="88"/>
      <c r="AG11" s="88"/>
      <c r="AH11" s="88"/>
    </row>
    <row r="12" spans="1:36" ht="31" x14ac:dyDescent="0.35">
      <c r="A12" s="88"/>
      <c r="B12" s="88"/>
      <c r="C12" s="91"/>
      <c r="D12" s="118"/>
      <c r="E12" s="118"/>
      <c r="F12" s="88"/>
      <c r="G12" s="88"/>
      <c r="H12" s="88"/>
      <c r="I12" s="88"/>
      <c r="J12" s="110"/>
      <c r="K12" s="126"/>
      <c r="L12" s="73"/>
      <c r="M12" s="73"/>
      <c r="N12" s="82"/>
      <c r="O12" s="123"/>
      <c r="P12" s="82"/>
      <c r="Q12" s="45" t="s">
        <v>140</v>
      </c>
      <c r="R12" s="36">
        <v>0.11</v>
      </c>
      <c r="S12" s="59">
        <v>44591</v>
      </c>
      <c r="T12" s="59">
        <v>44926</v>
      </c>
      <c r="U12" s="102"/>
      <c r="V12" s="102"/>
      <c r="W12" s="34"/>
      <c r="X12" s="102"/>
      <c r="Y12" s="88"/>
      <c r="Z12" s="134"/>
      <c r="AA12" s="138"/>
      <c r="AB12" s="136"/>
      <c r="AC12" s="88"/>
      <c r="AD12" s="88"/>
      <c r="AE12" s="110"/>
      <c r="AF12" s="88"/>
      <c r="AG12" s="88"/>
      <c r="AH12" s="88"/>
    </row>
    <row r="13" spans="1:36" ht="47.25" customHeight="1" x14ac:dyDescent="0.35">
      <c r="A13" s="88"/>
      <c r="B13" s="88"/>
      <c r="C13" s="91"/>
      <c r="D13" s="118"/>
      <c r="E13" s="118"/>
      <c r="F13" s="88"/>
      <c r="G13" s="88"/>
      <c r="H13" s="88"/>
      <c r="I13" s="88"/>
      <c r="J13" s="110"/>
      <c r="K13" s="126"/>
      <c r="L13" s="73"/>
      <c r="M13" s="73"/>
      <c r="N13" s="82"/>
      <c r="O13" s="123"/>
      <c r="P13" s="82"/>
      <c r="Q13" s="42" t="s">
        <v>141</v>
      </c>
      <c r="R13" s="36">
        <v>0.11</v>
      </c>
      <c r="S13" s="59">
        <v>44591</v>
      </c>
      <c r="T13" s="59">
        <v>44926</v>
      </c>
      <c r="U13" s="102"/>
      <c r="V13" s="102"/>
      <c r="W13" s="34"/>
      <c r="X13" s="102"/>
      <c r="Y13" s="88"/>
      <c r="Z13" s="73" t="s">
        <v>157</v>
      </c>
      <c r="AA13" s="138">
        <v>57670853</v>
      </c>
      <c r="AB13" s="73" t="s">
        <v>153</v>
      </c>
      <c r="AC13" s="88"/>
      <c r="AD13" s="88"/>
      <c r="AE13" s="110"/>
      <c r="AF13" s="88"/>
      <c r="AG13" s="88"/>
      <c r="AH13" s="88"/>
    </row>
    <row r="14" spans="1:36" ht="31" x14ac:dyDescent="0.35">
      <c r="A14" s="88"/>
      <c r="B14" s="88"/>
      <c r="C14" s="91"/>
      <c r="D14" s="118"/>
      <c r="E14" s="118"/>
      <c r="F14" s="88"/>
      <c r="G14" s="88"/>
      <c r="H14" s="88"/>
      <c r="I14" s="88"/>
      <c r="J14" s="110"/>
      <c r="K14" s="126"/>
      <c r="L14" s="73"/>
      <c r="M14" s="73"/>
      <c r="N14" s="82"/>
      <c r="O14" s="123"/>
      <c r="P14" s="82"/>
      <c r="Q14" s="42" t="s">
        <v>142</v>
      </c>
      <c r="R14" s="36">
        <v>0.11</v>
      </c>
      <c r="S14" s="59">
        <v>44591</v>
      </c>
      <c r="T14" s="59">
        <v>44926</v>
      </c>
      <c r="U14" s="102"/>
      <c r="V14" s="102"/>
      <c r="W14" s="34"/>
      <c r="X14" s="102"/>
      <c r="Y14" s="88"/>
      <c r="Z14" s="73"/>
      <c r="AA14" s="138"/>
      <c r="AB14" s="73"/>
      <c r="AC14" s="88"/>
      <c r="AD14" s="88"/>
      <c r="AE14" s="110"/>
      <c r="AF14" s="88"/>
      <c r="AG14" s="88"/>
      <c r="AH14" s="88"/>
    </row>
    <row r="15" spans="1:36" ht="31" x14ac:dyDescent="0.35">
      <c r="A15" s="88"/>
      <c r="B15" s="88"/>
      <c r="C15" s="91"/>
      <c r="D15" s="118"/>
      <c r="E15" s="118"/>
      <c r="F15" s="88"/>
      <c r="G15" s="88"/>
      <c r="H15" s="88"/>
      <c r="I15" s="88"/>
      <c r="J15" s="110"/>
      <c r="K15" s="126"/>
      <c r="L15" s="73"/>
      <c r="M15" s="73"/>
      <c r="N15" s="82"/>
      <c r="O15" s="123"/>
      <c r="P15" s="82"/>
      <c r="Q15" s="42" t="s">
        <v>143</v>
      </c>
      <c r="R15" s="36">
        <v>0.11</v>
      </c>
      <c r="S15" s="59">
        <v>44591</v>
      </c>
      <c r="T15" s="59">
        <v>44926</v>
      </c>
      <c r="U15" s="102"/>
      <c r="V15" s="102"/>
      <c r="W15" s="34"/>
      <c r="X15" s="102"/>
      <c r="Y15" s="88"/>
      <c r="Z15" s="73"/>
      <c r="AA15" s="138"/>
      <c r="AB15" s="73"/>
      <c r="AC15" s="88"/>
      <c r="AD15" s="88"/>
      <c r="AE15" s="110"/>
      <c r="AF15" s="88"/>
      <c r="AG15" s="88"/>
      <c r="AH15" s="88"/>
    </row>
    <row r="16" spans="1:36" ht="31" x14ac:dyDescent="0.35">
      <c r="A16" s="88"/>
      <c r="B16" s="88"/>
      <c r="C16" s="91"/>
      <c r="D16" s="118"/>
      <c r="E16" s="118"/>
      <c r="F16" s="88"/>
      <c r="G16" s="88"/>
      <c r="H16" s="88"/>
      <c r="I16" s="88"/>
      <c r="J16" s="110"/>
      <c r="K16" s="126"/>
      <c r="L16" s="73"/>
      <c r="M16" s="73"/>
      <c r="N16" s="82"/>
      <c r="O16" s="123"/>
      <c r="P16" s="82"/>
      <c r="Q16" s="45" t="s">
        <v>144</v>
      </c>
      <c r="R16" s="36">
        <v>0.11</v>
      </c>
      <c r="S16" s="59">
        <v>44591</v>
      </c>
      <c r="T16" s="63">
        <v>44681</v>
      </c>
      <c r="U16" s="102"/>
      <c r="V16" s="102"/>
      <c r="W16" s="34"/>
      <c r="X16" s="102"/>
      <c r="Y16" s="88"/>
      <c r="Z16" s="73"/>
      <c r="AA16" s="138"/>
      <c r="AB16" s="73"/>
      <c r="AC16" s="88"/>
      <c r="AD16" s="88"/>
      <c r="AE16" s="110"/>
      <c r="AF16" s="88"/>
      <c r="AG16" s="88"/>
      <c r="AH16" s="88"/>
      <c r="AJ16">
        <v>2157341924</v>
      </c>
    </row>
    <row r="17" spans="1:34" ht="31" x14ac:dyDescent="0.35">
      <c r="A17" s="88"/>
      <c r="B17" s="88"/>
      <c r="C17" s="92"/>
      <c r="D17" s="105"/>
      <c r="E17" s="105"/>
      <c r="F17" s="89"/>
      <c r="G17" s="89"/>
      <c r="H17" s="89"/>
      <c r="I17" s="89"/>
      <c r="J17" s="111"/>
      <c r="K17" s="127"/>
      <c r="L17" s="74"/>
      <c r="M17" s="74"/>
      <c r="N17" s="83"/>
      <c r="O17" s="124"/>
      <c r="P17" s="83"/>
      <c r="Q17" s="43" t="s">
        <v>145</v>
      </c>
      <c r="R17" s="37">
        <v>0.12</v>
      </c>
      <c r="S17" s="60">
        <v>44683</v>
      </c>
      <c r="T17" s="59">
        <v>44926</v>
      </c>
      <c r="U17" s="103"/>
      <c r="V17" s="103"/>
      <c r="W17" s="46"/>
      <c r="X17" s="102"/>
      <c r="Y17" s="88"/>
      <c r="Z17" s="70"/>
      <c r="AA17" s="69">
        <f>+AA13+AA8+AA3</f>
        <v>2157341924</v>
      </c>
      <c r="AB17" s="70"/>
      <c r="AC17" s="89"/>
      <c r="AD17" s="89"/>
      <c r="AE17" s="111"/>
      <c r="AF17" s="89"/>
      <c r="AG17" s="89"/>
      <c r="AH17" s="89"/>
    </row>
    <row r="18" spans="1:34" ht="80.25" customHeight="1" x14ac:dyDescent="0.35">
      <c r="A18" s="88"/>
      <c r="B18" s="88"/>
      <c r="C18" s="90" t="s">
        <v>22</v>
      </c>
      <c r="D18" s="104">
        <v>0.02</v>
      </c>
      <c r="E18" s="104">
        <v>0.12</v>
      </c>
      <c r="F18" s="87" t="s">
        <v>28</v>
      </c>
      <c r="G18" s="87" t="s">
        <v>32</v>
      </c>
      <c r="H18" s="87" t="s">
        <v>118</v>
      </c>
      <c r="I18" s="87" t="s">
        <v>38</v>
      </c>
      <c r="J18" s="109" t="s">
        <v>48</v>
      </c>
      <c r="K18" s="106">
        <v>7</v>
      </c>
      <c r="L18" s="72" t="s">
        <v>37</v>
      </c>
      <c r="M18" s="72" t="s">
        <v>165</v>
      </c>
      <c r="N18" s="81" t="s">
        <v>55</v>
      </c>
      <c r="O18" s="96" t="s">
        <v>58</v>
      </c>
      <c r="P18" s="81" t="s">
        <v>61</v>
      </c>
      <c r="Q18" s="44" t="s">
        <v>137</v>
      </c>
      <c r="R18" s="62">
        <v>0.11</v>
      </c>
      <c r="S18" s="55">
        <v>44562</v>
      </c>
      <c r="T18" s="55">
        <v>44589</v>
      </c>
      <c r="U18" s="84"/>
      <c r="V18" s="101" t="s">
        <v>90</v>
      </c>
      <c r="W18" s="81"/>
      <c r="X18" s="102"/>
      <c r="Y18" s="88"/>
      <c r="Z18" s="81" t="s">
        <v>152</v>
      </c>
      <c r="AA18" s="115">
        <v>43311592</v>
      </c>
      <c r="AB18" s="112" t="s">
        <v>155</v>
      </c>
      <c r="AC18" s="87" t="s">
        <v>151</v>
      </c>
      <c r="AD18" s="87" t="s">
        <v>151</v>
      </c>
      <c r="AE18" s="87"/>
      <c r="AF18" s="87"/>
      <c r="AG18" s="87"/>
      <c r="AH18" s="87" t="s">
        <v>162</v>
      </c>
    </row>
    <row r="19" spans="1:34" ht="31" x14ac:dyDescent="0.35">
      <c r="A19" s="88"/>
      <c r="B19" s="88"/>
      <c r="C19" s="91"/>
      <c r="D19" s="118"/>
      <c r="E19" s="118"/>
      <c r="F19" s="88"/>
      <c r="G19" s="88"/>
      <c r="H19" s="88"/>
      <c r="I19" s="88"/>
      <c r="J19" s="110"/>
      <c r="K19" s="107"/>
      <c r="L19" s="73"/>
      <c r="M19" s="73"/>
      <c r="N19" s="82"/>
      <c r="O19" s="97"/>
      <c r="P19" s="82"/>
      <c r="Q19" s="45" t="s">
        <v>138</v>
      </c>
      <c r="R19" s="36">
        <v>0.11</v>
      </c>
      <c r="S19" s="59">
        <v>44593</v>
      </c>
      <c r="T19" s="59">
        <v>44926</v>
      </c>
      <c r="U19" s="85"/>
      <c r="V19" s="102"/>
      <c r="W19" s="82"/>
      <c r="X19" s="102"/>
      <c r="Y19" s="88"/>
      <c r="Z19" s="82"/>
      <c r="AA19" s="116"/>
      <c r="AB19" s="113"/>
      <c r="AC19" s="88"/>
      <c r="AD19" s="88"/>
      <c r="AE19" s="88"/>
      <c r="AF19" s="88"/>
      <c r="AG19" s="88"/>
      <c r="AH19" s="88"/>
    </row>
    <row r="20" spans="1:34" ht="31" x14ac:dyDescent="0.35">
      <c r="A20" s="88"/>
      <c r="B20" s="88"/>
      <c r="C20" s="91"/>
      <c r="D20" s="118"/>
      <c r="E20" s="118"/>
      <c r="F20" s="88"/>
      <c r="G20" s="88"/>
      <c r="H20" s="88"/>
      <c r="I20" s="88"/>
      <c r="J20" s="110"/>
      <c r="K20" s="107"/>
      <c r="L20" s="73"/>
      <c r="M20" s="73"/>
      <c r="N20" s="82"/>
      <c r="O20" s="97"/>
      <c r="P20" s="82"/>
      <c r="Q20" s="45" t="s">
        <v>139</v>
      </c>
      <c r="R20" s="36">
        <v>0.11</v>
      </c>
      <c r="S20" s="59">
        <v>44593</v>
      </c>
      <c r="T20" s="59">
        <v>44926</v>
      </c>
      <c r="U20" s="85"/>
      <c r="V20" s="102"/>
      <c r="W20" s="82"/>
      <c r="X20" s="102"/>
      <c r="Y20" s="88"/>
      <c r="Z20" s="82"/>
      <c r="AA20" s="116"/>
      <c r="AB20" s="113"/>
      <c r="AC20" s="88"/>
      <c r="AD20" s="88"/>
      <c r="AE20" s="88"/>
      <c r="AF20" s="88"/>
      <c r="AG20" s="88"/>
      <c r="AH20" s="88"/>
    </row>
    <row r="21" spans="1:34" ht="31" x14ac:dyDescent="0.35">
      <c r="A21" s="88"/>
      <c r="B21" s="88"/>
      <c r="C21" s="91"/>
      <c r="D21" s="118"/>
      <c r="E21" s="118"/>
      <c r="F21" s="88"/>
      <c r="G21" s="88"/>
      <c r="H21" s="88"/>
      <c r="I21" s="88"/>
      <c r="J21" s="110"/>
      <c r="K21" s="107"/>
      <c r="L21" s="73"/>
      <c r="M21" s="73"/>
      <c r="N21" s="82"/>
      <c r="O21" s="97"/>
      <c r="P21" s="82"/>
      <c r="Q21" s="45" t="s">
        <v>140</v>
      </c>
      <c r="R21" s="36">
        <v>0.11</v>
      </c>
      <c r="S21" s="59">
        <v>44593</v>
      </c>
      <c r="T21" s="59">
        <v>44926</v>
      </c>
      <c r="U21" s="85"/>
      <c r="V21" s="102"/>
      <c r="W21" s="82"/>
      <c r="X21" s="102"/>
      <c r="Y21" s="88"/>
      <c r="Z21" s="82"/>
      <c r="AA21" s="116"/>
      <c r="AB21" s="113"/>
      <c r="AC21" s="88"/>
      <c r="AD21" s="88"/>
      <c r="AE21" s="88"/>
      <c r="AF21" s="88"/>
      <c r="AG21" s="88"/>
      <c r="AH21" s="88"/>
    </row>
    <row r="22" spans="1:34" ht="46.5" x14ac:dyDescent="0.35">
      <c r="A22" s="88"/>
      <c r="B22" s="88"/>
      <c r="C22" s="91"/>
      <c r="D22" s="118"/>
      <c r="E22" s="118"/>
      <c r="F22" s="88"/>
      <c r="G22" s="88"/>
      <c r="H22" s="88"/>
      <c r="I22" s="88"/>
      <c r="J22" s="110"/>
      <c r="K22" s="107"/>
      <c r="L22" s="73"/>
      <c r="M22" s="73"/>
      <c r="N22" s="82"/>
      <c r="O22" s="97"/>
      <c r="P22" s="82"/>
      <c r="Q22" s="42" t="s">
        <v>141</v>
      </c>
      <c r="R22" s="36">
        <v>0.11</v>
      </c>
      <c r="S22" s="59">
        <v>44593</v>
      </c>
      <c r="T22" s="59">
        <v>44926</v>
      </c>
      <c r="U22" s="85"/>
      <c r="V22" s="102"/>
      <c r="W22" s="82"/>
      <c r="X22" s="102"/>
      <c r="Y22" s="88"/>
      <c r="Z22" s="82"/>
      <c r="AA22" s="116"/>
      <c r="AB22" s="113"/>
      <c r="AC22" s="88"/>
      <c r="AD22" s="88"/>
      <c r="AE22" s="88"/>
      <c r="AF22" s="88"/>
      <c r="AG22" s="88"/>
      <c r="AH22" s="88"/>
    </row>
    <row r="23" spans="1:34" ht="31" x14ac:dyDescent="0.35">
      <c r="A23" s="88"/>
      <c r="B23" s="88"/>
      <c r="C23" s="91"/>
      <c r="D23" s="118"/>
      <c r="E23" s="118"/>
      <c r="F23" s="88"/>
      <c r="G23" s="88"/>
      <c r="H23" s="88"/>
      <c r="I23" s="88"/>
      <c r="J23" s="110"/>
      <c r="K23" s="107"/>
      <c r="L23" s="73"/>
      <c r="M23" s="73"/>
      <c r="N23" s="82"/>
      <c r="O23" s="97"/>
      <c r="P23" s="82"/>
      <c r="Q23" s="42" t="s">
        <v>142</v>
      </c>
      <c r="R23" s="36">
        <v>0.11</v>
      </c>
      <c r="S23" s="59">
        <v>44593</v>
      </c>
      <c r="T23" s="59">
        <v>44926</v>
      </c>
      <c r="U23" s="85"/>
      <c r="V23" s="102"/>
      <c r="W23" s="82"/>
      <c r="X23" s="102"/>
      <c r="Y23" s="88"/>
      <c r="Z23" s="82"/>
      <c r="AA23" s="116"/>
      <c r="AB23" s="113"/>
      <c r="AC23" s="88"/>
      <c r="AD23" s="88"/>
      <c r="AE23" s="88"/>
      <c r="AF23" s="88"/>
      <c r="AG23" s="88"/>
      <c r="AH23" s="88"/>
    </row>
    <row r="24" spans="1:34" ht="31" x14ac:dyDescent="0.35">
      <c r="A24" s="88"/>
      <c r="B24" s="88"/>
      <c r="C24" s="91"/>
      <c r="D24" s="118"/>
      <c r="E24" s="118"/>
      <c r="F24" s="88"/>
      <c r="G24" s="88"/>
      <c r="H24" s="88"/>
      <c r="I24" s="88"/>
      <c r="J24" s="110"/>
      <c r="K24" s="107"/>
      <c r="L24" s="73"/>
      <c r="M24" s="73"/>
      <c r="N24" s="82"/>
      <c r="O24" s="97"/>
      <c r="P24" s="82"/>
      <c r="Q24" s="42" t="s">
        <v>143</v>
      </c>
      <c r="R24" s="36">
        <v>0.11</v>
      </c>
      <c r="S24" s="59">
        <v>44593</v>
      </c>
      <c r="T24" s="59">
        <v>44926</v>
      </c>
      <c r="U24" s="85"/>
      <c r="V24" s="102"/>
      <c r="W24" s="82"/>
      <c r="X24" s="102"/>
      <c r="Y24" s="88"/>
      <c r="Z24" s="82"/>
      <c r="AA24" s="116"/>
      <c r="AB24" s="113"/>
      <c r="AC24" s="88"/>
      <c r="AD24" s="88"/>
      <c r="AE24" s="88"/>
      <c r="AF24" s="88"/>
      <c r="AG24" s="88"/>
      <c r="AH24" s="88"/>
    </row>
    <row r="25" spans="1:34" ht="31" x14ac:dyDescent="0.35">
      <c r="A25" s="88"/>
      <c r="B25" s="88"/>
      <c r="C25" s="91"/>
      <c r="D25" s="118"/>
      <c r="E25" s="118"/>
      <c r="F25" s="88"/>
      <c r="G25" s="88"/>
      <c r="H25" s="88"/>
      <c r="I25" s="88"/>
      <c r="J25" s="110"/>
      <c r="K25" s="107"/>
      <c r="L25" s="73"/>
      <c r="M25" s="73"/>
      <c r="N25" s="82"/>
      <c r="O25" s="97"/>
      <c r="P25" s="82"/>
      <c r="Q25" s="45" t="s">
        <v>144</v>
      </c>
      <c r="R25" s="36">
        <v>0.11</v>
      </c>
      <c r="S25" s="59">
        <v>44593</v>
      </c>
      <c r="T25" s="59">
        <v>44926</v>
      </c>
      <c r="U25" s="85"/>
      <c r="V25" s="102"/>
      <c r="W25" s="82"/>
      <c r="X25" s="102"/>
      <c r="Y25" s="88"/>
      <c r="Z25" s="82"/>
      <c r="AA25" s="116"/>
      <c r="AB25" s="113"/>
      <c r="AC25" s="88"/>
      <c r="AD25" s="88"/>
      <c r="AE25" s="88"/>
      <c r="AF25" s="88"/>
      <c r="AG25" s="88"/>
      <c r="AH25" s="88"/>
    </row>
    <row r="26" spans="1:34" ht="31" x14ac:dyDescent="0.35">
      <c r="A26" s="88"/>
      <c r="B26" s="88"/>
      <c r="C26" s="92"/>
      <c r="D26" s="105"/>
      <c r="E26" s="105"/>
      <c r="F26" s="89"/>
      <c r="G26" s="89"/>
      <c r="H26" s="89"/>
      <c r="I26" s="89"/>
      <c r="J26" s="111"/>
      <c r="K26" s="108"/>
      <c r="L26" s="74"/>
      <c r="M26" s="74"/>
      <c r="N26" s="83"/>
      <c r="O26" s="98"/>
      <c r="P26" s="83"/>
      <c r="Q26" s="43" t="s">
        <v>145</v>
      </c>
      <c r="R26" s="37">
        <v>0.12</v>
      </c>
      <c r="S26" s="60">
        <v>44562</v>
      </c>
      <c r="T26" s="60">
        <v>44926</v>
      </c>
      <c r="U26" s="86"/>
      <c r="V26" s="103"/>
      <c r="W26" s="83"/>
      <c r="X26" s="102"/>
      <c r="Y26" s="88"/>
      <c r="Z26" s="83"/>
      <c r="AA26" s="117"/>
      <c r="AB26" s="114"/>
      <c r="AC26" s="89"/>
      <c r="AD26" s="89"/>
      <c r="AE26" s="89"/>
      <c r="AF26" s="89"/>
      <c r="AG26" s="89"/>
      <c r="AH26" s="89"/>
    </row>
    <row r="27" spans="1:34" ht="15.75" customHeight="1" x14ac:dyDescent="0.35">
      <c r="A27" s="88"/>
      <c r="B27" s="88"/>
      <c r="C27" s="90" t="s">
        <v>23</v>
      </c>
      <c r="D27" s="90">
        <v>4</v>
      </c>
      <c r="E27" s="90">
        <v>7</v>
      </c>
      <c r="F27" s="87" t="s">
        <v>29</v>
      </c>
      <c r="G27" s="87" t="s">
        <v>33</v>
      </c>
      <c r="H27" s="87" t="s">
        <v>160</v>
      </c>
      <c r="I27" s="87">
        <v>4</v>
      </c>
      <c r="J27" s="109" t="s">
        <v>43</v>
      </c>
      <c r="K27" s="106">
        <v>3</v>
      </c>
      <c r="L27" s="72">
        <v>7</v>
      </c>
      <c r="M27" s="93" t="s">
        <v>51</v>
      </c>
      <c r="N27" s="81" t="s">
        <v>56</v>
      </c>
      <c r="O27" s="96" t="s">
        <v>59</v>
      </c>
      <c r="P27" s="81" t="s">
        <v>62</v>
      </c>
      <c r="Q27" s="72" t="s">
        <v>166</v>
      </c>
      <c r="R27" s="75"/>
      <c r="S27" s="78">
        <v>44562</v>
      </c>
      <c r="T27" s="78">
        <v>44926</v>
      </c>
      <c r="U27" s="81"/>
      <c r="V27" s="119"/>
      <c r="W27" s="102"/>
      <c r="X27" s="102"/>
      <c r="Y27" s="88"/>
      <c r="Z27" s="72" t="s">
        <v>152</v>
      </c>
      <c r="AA27" s="115">
        <v>3</v>
      </c>
      <c r="AB27" s="112" t="s">
        <v>155</v>
      </c>
      <c r="AC27" s="84" t="s">
        <v>150</v>
      </c>
      <c r="AD27" s="84" t="s">
        <v>150</v>
      </c>
      <c r="AE27" s="87"/>
      <c r="AF27" s="87"/>
      <c r="AG27" s="87"/>
      <c r="AH27" s="87" t="s">
        <v>163</v>
      </c>
    </row>
    <row r="28" spans="1:34" ht="15.75" customHeight="1" x14ac:dyDescent="0.35">
      <c r="A28" s="88"/>
      <c r="B28" s="88"/>
      <c r="C28" s="91"/>
      <c r="D28" s="91"/>
      <c r="E28" s="91"/>
      <c r="F28" s="88"/>
      <c r="G28" s="88"/>
      <c r="H28" s="88"/>
      <c r="I28" s="88"/>
      <c r="J28" s="110"/>
      <c r="K28" s="107"/>
      <c r="L28" s="73"/>
      <c r="M28" s="94"/>
      <c r="N28" s="82"/>
      <c r="O28" s="97"/>
      <c r="P28" s="82"/>
      <c r="Q28" s="73"/>
      <c r="R28" s="76"/>
      <c r="S28" s="79"/>
      <c r="T28" s="79"/>
      <c r="U28" s="82"/>
      <c r="V28" s="120"/>
      <c r="W28" s="102"/>
      <c r="X28" s="102"/>
      <c r="Y28" s="88"/>
      <c r="Z28" s="82"/>
      <c r="AA28" s="116"/>
      <c r="AB28" s="113"/>
      <c r="AC28" s="85"/>
      <c r="AD28" s="85"/>
      <c r="AE28" s="88"/>
      <c r="AF28" s="88"/>
      <c r="AG28" s="88"/>
      <c r="AH28" s="85"/>
    </row>
    <row r="29" spans="1:34" ht="15.75" customHeight="1" x14ac:dyDescent="0.35">
      <c r="A29" s="88"/>
      <c r="B29" s="88"/>
      <c r="C29" s="91"/>
      <c r="D29" s="91"/>
      <c r="E29" s="91"/>
      <c r="F29" s="88"/>
      <c r="G29" s="88"/>
      <c r="H29" s="88"/>
      <c r="I29" s="88"/>
      <c r="J29" s="110"/>
      <c r="K29" s="107"/>
      <c r="L29" s="73"/>
      <c r="M29" s="94"/>
      <c r="N29" s="82"/>
      <c r="O29" s="97"/>
      <c r="P29" s="82"/>
      <c r="Q29" s="73"/>
      <c r="R29" s="76"/>
      <c r="S29" s="79"/>
      <c r="T29" s="79"/>
      <c r="U29" s="82"/>
      <c r="V29" s="120"/>
      <c r="W29" s="102"/>
      <c r="X29" s="102"/>
      <c r="Y29" s="88"/>
      <c r="Z29" s="82"/>
      <c r="AA29" s="116"/>
      <c r="AB29" s="113"/>
      <c r="AC29" s="85"/>
      <c r="AD29" s="85"/>
      <c r="AE29" s="88"/>
      <c r="AF29" s="88"/>
      <c r="AG29" s="88"/>
      <c r="AH29" s="85"/>
    </row>
    <row r="30" spans="1:34" ht="15.75" customHeight="1" x14ac:dyDescent="0.35">
      <c r="A30" s="88"/>
      <c r="B30" s="88"/>
      <c r="C30" s="91"/>
      <c r="D30" s="91"/>
      <c r="E30" s="91"/>
      <c r="F30" s="88"/>
      <c r="G30" s="88"/>
      <c r="H30" s="88"/>
      <c r="I30" s="88"/>
      <c r="J30" s="110"/>
      <c r="K30" s="107"/>
      <c r="L30" s="73"/>
      <c r="M30" s="94"/>
      <c r="N30" s="82"/>
      <c r="O30" s="97"/>
      <c r="P30" s="82"/>
      <c r="Q30" s="73"/>
      <c r="R30" s="76"/>
      <c r="S30" s="79"/>
      <c r="T30" s="79"/>
      <c r="U30" s="82"/>
      <c r="V30" s="120"/>
      <c r="W30" s="102"/>
      <c r="X30" s="102"/>
      <c r="Y30" s="88"/>
      <c r="Z30" s="82"/>
      <c r="AA30" s="116"/>
      <c r="AB30" s="113"/>
      <c r="AC30" s="85"/>
      <c r="AD30" s="85"/>
      <c r="AE30" s="88"/>
      <c r="AF30" s="88"/>
      <c r="AG30" s="88"/>
      <c r="AH30" s="85"/>
    </row>
    <row r="31" spans="1:34" ht="15.75" customHeight="1" x14ac:dyDescent="0.35">
      <c r="A31" s="88"/>
      <c r="B31" s="88"/>
      <c r="C31" s="91"/>
      <c r="D31" s="91"/>
      <c r="E31" s="91"/>
      <c r="F31" s="88"/>
      <c r="G31" s="88"/>
      <c r="H31" s="88"/>
      <c r="I31" s="88"/>
      <c r="J31" s="110"/>
      <c r="K31" s="107"/>
      <c r="L31" s="73"/>
      <c r="M31" s="94"/>
      <c r="N31" s="82"/>
      <c r="O31" s="97"/>
      <c r="P31" s="82"/>
      <c r="Q31" s="73"/>
      <c r="R31" s="76"/>
      <c r="S31" s="79"/>
      <c r="T31" s="79"/>
      <c r="U31" s="82"/>
      <c r="V31" s="120"/>
      <c r="W31" s="102"/>
      <c r="X31" s="102"/>
      <c r="Y31" s="88"/>
      <c r="Z31" s="82"/>
      <c r="AA31" s="116"/>
      <c r="AB31" s="113"/>
      <c r="AC31" s="85"/>
      <c r="AD31" s="85"/>
      <c r="AE31" s="88"/>
      <c r="AF31" s="88"/>
      <c r="AG31" s="88"/>
      <c r="AH31" s="85"/>
    </row>
    <row r="32" spans="1:34" ht="15.75" customHeight="1" x14ac:dyDescent="0.35">
      <c r="A32" s="88"/>
      <c r="B32" s="88"/>
      <c r="C32" s="91"/>
      <c r="D32" s="91"/>
      <c r="E32" s="91"/>
      <c r="F32" s="88"/>
      <c r="G32" s="88"/>
      <c r="H32" s="88"/>
      <c r="I32" s="88"/>
      <c r="J32" s="110"/>
      <c r="K32" s="107"/>
      <c r="L32" s="73"/>
      <c r="M32" s="94"/>
      <c r="N32" s="82"/>
      <c r="O32" s="97"/>
      <c r="P32" s="82"/>
      <c r="Q32" s="73"/>
      <c r="R32" s="76"/>
      <c r="S32" s="79"/>
      <c r="T32" s="79"/>
      <c r="U32" s="82"/>
      <c r="V32" s="120"/>
      <c r="W32" s="102"/>
      <c r="X32" s="102"/>
      <c r="Y32" s="88"/>
      <c r="Z32" s="82"/>
      <c r="AA32" s="116"/>
      <c r="AB32" s="113"/>
      <c r="AC32" s="85"/>
      <c r="AD32" s="85"/>
      <c r="AE32" s="88"/>
      <c r="AF32" s="88"/>
      <c r="AG32" s="88"/>
      <c r="AH32" s="85"/>
    </row>
    <row r="33" spans="1:34" ht="15.75" customHeight="1" x14ac:dyDescent="0.35">
      <c r="A33" s="88"/>
      <c r="B33" s="88"/>
      <c r="C33" s="91"/>
      <c r="D33" s="91"/>
      <c r="E33" s="91"/>
      <c r="F33" s="88"/>
      <c r="G33" s="88"/>
      <c r="H33" s="88"/>
      <c r="I33" s="88"/>
      <c r="J33" s="110"/>
      <c r="K33" s="107"/>
      <c r="L33" s="73"/>
      <c r="M33" s="94"/>
      <c r="N33" s="82"/>
      <c r="O33" s="97"/>
      <c r="P33" s="82"/>
      <c r="Q33" s="73"/>
      <c r="R33" s="76"/>
      <c r="S33" s="79"/>
      <c r="T33" s="79"/>
      <c r="U33" s="82"/>
      <c r="V33" s="120"/>
      <c r="W33" s="102"/>
      <c r="X33" s="102"/>
      <c r="Y33" s="88"/>
      <c r="Z33" s="82"/>
      <c r="AA33" s="116"/>
      <c r="AB33" s="113"/>
      <c r="AC33" s="85"/>
      <c r="AD33" s="85"/>
      <c r="AE33" s="88"/>
      <c r="AF33" s="88"/>
      <c r="AG33" s="88"/>
      <c r="AH33" s="85"/>
    </row>
    <row r="34" spans="1:34" ht="15.75" customHeight="1" x14ac:dyDescent="0.35">
      <c r="A34" s="88"/>
      <c r="B34" s="88"/>
      <c r="C34" s="91"/>
      <c r="D34" s="91"/>
      <c r="E34" s="91"/>
      <c r="F34" s="88"/>
      <c r="G34" s="88"/>
      <c r="H34" s="88"/>
      <c r="I34" s="88"/>
      <c r="J34" s="110"/>
      <c r="K34" s="107"/>
      <c r="L34" s="73"/>
      <c r="M34" s="94"/>
      <c r="N34" s="82"/>
      <c r="O34" s="97"/>
      <c r="P34" s="82"/>
      <c r="Q34" s="73"/>
      <c r="R34" s="76"/>
      <c r="S34" s="79"/>
      <c r="T34" s="79"/>
      <c r="U34" s="82"/>
      <c r="V34" s="120"/>
      <c r="W34" s="102"/>
      <c r="X34" s="102"/>
      <c r="Y34" s="88"/>
      <c r="Z34" s="82"/>
      <c r="AA34" s="116"/>
      <c r="AB34" s="113"/>
      <c r="AC34" s="85"/>
      <c r="AD34" s="85"/>
      <c r="AE34" s="88"/>
      <c r="AF34" s="88"/>
      <c r="AG34" s="88"/>
      <c r="AH34" s="85"/>
    </row>
    <row r="35" spans="1:34" ht="15.75" customHeight="1" x14ac:dyDescent="0.35">
      <c r="A35" s="88"/>
      <c r="B35" s="88"/>
      <c r="C35" s="92"/>
      <c r="D35" s="92"/>
      <c r="E35" s="92"/>
      <c r="F35" s="88"/>
      <c r="G35" s="89"/>
      <c r="H35" s="89"/>
      <c r="I35" s="89"/>
      <c r="J35" s="111"/>
      <c r="K35" s="108"/>
      <c r="L35" s="74"/>
      <c r="M35" s="95"/>
      <c r="N35" s="83"/>
      <c r="O35" s="98"/>
      <c r="P35" s="83"/>
      <c r="Q35" s="74"/>
      <c r="R35" s="77"/>
      <c r="S35" s="79"/>
      <c r="T35" s="79"/>
      <c r="U35" s="82"/>
      <c r="V35" s="120"/>
      <c r="W35" s="102"/>
      <c r="X35" s="102"/>
      <c r="Y35" s="88"/>
      <c r="Z35" s="82"/>
      <c r="AA35" s="116"/>
      <c r="AB35" s="113"/>
      <c r="AC35" s="85"/>
      <c r="AD35" s="85"/>
      <c r="AE35" s="88"/>
      <c r="AF35" s="88"/>
      <c r="AG35" s="88"/>
      <c r="AH35" s="85"/>
    </row>
    <row r="36" spans="1:34" ht="15" customHeight="1" x14ac:dyDescent="0.35">
      <c r="A36" s="88"/>
      <c r="B36" s="88"/>
      <c r="C36" s="90" t="s">
        <v>24</v>
      </c>
      <c r="D36" s="104">
        <v>0.4</v>
      </c>
      <c r="E36" s="104">
        <v>0.5</v>
      </c>
      <c r="F36" s="88"/>
      <c r="G36" s="87" t="s">
        <v>34</v>
      </c>
      <c r="H36" s="87" t="s">
        <v>118</v>
      </c>
      <c r="I36" s="84" t="s">
        <v>39</v>
      </c>
      <c r="J36" s="109" t="s">
        <v>44</v>
      </c>
      <c r="K36" s="106">
        <f>46-41</f>
        <v>5</v>
      </c>
      <c r="L36" s="93" t="s">
        <v>170</v>
      </c>
      <c r="M36" s="93" t="s">
        <v>52</v>
      </c>
      <c r="N36" s="81" t="s">
        <v>56</v>
      </c>
      <c r="O36" s="96" t="s">
        <v>59</v>
      </c>
      <c r="P36" s="81" t="s">
        <v>62</v>
      </c>
      <c r="Q36" s="99" t="s">
        <v>166</v>
      </c>
      <c r="R36" s="75"/>
      <c r="S36" s="79"/>
      <c r="T36" s="79"/>
      <c r="U36" s="82"/>
      <c r="V36" s="120"/>
      <c r="W36" s="102"/>
      <c r="X36" s="102"/>
      <c r="Y36" s="88"/>
      <c r="Z36" s="82"/>
      <c r="AA36" s="116"/>
      <c r="AB36" s="113"/>
      <c r="AC36" s="85"/>
      <c r="AD36" s="85"/>
      <c r="AE36" s="88"/>
      <c r="AF36" s="88"/>
      <c r="AG36" s="88"/>
      <c r="AH36" s="85"/>
    </row>
    <row r="37" spans="1:34" ht="151.5" customHeight="1" x14ac:dyDescent="0.35">
      <c r="A37" s="88"/>
      <c r="B37" s="88"/>
      <c r="C37" s="92"/>
      <c r="D37" s="105"/>
      <c r="E37" s="105"/>
      <c r="F37" s="88"/>
      <c r="G37" s="89"/>
      <c r="H37" s="89"/>
      <c r="I37" s="86"/>
      <c r="J37" s="111"/>
      <c r="K37" s="108"/>
      <c r="L37" s="95"/>
      <c r="M37" s="95"/>
      <c r="N37" s="83"/>
      <c r="O37" s="98"/>
      <c r="P37" s="83"/>
      <c r="Q37" s="100"/>
      <c r="R37" s="77"/>
      <c r="S37" s="79"/>
      <c r="T37" s="79"/>
      <c r="U37" s="82"/>
      <c r="V37" s="120"/>
      <c r="W37" s="102"/>
      <c r="X37" s="102"/>
      <c r="Y37" s="88"/>
      <c r="Z37" s="82"/>
      <c r="AA37" s="116"/>
      <c r="AB37" s="113"/>
      <c r="AC37" s="85"/>
      <c r="AD37" s="85"/>
      <c r="AE37" s="88"/>
      <c r="AF37" s="88"/>
      <c r="AG37" s="88"/>
      <c r="AH37" s="85"/>
    </row>
    <row r="38" spans="1:34" ht="133.5" customHeight="1" x14ac:dyDescent="0.35">
      <c r="A38" s="88"/>
      <c r="B38" s="88"/>
      <c r="C38" s="1" t="s">
        <v>25</v>
      </c>
      <c r="D38" s="2">
        <v>4.8000000000000001E-2</v>
      </c>
      <c r="E38" s="3">
        <v>7.0000000000000007E-2</v>
      </c>
      <c r="F38" s="88"/>
      <c r="G38" s="5" t="s">
        <v>35</v>
      </c>
      <c r="H38" s="5" t="s">
        <v>118</v>
      </c>
      <c r="I38" s="5" t="s">
        <v>40</v>
      </c>
      <c r="J38" s="6" t="s">
        <v>45</v>
      </c>
      <c r="K38" s="7">
        <f>7-4.8</f>
        <v>2.2000000000000002</v>
      </c>
      <c r="L38" s="64" t="s">
        <v>171</v>
      </c>
      <c r="M38" s="65" t="s">
        <v>53</v>
      </c>
      <c r="N38" s="9" t="s">
        <v>56</v>
      </c>
      <c r="O38" s="10" t="s">
        <v>59</v>
      </c>
      <c r="P38" s="9" t="s">
        <v>62</v>
      </c>
      <c r="Q38" s="68" t="s">
        <v>166</v>
      </c>
      <c r="R38" s="11"/>
      <c r="S38" s="79"/>
      <c r="T38" s="79"/>
      <c r="U38" s="82"/>
      <c r="V38" s="120"/>
      <c r="W38" s="102"/>
      <c r="X38" s="102"/>
      <c r="Y38" s="88"/>
      <c r="Z38" s="82"/>
      <c r="AA38" s="116"/>
      <c r="AB38" s="113"/>
      <c r="AC38" s="85"/>
      <c r="AD38" s="85"/>
      <c r="AE38" s="88"/>
      <c r="AF38" s="88"/>
      <c r="AG38" s="88"/>
      <c r="AH38" s="85"/>
    </row>
    <row r="39" spans="1:34" ht="108.5" x14ac:dyDescent="0.35">
      <c r="A39" s="89"/>
      <c r="B39" s="89"/>
      <c r="C39" s="1" t="s">
        <v>26</v>
      </c>
      <c r="D39" s="3">
        <v>1</v>
      </c>
      <c r="E39" s="3">
        <v>1.75</v>
      </c>
      <c r="F39" s="89"/>
      <c r="G39" s="5" t="s">
        <v>36</v>
      </c>
      <c r="H39" s="5" t="s">
        <v>161</v>
      </c>
      <c r="I39" s="5" t="s">
        <v>41</v>
      </c>
      <c r="J39" s="6" t="s">
        <v>46</v>
      </c>
      <c r="K39" s="8">
        <f>12000-6890</f>
        <v>5110</v>
      </c>
      <c r="L39" s="64" t="s">
        <v>172</v>
      </c>
      <c r="M39" s="65" t="s">
        <v>49</v>
      </c>
      <c r="N39" s="9" t="s">
        <v>56</v>
      </c>
      <c r="O39" s="10" t="s">
        <v>59</v>
      </c>
      <c r="P39" s="9" t="s">
        <v>62</v>
      </c>
      <c r="Q39" s="67" t="s">
        <v>166</v>
      </c>
      <c r="R39" s="57"/>
      <c r="S39" s="80"/>
      <c r="T39" s="80"/>
      <c r="U39" s="83"/>
      <c r="V39" s="121"/>
      <c r="W39" s="103"/>
      <c r="X39" s="103"/>
      <c r="Y39" s="89"/>
      <c r="Z39" s="83"/>
      <c r="AA39" s="117"/>
      <c r="AB39" s="114"/>
      <c r="AC39" s="86"/>
      <c r="AD39" s="86"/>
      <c r="AE39" s="89"/>
      <c r="AF39" s="89"/>
      <c r="AG39" s="89"/>
      <c r="AH39" s="86"/>
    </row>
    <row r="40" spans="1:34" ht="62.25" customHeight="1" x14ac:dyDescent="0.35">
      <c r="Z40" s="33" t="s">
        <v>64</v>
      </c>
      <c r="AA40" s="71">
        <f>+AA3+AA8+AA13+AA18+AA27</f>
        <v>2200653519</v>
      </c>
      <c r="AB40" s="32"/>
      <c r="AC40" s="12"/>
      <c r="AD40" s="12"/>
      <c r="AE40" s="12"/>
      <c r="AF40" s="12"/>
      <c r="AG40" s="12"/>
      <c r="AH40" s="12"/>
    </row>
    <row r="41" spans="1:34" ht="60" customHeight="1" x14ac:dyDescent="0.35">
      <c r="A41" s="13" t="s">
        <v>98</v>
      </c>
      <c r="B41" s="29" t="e">
        <f>+#REF!</f>
        <v>#REF!</v>
      </c>
      <c r="AA41">
        <v>2200653519</v>
      </c>
    </row>
    <row r="42" spans="1:34" ht="72" customHeight="1" x14ac:dyDescent="0.35">
      <c r="A42" s="4" t="s">
        <v>91</v>
      </c>
      <c r="B42" s="29" t="e">
        <f>+#REF!</f>
        <v>#REF!</v>
      </c>
    </row>
    <row r="43" spans="1:34" ht="75.75" customHeight="1" x14ac:dyDescent="0.35">
      <c r="A43" s="5" t="s">
        <v>99</v>
      </c>
      <c r="B43" s="29" t="e">
        <f>+#REF!</f>
        <v>#REF!</v>
      </c>
    </row>
  </sheetData>
  <mergeCells count="121">
    <mergeCell ref="AB8:AB12"/>
    <mergeCell ref="AA3:AA7"/>
    <mergeCell ref="AA8:AA12"/>
    <mergeCell ref="Z27:Z39"/>
    <mergeCell ref="AA27:AA39"/>
    <mergeCell ref="AB27:AB39"/>
    <mergeCell ref="AA13:AA16"/>
    <mergeCell ref="AB13:AB16"/>
    <mergeCell ref="Z13:Z16"/>
    <mergeCell ref="AC27:AC39"/>
    <mergeCell ref="AD27:AD39"/>
    <mergeCell ref="AE27:AE39"/>
    <mergeCell ref="AF27:AF39"/>
    <mergeCell ref="AG27:AG39"/>
    <mergeCell ref="AH27:AH39"/>
    <mergeCell ref="A1:AH1"/>
    <mergeCell ref="G3:G8"/>
    <mergeCell ref="I3:I8"/>
    <mergeCell ref="J3:J8"/>
    <mergeCell ref="C3:C8"/>
    <mergeCell ref="D3:D8"/>
    <mergeCell ref="E3:E8"/>
    <mergeCell ref="K3:K8"/>
    <mergeCell ref="L3:L8"/>
    <mergeCell ref="M3:M8"/>
    <mergeCell ref="A3:A39"/>
    <mergeCell ref="B3:B39"/>
    <mergeCell ref="Y3:Y39"/>
    <mergeCell ref="N3:N8"/>
    <mergeCell ref="O3:O8"/>
    <mergeCell ref="P3:P8"/>
    <mergeCell ref="AC3:AC17"/>
    <mergeCell ref="AD3:AD17"/>
    <mergeCell ref="C18:C26"/>
    <mergeCell ref="D18:D26"/>
    <mergeCell ref="E18:E26"/>
    <mergeCell ref="F18:F26"/>
    <mergeCell ref="V27:V39"/>
    <mergeCell ref="H9:H17"/>
    <mergeCell ref="H18:H26"/>
    <mergeCell ref="X3:X39"/>
    <mergeCell ref="G18:G26"/>
    <mergeCell ref="O9:O17"/>
    <mergeCell ref="P9:P17"/>
    <mergeCell ref="C9:C17"/>
    <mergeCell ref="D9:D17"/>
    <mergeCell ref="E9:E17"/>
    <mergeCell ref="G9:G17"/>
    <mergeCell ref="I9:I17"/>
    <mergeCell ref="J9:J17"/>
    <mergeCell ref="K9:K17"/>
    <mergeCell ref="L9:L17"/>
    <mergeCell ref="M9:M17"/>
    <mergeCell ref="W18:W26"/>
    <mergeCell ref="W27:W39"/>
    <mergeCell ref="V3:V17"/>
    <mergeCell ref="V18:V26"/>
    <mergeCell ref="AH18:AH26"/>
    <mergeCell ref="F3:F17"/>
    <mergeCell ref="O18:O26"/>
    <mergeCell ref="P18:P26"/>
    <mergeCell ref="N18:N26"/>
    <mergeCell ref="H3:H8"/>
    <mergeCell ref="N9:N17"/>
    <mergeCell ref="I18:I26"/>
    <mergeCell ref="J18:J26"/>
    <mergeCell ref="K18:K26"/>
    <mergeCell ref="L18:L26"/>
    <mergeCell ref="M18:M26"/>
    <mergeCell ref="AB18:AB26"/>
    <mergeCell ref="AA18:AA26"/>
    <mergeCell ref="Z18:Z26"/>
    <mergeCell ref="AE3:AE17"/>
    <mergeCell ref="AF3:AF17"/>
    <mergeCell ref="AG3:AG17"/>
    <mergeCell ref="AE18:AE26"/>
    <mergeCell ref="AF18:AF26"/>
    <mergeCell ref="AC18:AC26"/>
    <mergeCell ref="AD18:AD26"/>
    <mergeCell ref="Z8:Z12"/>
    <mergeCell ref="AB3:AB7"/>
    <mergeCell ref="C27:C35"/>
    <mergeCell ref="C36:C37"/>
    <mergeCell ref="D36:D37"/>
    <mergeCell ref="E36:E37"/>
    <mergeCell ref="K27:K35"/>
    <mergeCell ref="J27:J35"/>
    <mergeCell ref="I27:I35"/>
    <mergeCell ref="H27:H35"/>
    <mergeCell ref="G27:G35"/>
    <mergeCell ref="G36:G37"/>
    <mergeCell ref="H36:H37"/>
    <mergeCell ref="I36:I37"/>
    <mergeCell ref="J36:J37"/>
    <mergeCell ref="K36:K37"/>
    <mergeCell ref="F27:F39"/>
    <mergeCell ref="E27:E35"/>
    <mergeCell ref="Q27:Q35"/>
    <mergeCell ref="R27:R35"/>
    <mergeCell ref="S27:S39"/>
    <mergeCell ref="T27:T39"/>
    <mergeCell ref="U27:U39"/>
    <mergeCell ref="U18:U26"/>
    <mergeCell ref="AH3:AH8"/>
    <mergeCell ref="AH9:AH17"/>
    <mergeCell ref="D27:D35"/>
    <mergeCell ref="AG18:AG26"/>
    <mergeCell ref="Z3:Z7"/>
    <mergeCell ref="M27:M35"/>
    <mergeCell ref="N27:N35"/>
    <mergeCell ref="O27:O35"/>
    <mergeCell ref="Q36:Q37"/>
    <mergeCell ref="R36:R37"/>
    <mergeCell ref="L36:L37"/>
    <mergeCell ref="M36:M37"/>
    <mergeCell ref="N36:N37"/>
    <mergeCell ref="O36:O37"/>
    <mergeCell ref="P36:P37"/>
    <mergeCell ref="P27:P35"/>
    <mergeCell ref="L27:L35"/>
    <mergeCell ref="U3:U1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95"/>
  <sheetViews>
    <sheetView workbookViewId="0">
      <selection activeCell="H12" sqref="H12"/>
    </sheetView>
  </sheetViews>
  <sheetFormatPr baseColWidth="10" defaultRowHeight="14.5" x14ac:dyDescent="0.35"/>
  <cols>
    <col min="1" max="1" width="24.453125" customWidth="1"/>
    <col min="6" max="6" width="17.7265625" bestFit="1" customWidth="1"/>
    <col min="7" max="7" width="19.26953125" bestFit="1" customWidth="1"/>
    <col min="9" max="9" width="20.453125" customWidth="1"/>
  </cols>
  <sheetData>
    <row r="1" spans="1:10" x14ac:dyDescent="0.35">
      <c r="B1" s="139" t="s">
        <v>89</v>
      </c>
      <c r="C1" s="139"/>
      <c r="D1" s="139"/>
      <c r="E1" s="139"/>
      <c r="F1" s="139"/>
      <c r="G1" s="139"/>
      <c r="H1" s="139"/>
      <c r="I1" s="139"/>
    </row>
    <row r="2" spans="1:10" ht="43.5" x14ac:dyDescent="0.35">
      <c r="A2" s="14" t="s">
        <v>66</v>
      </c>
      <c r="B2" s="14" t="s">
        <v>67</v>
      </c>
      <c r="C2" s="14" t="s">
        <v>68</v>
      </c>
      <c r="D2" s="14" t="s">
        <v>69</v>
      </c>
      <c r="E2" s="14" t="s">
        <v>70</v>
      </c>
      <c r="F2" s="14" t="s">
        <v>71</v>
      </c>
      <c r="G2" s="14" t="s">
        <v>72</v>
      </c>
      <c r="H2" s="14" t="s">
        <v>73</v>
      </c>
      <c r="I2" s="14" t="s">
        <v>74</v>
      </c>
      <c r="J2" s="15" t="s">
        <v>75</v>
      </c>
    </row>
    <row r="3" spans="1:10" ht="29" x14ac:dyDescent="0.35">
      <c r="A3" s="13" t="s">
        <v>76</v>
      </c>
      <c r="B3" s="13" t="s">
        <v>77</v>
      </c>
      <c r="C3" s="13" t="s">
        <v>78</v>
      </c>
      <c r="D3" s="13" t="s">
        <v>79</v>
      </c>
      <c r="E3" s="16">
        <v>9405</v>
      </c>
      <c r="F3" s="17">
        <v>3424</v>
      </c>
      <c r="G3" s="18">
        <f t="shared" ref="G3:G8" si="0">+E3*F3</f>
        <v>32202720</v>
      </c>
      <c r="H3" s="13">
        <v>9405</v>
      </c>
      <c r="I3" s="19">
        <f t="shared" ref="I3:I8" si="1">+H3*F3</f>
        <v>32202720</v>
      </c>
      <c r="J3" s="20">
        <f t="shared" ref="J3:J8" si="2">+I3/G3</f>
        <v>1</v>
      </c>
    </row>
    <row r="4" spans="1:10" ht="51.75" customHeight="1" x14ac:dyDescent="0.35">
      <c r="A4" s="13" t="s">
        <v>80</v>
      </c>
      <c r="B4" s="13" t="s">
        <v>81</v>
      </c>
      <c r="C4" s="13" t="s">
        <v>78</v>
      </c>
      <c r="D4" s="13" t="s">
        <v>79</v>
      </c>
      <c r="E4" s="21">
        <v>37273.379999999997</v>
      </c>
      <c r="F4" s="22">
        <v>444999.99999999994</v>
      </c>
      <c r="G4" s="18">
        <f t="shared" si="0"/>
        <v>16586654099.999996</v>
      </c>
      <c r="H4" s="13">
        <v>25434.863000000001</v>
      </c>
      <c r="I4" s="19">
        <f t="shared" si="1"/>
        <v>11318514035</v>
      </c>
      <c r="J4" s="20">
        <f t="shared" si="2"/>
        <v>0.68238681332361073</v>
      </c>
    </row>
    <row r="5" spans="1:10" ht="29" x14ac:dyDescent="0.35">
      <c r="A5" s="13" t="s">
        <v>82</v>
      </c>
      <c r="B5" s="13" t="s">
        <v>81</v>
      </c>
      <c r="C5" s="13" t="s">
        <v>78</v>
      </c>
      <c r="D5" s="13" t="s">
        <v>79</v>
      </c>
      <c r="E5" s="23">
        <v>754.6</v>
      </c>
      <c r="F5" s="22">
        <v>1050000</v>
      </c>
      <c r="G5" s="18">
        <f t="shared" si="0"/>
        <v>792330000</v>
      </c>
      <c r="H5" s="13">
        <v>416.5</v>
      </c>
      <c r="I5" s="19">
        <f t="shared" si="1"/>
        <v>437325000</v>
      </c>
      <c r="J5" s="20">
        <v>0.9</v>
      </c>
    </row>
    <row r="6" spans="1:10" ht="29" x14ac:dyDescent="0.35">
      <c r="A6" s="13" t="s">
        <v>83</v>
      </c>
      <c r="B6" s="13" t="s">
        <v>84</v>
      </c>
      <c r="C6" s="13" t="s">
        <v>78</v>
      </c>
      <c r="D6" s="13" t="s">
        <v>79</v>
      </c>
      <c r="E6" s="24">
        <v>90530</v>
      </c>
      <c r="F6" s="24">
        <v>5699</v>
      </c>
      <c r="G6" s="18">
        <f t="shared" si="0"/>
        <v>515930470</v>
      </c>
      <c r="H6" s="13">
        <v>73572.2</v>
      </c>
      <c r="I6" s="19">
        <f t="shared" si="1"/>
        <v>419287967.80000001</v>
      </c>
      <c r="J6" s="20">
        <v>0.9</v>
      </c>
    </row>
    <row r="7" spans="1:10" ht="29" x14ac:dyDescent="0.35">
      <c r="A7" s="13" t="s">
        <v>85</v>
      </c>
      <c r="B7" s="13" t="s">
        <v>86</v>
      </c>
      <c r="C7" s="13" t="s">
        <v>78</v>
      </c>
      <c r="D7" s="13" t="s">
        <v>79</v>
      </c>
      <c r="E7" s="13">
        <v>1</v>
      </c>
      <c r="F7" s="19">
        <v>1642834694</v>
      </c>
      <c r="G7" s="18">
        <f t="shared" si="0"/>
        <v>1642834694</v>
      </c>
      <c r="H7" s="25">
        <v>0.91</v>
      </c>
      <c r="I7" s="19">
        <f t="shared" si="1"/>
        <v>1494979571.54</v>
      </c>
      <c r="J7" s="20">
        <f t="shared" si="2"/>
        <v>0.91</v>
      </c>
    </row>
    <row r="8" spans="1:10" ht="29" x14ac:dyDescent="0.35">
      <c r="A8" s="13" t="s">
        <v>87</v>
      </c>
      <c r="B8" s="13" t="s">
        <v>86</v>
      </c>
      <c r="C8" s="13" t="s">
        <v>78</v>
      </c>
      <c r="D8" s="13" t="s">
        <v>79</v>
      </c>
      <c r="E8" s="13">
        <v>1</v>
      </c>
      <c r="F8" s="19">
        <v>95833273.719999999</v>
      </c>
      <c r="G8" s="18">
        <f t="shared" si="0"/>
        <v>95833273.719999999</v>
      </c>
      <c r="H8" s="25">
        <v>0.91</v>
      </c>
      <c r="I8" s="19">
        <f t="shared" si="1"/>
        <v>87208279.085199997</v>
      </c>
      <c r="J8" s="20">
        <f t="shared" si="2"/>
        <v>0.91</v>
      </c>
    </row>
    <row r="9" spans="1:10" x14ac:dyDescent="0.35">
      <c r="F9" s="12" t="s">
        <v>88</v>
      </c>
      <c r="G9" s="26">
        <f>SUM(G3:G8)</f>
        <v>19665785257.719997</v>
      </c>
      <c r="H9" s="27"/>
      <c r="I9" s="26">
        <f>SUM(I3:I8)</f>
        <v>13789517573.4252</v>
      </c>
      <c r="J9" s="28">
        <f>+I9/G9</f>
        <v>0.70119333617822299</v>
      </c>
    </row>
    <row r="23" spans="1:1" x14ac:dyDescent="0.35">
      <c r="A23" t="s">
        <v>92</v>
      </c>
    </row>
    <row r="37" spans="1:1" x14ac:dyDescent="0.35">
      <c r="A37" t="s">
        <v>93</v>
      </c>
    </row>
    <row r="51" spans="1:1" x14ac:dyDescent="0.35">
      <c r="A51" t="s">
        <v>94</v>
      </c>
    </row>
    <row r="65" spans="1:1" x14ac:dyDescent="0.35">
      <c r="A65" t="s">
        <v>95</v>
      </c>
    </row>
    <row r="81" spans="1:1" x14ac:dyDescent="0.35">
      <c r="A81" t="s">
        <v>96</v>
      </c>
    </row>
    <row r="95" spans="1:1" x14ac:dyDescent="0.35">
      <c r="A95" t="s">
        <v>97</v>
      </c>
    </row>
  </sheetData>
  <mergeCells count="1">
    <mergeCell ref="B1:I1"/>
  </mergeCells>
  <conditionalFormatting sqref="E3">
    <cfRule type="expression" dxfId="15" priority="16">
      <formula>#REF!=0</formula>
    </cfRule>
  </conditionalFormatting>
  <conditionalFormatting sqref="E5">
    <cfRule type="expression" dxfId="14" priority="15">
      <formula>$F5=0</formula>
    </cfRule>
  </conditionalFormatting>
  <conditionalFormatting sqref="E4">
    <cfRule type="expression" dxfId="13" priority="14">
      <formula>$F4=0</formula>
    </cfRule>
  </conditionalFormatting>
  <conditionalFormatting sqref="E4:E5">
    <cfRule type="expression" dxfId="12" priority="13">
      <formula>#REF!=0</formula>
    </cfRule>
  </conditionalFormatting>
  <conditionalFormatting sqref="E4">
    <cfRule type="expression" dxfId="11" priority="12">
      <formula>$F4=0</formula>
    </cfRule>
  </conditionalFormatting>
  <conditionalFormatting sqref="E4">
    <cfRule type="expression" dxfId="10" priority="11">
      <formula>$F4=0</formula>
    </cfRule>
  </conditionalFormatting>
  <conditionalFormatting sqref="E5">
    <cfRule type="expression" dxfId="9" priority="10">
      <formula>$F5=0</formula>
    </cfRule>
  </conditionalFormatting>
  <conditionalFormatting sqref="E6">
    <cfRule type="expression" dxfId="8" priority="9">
      <formula>$F6=0</formula>
    </cfRule>
  </conditionalFormatting>
  <conditionalFormatting sqref="E6">
    <cfRule type="expression" dxfId="7" priority="8">
      <formula>#REF!=0</formula>
    </cfRule>
  </conditionalFormatting>
  <conditionalFormatting sqref="E6">
    <cfRule type="expression" dxfId="6" priority="7">
      <formula>$F6=0</formula>
    </cfRule>
  </conditionalFormatting>
  <conditionalFormatting sqref="F6">
    <cfRule type="expression" dxfId="5" priority="6">
      <formula>$F6=0</formula>
    </cfRule>
  </conditionalFormatting>
  <conditionalFormatting sqref="F6">
    <cfRule type="expression" dxfId="4" priority="5">
      <formula>#REF!=0</formula>
    </cfRule>
  </conditionalFormatting>
  <conditionalFormatting sqref="F6">
    <cfRule type="expression" dxfId="3" priority="4">
      <formula>$F6=0</formula>
    </cfRule>
  </conditionalFormatting>
  <conditionalFormatting sqref="F3">
    <cfRule type="expression" dxfId="2" priority="3">
      <formula>$F3=0</formula>
    </cfRule>
  </conditionalFormatting>
  <conditionalFormatting sqref="F3">
    <cfRule type="expression" dxfId="1" priority="2">
      <formula>#REF!=0</formula>
    </cfRule>
  </conditionalFormatting>
  <conditionalFormatting sqref="F3">
    <cfRule type="expression" dxfId="0" priority="1">
      <formula>$F3=0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C17"/>
  <sheetViews>
    <sheetView topLeftCell="A7" workbookViewId="0">
      <selection activeCell="B13" sqref="B13:B26"/>
    </sheetView>
  </sheetViews>
  <sheetFormatPr baseColWidth="10" defaultRowHeight="14.5" x14ac:dyDescent="0.35"/>
  <cols>
    <col min="1" max="1" width="3" customWidth="1"/>
    <col min="2" max="2" width="17.81640625" customWidth="1"/>
    <col min="3" max="3" width="161.54296875" customWidth="1"/>
  </cols>
  <sheetData>
    <row r="2" spans="1:3" x14ac:dyDescent="0.35">
      <c r="A2">
        <v>1</v>
      </c>
      <c r="B2" t="s">
        <v>100</v>
      </c>
    </row>
    <row r="3" spans="1:3" x14ac:dyDescent="0.35">
      <c r="A3">
        <v>2</v>
      </c>
      <c r="B3" t="s">
        <v>101</v>
      </c>
      <c r="C3" t="s">
        <v>109</v>
      </c>
    </row>
    <row r="4" spans="1:3" ht="43.5" x14ac:dyDescent="0.35">
      <c r="A4">
        <v>3</v>
      </c>
      <c r="B4" s="39" t="s">
        <v>102</v>
      </c>
      <c r="C4" s="38" t="s">
        <v>110</v>
      </c>
    </row>
    <row r="5" spans="1:3" ht="43.5" x14ac:dyDescent="0.35">
      <c r="A5">
        <v>4</v>
      </c>
      <c r="B5" s="39" t="s">
        <v>103</v>
      </c>
      <c r="C5" s="38" t="s">
        <v>111</v>
      </c>
    </row>
    <row r="6" spans="1:3" ht="29" x14ac:dyDescent="0.35">
      <c r="A6">
        <v>5</v>
      </c>
      <c r="B6" s="39" t="s">
        <v>104</v>
      </c>
      <c r="C6" s="38" t="s">
        <v>112</v>
      </c>
    </row>
    <row r="7" spans="1:3" x14ac:dyDescent="0.35">
      <c r="A7">
        <v>6</v>
      </c>
      <c r="B7" s="39" t="s">
        <v>105</v>
      </c>
      <c r="C7" t="s">
        <v>113</v>
      </c>
    </row>
    <row r="8" spans="1:3" x14ac:dyDescent="0.35">
      <c r="A8">
        <v>7</v>
      </c>
      <c r="B8" s="39" t="s">
        <v>106</v>
      </c>
      <c r="C8" s="38" t="s">
        <v>114</v>
      </c>
    </row>
    <row r="9" spans="1:3" ht="29" x14ac:dyDescent="0.35">
      <c r="A9">
        <v>8</v>
      </c>
      <c r="B9" s="39" t="s">
        <v>107</v>
      </c>
      <c r="C9" s="38" t="s">
        <v>115</v>
      </c>
    </row>
    <row r="10" spans="1:3" ht="29" x14ac:dyDescent="0.35">
      <c r="A10">
        <v>9</v>
      </c>
      <c r="B10" s="39" t="s">
        <v>108</v>
      </c>
      <c r="C10" s="38" t="s">
        <v>116</v>
      </c>
    </row>
    <row r="13" spans="1:3" x14ac:dyDescent="0.35">
      <c r="B13" s="39"/>
    </row>
    <row r="14" spans="1:3" x14ac:dyDescent="0.35">
      <c r="B14" s="39"/>
    </row>
    <row r="16" spans="1:3" x14ac:dyDescent="0.35">
      <c r="B16" s="32"/>
    </row>
    <row r="17" spans="2:2" x14ac:dyDescent="0.35">
      <c r="B17" s="6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Evidencias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 MARINA SEVERICHE MONROY</dc:creator>
  <cp:lastModifiedBy>LUZ  MARINA SEVERICHE MONROY</cp:lastModifiedBy>
  <dcterms:created xsi:type="dcterms:W3CDTF">2021-06-24T15:42:32Z</dcterms:created>
  <dcterms:modified xsi:type="dcterms:W3CDTF">2022-01-28T17:46:29Z</dcterms:modified>
</cp:coreProperties>
</file>