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everiche.CARTAGENA\Desktop\PLANES DE ACCION 2020\"/>
    </mc:Choice>
  </mc:AlternateContent>
  <bookViews>
    <workbookView xWindow="0" yWindow="0" windowWidth="20490" windowHeight="7755" activeTab="1"/>
  </bookViews>
  <sheets>
    <sheet name="plan de accion 2019 escuela de" sheetId="1" r:id="rId1"/>
    <sheet name="PLAN DE ACCION 2020"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5" i="2" l="1"/>
  <c r="AJ5" i="2"/>
  <c r="AK31" i="2" l="1"/>
  <c r="Y31" i="2"/>
  <c r="AB31" i="2" s="1"/>
  <c r="AC31" i="2" s="1"/>
  <c r="AD31" i="2" s="1"/>
  <c r="AB25" i="2"/>
  <c r="AC24" i="2" s="1"/>
  <c r="AD24" i="2" s="1"/>
  <c r="AK24" i="2"/>
  <c r="AJ24" i="2"/>
  <c r="Y24" i="2"/>
  <c r="Z24" i="2" s="1"/>
  <c r="AA24" i="2" s="1"/>
  <c r="AB21" i="2"/>
  <c r="AC20" i="2" s="1"/>
  <c r="AD20" i="2" s="1"/>
  <c r="AK20" i="2"/>
  <c r="AJ20" i="2"/>
  <c r="Y20" i="2"/>
  <c r="Z20" i="2" s="1"/>
  <c r="AA20" i="2" s="1"/>
  <c r="Y19" i="2"/>
  <c r="AB19" i="2" s="1"/>
  <c r="AC19" i="2" s="1"/>
  <c r="AK15" i="2"/>
  <c r="AJ13" i="2"/>
  <c r="AB15" i="2"/>
  <c r="AC15" i="2" s="1"/>
  <c r="Y15" i="2"/>
  <c r="Z15" i="2" s="1"/>
  <c r="AA15" i="2" s="1"/>
  <c r="AK12" i="2"/>
  <c r="AB12" i="2"/>
  <c r="AC12" i="2" s="1"/>
  <c r="AD12" i="2" s="1"/>
  <c r="Y8" i="2"/>
  <c r="AB8" i="2" s="1"/>
  <c r="AC8" i="2" s="1"/>
  <c r="AB6" i="2"/>
  <c r="AC6" i="2" s="1"/>
  <c r="Y6" i="2"/>
  <c r="Z6" i="2" s="1"/>
  <c r="AA6" i="2" s="1"/>
  <c r="AB5" i="2"/>
  <c r="AC5" i="2" s="1"/>
  <c r="Y5" i="2"/>
  <c r="Z5" i="2" s="1"/>
  <c r="AA5" i="2" s="1"/>
  <c r="AZ32" i="2" l="1"/>
  <c r="AL20" i="2"/>
  <c r="AL31" i="2"/>
  <c r="AD5" i="2"/>
  <c r="AL12" i="2"/>
  <c r="AL15" i="2"/>
  <c r="Z19" i="2"/>
  <c r="AA19" i="2" s="1"/>
  <c r="AY32" i="2"/>
  <c r="BA32" i="2" s="1"/>
  <c r="AL24" i="2"/>
  <c r="AD15" i="2"/>
  <c r="AK32" i="2"/>
  <c r="Z8" i="2"/>
  <c r="AA8" i="2" s="1"/>
  <c r="Z31" i="2"/>
  <c r="AA31" i="2" s="1"/>
  <c r="R17" i="1"/>
  <c r="AB17" i="1"/>
  <c r="AY17" i="1"/>
  <c r="AY13" i="1"/>
  <c r="AB13" i="1"/>
  <c r="R7" i="1"/>
  <c r="AB7" i="1"/>
  <c r="AY7" i="1"/>
  <c r="AD32" i="2" l="1"/>
  <c r="AL32" i="2"/>
  <c r="AB4" i="1"/>
  <c r="AY4" i="1"/>
  <c r="AY9" i="1" l="1"/>
  <c r="AB9" i="1"/>
  <c r="R9" i="1"/>
  <c r="AA8" i="1"/>
  <c r="AB8" i="1" s="1"/>
  <c r="Z8" i="1"/>
  <c r="AX8" i="1"/>
  <c r="AY8" i="1" s="1"/>
  <c r="AW8" i="1"/>
  <c r="AY6" i="1"/>
  <c r="R8" i="1" l="1"/>
  <c r="R6" i="1"/>
  <c r="AC2" i="1" l="1"/>
  <c r="AC3" i="1"/>
  <c r="AC6" i="1"/>
  <c r="AC7" i="1"/>
  <c r="AC8" i="1"/>
  <c r="AC10" i="1"/>
  <c r="AC14" i="1"/>
  <c r="AZ2" i="1" l="1"/>
  <c r="AZ3" i="1"/>
  <c r="AZ4" i="1"/>
  <c r="AZ6" i="1"/>
  <c r="AZ7" i="1"/>
  <c r="AZ8" i="1"/>
  <c r="AZ9" i="1"/>
  <c r="AZ13" i="1"/>
  <c r="AZ17" i="1"/>
  <c r="AL6" i="1" l="1"/>
  <c r="AL17" i="1"/>
  <c r="AL9" i="1"/>
  <c r="AL7" i="1"/>
  <c r="AK17" i="1"/>
  <c r="AK9" i="1"/>
  <c r="AK7" i="1"/>
  <c r="AK6" i="1"/>
  <c r="AL13" i="1"/>
  <c r="AK13" i="1"/>
  <c r="AL2" i="1"/>
  <c r="AK2" i="1"/>
  <c r="AM6" i="1" l="1"/>
  <c r="AK18" i="1"/>
  <c r="AM17" i="1" l="1"/>
  <c r="AM13" i="1"/>
  <c r="AM9" i="1"/>
  <c r="AM7" i="1"/>
  <c r="AM2" i="1" l="1"/>
  <c r="AD13" i="1"/>
  <c r="AE13" i="1" s="1"/>
  <c r="Z13" i="1"/>
  <c r="AA13" i="1" s="1"/>
  <c r="AD9" i="1"/>
  <c r="AE9" i="1" s="1"/>
  <c r="AD8" i="1"/>
  <c r="AD7" i="1"/>
  <c r="AD6" i="1"/>
  <c r="AE6" i="1" s="1"/>
  <c r="AD3" i="1"/>
  <c r="AD2" i="1"/>
  <c r="AE7" i="1" l="1"/>
  <c r="AL18" i="1"/>
  <c r="AM18" i="1" s="1"/>
  <c r="AW13" i="1"/>
  <c r="AX13" i="1" s="1"/>
  <c r="AW9" i="1"/>
  <c r="AX9" i="1" s="1"/>
  <c r="P7" i="1"/>
  <c r="Q7" i="1" s="1"/>
  <c r="Z7" i="1"/>
  <c r="AA7" i="1" s="1"/>
  <c r="AW7" i="1"/>
  <c r="AX7" i="1" s="1"/>
  <c r="Z9" i="1"/>
  <c r="AA9" i="1" s="1"/>
  <c r="Z4" i="1" l="1"/>
  <c r="AW4" i="1"/>
  <c r="AX4" i="1" s="1"/>
  <c r="AA4" i="1" l="1"/>
  <c r="AC4" i="1"/>
  <c r="AD4" i="1" s="1"/>
  <c r="AE2" i="1" s="1"/>
  <c r="AW17" i="1"/>
  <c r="AX17" i="1" s="1"/>
  <c r="Z17" i="1"/>
  <c r="AC17" i="1" s="1"/>
  <c r="AW3" i="1"/>
  <c r="AX3" i="1" s="1"/>
  <c r="AY3" i="1" s="1"/>
  <c r="AW2" i="1"/>
  <c r="AX2" i="1" s="1"/>
  <c r="AY2" i="1" s="1"/>
  <c r="Z3" i="1"/>
  <c r="AA3" i="1" s="1"/>
  <c r="AB3" i="1" s="1"/>
  <c r="Z2" i="1"/>
  <c r="AA2" i="1" s="1"/>
  <c r="AB2" i="1" s="1"/>
  <c r="AD17" i="1" l="1"/>
  <c r="AE17" i="1" s="1"/>
  <c r="AE18" i="1" s="1"/>
  <c r="AA17" i="1"/>
  <c r="BH17" i="1"/>
  <c r="BH13" i="1"/>
  <c r="BH9" i="1"/>
  <c r="BH7" i="1"/>
  <c r="BH6" i="1"/>
  <c r="BH2" i="1"/>
  <c r="BH18" i="1" l="1"/>
  <c r="BI17" i="1" l="1"/>
  <c r="BI13" i="1"/>
  <c r="BI9" i="1"/>
  <c r="BI7" i="1"/>
  <c r="BI6" i="1"/>
  <c r="BI2" i="1"/>
  <c r="BI18" i="1" l="1"/>
  <c r="BJ18" i="1" s="1"/>
  <c r="BJ17" i="1"/>
  <c r="BJ13" i="1"/>
  <c r="BJ9" i="1"/>
  <c r="BJ7" i="1"/>
  <c r="BJ6" i="1" l="1"/>
  <c r="BJ4" i="1"/>
  <c r="BJ2" i="1"/>
  <c r="BA4" i="1" l="1"/>
  <c r="O17" i="1"/>
  <c r="O13" i="1"/>
  <c r="O9" i="1"/>
  <c r="O8" i="1"/>
  <c r="O6" i="1"/>
  <c r="O4" i="1"/>
  <c r="O2" i="1"/>
  <c r="BA17" i="1"/>
  <c r="BB17" i="1" s="1"/>
  <c r="BA13" i="1"/>
  <c r="BB13" i="1" s="1"/>
  <c r="BA9" i="1"/>
  <c r="BB9" i="1" s="1"/>
  <c r="BA8" i="1"/>
  <c r="BA7" i="1"/>
  <c r="BA6" i="1"/>
  <c r="BB6" i="1" s="1"/>
  <c r="BA2" i="1"/>
  <c r="BB2" i="1" l="1"/>
  <c r="BB7" i="1"/>
  <c r="BB18" i="1" s="1"/>
</calcChain>
</file>

<file path=xl/comments1.xml><?xml version="1.0" encoding="utf-8"?>
<comments xmlns="http://schemas.openxmlformats.org/spreadsheetml/2006/main">
  <authors>
    <author>Luz Marlene Andrade Hong</author>
    <author>Kethy Marquez Tuñón</author>
  </authors>
  <commentList>
    <comment ref="T1" authorId="0" shapeId="0">
      <text>
        <r>
          <rPr>
            <b/>
            <sz val="9"/>
            <color indexed="81"/>
            <rFont val="Tahoma"/>
            <family val="2"/>
          </rPr>
          <t>Luz Marlene Andrade Hong:</t>
        </r>
        <r>
          <rPr>
            <sz val="9"/>
            <color indexed="81"/>
            <rFont val="Tahoma"/>
            <family val="2"/>
          </rPr>
          <t xml:space="preserve">
CODIGO ACTUALIZADO DEL PROYECTO INSCRITO EN MGA WEB
</t>
        </r>
      </text>
    </comment>
    <comment ref="BK4" authorId="1" shapeId="0">
      <text>
        <r>
          <rPr>
            <b/>
            <sz val="9"/>
            <color indexed="81"/>
            <rFont val="Tahoma"/>
            <family val="2"/>
          </rPr>
          <t xml:space="preserve">estas actividades se </t>
        </r>
        <r>
          <rPr>
            <b/>
            <sz val="14"/>
            <color indexed="81"/>
            <rFont val="Tahoma"/>
            <family val="2"/>
          </rPr>
          <t>hacen en la localidad 2</t>
        </r>
      </text>
    </comment>
    <comment ref="BK5" authorId="1" shapeId="0">
      <text>
        <r>
          <rPr>
            <b/>
            <sz val="9"/>
            <color indexed="81"/>
            <rFont val="Tahoma"/>
            <family val="2"/>
          </rPr>
          <t>Kethy Marquez Tuñón:</t>
        </r>
        <r>
          <rPr>
            <sz val="9"/>
            <color indexed="81"/>
            <rFont val="Tahoma"/>
            <family val="2"/>
          </rPr>
          <t xml:space="preserve">
</t>
        </r>
        <r>
          <rPr>
            <sz val="14"/>
            <color indexed="81"/>
            <rFont val="Tahoma"/>
            <family val="2"/>
          </rPr>
          <t>esta es localidad 3 y 1</t>
        </r>
      </text>
    </comment>
    <comment ref="M13" authorId="1" shapeId="0">
      <text>
        <r>
          <rPr>
            <b/>
            <sz val="9"/>
            <color indexed="81"/>
            <rFont val="Tahoma"/>
            <family val="2"/>
          </rPr>
          <t>Kethy Marquez Tuñón:dice acumulado  del 2016-2018 ·146,000</t>
        </r>
      </text>
    </comment>
  </commentList>
</comments>
</file>

<file path=xl/comments2.xml><?xml version="1.0" encoding="utf-8"?>
<comments xmlns="http://schemas.openxmlformats.org/spreadsheetml/2006/main">
  <authors>
    <author>Luz Marlene Andrade Hong</author>
    <author>Kethy Marquez Tuñón</author>
  </authors>
  <commentList>
    <comment ref="S1" authorId="0" shapeId="0">
      <text>
        <r>
          <rPr>
            <b/>
            <sz val="9"/>
            <color indexed="81"/>
            <rFont val="Tahoma"/>
            <family val="2"/>
          </rPr>
          <t>Luz Marlene Andrade Hong:</t>
        </r>
        <r>
          <rPr>
            <sz val="9"/>
            <color indexed="81"/>
            <rFont val="Tahoma"/>
            <family val="2"/>
          </rPr>
          <t xml:space="preserve">
CODIGO ACTUALIZADO DEL PROYECTO INSCRITO EN MGA WEB
</t>
        </r>
      </text>
    </comment>
    <comment ref="P24" authorId="1" shapeId="0">
      <text>
        <r>
          <rPr>
            <b/>
            <sz val="9"/>
            <color indexed="81"/>
            <rFont val="Tahoma"/>
            <family val="2"/>
          </rPr>
          <t>Kethy Marquez Tuñón:dice acumulado  del 2016-2018 ·146,000</t>
        </r>
      </text>
    </comment>
  </commentList>
</comments>
</file>

<file path=xl/sharedStrings.xml><?xml version="1.0" encoding="utf-8"?>
<sst xmlns="http://schemas.openxmlformats.org/spreadsheetml/2006/main" count="731" uniqueCount="358">
  <si>
    <t>OBJETIVO ESTRATEGICO</t>
  </si>
  <si>
    <t xml:space="preserve">EJE ESTRATEGICO </t>
  </si>
  <si>
    <t xml:space="preserve">LINEA ESTRATEGICA </t>
  </si>
  <si>
    <t>PROGRAMA</t>
  </si>
  <si>
    <t>META DE RESULTADO</t>
  </si>
  <si>
    <t>SUBPROGRAMA</t>
  </si>
  <si>
    <t>META PRODUCTO A 2019</t>
  </si>
  <si>
    <t>NOMBRE DEL PROYECTO INSCRITO EN EL BANCO DE PROYECTO</t>
  </si>
  <si>
    <t xml:space="preserve">UNIDAD DE MEDIDA </t>
  </si>
  <si>
    <t>RESPONSABLE</t>
  </si>
  <si>
    <t>RUBRO</t>
  </si>
  <si>
    <t>FUENTE</t>
  </si>
  <si>
    <t>INDICADOR META DE RESULTADO</t>
  </si>
  <si>
    <t>LINEA BASE META DE RESULTADO A 2015</t>
  </si>
  <si>
    <t xml:space="preserve">META PRODUCTO  PLAN DE DESARROLLO (VALOR ABSOLUTO) </t>
  </si>
  <si>
    <t>LINEA BASE META PRODUCTO A 2015</t>
  </si>
  <si>
    <t xml:space="preserve">INDICADOR META PRODUCTO  PLAN DE DESARROLLO </t>
  </si>
  <si>
    <t>AVANCE ACUMULADO  META PRODUCTO 2016-2018</t>
  </si>
  <si>
    <t>CODIGO BPIN (CODIGO ACTUALIZADO EN MGA WEB)</t>
  </si>
  <si>
    <t>ACTIVIDADES DEL PROYECTO (ACTIVIDADES QUE SE INCORPORARON EN LA GUIA DE ACTUALIZACIÓN)</t>
  </si>
  <si>
    <t>NOMBRE INDICADOR (DE LA ACTIVIDAD DEL PROYECTO)</t>
  </si>
  <si>
    <t>APROPIACION INICIAL 2019</t>
  </si>
  <si>
    <t xml:space="preserve">Fecha de inicio </t>
  </si>
  <si>
    <t xml:space="preserve">Fecha de Terminación </t>
  </si>
  <si>
    <t>POBLACION BENEFICIADA POR LOCALIDAD</t>
  </si>
  <si>
    <t xml:space="preserve"> GESTIÓN PÚBLICA LOCAL TRANSPARENTE </t>
  </si>
  <si>
    <t xml:space="preserve">   FORTALECIMIENTO DE COMPETENCIAS DEL SERVIDOR PÚBLICO</t>
  </si>
  <si>
    <t>GESTIÓN PÚBLICA LOCAL TRANSPARENTE</t>
  </si>
  <si>
    <t>CONSTRUIR CIUDADANIA YFORTALECER LA INSTITUCIONALIDAD</t>
  </si>
  <si>
    <t>FORTALECIMIENTO INSTITUCIONAL</t>
  </si>
  <si>
    <t>CULTURA CIUDADANA Y PAZ</t>
  </si>
  <si>
    <t>EN ARMONIA CON MI GENTE</t>
  </si>
  <si>
    <t>LA DEMOCRACIA VA</t>
  </si>
  <si>
    <t xml:space="preserve">VOY CON CARTAGENA </t>
  </si>
  <si>
    <t>Fortalecimiento de competencia del servidor público</t>
  </si>
  <si>
    <t>Sistema integrado de atención DE UNA</t>
  </si>
  <si>
    <t>Encuentros con mi gente</t>
  </si>
  <si>
    <t>Inclusión social y
buenas practicas
ciudadanas</t>
  </si>
  <si>
    <t>Liderazgo y
democracia</t>
  </si>
  <si>
    <t>Cultura ciudadana</t>
  </si>
  <si>
    <t>Ciudadanía y
pertenencia</t>
  </si>
  <si>
    <t>Desarrollo de las competencias laborales de los servidores públicos del Distrito de  Cartagena de Indias</t>
  </si>
  <si>
    <t>Fortalecimiento AL SISTEMA INTEGRADO UNIFICADO DE ATENCIN AL CIUDADANO DE UNA EN LA CIUDAD DE Cartagena</t>
  </si>
  <si>
    <t>Desarrollo del sentido de identidad y CONSERVACIÓN del patrimonio material e inmaterial en los habitantes del distrito de Cartagena Cartagena</t>
  </si>
  <si>
    <t>Implementación del Plan de Formacion en Buenas Practicas de Cultura Ciudadana a los habitantes del Distrito Turistico y Cultural de Cartagena</t>
  </si>
  <si>
    <t>Aportes a los procesos de cohesin e inclusion social en el Distrito de Cartagena</t>
  </si>
  <si>
    <t>CONFORMACIÓN y consolidacion de la mesa de barrismo social: Tribuna multicolor de paz y armonia en la ciudad de Cartagena</t>
  </si>
  <si>
    <t>Desarrollo DE LAS COMPETENCIAS DE LIDERAZGO Y TEJIDO SOCIAL EN LAS ORGANIZACIONES COMUNITARIAS EN EL DISTRITO DE Cartagena</t>
  </si>
  <si>
    <t>Implementación de espacios participativos de rendicion de informes a la ciudadania Cartagena</t>
  </si>
  <si>
    <t>Disminuir a un 30% el reconocimiento de mal comportamiento ciudadano en los puntos de encuentro.</t>
  </si>
  <si>
    <t>Porcentaje de Habitantes que reconocen mal comportamiento en los puntos de encuentro.</t>
  </si>
  <si>
    <t>49% de los cartageneros reconocen mal comportamiento en los puntos de encuentro. Fuente Cartagena como vamos 2015.</t>
  </si>
  <si>
    <t>Número reducido de ciudadanos que reconocen mal comportamiento en los puntos de encuentro.</t>
  </si>
  <si>
    <t>Reducir a 335.700 el número de ciudadanos que reconocen mal comportamiento en los puntos de encuentro</t>
  </si>
  <si>
    <t>548.310 ciudadanos que reconocen mal comportamiento en los puntos de encuentro</t>
  </si>
  <si>
    <t xml:space="preserve">funcionarios capacitados </t>
  </si>
  <si>
    <t>codigo presupuestal</t>
  </si>
  <si>
    <t>Conformar una mesa
de barrismo social.</t>
  </si>
  <si>
    <t>Fortalecer en un 70% las
Organizaciones comunales
activas para la construcción
de tejido asociativo.</t>
  </si>
  <si>
    <t>Porcentaje de
organizaciones
comunales fortalecidas.</t>
  </si>
  <si>
    <t>No existen registros de
Organizaciones Comunales
Activas tortalecidas en la
construcción del tejido social.</t>
  </si>
  <si>
    <t>Numero de
organizaciones
comunales activas
tortalecidas en lo
construcción del tejido
social.</t>
  </si>
  <si>
    <t>Fortalecer 262
organizaciones
comunales activas
en construcción del
tejido social.</t>
  </si>
  <si>
    <t>ND social.</t>
  </si>
  <si>
    <t>Reducir a 335.700 el
número de
ciudadanos que
reconocen mal
comportamiento en los
puntos de encuentro.</t>
  </si>
  <si>
    <t>Mejorar a un 60% el
índice de satisfacción
de la ciudad de
Cartagena como un
lugar para vivir.
Alcanzar el 100% lo
conformación de una
mesa de barrismo
social.</t>
  </si>
  <si>
    <t>Porcentaje de Habitantes
que se sienten satistectios
con la ciudad de Cartagena
como un lugar para vivir.
Porcentaje de mesas de
barrismo social.</t>
  </si>
  <si>
    <t>Solo el 42% de los
ciudadanos se sienten
satisfechos de Cartagena
como un lugar para vivir. No
existen registros de mesas de
barrismo social. Fuente
Cartagena como vamos
2015.</t>
  </si>
  <si>
    <t>Número de mesas de
barrismo social.</t>
  </si>
  <si>
    <t>Número de
ciudadanos
sotisfectios con
Cartagena como un
lugar paro vivir.</t>
  </si>
  <si>
    <t>Lograr que 202.400
ciudadanos
adicionales se sientan
satisfechos con su
ciudad como un lugar
para vivir.</t>
  </si>
  <si>
    <t>469.980 ciudadanos
satisfectios con
Cartagena como un
lugar para vivir.
Fuente Cartagena
como vamos 2015</t>
  </si>
  <si>
    <t>No existen registros
de mesas de
barrismo social.</t>
  </si>
  <si>
    <t>2.500 personas
fortalecidos con
valores de
conservación y
respeto por el
patrimonio de
Cartagena</t>
  </si>
  <si>
    <t>No. De personas fortalecidas
con valores de conservación
y respeto por el patrimonio
de Cartagena</t>
  </si>
  <si>
    <t>1.534 personas
sensibilizadas con el
patrimonio de Cartagena</t>
  </si>
  <si>
    <t>Número de
ciudadanos que se
identifican con su
patrimonio</t>
  </si>
  <si>
    <t>2.500 personas
fortalecidos con
valores de
conservación y
respeto por el
patrimonio de
Cartagena.</t>
  </si>
  <si>
    <t xml:space="preserve">Incrementar en un 75 %
el fortalecimiento de
competencias de los
servidores públicos.    </t>
  </si>
  <si>
    <t>Aumentar en un 5% el
número anual de
ciudadanos atendidos
en el sistema integrado
de atención DE UNA</t>
  </si>
  <si>
    <t>Porcentaje de
servidores públicos
fortalecidos en sus
competencias.</t>
  </si>
  <si>
    <t>25% de servidores
públicos fortalecidos
en sus competencias</t>
  </si>
  <si>
    <t>Fortalecer a 769
servidores públicos en
sus competencias
(Ética, Buengobierno y
Liderazgo)</t>
  </si>
  <si>
    <t>254 servidores
públicos
fortalecidos en sus
competencias.</t>
  </si>
  <si>
    <t>Porcentaje de
ciudadanos
atendidos
directamente por la
administración.</t>
  </si>
  <si>
    <t>39.045 usuarios
atendidos en el
último año a través
del sistema integrado
de atención - DE UNA</t>
  </si>
  <si>
    <t>Ciudadanos
atendidos</t>
  </si>
  <si>
    <t>Atender 47.460
ciudadanos y
ciudadanas en los
centros de atención
unificada - DE UNA</t>
  </si>
  <si>
    <t>Mejorar la posicion en el índice de Gobierno abierto en 25%, pasar del puesto 399 al 300.</t>
  </si>
  <si>
    <t>Porcentaje de
posicionanniento mejorado
en el IGA</t>
  </si>
  <si>
    <t>Posicion en el Ronking de Indice
de Gobierno Abierto
399(Fuente: IGA 2014)</t>
  </si>
  <si>
    <t>Numero de
encuentros
realizados</t>
  </si>
  <si>
    <t>Realizar 4 encuentros
anuales con la
ciudadanía para
visibilizar la oferta de
servicios del Distrito.</t>
  </si>
  <si>
    <t>02-001-06-50-03-03-01-02</t>
  </si>
  <si>
    <t>fortalecimiento de competencias del servidor publico</t>
  </si>
  <si>
    <t>02-001-06-50-03-03-01-01</t>
  </si>
  <si>
    <t xml:space="preserve">sistema integrado de atencion de una </t>
  </si>
  <si>
    <t>02-001-06-50-03-03-02-07</t>
  </si>
  <si>
    <t xml:space="preserve">encuentro con mi  gente </t>
  </si>
  <si>
    <t>02-001-06-50-03-04-01-01</t>
  </si>
  <si>
    <t xml:space="preserve">inclusion social y buenas practicas ciudadanas </t>
  </si>
  <si>
    <t>N/A</t>
  </si>
  <si>
    <t>02-001-06-50-03-04-02-02</t>
  </si>
  <si>
    <t xml:space="preserve">la democracia va </t>
  </si>
  <si>
    <t>02-001-06-50-03-04-03-01</t>
  </si>
  <si>
    <t xml:space="preserve">cultura ciudadana </t>
  </si>
  <si>
    <t>02-001-06-50-03-04-04-01</t>
  </si>
  <si>
    <t xml:space="preserve">voy con cartagena </t>
  </si>
  <si>
    <t xml:space="preserve">ingresos corrientes de libre destinacion </t>
  </si>
  <si>
    <t xml:space="preserve">robinson enrique mena robles </t>
  </si>
  <si>
    <t>enero</t>
  </si>
  <si>
    <t xml:space="preserve">diciembre </t>
  </si>
  <si>
    <t>39,045 habitantes
atendidos</t>
  </si>
  <si>
    <t xml:space="preserve">enero </t>
  </si>
  <si>
    <t>Fortalecer a 200 Servidores Públicos en sus
competencias (Ética, buen gobierno y liderazgo)</t>
  </si>
  <si>
    <t>1  Mesa constituida en barrismo social.</t>
  </si>
  <si>
    <t>625 personas fortalecidos con valores de conservación y
respeto por el Patrimonio de Cartagena</t>
  </si>
  <si>
    <t xml:space="preserve">numero de personas </t>
  </si>
  <si>
    <t xml:space="preserve">ciudadanos y ciudanas de la ciudad de cartagena </t>
  </si>
  <si>
    <t>Curso concurso de oratoria y Liderazgo</t>
  </si>
  <si>
    <t>Consejito de Gobierno-Quiero ser alcalde</t>
  </si>
  <si>
    <t>Formación a personeros estudiantiles</t>
  </si>
  <si>
    <t>Seminario Concilio Comunitario</t>
  </si>
  <si>
    <t xml:space="preserve">organizaciones </t>
  </si>
  <si>
    <t>Acciones de formación en cultura y participación ciudadana en organizaciones comunales, comunitarias y de base del Distrito de Cartagena.</t>
  </si>
  <si>
    <t xml:space="preserve">Acciones de formación en cultura y participación ciudadana en el Sistema Integrado de Transporte Masivo Transcaribe en el Distrito de Cartagena. </t>
  </si>
  <si>
    <t>Visibilizar las acciones de la administración distrital como mecanismo de fortalecimiento en cultura ciudadana. Boletín Informativo.</t>
  </si>
  <si>
    <t xml:space="preserve"> ciudadanos del distrito de cartagena </t>
  </si>
  <si>
    <t xml:space="preserve">ciudadanos del distrito de cartagena </t>
  </si>
  <si>
    <t>Formar a funcionarios públicos</t>
  </si>
  <si>
    <t>Evaluar el proceso formativo</t>
  </si>
  <si>
    <t xml:space="preserve">funcionarios publicos formados </t>
  </si>
  <si>
    <t xml:space="preserve">servidores publicos evaluados </t>
  </si>
  <si>
    <t xml:space="preserve">servidores evaluados </t>
  </si>
  <si>
    <t xml:space="preserve">200 funcionarios publicos </t>
  </si>
  <si>
    <t xml:space="preserve">ciudadanos atendidos </t>
  </si>
  <si>
    <t xml:space="preserve">Reuniones realizadas </t>
  </si>
  <si>
    <t xml:space="preserve">Realizar la  atencion  a la ciudadania  con de una  itinerante  en  la localidad 1 y 3 </t>
  </si>
  <si>
    <t>Jornadas informativas y formativas  encaminadas a promover acciones de inclusión social y de reducción de la pobreza en poblaciones en condición de vulnerabilidad en la ciudad de Cartagena</t>
  </si>
  <si>
    <t xml:space="preserve">Talleres realizados </t>
  </si>
  <si>
    <t>Atenciòn a la ciudadania en la loc 2</t>
  </si>
  <si>
    <t>Realizar 4 reuniones  informartivas  con las comunidades de las tres localidades del distrito de cartagena.</t>
  </si>
  <si>
    <t xml:space="preserve">numero de reuniones </t>
  </si>
  <si>
    <t xml:space="preserve">ciudadanos y ciudanas de la ciudad del distrito de  cartagena </t>
  </si>
  <si>
    <t xml:space="preserve">conformar  una mesa de barrismo social </t>
  </si>
  <si>
    <t xml:space="preserve">mesa de barrismo </t>
  </si>
  <si>
    <t xml:space="preserve">Atender 25.000 ciudadanos y ciudadanos en los
Centros de Atención Unificada DE UNA </t>
  </si>
  <si>
    <t>Lograr que 56183 ciudadanos adicionales se sientan
satisfechos con su ciudad como un lugar para vivir.</t>
  </si>
  <si>
    <t xml:space="preserve">56,183 ciudadanos y ciudanas de la ciudad de cartagena </t>
  </si>
  <si>
    <t xml:space="preserve">25,000 ciudadanos y ciudanas de la ciudad de cartagena </t>
  </si>
  <si>
    <t xml:space="preserve">ciudadanos y ciudanas de cartagena </t>
  </si>
  <si>
    <t>Formación para el 
barrismo social y
buenas practicas
ciudadanas.</t>
  </si>
  <si>
    <t xml:space="preserve">una mesa de barrismo </t>
  </si>
  <si>
    <t>Fortalecer 323  organizaciones comunales activas en construcción del tejido social</t>
  </si>
  <si>
    <t>numero de personas</t>
  </si>
  <si>
    <t xml:space="preserve">curso y concurso realizado </t>
  </si>
  <si>
    <t xml:space="preserve">consejito realizado </t>
  </si>
  <si>
    <t xml:space="preserve">personeros formados </t>
  </si>
  <si>
    <t xml:space="preserve">seminarios relizado </t>
  </si>
  <si>
    <t xml:space="preserve">organizaciones formadas </t>
  </si>
  <si>
    <t>ciudadanos formados</t>
  </si>
  <si>
    <t xml:space="preserve">acciones realizadas </t>
  </si>
  <si>
    <t xml:space="preserve">evaluacion y socializacin realizada </t>
  </si>
  <si>
    <t xml:space="preserve">numero de organizaciones </t>
  </si>
  <si>
    <t xml:space="preserve">numero de personas informadas </t>
  </si>
  <si>
    <t>Realizar  evaluación y socializacion  del nivel de cultura ciudadana del habitante del Distrito de Cartagena.</t>
  </si>
  <si>
    <t xml:space="preserve">numero de personas evalualas y socializadas </t>
  </si>
  <si>
    <t xml:space="preserve">intervenciones realizadas </t>
  </si>
  <si>
    <t xml:space="preserve">numero de personas formadas </t>
  </si>
  <si>
    <t>Intervenciones formativas ciudadanos en las escuelas</t>
  </si>
  <si>
    <r>
      <t xml:space="preserve">Mes de  febrero actividades relacionadas Taller sobre Cultura Ciudadana Gimnasio Bilingue Altamar de Cartagena- numero de participantes  48, Planeación sobre Cultura de la Movilidad, Taller de Cultura Ciudadana sobre suicidio -Fundación Pies Descalzos- numero de participantes 56, Visita a Instituciones Educativas para concretar fecha de talleres- Instituto Colombo Bolivariano, Inducción a Cultores de la movilidad-Escuela de Gobierno y Liderazgo- numero de participantes 15,Taller Código de ética y buen gobierno para funcionarios del fondo de pensiones- Escuela Taller- numero de participante  45, Reunión de planeación-Escuela de Gobierno y Liderazgo, Taller sobre Cultura Ciudadana-Instituto Colombo Bolivariano- numero de participantes 100, Taller sobre Cultura Ciudadana-Instituto Colombo Bolivariano-numero de participantes 100,Finalización Taller sobre Cultura Ciudadana-Instituto Colombo Bolivariano- numero de personas participantes  100, Reunión de Planeación-Escuela de Gobierno y Liderazgo, Cultura de la Movilidad-Centro – Sector India Catalina-numero de participantes 1200, Actividad Transcaribe Presentación de Cultores y Socialización proyecto-Oficinas de Transcaribe – Patio Portal, Cultura de la Movilidad-Centro – Bodeguita- numero de participantes 800. </t>
    </r>
    <r>
      <rPr>
        <b/>
        <sz val="11"/>
        <color theme="1"/>
        <rFont val="Calibri"/>
        <family val="2"/>
        <scheme val="minor"/>
      </rPr>
      <t>para un acumulado de 2,464</t>
    </r>
  </si>
  <si>
    <t>OBSERVACIONES (ENERO-MARZO 2019)</t>
  </si>
  <si>
    <t>OBSERVACIONES (ABRIL - JUNIO 2019)</t>
  </si>
  <si>
    <t>OBSERVACIONES (JULIO - SEPTIEMBRE 2019)</t>
  </si>
  <si>
    <t>OBSERVACIONES (OCTUBRE - DICIEMBRE 2019)</t>
  </si>
  <si>
    <t>VALOR (Enero - Marzo 2019)</t>
  </si>
  <si>
    <t>De una itinerante : Bicentenario – Fundación Mario Santo domingo participaron  Jóvenes y adultos-  numero de participantes 156, Santa rita- Institución Educativa José de la vega  participaron  Jóvenes y adultos- numero de participantes 40, Torices- coliseo Bernardo Caraballo participaron  Jóvenes y adultos - numero de participantes 66. total acumulado 262</t>
  </si>
  <si>
    <t xml:space="preserve">se realizaron reuniones para  organizar el  cronograma de los cuatro encuentros los cuales estan estipulados para las fechas 26 de abril de 2019 Salón de la Universidad del Sinú sede country Loc 1.,24 de mayo de 2019 Coliseo Bernardo Caraballo, salón Melanio Porto Ariza, Loc 1 zona santa rita,   septiembre  de 2019 Centro cultural Las Palmeras, Loc 2 Biblioteca distrital Jorge Artel, Loc 3 en el mes de noviembre. </t>
  </si>
  <si>
    <t xml:space="preserve">Actividades realizadas : 1) Tema  habilidades administrativas  participaron : juntas de acciones comunales gustavolemaitre, villa fani, barrio españa, san jose de los campanos, nueva deli, ceballo, pie de la popa, ciudadaela 2000, chiquinquira, el silencio, manga, nelson mandela, el espinal, antonio jose de sucre, el carmelo, a la meda la victoria , daniel lemaitre, canapote, san francisco, torices, la carolina, los jardines , socorro, el educador, los alpes y bayunca - numero de organizos 38, 2)tema metodo de innovacion para el manejo de las acciones comunales participantes: amberes, piedra de bolivar , santa rita , bicentaenario, gaviotas, olaya herrera, piedra de bolivar, bosque , la maria, el espinal, torices, crespo, 11 de noviembre olaya, nuevo chile, la conquista, las brisas, berlin, nuevo paraguai, ambere, arroyo grande, nelson mandela, nuevo paraido , pablo sexto i, san jose, el cairo, cerro de alborno, zaragocilla, andalucia, armenia, pozon, conjunto residencial san juan urb san pedro, san isidro, urb monserrate, san isidro, almirante colom, chile, crespo, santa lucia, nueva granada y los cerezos- numero de organizaciones 97, 3) tema mecanismo de participacion : chile, cartagenita, bajos de san isidro, alto de san isidro, bosque, nuevo bosque, nuevo chile , manzanillo, alto bosque la conquista, totrices, mujeres espejo,funsare, amberes, torices, paseo bolivar- numero de organizaciones 16. para un total acumulado de 151 </t>
  </si>
  <si>
    <t xml:space="preserve">Actividades realizadas 1) Planeación, organización y programación de las diferentes intervenciones formativas a realizar en las escuelas Funcionarios Escuela de Gobierno, participantes 4 : 2 mujeres y 2 Hombres, 2) Redacción y entrega de oficios a las instituciones educativas a intervenir Escuela de Gobierno y Liderazgo Liceo de Bolívar Promoción Social Nuestra Señora de La Consolata Nuestra Señora del Perpetuo Socorro John F. Kennedy, participantes  6 funcionarios Escuela de Gobierno 5 rectores 3)Reunión de coordinación  Escuela de Gobierno  participaron 6 funcionarios de Escuela de Gobierno 4) Articulación con capacitadores para la programación de las intervenciones formativas Escuela de Gobierno y Liderazgo y IPCC participaron 42, 5)  Intervención formativa sobre la identidad y el patrimonio material e inmaterial de Cartagena lugar I.E 
SOLEDAD ACOSTA DE SAMPER  participantes Estudiantes Docentes y administrativos invitados Funcionarios de apoyo Escuela de Gobierno
- numero de participantes 120. total acumulado 120
</t>
  </si>
  <si>
    <t>Se encuentra en mantenimiento</t>
  </si>
  <si>
    <t>Actividades desarrolladas 1) capacitacion liderazgo motivacion y trabajo en equip- numero de  participante 52   2) capacitaciòn coordinacion del talento humano en unidad administrativa- numero de participante 40   3) capacitacion servidor publico etica en lo laboral y lo personal  -numero de participante 44.4) servicio al clinete interno  y externo -numero de participante 40,5) capacitacion a servidores publicos en habilidades administrativas -numero de participantes 30 6) capacitacion en legislacion en riesgos laborales -numero de participante 31,13) habilidades administrativas -numero de participante 30,  para untotal  267</t>
  </si>
  <si>
    <t>Evaluacion desarrolladas en las siguientes capacitaciones  1) capacitacion liderazgo motivacion y trabajo en equip- numero de  participante 52   2) capacitaciòn coordinacion del talento humano en unidad administrativa- numero de participante 40   3) capacitacion servidor publico etica en lo laboral y lo personal  -numero de participante 44.4) servicio al clinete interno  y externo -numero de participante 40,5) capacitacion a servidores publicos en habilidades administrativas -numero de participantes 30 6) capacitacion en legislacion en riesgos laborales -numero de participante 31,13) habilidades administrativas -numero de participante 30,  para untotal  267</t>
  </si>
  <si>
    <t>Atencion a la ciudadania  en la localidad 2 : Mes  enero 2019 sisben 823, familias en accion 606,  jovenes en acciòn  25  total  1.477.  mes de febrero  sisben 864, familias en accion 814, adulto mayor 32, daviplata  5, impuesto 1, predial 1, psicologia 1, varias 1 , para un total de participantes 1,719.  mes de marzo 5,472  para un total de 8668</t>
  </si>
  <si>
    <r>
      <t xml:space="preserve">actividades realizadas 1)  Taller de emprendimiento Sala de espera del DEUNA- numero de participantes 50,   2)Taller manejo económico en los pequeños negocio Sala de espera del DEUNA- numero de participante 40,   3)Taller manejo económico en los pequeños negocio Sala de espera del DEUNA- numero de participantes 77,    4)Taller Educación sexual prevención y reproducción Institución educativa Ana María Vélez de Trujillo- numero de participante 78,   5)Taller formando valores en familia Sala de espera del DEUNA- numero de participantes 43,   6) taller rol que cumple los padres en la autoestima de los niños y niñas - participante 78,   7) taller de crianza humanizada - participantes 58,   8) taller crianzas humanas - participantes 39,   8) taller de emprendimiento y liderazgo en la mujer - participamte 28,  9) taller mujer lider empoderada- participantes 120,    10) taller finanzas personales y gastis familiares - participantes 44,   11) taller mejorar mi estilo de vida sin deuda - participantes 60.                                        </t>
    </r>
    <r>
      <rPr>
        <sz val="11"/>
        <color rgb="FFFF0000"/>
        <rFont val="Calibri"/>
        <family val="2"/>
        <scheme val="minor"/>
      </rPr>
      <t>para un acumulado de 11 talleres y  676 .</t>
    </r>
  </si>
  <si>
    <t>Metas Proyectos ejecutadas Enero - Marzo 2019</t>
  </si>
  <si>
    <t xml:space="preserve">Avance Metas Productos enero-marzo 2019 </t>
  </si>
  <si>
    <t xml:space="preserve">Meta Proyecto 2019 </t>
  </si>
  <si>
    <t>Evaluacion meta Proyecto según planeacion</t>
  </si>
  <si>
    <t>EVALUACION POR SUBPROGRAMAS SEGÚN PLANEACION</t>
  </si>
  <si>
    <t>EVALUACION METAS PROYECTOS POR PROGRAMAS SEGÚN PLANEACION</t>
  </si>
  <si>
    <t>CODIGO</t>
  </si>
  <si>
    <t xml:space="preserve">RUBRO </t>
  </si>
  <si>
    <t>%</t>
  </si>
  <si>
    <t>FORTALECIMIENTO DE COMPETENCIAS DEL SERVIDOR PUBLICO - Ingresos Corrientes de Libre Destinacion</t>
  </si>
  <si>
    <t>INGRESOS CORRIENTES DE LIBRE DESTINACION</t>
  </si>
  <si>
    <t>SISTEMA INTEGRADO DE ATENCION DE UNA - Ingresos Corrientes de Libre Destinacion</t>
  </si>
  <si>
    <t>IN GRESOS  CORRIENTES DE LIBRE DESTINACION</t>
  </si>
  <si>
    <t>ENCUENTROS CON MI GENTE - Ingresos Corrientes de Libre Destinacion</t>
  </si>
  <si>
    <t>INCLUSION SOCIAL Y BUENAS PRACTICAS CIUDADANAS - Ingresos Corrientes de Libre Destinacion</t>
  </si>
  <si>
    <t>LA DEMOCRACIA VA - Ingresos Corrientes de Libre Destinacion</t>
  </si>
  <si>
    <t>CULTURA CIUDADANA - Ingresos Corrientes de Libre Destinacion</t>
  </si>
  <si>
    <t>VOY CON CARTAGENA - Ingresos Corrientes de Libre Destinacion</t>
  </si>
  <si>
    <t>APROPIACION POR SUBPROGRAMAS</t>
  </si>
  <si>
    <t>EJECUTADO  POR SUBPROGRAMAS SEGÚN PREDIS</t>
  </si>
  <si>
    <t>APROPIACION DEFINITIVA POR PROGRAMA SEGÚN PREDIS</t>
  </si>
  <si>
    <t>EJECUTADO POR PROGRAMA SEGÚN PREDIS</t>
  </si>
  <si>
    <t>Metas Proyectos ejecutadas Abril  - Junio  2019</t>
  </si>
  <si>
    <t>VALOR (ABRIL  - JUNIO 2019)</t>
  </si>
  <si>
    <t xml:space="preserve">Se realizaron reuniones para  organizar el  cronograma de los cuatro encuentros los cuales estan estipulados para las fecha  primer encuentro Julio 04-2019 hora: 8:30 – 11:30 am lugar Auditorio de la Universidad Libre localidad 1, segundo encuentro  Julio 10-2019 hora: 8:30-11:30am lugar Centro recreacional Napoleón Perea local 2, tercer encuentro Julio 17-20198:30-11:00am lugar Salón Comunal Corregimiento de Bocachica localidad 1, cuarto encuentro fecha Julio 31-2019 hora 8:30-11:30am lugar Hotel Confort  loc 3 
</t>
  </si>
  <si>
    <t>Evaluacion desarrolladas en las siguientes capacitaciones  1) capacitacion de excel - numero de participante 39 2) capacitacion herramientas word - numero de participante 39 , 3) capacitacion servicio al cliente - numero de participantes 32, 4) capacitacion en word -numero de participantes 39 , 5) capacitacion en pausa activa - numero de participante 32, 6) capacitacion emprendiemiento social  y comunitario - numero de participantes 45, 7) capacitacion del codigo de integridad - numero de participantes 16, 8) capacitacion en excel basico - numero de participantes 51, 9) capacitacion evaluacion del desempeño laboral - numero de participantes 138, 10) diplomado induccion en alta gerencia publica- numero de participantes 50.  total acumulado 481</t>
  </si>
  <si>
    <t>Actividades realizadas en abril : 1) Se realiza Intervención pedagógica sobre el tema de Memoria, conservación del Patrimonio cultural material e inmaterial de la ciudad de Cartagena de Indias D.T. y C a cargo del historiador Alfonso Cabreras - I.E Nuestra Señora del Perpetuo Socorro- numero de participantes  96, 2) Se realiza Intervención pedagógica sobre el tema de Memoria, conservación del Patrimonio cultural material e inmaterial de la ciudad de Cartagena de Indias D.T. y C a cargo del historiador Alfonso Cabreras- I.E Liceo de Bolívar - numero de participantes:   135, 3 ) Se realiza charla dinámica de concientización acerca de la conservación del patrimonio material e inmaterial de Cartagena de Indias dentro de la actividad De Una Itinerante- Casa Comunal del barrio Boston- numero de participantes:  22, 4 ) Se realiza charla dinámica de concientización acerca de la conservación del patrimonio material e inmaterial de Cartagena de Indias dentro de la actividad De Una Itinerante- Casa Comunal del barrio La Candelaria- numero de participantes :  39, 5 ) Se realiza charla dinámica de concientización acerca de la conservación del patrimonio material e inmaterial de Cartagena de Indias dentro de la actividad De Una Itinerante-Barrio Olaya sector Ricaurte-numero de participantes :  20.                                                                                      Actividades mayo:  1) Se realiza charla dinámica de concientización acerca de la conservación del patrimonio material e inmaterial de Cartagena de Indias dentro de la actividad De Una Itinerante -Barrio el Pozón sector Los Laureles- numero de participantes :  22, 2 ) Se realiza charla dinámica de concientización acerca de la conservación del patrimonio material e inmaterial de Cartagena de Indias dentro de la actividad De Una Itinerante - I.E Francisco de Paulas Santander - numero de participantes:  30, 3 ) Se realiza charla dinámica de concientización acerca de la conservación del patrimonio material e inmaterial de Cartagena de Indias dentro de la actividad De Una Itinerante- Alcaldía Menor de Santa Rita - numero de partcipantes: 7, 4) Se realiza charla dinámica de concientización acerca de la conservación del patrimonio material e inmaterial de Cartagena de Indias dentro de la actividad De Una Itinerante- “La Guaca” en el barrio Torices - numero de participante : 10, 5) Se realiza charla pedagógica sobre la identidad y el patrimonio material e inmaterial de Cartagena de Indias - I.E Ana María Vélez de Trujillo - numero de participantes: 22. para un total de 403</t>
  </si>
  <si>
    <t xml:space="preserve">Avance Metas Productos abril-junio 2019 </t>
  </si>
  <si>
    <r>
      <t xml:space="preserve">Atencion a la ciudadania  en la localidad 2 : Mes  abril  personal del sisben , familias en accion ,  jovenes en acciòn,  adulto mayor daviplata impuesto,  predial , psicologia , varias, </t>
    </r>
    <r>
      <rPr>
        <b/>
        <sz val="11"/>
        <color theme="1"/>
        <rFont val="Calibri"/>
        <family val="2"/>
        <scheme val="minor"/>
      </rPr>
      <t>total atendidos 1,945</t>
    </r>
    <r>
      <rPr>
        <sz val="11"/>
        <color theme="1"/>
        <rFont val="Calibri"/>
        <family val="2"/>
        <scheme val="minor"/>
      </rPr>
      <t xml:space="preserve"> , mes de mayo personalsisben , familias en accion ,  jovenes en acciòn,  adulto mayor daviplata impuesto,  predial , psicologia , varias, total  atendidos 6,283</t>
    </r>
  </si>
  <si>
    <t xml:space="preserve">Cumplimiento 100% la meta anual. El acto administrativo fue firmado por el señor alcalde el día 30 de mayo del 2019 con número de resolución 4325. Después de este se procede a realizar el mantenimiento de la mesa.  </t>
  </si>
  <si>
    <t>actividades realizadas 1)taller de desarrollo y crecimiento personal - numero de personas 47,2) taller de prevencion de conducta suicida - numero de personas 28, 3)taller de herramienta para genrar conciencia politicas a traves del arte - numero de participante 22, 4) taller la filosofia de la hormiga - numero de participante 67, 5) taller de crianza humanizada - numero de participantes 36, 6) taller presentacion de servicios institucional- numero de participantes 39, 7) taller presentacion de servicios institucionales - numero de participantes 16, 8) taller de oferta de servicios-numero de personas 26, 9)  taller mi familia- numero de personas 9, 10) taller de dar a conocer la oferta institucional de la escuela de gobierno -numero de participantes 120, 11) taller de dar a conocer la oferta institucional de la escuela de gobierno - numero de participantes 160, 12) taller de dar a conocer la oferta institucional de la escuela de gobierno- numero de participantes 60, 13) taller de dar a conocer la oferta institucional de la escuela de  gobierno - numero de participantes 83, 14) taller crianza humanizada - numero de participantes 82, 15) taller de manejo del conflicto- numero de participantes 15, 16) taller de convivencia- numero de participantes 20, 17) taller de dar a conocer la oferta institucional  de la escuela  de gobierno- numerp de participantes 190, 18) taller de trabajo en equipo - numero de participantes 13, 19) taller de dar a conocer la oferta institucional de la escuela de gobierno- numero de participantes 73, 20) taller  de dar conocer la oferta institucional de la esceula de gobierno - numero de participante 185, 21)taller  de dar a conocer la oferta institucional d ela esceula de gobierno- numero de participante 237, 22) taller de dar a conocer la oferta institucional de la escuela de gobierno- numero de participante 163, 23) taller vinculos afectivos a madres gestantes y lactante- numero de participantes  18, 24) taller de dar a conocer la oferta institucional de la esceula de gobierno- numero de participantes 86, 25) taller pauta de crianza - numero participante 11, 26) taller de dar a conocer la oferta institucional de la escuela de gobierno- numero de participantes 87, 27) taller de dar a conocer la oferta institucional de la escuela de gobierno- numero de participantes 64, 28) taller crianza humanizada- numero de participantes 30, 29) taller pautas de crianza- numero 22, 30) taller de dar a conocer la oferta institucional de la escuela de gobierno- numero de participantes 87, 31) taller de dar a conocer la oferta institucional de la esceula de gobierno - numero de participantes 67, 32) taller de dar a conocer la oferta institucional de la escuela de gobierno- numero de participantes 32, 33) taller de dar a conocer la oferta institucional de la escuela de gobierno - numero de participantes 35, 34) taller de dar a conocer la oferta institucional de la esceula de gobierno- numero de participante 55, 35) taller de intervencion comunitaria oferta institucioanl - numero de participantes 23, 36) taller de dar a conocer la oferta instituciional de la escuela de gobierno - numero de participantes 14, 37) taller de dar a conocer la oferta institucional d ela esceula de gobierno- numero de participantes 47, 38) taller de dar a conocer la oferta institucional de la esceula de gobierno- numero de particpantes 41, 39) taller  pautas de crianza- numero de participantes 32, 40) taller y conversatorio de identidad cultural dias de la afrocolombianidad - numero de participàntes 43, 41) taller autoestima - numerp de participantes 19, 42) taller de dar a conocer la oferta instituciona de la esceula de gobierno- numero de participantes110, 43) taller de dar a conocer la oferta institucional de la esceula de gobierno- numero de participantes 28, 44) taller de dar a conocer la oferta institucional de la esceula de gobierno- numero de participante 31, 45) taller de autoestima - numero de participantes 44, 46) taller de violencia intrafamiliar- numero de participantes 54 , 47) taller de dar conocer la oferta oferta institucional de la escuela de gobierno - numero de participantes 61, 48) taller de dar a concer la oferta institucional de la escuela de gobierno- numero de participantes 63, 49) taller de dar a conocer la oferta  institucional de la esceula de gobierno- numero de participantes 63, 50) taller de crecimiento y desarrollo personal - numero de participantes 150, 51) taller de educacion sexual prevencion y reproduccion identidad de genero- numero de participante 130, 52) taller la importancia de la relacion padre madre para la educacionn del niñ- numero de participante 172, 53) taller herramientas de ciudad - numero de participantes 34, 54) taller la autoridad y la afectividad en la familia- numero de participante 119, 55) taller reconociendo ciudad- numero de participantes  35, 56) taller encuentro social comunitario- numero de participantes 168, 57) taller del abuso sexual- numero de partiucipante 40, 58) taller del higiene saludable- numero de participante 106, 59) taller de violencia intrafamiliar- numero de participantes 81, 60) taller autoestima - numero de participantes 40, 61)taller paternidad  responsable- numero de participantes 87, 62) taller de dar a conocer las oferta institucional de la escuela de gobierno - numero  de participantes 50, 63) Taller trabajo en equipo-numero de participantes 32 , 64) Taller de comunicación familiar -numero de participantes   35 ,65) taller  de dar a conocer la oferta institucional de la escuela de gobierno-numero de participantes 32, 66) taller como puedo yo ahorar - numero de participantes 33, 67) taller de manejo de la economia familiar en los pequeños negocios -numero de participantes 32, , 68) taller de filosofia de la hormiga y finanzas personales- numero departicipantes 32, 69) taller de emprendiemiento y liderazgo en la mujer- numero de participantes 35, 70) talledr de funciones de la familia-  numero de participantes 34, 71) taller de importancia de la familia en el desarrollo y crecimiento  de los hijos- numero de participantes 34,72) taller de formacion de valor en familiar- numero de participante 52,73) taller de paternidad responsable- numero de participantes 35, 74) taller de desarrollo y crecimiento personal- numero de participantes 34, 75) taller de como menejar un negocio- numero de participantes 26, 75) taller de autoridad y efectividad - numero de participantes 24. total acumulado 4,584</t>
  </si>
  <si>
    <t>Actividades realizadas : 1) capacitaciòn de excel basico para la secretaria de educacion -numero de participantes 39  2)capacitacion servicio al ciudadano - numero de participante 33 3) capacitacion herramienta office word -numero de participantes 39 4)capacitacion pausa activa - numero de participantes 32, 5)curso de emprendimiento social y comunitario - numero de participantes 45,  6)capacitacion y socializacion  codigo integridad - numero de pàrticipantes 16, 7) capacitacion contra la administracion publica- numero de participantes 200, 8)capacitacion excel basico grupo dos - numero de participantes 51 , 9 ) capacitacion curso evaluacion por desempeño- numero de participantes 138,  10)curso alta gerencia publica - numero de participantes 50,   11) capacitacion etica, buen gobierno yliderazgo -  numero de participantes 40 ,   12)capacitacion etica, buen gobierno yliderazgo -  numero de participantes 40, 13)capacitacion etica, buen gobierno yliderazgo -  numero de participantes 40, 14)capacitacion etica, buen gobierno yliderazgo -  numero de participantes 40, 15)capacitacion etica, buen gobierno yliderazgo -  numero de participantes 40, para un total de 843. ACTIVIDADES REALIZADAS CON EL APOYO DEL CONVENIO DE ASOCIACIÓN  EGL- No. 002 - 2019</t>
  </si>
  <si>
    <t>De una itinerante : 1) Lanzamiento de UNA Itinerante-Localidad 2 Barrio Boston- Casa Comunal- Se realiza actividades de lanzamiento estrategia de UNA Itinerante, en el barrio Boston con una participación de 150 población, contando con un número total de 14 entidades, las cuales atendieron el llamado de la población a sus diferentes necesidades.                                                                                                                                      
2) Cumplimiento de intervención de estrategia de UNA Itinerante- Localidad 2- Barrio La Candelaria- casa comunal. Se realiza actividades dentro de la estrategia de UNA Itinerante, en el Barrio La Candelaria con una participación de 144 población, contando con un número total de 11 entidades, las cuales atendieron el llamado de la población a sus diferentes necesidades.                                                                                         3) Cumplimiento de  intervención de estrategia de UNA Itinerante-Localidad 2- Barrio La Esperanza- espacio abierto-Se realiza actividades dentro de la estrategia de UNA Itinerante, en el barrio La Candelaria con una participación de 72 población, contando con un número total de 10 entidades, las cuales atendieron el llamado de la población a sus diferentes necesidades.                                                                                        4)  Cumplimiento de  intervención de estrategia de UNA Itinerante- Localidad 2- Barrio Olaya Herrera Sector Rafael Núñez- Casa Comunal-Se realiza actividades dentro de la estrategia de UNA Itinerante, en el barrio La Candelaria con una participación de 77 población, contando con un número total de 9 entidades, las cuales atendieron el llamado de la población a sus diferentes necesidades.                                     5)Cumplimiento de  intervención de estrategia de UNA Itinerante-      Localidad 2- Barrio Olaya Herrera Sector Ricauter- Se realiza actividades dentro de la estrategia de UNA Itinerante, en el barrio La Candelaria con una participación de 54 población, contando con un número total de 5 entidades, las cuales atendieron el llamado de la población a sus diferentes necesidades.                                6)Cumplimiento de  intervención de estrategia de UNA Itinerante-Localidad 2- Barrio Olaya Herrera Sector 11 de noviembre- Casa Comunal-Se realiza actividades dentro de la estrategia de UNA Itinerante, en el barrio La Candelaria con una participación de 81 población, contando con un número total de 10 entidades, las cuales atendieron el llamado de la población a sus diferentes necesidades. 7)Cumplimiento de  intervención de estrategia de UNA Itinerante-Localidad 2- Barrio Olaya Herrera Sector La Magdalena- Espacio Abierto-    Se realiza actividades dentro de la estrategia de UNA Itinerante, en el barrio La Candelaria con una participación de 47 población, contando con un número total de 11 entidades, las cuales atendieron el llamado de la población a sus diferentes necesidades. 8)   Cumplimiento de  intervención de estrategia de UNA Itinerante-  Localidad 2- Barrio Olaya Herrera Sector La Puntilla- Biblioteca la Puntilla-      Se realiza actividades dentro de la estrategia de UNA Itinerante, en el barrio La Candelaria con una participación de 105 población, contando con un número total de 12 entidades, las cuales atendieron el llamado de la población a sus diferentes necesidades. 9)  Cumplimiento de  intervención de estrategia de UNA Itinerante-Localidad 2- Barrio Olaya Herrera Sector República de Venezuela- Espacio Abierto-       Se realiza actividades dentro de la estrategia de UNA Itinerante, en el barrio La Candelaria con una participación de 69 población, contando con un número total de 10 entidades, las cuales atendieron el llamado de la población a sus diferentes necesidades. 10) Cumplimiento de  intervención de estrategia de UNA Itinerante-Localidad 2- Barrio Las palmeras- Centro Cultural Las Palmeras-Se realiza actividades dentro de la estrategia de UNA Itinerante, en el barrio La Candelaria con una participación de 88 población, contando con un número total de 11 entidades, las cuales atendieron el llamado de la población a sus diferentes necesidades.                                                 11)       Cumplimiento de  intervención de estrategia de UNA Itinerante-Localidad 2- Barrio Fredonia- Biblioteca de Fredonia-   Se realiza actividades dentro de la estrategia de UNA Itinerante, en el barrio La Candelaria con una participación de 216 población, contando con un número total de 11 entidades, las cuales atendieron el llamado de la población a sus diferentes necesidades.                                                              12)Cumplimiento de  intervención de estrategia de UNA Itinerante-Localidad 2- Barrio pozón- sector 1 de mayo – Colegio Camilo Torres-Se realiza actividades dentro de la estrategia de UNA Itinerante, en el barrio La Candelaria con una participación de 128 población, contando con un número total de 10 entidades, las cuales atendieron el llamado de la población a sus diferentes necesidades.
 13)Cumplimiento de  intervención de estrategia de UNA Itinerante-Localidad 2- Barrio pozón- sector Centrales – Colegio Camilo Torres-Se realiza actividades dentro de la estrategia de UNA Itinerante, en el barrio La Candelaria con una participación de 108 población, contando con un número total de 11 entidades, las cuales atendieron el llamado de la población a sus diferentes necesidades.  total acumulado : 1,339- ACTIVIDADES REALIZADAS CON EL APOYO DEL CONVENIO DE ASOCIACIÓN  EGL- No. 002 - 2019</t>
  </si>
  <si>
    <r>
      <t>Actividaddes realizadas : 1) Conciliacion en Equidad: organizaciones asistentes : Junta de vecinos de las Manzanas 75B, 78, 42,74, 75, 79, del barrio Ciudad del Bicentenario , numero de organizaciones participantes: 6, 2) Taller de principios de Contabilidad para los tesoreros de la JAC; organizaciones asistentes : Bruselas,Chapacua,Buenos aires, Almirante colon, Libertador,Villa Junin, Urb. Campestre, Villa Zuldany, Plan 400, Bosque, Libano, Campestre, Tacarigua, Olaya Central, Boquilla, Torices, Fredonia, Villa Rubia.,numero de  organizaciones participantes : 18  3) Habilidades Administrativas Personeros Estudiantiles: I.E Maria Auxiliadora, I.E Caño de loro, I.E Fernando de la Vega, I.E Jose Maria Cordoba, I.E Villa Estrella , I.E Chiquinquira, I.E Villa Sol, I.E Villa Hermosa, I.E Bocachica, I.E Seminario de Cartagena, I.E Fe y alegria, I.E El Salvador de Heneken, I.E La Esperanza, I.E de Leticia, I.E El Seminario, I.E Madre Gabriela de San Martin , I.E Jomaco , I.E Seminario Del Pozon, I.E Hijos de Maria , I.E 20 de Julio, I.E Tierra Bomba , I.E Liceo Bolivar, I.E INEM , I.E Fernandez Baena, I.E San Juan de Damasco, I. E Pedro de Heredia , I.E Pontezuela. , numero de organizaciones participantes : 41 , 4) Mecanismos de Participacion, organizaciones asistentes: Junta de Accion Comunal Barrio españa, Junin, la Gloria, Monserrate, Amberes, Armenia, , numero de organizaciones  participantes :5, 5) Educacion y cultura ambiental  "Ecobarrio",  organizaciones participantes: Junta de Administradora de la Torre 19, de la ciudadela Ciudad del Bicentenario, numero de organizaciones participantes : 1, 6) Emprendimiento Empresarial, organizaciones participantes: Madres comunitarias del barrio Bruselas, Nuevo Paraguay, las Lomas, numero de organizaciones participantes : 3, 7) Legislacion Comunal, organizaciones participàntes :Junta de Accion Comunal del barrio la Candelaria, Omaira Sanchez, Villa Sandra, Monserrate, los Cerros, Nuevo Bosque, Jardines., numero de otganizacion participantes: 7, 8)  Taller Formulacion de proyectos de cooperaciòn y desarrollo; organizaciones participantes Junta de Accion Comunal del barrio la Candelaria, Omaira Sanchez, Villa Sandra, Monserrate, los Cerros, Nuevo Bosque, Jardines. numero de organizaciones participantes : 12. 9) Taller Principios de contabilidad JAC Bayunca; ; organizaciones participantes: Junta de Accion Comunal de Bayunca, numero de otganizacion participantes: 1. 10) Principios de Administraacion Pùblica;  organizaciones participantes:  Junta de Accion Comunal de la Candelaria, la Maria, Boston, Pozòn, numero de organizacion participantes: 4  11) Emprendimiento Empresarial; organizaciones participantes : Fundacion Manos Solidarias , numero de organizacion participantes: 1.. para un total de organizaciones participantes de 99</t>
    </r>
    <r>
      <rPr>
        <b/>
        <sz val="11"/>
        <color theme="1"/>
        <rFont val="Calibri"/>
        <family val="2"/>
        <scheme val="minor"/>
      </rPr>
      <t>. 12 ) CONVENIO DE ASOCIACION – EGL-001-2019 -ACTIVIDADES-   en el mes de junio - Concilio Localidad 1: Hotel Still, asistieron Juntas de acción comunal: Villa sandra, Tacarigua, Juan XXIII, Amberes, Barrio España, Junin, Nuevo Paraguay, Armenia, Bruselas, Espinal, Calamares, Zaragocilla, Tierra Bomba, La Campiña, 7 de Agosto, Urbanización Camaguey,  Nuevo Paraguay, Tierra Bomba, Crespo, Escallón Villa, Nuevo Bosque , San Francisco, Paraiso, Daniel Lemaitre, El Carmelo, Nueva Granada, Punta Arena, Nuevo Bosque, Torices, San Diego, Zapatero, Cartagenita, Loma Fresca, Urb Los Comuneros, San Isidro, Piedra Bolivar, Bosque Central, La Troncal, Pablo Sexto, Pedro Salazar, Buenos Aires, Los Cerros. -ASORECIPOPA: Republica del Caribe. -Equipo Deportivo: Tacarigua. -Frente de Seguridad: Villa Sandra, Urb Monzerrate, Espinal, La Maria, Calamares, 7 de Agosto, Crespo, Tacarigua. -Grupo de Deporte: Calamares.   -Grupo de jovenes: Calamares, Paraiso, Barrio España, Daniel Lemaitre. -Grupo de Vivienda: Pablo sexto. -Grupo de la Tercera edad: Calamares. -Red de Infancia: Escallón Villa. -Vivienda Comunitaria: Zaragocilla. -Grupo Infantil: Loma Fresca - numero de organizaciones 67, 13) CONVENIO DE ASOCIACION – EGL-001-2019 -ACTIVIDADES-  Concilio Localidad 3: Hotel Cartagena Confort- untas de Accción Comunal: 13 de Junio, 7 de Agosto, Bayunca, Bicentenario, Blas de Lezo, Boston, Brisas de Galicia, Buenos Aires, Caracoles, Calamares, Chiquinquira, Colombiatón, El milagro, Espinal, Fredonia, La Candelaria, La Esperanza, La Margarita, Las Margaritas, Las Palmeras, El Libano, Nueva Granada, nuevo Bosque, Nuevo Jardines, Olaya Herrera, Pozon, Ricaute, Villa de aranjuez, Villa Zuldany, Zaragocilla. -Grupo de Jovenes: Olaya Herrera, El Libano. -Grupo de Deporte: Olaya Herrera, Las Palmeras. -Grupo de Cultura: 13 de Junio. -Grupo de Vivienda: Las Palmeras.- numero de organizaciones 36,  14) CONVENIO DE ASOCIACION – EGL-001-2019 -ACTIVIDADES-  Concilio Localidad 3: Hotel Cartagena Confort- Juntas de Acción Comunal: 20 de Julio, 3 de junio, Albornoz, Almirante Colon, Altos de San Isidro, Amberes, arroz Barato, Barrio España, Bicentenario, Blas de Lezo, Camaguey, Campestre, Campiña, Canapote, Ceballos, Caracoles, Ciudadela 2000, El Libertador, el Milagro, Escallón Villa, Espinal, Los Jardines, La Carolina, La Central, La Florida, La Victoria, Los Santanderes, Manga, Membrillal, Mirador de la Bahía, Nariño, Nazareno, Nelson Mandela, Nueva Venecia, Nuevo Campestre, Pedro Salazar, policarpa, Pozón, recreo, San Fernando, San Isidro, San Jose de los Campanos, San Pedro Martir, Santander, Sierrita, Simon Bolivar, Socorro, Torices, Urbanización la Fragata, Urbanización La Princesa, Urbanización Villa Barraza, Villa Rosa, Villa Rosita.- numero de organizaciones 54.  ACTIVIDADES REALIZADAS CON APOYO DEL  CONVENIO DE ASOCIACION    -   EGL – No. 001  -  2019</t>
    </r>
  </si>
  <si>
    <t>Mes de marzo  : Actividad " Buenos vecinos de transcaribe" realizadas durante 5 al 28 de marzo   se realizaron actividades pedagogicas  en la estacion madre bernarda  numero de usuarios impactados 2,427; estacion castellana numero de usuarios 1,206; estaciòn centro numero de usuarios impactados 9,139; estaciòn bodeguita 4,450. total acumulado 17,222 personas impactadas.                                                                                                                                                                                                Mes de abril: Taller de cultura ciudadana en lideres comunales- numero de participantes 18; capacitacion en herrramientas y tecnicas para generar conciencia politica  a traves del arte  en el marco de la cultura ciudadana en la universidad del sinû- numero de participantes 34; Actividad" 42 encuentros con vecinos en diferentes barrios de la ciudad de cartagena" - numero de participantes 3.456; Actividad "5 encuentros con iconos del patrimonio inmaterial".- numero de participantes 335;  Actividad "bajale el volumen " - numero de participantes 4.100;  taller de cultura ciudadana y dignidad humana - numero de participantes 149; taller de cuerpo y ciudadania hacia los estudiantes  del sena - numero de participantes  68. certificacion por transcaribe realizado actividades de sensibilizacion y cultura ciudadana  un promedio 44,178.  MES DE JUNIO - CONVENIO DE ASOCIACION – EGL-001-2019- ACTIVIDAD -  Iconos Inmateriales-Logrando un total de 16.300 personas impactadas,ACTIVIDAD-  8º Encuentro de Iconos “ Emboladores” - Logrando un total de 320 personas impactadas PARA UN ACUMULADO 86,180. ACTIVIDADES REALIZADAS CON APOYO DEL  CONVENIO DE ASOCIACION    -   EGL – No. 001  -  2019</t>
  </si>
  <si>
    <t>EVALUACION METAS PROYECTOS  SEGÚN PLANEACION</t>
  </si>
  <si>
    <t>EVALUACION METAS PROYECTOS  POR SUBPROGRAMAS</t>
  </si>
  <si>
    <t>EVALUACION METAS PROYECTOS POR PROGRAMAS</t>
  </si>
  <si>
    <t>02-001-06-95-03-04-03-01</t>
  </si>
  <si>
    <t>CULTURA CIUDADANA - ICLD</t>
  </si>
  <si>
    <t>VALOR (JULIO   - SEPTIEMBRE 2019)</t>
  </si>
  <si>
    <t xml:space="preserve">Avance Metas Productos Julio -Septiembre  2019 </t>
  </si>
  <si>
    <t xml:space="preserve">Atencion a la ciudadania  en la localidad 2 : Mes  julio  personal del sisben , familias en accion ,  jovenes en acciòn,  adulto mayor daviplata impuesto,  predial , psicologia , varias, total atendidos 3,054 personas. Mes  agosto  personal del sisben , familias en accion ,  jovenes en acciòn,  adulto mayor daviplata impuesto,  predial , psicologia , varias, total atendidos 2305  personas. </t>
  </si>
  <si>
    <t>Metas Proyectos ejecutadas julio  -  septiembre   2019</t>
  </si>
  <si>
    <t>Evaluacion desarrolladas en las siguientes capacitaciones 1) seminarios en derechos humanos- numero de participantes  48; 2) regimen laboral y codigo penal-numero de participantes 20; 3) capacitacion en contratacion estatal -numero de participantes 48; 4) capacitacion en liderazgo y trabajo en equipo - numero de participantes 19; 5) casnales de comunicacion - numero de participantes 38- total acumulado 173</t>
  </si>
  <si>
    <t xml:space="preserve">no se realizo actividades con de una itinerante </t>
  </si>
  <si>
    <t>Se realizaron 5 encuentros detallados de la siguiente manera: Un primer encuentro en la  universidad   libre, Segundo encuentro Napoleón  Perea, Tercer Boca chica centro de vida, Cuarto encuentro universidad libre, Quinto encuentro hotel  Cartagena confort. Donde se interactúa con la comunidad mostrando la gestión del Distrito y conociendo sus  necesidades como comunidad.</t>
  </si>
  <si>
    <t xml:space="preserve">Actividades realizadas en agosto: 1) charla formativa sobre los cartageneros  y el emprendiemiento casa comunal nelson mandela - numero de participantes : 20; actividades realizadas en el mes septiembre : charla formativa sobre la identidad y el patrimonio material e inmaterial  de cartagena- numero de participantes 42. total de participantes 62. </t>
  </si>
  <si>
    <r>
      <rPr>
        <b/>
        <sz val="11"/>
        <color theme="1"/>
        <rFont val="Calibri"/>
        <family val="2"/>
        <scheme val="minor"/>
      </rPr>
      <t>mes de julio</t>
    </r>
    <r>
      <rPr>
        <sz val="11"/>
        <color theme="1"/>
        <rFont val="Calibri"/>
        <family val="2"/>
        <scheme val="minor"/>
      </rPr>
      <t xml:space="preserve">: taller de acuerpo y ciudadania lugar de actividad universidad de cartagena  numero de participantes 100; encuentro con mi gente  lugar centro recreacional napoleon perea  numero de particpantes 300 personas; toma de estacion del SITM lugar estacion centro transcaribe  numero de participantes 1,200 personas ; encuentro ambiental en los colegios san juan de damasco y colegio moderno  numero de participantes 200 personas. </t>
    </r>
    <r>
      <rPr>
        <b/>
        <sz val="11"/>
        <color theme="1"/>
        <rFont val="Calibri"/>
        <family val="2"/>
        <scheme val="minor"/>
      </rPr>
      <t xml:space="preserve">usuarios impatados 1,800 .  </t>
    </r>
    <r>
      <rPr>
        <sz val="11"/>
        <color theme="1"/>
        <rFont val="Calibri"/>
        <family val="2"/>
        <scheme val="minor"/>
      </rPr>
      <t xml:space="preserve">                                                                                                                                                                                                                                                  mes de agosto: encuentros ambiental en los colegios docente del caribe y colegio moderno- numero de participantes 200; roma de estacion del sitm - numero de participantes  1200 ;encuentro ambiental en los colegios republica del libano y foco rojo - numero de participantes 200; taller para funcionarios publicos - numero de participantes  60;  encuentros ambiental en los colegios madre laura  y republica de argentina- numero de participantes 200; encuentro amabiental en los colegios san lucas - numero de participantes 100; taller para funcionarios publicos - numero  de participantes 60; toma de estacion del sitm 1200; encuentro ambiental en los colegios juan jose nieto- numero de participantes  100; encuentro ambiental en los  colegios madre laura - numero de participantes 200; conersatorio  de cultura y participacion ciudadana - numero de participantes 200.  usuarios impatados 3,720.                                                                                                                                                                                                                                                      mes de septiembre : tres  toma  de estacion transcaribe  estacion centro -3,600; taller sentido de vida - numero de participantes 200;  toma de estacion para implementar estacion modelo con todo el equipo de cultura ciudadana -  numero de participantes  1200;  encuentro ambiental en los colegios san juan  de damasco y republica de argentina- numero de participantes 200; toma de estacion del sitm - numero de participantes  1,200; encuentro  ambiental  en los colegios republica del libano nuestro esfuerzo  y foco rojo - numero de participantes 200; toma de estacion del sitm -numero de participantes 1,200; perfom de ciudad  cartagena , respira sin fronteras - numero de participantes 1200; toma de estacion del sitm - numero de participantes - numero de participantes 1200; toma de estacion del sitm- numero de participantes -1200; taller para comerciantes centro comercial nueva colombia  - numero de participantes 120.  usuarios impatados 11,520. valor total de personas impactadas 17,040</t>
    </r>
  </si>
  <si>
    <t>Actividades realizadas : 1)canales de comunicaciones lugar escuela de gobierno numero de participantes 36; 2) ley  65 de 1993, ley 1709 del 2014, regimen disciplinario de los servidores pùblicos y codigo penal leyes . Leyes 599 del 2000 y 906 del 2004, lugar carcel distrital numero de particpantes 20; 3) capacitacion en liderazgo y trabajo en equipo para la organizaacion ipcc lugar instalaciones del ipcc  numero de participantes 20; 4) diplomado contratacion estatal lugar instalaciones esap numero de participantes 49 ;5) seminario en derechos humanos instalaciones de la esap 49. 6) ejecutar capacitacion camino a la felicidad diriida a los servidores publicos -  numero de participantes 62 total de participantes 236.</t>
  </si>
  <si>
    <r>
      <t xml:space="preserve">actividades en el mes de julio: 1)  Presentación oferta institucional -69 ciudadanos; 2 ) Taller de transparencia -469 ciudadanos; 3) Presentación oferta institucional-110 ciudadanos ; 4)Concurso de oratoria y liderazgo infantil-24 ciudadanos; 5) Taller comunicación asertiva-157 ciudadanos ; 6) Taller “cómo manejar mis finanzas-87 ciudadanos; 7)Taller de pautas de crianza y familia -157 ciudadanos ; 8) Concurso de oratoria y liderazgo infantil-143 ciudadanos ; 9) Taller “Importancia de los padres en la autoestima de los hijos”-73 ciudadanos; 10) Taller “Resolución de conflictos”-102 ciudadanos; 11) Taller Autoestima-200 ciudadanos; 12) Taller manejo de finanzas personales-152 ciudadanos; 13) Taller “convivencia con mi familia y vecinos”-111 ciudadanos ; 13)Presentación oferta institucional -18 ciudadanos ; 14)  Taller inteligencia emocional-19 ciudadanos ; 15) Taller pautas de crianza, creencias y familia-10 ciudadanos ; 15) Taller familia y resolución de conflictos-  254 ciudadanos ; 16)Taller de comunicación asertiva-122 ciudadanos ; 17)  Presentación oferta institucional de la Escuela de Gobierno y Liderazgo-70 ciudadanos; 18) Presentación oferta institucional de la Escuela de Gobierno y Liderazgo-226 ciudadanos ; </t>
    </r>
    <r>
      <rPr>
        <sz val="11"/>
        <color rgb="FFFF0000"/>
        <rFont val="Calibri"/>
        <family val="2"/>
        <scheme val="minor"/>
      </rPr>
      <t xml:space="preserve">mes de agosto </t>
    </r>
    <r>
      <rPr>
        <sz val="11"/>
        <color theme="1"/>
        <rFont val="Calibri"/>
        <family val="2"/>
        <scheme val="minor"/>
      </rPr>
      <t xml:space="preserve">: 19) Taller de trabajo en equipo y liderazgo-62 ciudadanos ; 20) Presentación oferta institucional de la Escuela de Gobierno y Liderazgo-106 ciudadanos ; 21) Taller manejo de mis finanzas personales -87 ciudadanos ; 22) Presentación oferta institucional de la Escuela de Gobierno y Liderazgo-  44 ciudadanos ; 23) Taller de Rol de los padres en la autoestima de los hijos-81 ciudadanos ; 24) Taller de pautas de crianza -78 ciudadanos ; 25) Presentación oferta institucional de la Escuela de Gobierno y Liderazgo  -96 ciudadanos ; 26) Taller de finanzas personales -82 ciudadanos ; 27) Taller de comunicación asertiva y trabajo en equipo-177 ciudadanos ; 28) Presentación oferta institucional de la Escuela de Gobierno y Liderazgo -134 ciudadanos ; 29) 15 de agosto  Taller de comunicación asertiva Casa de justicia localidad 2DEUNA   26 mujeres y 18 hombres  -44 ciudadanos ;   30) Taller de pautas para emprender un negocio-58 ciudadanos ; 31) Taller de creencias, crianza y familia-59 ciudadanos ; 32) Presentación oferta institucional de la Escuela de Gobierno y Liderazgo-119 ciudadanos ;33) Taller de proyecto de vida -63 ciudadanos ; 34) Taller de Resolución de Conflicto-42 ciudadanos ; 35) Taller de proyecto de vida -65 ciudadanos; 36) Taller de proyecto de vida-59 ciudadanos; 37) Talleres de la cultura ciudadana en la sociedad -24 ciudadanos ; 38) Taller de proyecto de vida - 52 ciudadanos ; 39) Presentación oferta institucional de la Escuela de Gobierno y Liderazgo-75 ciudadanos ; 40) Presentación oferta institucional de la Escuela de Gobierno y Liderazgo-22 ciudadanos ; </t>
    </r>
    <r>
      <rPr>
        <sz val="11"/>
        <color rgb="FFFF0000"/>
        <rFont val="Calibri"/>
        <family val="2"/>
        <scheme val="minor"/>
      </rPr>
      <t xml:space="preserve">  MES DE SEPTIEMBRE</t>
    </r>
    <r>
      <rPr>
        <sz val="11"/>
        <color theme="1"/>
        <rFont val="Calibri"/>
        <family val="2"/>
        <scheme val="minor"/>
      </rPr>
      <t xml:space="preserve"> 41) Taller de manejo de finanzas personales- 135 ciudadanos  42) Taller de pautas de crianza y familia-44 ciudadanos; 43) Taller de la filosofía de la hormiga-66 ciudadanos; 44) Taller de crecimiento personal “rueda de la vida”-27 ciudadanos; 45) Prevención de abuso sexual infantil-106 ciudadanos; 46) Taller de resolución de conflictos-52 ciudadanos; 47) Presentación oferta institucional de la Escuela de Gobierno y Liderazgo-508 ciudadanos; 48) Taller de comunicación asertiva y trabajo en equipo-242 ciudadanos; 49) Taller de pautas de crianza-132 ciudadanos; 50) Prevención consumo de sustancias psicoactivas-126 ciudadanos; 51) Taller de resolución de conflictos-101 ciudadanos; 52) Presentación oferta institucional-104 ciudadanos; 53) Presentación oferta institucional-158 ciudadanos; 54) Taller de autoestima y familia-110 ciudadanos; 55) Taller de pautas de crianza-246 ciudadanos; 56) Taller de “¿cómo emprender mi negocio?”-242 ciudadanos; 57) Taller de pautas de crianza -35 ciudadanos; 58) Taller la filosofía de la hormiga-132 ciudadanos; 59) Presentación oferta institucional-289 ciudadanos; 60) Taller de resolución de conflictos-39 ciudadanos; 61)Taller de pautas de crianza-23 ciudadanos; 62) Taller de convivencia y resolución de conflictos-85 ciudadanos; 63) Taller de autoestima y familia-51 ciudadanos; 64)  Taller de proyecto de vida-70 ciudadanos; 65) Taller de de fortalecimiento de la autoestima en la crianza de los hijos-27 ciudadanos; 66) Taller de finanzas personales-58 ciudadanos; 67) Taller de comunicación asertiva-80 ciudadanos; 68) Taller de pautas de crianza-60 ciudadanos; 69) Taller de convivencia y resolución de conflictos-24 ciudadanos; 70) Taller de proyecto de vida -47 ciudadanos;71) Taller de convivencia y resolución de conflictos-77 ciudadanos; 72) Presentación oferta institucional-98 ciudadanos; 73) Presentación oferta institucional Escuela de Gobierno-79 ciudadanos; 74) Taller de familia y autoestima-55 ciudadanos. se anexa  certificacion de actividades de inclusion en las diferentes estaciones de transcaribe donde impactamos mas de  20.000 personas. </t>
    </r>
    <r>
      <rPr>
        <sz val="11"/>
        <color rgb="FFFF0000"/>
        <rFont val="Calibri"/>
        <family val="2"/>
        <scheme val="minor"/>
      </rPr>
      <t>TOTAL ACUMULADO 29,117</t>
    </r>
    <r>
      <rPr>
        <sz val="11"/>
        <color theme="1"/>
        <rFont val="Calibri"/>
        <family val="2"/>
        <scheme val="minor"/>
      </rPr>
      <t xml:space="preserve">
</t>
    </r>
  </si>
  <si>
    <t xml:space="preserve">no se realizo actividades </t>
  </si>
  <si>
    <r>
      <t xml:space="preserve">Actividaddes realizadas : mes de julio  1) Emprendimiento Empresarial 
LOCALIDAD 2 , lugar del evento Salón Centro de Vida Chichinquirà,  numero de organizaciones 3; 2) Taller sobre Primeros Auxilios lugar Casa de Justicia Chichinquirà -  numero de organizaciones3  ; 3 ) III Encuentro Concurso de Oratoria y Liderazgo Infantil lugar COLEGIO INEM  numero de organizacioness 8; 4) Mecanismos de Participación Ciudadana y Transparencia en la Administración Pública.lugar Alcaldía localidad 1  numero de organizacioness 8; 5) Mecanismos de Participación Ciudadana y Transparencia en la Administración Pública.Alcaldía localidad 1  numero de organizaciones 5; 6 ) Taller sobre Emprendimiento en el Centro de Vida Los Calamares numero de organizaciones 1; 7) Diagnóstico de Capacitación Localidad 1 Alcaldía localidad 1 numero de organizacion 1; 8) Clausura Concurso de Oratoria y Liderazgo Infantil Universidad Libre numero de organizaciones 11 </t>
    </r>
    <r>
      <rPr>
        <sz val="11"/>
        <color rgb="FFFF0000"/>
        <rFont val="Calibri"/>
        <family val="2"/>
        <scheme val="minor"/>
      </rPr>
      <t xml:space="preserve">total de organizaciones 40. </t>
    </r>
    <r>
      <rPr>
        <b/>
        <sz val="11"/>
        <color rgb="FFFF0000"/>
        <rFont val="Calibri"/>
        <family val="2"/>
        <scheme val="minor"/>
      </rPr>
      <t xml:space="preserve">                                                                                                                                                                                                                       mes de agosto  actvidades</t>
    </r>
    <r>
      <rPr>
        <sz val="11"/>
        <color rgb="FFFF0000"/>
        <rFont val="Calibri"/>
        <family val="2"/>
        <scheme val="minor"/>
      </rPr>
      <t xml:space="preserve"> realizadas 1) taller sobre bullig y matonea escolar organizaciones 1, 2) control social de los servicios publicos- numero de organizaciones 9, 3) taller sobre bullig y matoneo escolar - numero de organizaciones 1, 4 ) taller control social de servicios publicos - numero de participantes 7, 5) taller control social de servicios publicos - numero 1 .  numero de organizacion 19.total de organizaciones .                                                     mes de septiembre realizadas: 1 )  Saneamiento Basico y Reciclaje-7 organizaciones partiparon. 2) Estimulacion Fisica y Cognitiva-1 organizaciones partiparon. 3) Principios de Contabilidad y Manejo de Finanzas personales-1 organizaciones partiparon. 4) Participación por el rescate de los juegos tradicionales-1 organizaciones partiparon. 5 ) Participacion por el rescate de los juegos tradicionales-1 organizaciones partiparon. 6) Participacion por el rescate de los juegos tradicionales-1 organizaciones partiparon. 7) Empoderamiento y Liderazgo-1 organizaciones partiparon. para un total acumulado.    </t>
    </r>
    <r>
      <rPr>
        <sz val="11"/>
        <color theme="1"/>
        <rFont val="Calibri"/>
        <family val="2"/>
        <scheme val="minor"/>
      </rPr>
      <t xml:space="preserve">
</t>
    </r>
  </si>
  <si>
    <t xml:space="preserve">Avance Metas Productos octubre  - Diciembre 2019 </t>
  </si>
  <si>
    <t>VALOR (OCTUBRE    - DICIEMBRE 2019)</t>
  </si>
  <si>
    <t xml:space="preserve">metas proyectos ejecutadas  octubre  - Diciembre 2019 </t>
  </si>
  <si>
    <t>Actividades realizadas: 1) capacitación servicio y atención al cliente – número de participantes 22; 2) taller prevención y seguridad – número de participantes 23. total de participantes 45</t>
  </si>
  <si>
    <t>evaluaciones desarrolladas en las siguientes actividades: 1) capacitación servicio y atención al cliente – número de participantes 22; 2) taller prevención y seguridad – número de participantes 23. total de participantes 45</t>
  </si>
  <si>
    <t>no se realizo actividades</t>
  </si>
  <si>
    <t xml:space="preserve">Actividades realizadas: 1) Charla formativa sobre la identidad y el patrimonio material e inmaterial de Cartagena, lugar donde se ejecutó la actividad I.E La Libertad en el barrio Pozón.  Para un total acumulado de una (1)  organizaciones comunitarias fortalecidas. actividades noviembre: 1) taller el Valor  de una Ciudadania Activa y Empoderada-Institucion Educativa INEM 2) Taller  de  Mecanismos de Participacion-Grupo Organizado de Villa Hermosa, Villa Valentina, La Central y Nelson Mandela; 3) taller  Costos -Grupo Emprendedores Masamor de Villa Hermosa, Grupo de  La Linea y la Central. para un total de 8 organizaciones. total acumulado 9 organizaciones. </t>
  </si>
  <si>
    <t>Atencion a la ciudadania  en la localidad 2 : Mes  octubre   personal del sisben , familias en accion ,  jovenes en acciòn,  adulto mayor, psicologia , varias, total atendidos  2,230 personas. Mes de noviembre personal del sisben , familias en accion ,  jovenes en acciòn,   varias, total atendidos  1,020. mes de diciembre  personal del sisben , familias en accion ,  jovenes en acciòn,   varias, total atendidos  1246.  total acumulados 4,496</t>
  </si>
  <si>
    <r>
      <t xml:space="preserve">Actividades realizadas: 1)   Taller de resolución de conflictos-80 ciudadanos; 2)  Taller resolución de conflictos- 22 ciudadanos ; 3)  Taller de familia y crianza humanizada- 99 ciudadanos ; 4)  Taller de manejo de finanzas personales-80 ciudadano ; 5)  Prevención consumo de drogas- 100 ciudadanos; 6)  Taller de trabajo en equipo- 77 ciudadanos ; 7)  Taller comunicación asertiva-99 ciudadanos; 8)  Taller de crianza humanizada-77 ciudadanos; 9)  Taller de manejo de finanzas personales-98 ciudadanos ; 10)  Taller de autoestima-47 ciudadanos ; 11)  Taller de trabajo en equipo-76 ciudadanos; 12)  Taller de equidad de género-71 ciudadanos ; 13)  Estimulación física y cognitiva-35 ciudadanos ; 14)  Taller de autoestima y familia-40 ciudadanos; 15)  Taller de crianza humanizada-100 ciudadanos ; 16)  Taller de resolución de conflictos-100 ciudadanos ; 17)  Estimulación física y cognitiva-53 ciudadanos ; 18)  Taller de autoestima y familia-82 ciudadanos; 19) Taller de crianza humanizada - 44 ciudadanos  ; 20)  Taller manejo de finanzas personales-96 ciudadanos; 21)  Taller de equidad de género-13 ciudadanos; 22)  Prevención consumo de sustancias psicoactivas-98 ciudadanos; 23)  Taller resolución de conflictos-40 ciudadanos; 24)  Prevención consumo de sustancias psicoactivas-52 ciudadanos; 25)  Taller equidad de género-87 ciudadanos; 26)  Taller de comunicación asertiva-80 ciudadanos; 27)  Taller de autoestima y familia-50 ciudadanos; 28)  Taller de equidad de género-29 ciudadanos; 29)  Taller de crianza humanizada-14 ciudadanos; 30)  Taller “estás hecho para ser grande-33 ciudadanos; 31)  Prevención abuso sexual-78 ciudadanos; 32)  Estimulación física y cognitiva-44 ciudadanos; 33)  Estimulación física y cognitiva-37 ciudadanos.  toma de estacion del sitm - con actividades de inclusion social - numero de participantes -89,044.Para un acumulado de 33  talleres y  participantes: 91014. mes de noviembre : 1) Socialización programa jóvenes en acción -40 ciudadanos; 2) Taller de familia y pautas de crianza-40 ciudadanos; 3)Taller de trabajo en equipo-60 ciudadanos; 4) Taller de finanzas personales-96 ciudadanos; 5) Taller de comunicación asertiva -69 ciudadanos; 6) Taller de pautas de crianza-80 ciudadanos; 7) Taller de crianza humanizada-53 ciudadanos; 8) Taller de comunicación en la familia-17 ciudadanos; 9) Taller de autoestima-79 ciudadanos; 10) Taller de educación con valores-24 ciudadanos; 11) Taller de resiliencia-18 ciudadanos; 12) Taller de educación con valores-59 ciudadanos; 13) Estimulación física y cognitiva a los adultos mayores-40 ciudadanos; 14) Taller de comunicación asertiva-80 ciudadanos; 15) Taller educando con valores-16 ciudadanos; 16) Taller de proyecto de vida-39 ciudadanos. 17)  proyecto forjando valores convenio mc - egl- 004-2019 -personal </t>
    </r>
    <r>
      <rPr>
        <b/>
        <sz val="11"/>
        <color theme="1"/>
        <rFont val="Calibri"/>
        <family val="2"/>
        <scheme val="minor"/>
      </rPr>
      <t xml:space="preserve">  que participo 1,380 - numero de participantes 2201.mes de diciembre : 1) Taller de fortalecimientos en valor étnico y cultural - 70 niños . total acumulado : </t>
    </r>
  </si>
  <si>
    <r>
      <rPr>
        <b/>
        <sz val="11"/>
        <color theme="1"/>
        <rFont val="Calibri"/>
        <family val="2"/>
        <scheme val="minor"/>
      </rPr>
      <t xml:space="preserve">actividades en octubre </t>
    </r>
    <r>
      <rPr>
        <sz val="11"/>
        <color theme="1"/>
        <rFont val="Calibri"/>
        <family val="2"/>
        <scheme val="minor"/>
      </rPr>
      <t xml:space="preserve">: 1 )  Cultura Saludable-participantesNo 25 ; 2) Toma de estación del SITM- participantes -12,000 personas ; 3)  Conservatorio sobre cultura ciudadana-participantes 100; 4) Taller de Autoregulacion Emocional- numero de participantes   100. total acumulado : 12,225                                                                                                                                                                                                                                                      </t>
    </r>
    <r>
      <rPr>
        <b/>
        <sz val="11"/>
        <color theme="1"/>
        <rFont val="Calibri"/>
        <family val="2"/>
        <scheme val="minor"/>
      </rPr>
      <t xml:space="preserve">actividades en noviembre </t>
    </r>
    <r>
      <rPr>
        <sz val="11"/>
        <color theme="1"/>
        <rFont val="Calibri"/>
        <family val="2"/>
        <scheme val="minor"/>
      </rPr>
      <t xml:space="preserve"> : 1) Toma de estación del SITM - numero de participantes  6,000 ;  2) Taller con comerciantes de Nueva Colombia- numero de participantes 100. total acumulado : 6,100.... tota acumulado  18,325</t>
    </r>
  </si>
  <si>
    <r>
      <t xml:space="preserve">Actividades realizadas en octubre: 1) </t>
    </r>
    <r>
      <rPr>
        <sz val="12"/>
        <color theme="1"/>
        <rFont val="Arial"/>
        <family val="2"/>
      </rPr>
      <t xml:space="preserve"> Charla formativa sobre la identidad y el patrimonio material e inmaterial de Cartagena-número de participantes: 44. Total de participantes 44,  actividades realizadas en diciembre : 1) Conversatorio Importancia del Patrimonio en la Constitución - numero de participantes 26.  total acumulado 70. </t>
    </r>
  </si>
  <si>
    <t>META PRODUCTO A 2020</t>
  </si>
  <si>
    <t>Meta Proyecto 2020</t>
  </si>
  <si>
    <t>Diplomado</t>
  </si>
  <si>
    <t>Organizaciones juveniles</t>
  </si>
  <si>
    <t>Instituciones educativas</t>
  </si>
  <si>
    <t>Inetrcambio de experiencias , ciudadanias juveniles activas</t>
  </si>
  <si>
    <t>Diplomado de fortalecimiento, transparencia y liderazgo comunitario.</t>
  </si>
  <si>
    <t>Gobiernos escolares</t>
  </si>
  <si>
    <t>Numero de Organizaciones e Instituiones Educativas</t>
  </si>
  <si>
    <t>Concurso de oratoria y Liderazgo</t>
  </si>
  <si>
    <t>Fortalecer 200  organizaciones comunales, juveniles y Gobiernos escolares.</t>
  </si>
  <si>
    <t>Encuentro local de barras</t>
  </si>
  <si>
    <t>Taller de formacion para barrista en la construccion de la caracterizacion y cartografia socia.</t>
  </si>
  <si>
    <t>conformacion y consolidadcion de la mesa de barrismo social: tribunal multicolor de paz y armonía.</t>
  </si>
  <si>
    <t>Fortalecer la Mesa de Barrismo Social de Cartagena</t>
  </si>
  <si>
    <t>encuentros</t>
  </si>
  <si>
    <t xml:space="preserve">Taller </t>
  </si>
  <si>
    <t>Coordinación de la Mesa de Barrismo Social de Cartagena</t>
  </si>
  <si>
    <t xml:space="preserve">Reunion </t>
  </si>
  <si>
    <t xml:space="preserve">Intervenciones  </t>
  </si>
  <si>
    <t>Funcionarios públicos fortalecidos en competencias para el servicios público transparente y de buen gobierno.</t>
  </si>
  <si>
    <t>Fortalecer a 300 Servidores Públicos en sus
competencias (Transperancia pública, Ética, buen gobierno y liderazgo)</t>
  </si>
  <si>
    <t>Socializacion del Plan de Desarrollo 2020-2023.</t>
  </si>
  <si>
    <t>Socialización el código de ética y buen gobierno</t>
  </si>
  <si>
    <t>Implementación del Plande Formación a servidores públicos.</t>
  </si>
  <si>
    <t xml:space="preserve">1 estrategia de divulgación </t>
  </si>
  <si>
    <t>1 Eencuentro</t>
  </si>
  <si>
    <t>1 Informe diagnóstico</t>
  </si>
  <si>
    <t xml:space="preserve">4 diplomados y 1 conferencia </t>
  </si>
  <si>
    <t>Realizar 10 encuentros  de formación con población vulnerable</t>
  </si>
  <si>
    <t>10 encuentros</t>
  </si>
  <si>
    <t>1 foro</t>
  </si>
  <si>
    <t>1 jornada</t>
  </si>
  <si>
    <t>Lograr procesos de inclusión social con 10 grupos poblacionales</t>
  </si>
  <si>
    <t>Realizar 3 encuentros
anuales con la
ciudadanía para
visibilizar la oferta de
servicios del Distrito.</t>
  </si>
  <si>
    <t>rendición de cuentas 100 dias</t>
  </si>
  <si>
    <t>Socialización del plan de desarrollo 2020-2023</t>
  </si>
  <si>
    <t>1 rendición de cuentas</t>
  </si>
  <si>
    <t>1 socialización</t>
  </si>
  <si>
    <t xml:space="preserve">Atender 20.000 ciudadanos y ciudadanos en los
Centros de Atención Unificada DE UNA </t>
  </si>
  <si>
    <t>Dotacion del de UNA</t>
  </si>
  <si>
    <t>Adecuación física del de UNA</t>
  </si>
  <si>
    <t>Programa de Formación en las I.E. del Distrito.</t>
  </si>
  <si>
    <t>55 Vales de Jorge Piedrahita para la Cultura Ciudadana</t>
  </si>
  <si>
    <t>Programa de Formación a organizaciones comunales y OSC.</t>
  </si>
  <si>
    <t xml:space="preserve">Visibilizar las acciones del Distrito como mecanismo de fortalecimiento de la Cultura ciudadana. </t>
  </si>
  <si>
    <t xml:space="preserve">Desarrollar  encuentros ciudadanos </t>
  </si>
  <si>
    <t>Apoyar iniciativas de semilleros e  investigación ciudadana.</t>
  </si>
  <si>
    <t xml:space="preserve">Evaluación diagnóstica de percepción ciudadana </t>
  </si>
  <si>
    <t>encuentros realizados</t>
  </si>
  <si>
    <t>iniciativas apoyadas</t>
  </si>
  <si>
    <t>oficinas adecuadas</t>
  </si>
  <si>
    <t>entregados los equipos para el funcionamiento</t>
  </si>
  <si>
    <t>20000 Estudiantes formados</t>
  </si>
  <si>
    <t>10 Campañas Realizadas</t>
  </si>
  <si>
    <t>60 Organizaciones formadas</t>
  </si>
  <si>
    <t>100000 poblacion informada</t>
  </si>
  <si>
    <t>15 encuentros realizados</t>
  </si>
  <si>
    <t>10 iniciativas apoyadas</t>
  </si>
  <si>
    <t>2 encuestas   realizadas</t>
  </si>
  <si>
    <t>estudiantes formados</t>
  </si>
  <si>
    <t>campañas realizadas</t>
  </si>
  <si>
    <t>organizaciones formadas</t>
  </si>
  <si>
    <t>ciudadanos informados</t>
  </si>
  <si>
    <t>1 encuentro ciudadano</t>
  </si>
  <si>
    <t xml:space="preserve">funcionarios </t>
  </si>
  <si>
    <t>funcionarios</t>
  </si>
  <si>
    <t>personas</t>
  </si>
  <si>
    <t>reuniones</t>
  </si>
  <si>
    <t>Intervenciones en los núcleos organizativos de las barras.</t>
  </si>
  <si>
    <t>encuestados</t>
  </si>
  <si>
    <t>oficina</t>
  </si>
  <si>
    <t>equipos</t>
  </si>
  <si>
    <t>Fortalecimiento de 4 Barras de futbol de Cartagena ( colectivo barrista cartagenero)</t>
  </si>
  <si>
    <t>02-001-06-20-03-03-01-02</t>
  </si>
  <si>
    <t>Desarrollo de las competencias laborales de los servidores publicosdel Distrito</t>
  </si>
  <si>
    <t>ICLD</t>
  </si>
  <si>
    <t>50 Funcionarios</t>
  </si>
  <si>
    <t>300 Funcionarios</t>
  </si>
  <si>
    <t>200 Funcionarios</t>
  </si>
  <si>
    <t>ENCUENTROS CON MI GENTE</t>
  </si>
  <si>
    <t>Foro de Inclusion Social, Buenas Practicas Ciudadanas  e intercambio de propuestas</t>
  </si>
  <si>
    <t>Jornada Inclusion Social en condicion de discapcidad</t>
  </si>
  <si>
    <t>02-001-06-20-03-03-01-01</t>
  </si>
  <si>
    <t>02-001-06-20-03-03-02-07</t>
  </si>
  <si>
    <t>Preparacion Socializacion Plan de Desarrollo a las Organizaciones</t>
  </si>
  <si>
    <t>Apoyo al Programa Encuentros con mi Gente</t>
  </si>
  <si>
    <t xml:space="preserve">Fortalecimiento al Sistema Integrado Unificado de Atencion al Ciudadano DE UNA </t>
  </si>
  <si>
    <t>Cielo Blanco Florez</t>
  </si>
  <si>
    <t>APROPIACION INICIAL 2020</t>
  </si>
  <si>
    <t>Caracterizacion de la Población objetivo, intereses y necesidades formativas.</t>
  </si>
  <si>
    <t>Fortalecimiento al Sistema Integrado Unificado de Atencion al Ciudadano DE UNA</t>
  </si>
  <si>
    <t>02-001-06-20-03-03-01</t>
  </si>
  <si>
    <t>02-001-06-20-03-04-01-01</t>
  </si>
  <si>
    <t xml:space="preserve">Aportes a los Procesos de Cohesion e Inclusion Social en el Distrito </t>
  </si>
  <si>
    <t>02-001-06-20-03-04-01-02</t>
  </si>
  <si>
    <t>Conformacion y consolidacion de la mesa de Barrismo social tribuna multicolor de paz y armonia</t>
  </si>
  <si>
    <t>Desarrollo de las competencias de liderazgo y tejido social en las organizaciones comunitarias</t>
  </si>
  <si>
    <t>02-001-06-20-03-04-02-02</t>
  </si>
  <si>
    <t>02-001-06-20-03-04-03-01</t>
  </si>
  <si>
    <t>Implemetacion del Plan formacion en buenas practicas de Cultura Ciudadana</t>
  </si>
  <si>
    <t>02-001-06-20-03-04-04-01</t>
  </si>
  <si>
    <t>Campaña publicitaria dirigida a la ciudadania en cuidado del Patrimonio de la Ciudad</t>
  </si>
  <si>
    <t>Promover el reconocimiento de patrimonios inmateriales de la ciudad</t>
  </si>
  <si>
    <t>Formacion y promocion del Patrimonio material a 20 Instituciones Esducativas -Colegios amigos del turismo Cats</t>
  </si>
  <si>
    <t>Procesos de formacion a los actores culturales y musicales de la ciudad</t>
  </si>
  <si>
    <t>Formacion de buenas practicas y cuidado del Patrimonioa grupos estrategicos del sector turistico de Cartagena</t>
  </si>
  <si>
    <t>Ciudadania y Permanencia</t>
  </si>
  <si>
    <t>AVANCE ACUMULADO  META PRODUCTO 2016-2019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</si>
</sst>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 #,##0_-;\-&quot;$&quot;\ * #,##0_-;_-&quot;$&quot;\ * &quot;-&quot;_-;_-@_-"/>
    <numFmt numFmtId="165" formatCode="_-* #,##0.00\ &quot;€&quot;_-;\-* #,##0.00\ &quot;€&quot;_-;_-* &quot;-&quot;??\ &quot;€&quot;_-;_-@_-"/>
    <numFmt numFmtId="166" formatCode="_-[$$-240A]* #,##0.00_-;\-[$$-240A]* #,##0.00_-;_-[$$-240A]* &quot;-&quot;??_-;_-@_-"/>
    <numFmt numFmtId="167" formatCode="_-* #,##0\ &quot;€&quot;_-;\-* #,##0\ &quot;€&quot;_-;_-* &quot;-&quot;??\ &quot;€&quot;_-;_-@_-"/>
    <numFmt numFmtId="168" formatCode="&quot;$&quot;#,##0;[Red]&quot;$&quot;#,##0"/>
  </numFmts>
  <fonts count="22">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sz val="11"/>
      <color rgb="FF000000"/>
      <name val="Calibri"/>
      <family val="2"/>
      <scheme val="minor"/>
    </font>
    <font>
      <b/>
      <sz val="14"/>
      <color indexed="81"/>
      <name val="Tahoma"/>
      <family val="2"/>
    </font>
    <font>
      <sz val="14"/>
      <color indexed="81"/>
      <name val="Tahoma"/>
      <family val="2"/>
    </font>
    <font>
      <b/>
      <sz val="10"/>
      <color theme="1"/>
      <name val="Calibri"/>
      <family val="2"/>
      <scheme val="minor"/>
    </font>
    <font>
      <sz val="10"/>
      <name val="Open Sans"/>
    </font>
    <font>
      <sz val="10"/>
      <color theme="1"/>
      <name val="Calibri"/>
      <family val="2"/>
      <scheme val="minor"/>
    </font>
    <font>
      <b/>
      <sz val="10"/>
      <color theme="1"/>
      <name val="Arial"/>
      <family val="2"/>
    </font>
    <font>
      <sz val="10"/>
      <name val="Arial"/>
      <family val="2"/>
    </font>
    <font>
      <b/>
      <sz val="14"/>
      <color theme="1"/>
      <name val="Calibri"/>
      <family val="2"/>
      <scheme val="minor"/>
    </font>
    <font>
      <sz val="10"/>
      <color indexed="8"/>
      <name val="MS Sans Serif"/>
      <charset val="1"/>
    </font>
    <font>
      <b/>
      <sz val="11"/>
      <color rgb="FFFF0000"/>
      <name val="Calibri"/>
      <family val="2"/>
      <scheme val="minor"/>
    </font>
    <font>
      <b/>
      <u/>
      <sz val="12"/>
      <color theme="1"/>
      <name val="Arial"/>
      <family val="2"/>
    </font>
    <font>
      <sz val="12"/>
      <color theme="1"/>
      <name val="Arial"/>
      <family val="2"/>
    </font>
    <font>
      <sz val="10"/>
      <color indexed="8"/>
      <name val="Calibri"/>
      <family val="2"/>
      <scheme val="minor"/>
    </font>
    <font>
      <sz val="10"/>
      <color rgb="FF000000"/>
      <name val="Calibri"/>
      <family val="2"/>
      <scheme val="minor"/>
    </font>
    <font>
      <sz val="1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66FFCC"/>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66FFFF"/>
        <bgColor indexed="64"/>
      </patternFill>
    </fill>
    <fill>
      <patternFill patternType="solid">
        <fgColor theme="4" tint="0.59999389629810485"/>
        <bgColor indexed="64"/>
      </patternFill>
    </fill>
    <fill>
      <patternFill patternType="solid">
        <fgColor them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s>
  <cellStyleXfs count="8">
    <xf numFmtId="0" fontId="0" fillId="0" borderId="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3" fillId="0" borderId="0"/>
    <xf numFmtId="0" fontId="4" fillId="0" borderId="0"/>
    <xf numFmtId="0" fontId="13" fillId="0" borderId="0"/>
    <xf numFmtId="164" fontId="4" fillId="0" borderId="0" applyFont="0" applyFill="0" applyBorder="0" applyAlignment="0" applyProtection="0"/>
  </cellStyleXfs>
  <cellXfs count="435">
    <xf numFmtId="0" fontId="0" fillId="0" borderId="0" xfId="0"/>
    <xf numFmtId="0" fontId="1" fillId="0" borderId="1" xfId="0" applyFont="1" applyFill="1" applyBorder="1" applyAlignment="1">
      <alignment horizontal="center" vertical="center" wrapText="1"/>
    </xf>
    <xf numFmtId="1" fontId="1" fillId="0"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Font="1" applyAlignment="1">
      <alignment horizontal="center"/>
    </xf>
    <xf numFmtId="0" fontId="0" fillId="0" borderId="0" xfId="0" applyFont="1" applyFill="1"/>
    <xf numFmtId="1" fontId="0" fillId="0" borderId="0" xfId="0" applyNumberFormat="1" applyFont="1" applyFill="1" applyAlignment="1"/>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vertical="center"/>
    </xf>
    <xf numFmtId="0" fontId="1" fillId="7"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9" fontId="0" fillId="0"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Font="1" applyFill="1" applyBorder="1" applyAlignment="1">
      <alignment vertical="top" wrapText="1"/>
    </xf>
    <xf numFmtId="3" fontId="10" fillId="0" borderId="10" xfId="0" applyNumberFormat="1" applyFont="1" applyFill="1" applyBorder="1" applyAlignment="1">
      <alignment horizontal="right" vertical="top"/>
    </xf>
    <xf numFmtId="4" fontId="0" fillId="0" borderId="2" xfId="0" applyNumberFormat="1" applyFont="1" applyFill="1" applyBorder="1" applyAlignment="1">
      <alignment vertical="top" wrapText="1"/>
    </xf>
    <xf numFmtId="0" fontId="11" fillId="0" borderId="0" xfId="0" applyFont="1" applyFill="1"/>
    <xf numFmtId="0" fontId="11" fillId="0" borderId="0" xfId="0" applyFont="1" applyFill="1" applyAlignment="1">
      <alignment vertical="center"/>
    </xf>
    <xf numFmtId="1" fontId="11" fillId="0" borderId="0" xfId="0" applyNumberFormat="1" applyFont="1" applyFill="1" applyAlignment="1"/>
    <xf numFmtId="0" fontId="11" fillId="0" borderId="0" xfId="0" applyFont="1" applyFill="1" applyAlignment="1">
      <alignment horizontal="center" vertical="center"/>
    </xf>
    <xf numFmtId="0" fontId="11" fillId="0" borderId="0" xfId="0" applyFont="1" applyFill="1" applyAlignment="1">
      <alignment horizontal="center"/>
    </xf>
    <xf numFmtId="9" fontId="12" fillId="0" borderId="0" xfId="2" applyFont="1" applyFill="1" applyAlignment="1">
      <alignment horizontal="center"/>
    </xf>
    <xf numFmtId="3" fontId="12" fillId="0" borderId="0" xfId="2" applyNumberFormat="1" applyFont="1" applyFill="1" applyAlignment="1">
      <alignment horizontal="center"/>
    </xf>
    <xf numFmtId="4" fontId="0" fillId="0" borderId="3" xfId="0" applyNumberFormat="1" applyFont="1" applyFill="1" applyBorder="1" applyAlignment="1">
      <alignment vertical="top"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3" fontId="0" fillId="0" borderId="0" xfId="0" applyNumberFormat="1" applyFont="1" applyFill="1" applyAlignment="1">
      <alignment horizontal="center"/>
    </xf>
    <xf numFmtId="9" fontId="12" fillId="0" borderId="0" xfId="2" applyNumberFormat="1" applyFont="1" applyFill="1" applyAlignment="1">
      <alignment horizontal="center"/>
    </xf>
    <xf numFmtId="0" fontId="1" fillId="8" borderId="1" xfId="0" applyFont="1" applyFill="1" applyBorder="1" applyAlignment="1">
      <alignment horizontal="center" vertical="center" wrapText="1"/>
    </xf>
    <xf numFmtId="9" fontId="0" fillId="0" borderId="4" xfId="2" applyFont="1" applyFill="1" applyBorder="1" applyAlignment="1">
      <alignment horizontal="center" vertical="top" wrapText="1"/>
    </xf>
    <xf numFmtId="9" fontId="0" fillId="0" borderId="1" xfId="2" applyFont="1" applyFill="1" applyBorder="1" applyAlignment="1">
      <alignment horizontal="center" vertical="top" wrapText="1"/>
    </xf>
    <xf numFmtId="0" fontId="0" fillId="0" borderId="1" xfId="0" applyFont="1" applyFill="1" applyBorder="1" applyAlignment="1">
      <alignment horizontal="center" vertical="top" wrapText="1"/>
    </xf>
    <xf numFmtId="4" fontId="0" fillId="0" borderId="2" xfId="0" applyNumberFormat="1" applyFont="1" applyFill="1" applyBorder="1" applyAlignment="1">
      <alignment horizontal="center" vertical="top" wrapText="1"/>
    </xf>
    <xf numFmtId="4" fontId="0" fillId="0" borderId="4" xfId="0" applyNumberFormat="1" applyFont="1" applyFill="1" applyBorder="1" applyAlignment="1">
      <alignment horizontal="center" vertical="top" wrapText="1"/>
    </xf>
    <xf numFmtId="9" fontId="0" fillId="0" borderId="1" xfId="0" applyNumberFormat="1" applyFont="1" applyFill="1" applyBorder="1" applyAlignment="1">
      <alignment horizontal="center" vertical="top" wrapText="1"/>
    </xf>
    <xf numFmtId="9" fontId="14" fillId="0" borderId="0" xfId="2" applyFont="1" applyFill="1" applyAlignment="1">
      <alignment horizontal="center"/>
    </xf>
    <xf numFmtId="0" fontId="9" fillId="7" borderId="1" xfId="0" applyFont="1" applyFill="1" applyBorder="1" applyAlignment="1">
      <alignment horizontal="center"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xf>
    <xf numFmtId="9" fontId="0"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0" xfId="0" applyFont="1" applyFill="1" applyAlignment="1">
      <alignment vertical="top"/>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wrapText="1"/>
    </xf>
    <xf numFmtId="9" fontId="0" fillId="0" borderId="1" xfId="2" applyFont="1" applyFill="1" applyBorder="1" applyAlignment="1">
      <alignment horizontal="center" vertical="center"/>
    </xf>
    <xf numFmtId="9" fontId="0" fillId="0" borderId="1" xfId="0" applyNumberFormat="1" applyFont="1" applyFill="1" applyBorder="1" applyAlignment="1">
      <alignment horizontal="center" vertical="center"/>
    </xf>
    <xf numFmtId="166" fontId="0" fillId="0" borderId="1" xfId="0" applyNumberFormat="1" applyFont="1" applyFill="1" applyBorder="1" applyAlignment="1">
      <alignment horizontal="center" vertical="center"/>
    </xf>
    <xf numFmtId="3" fontId="10" fillId="0" borderId="1" xfId="0" applyNumberFormat="1" applyFont="1" applyFill="1" applyBorder="1" applyAlignment="1">
      <alignment horizontal="right" vertical="top"/>
    </xf>
    <xf numFmtId="9" fontId="0" fillId="0" borderId="1" xfId="2" applyFont="1" applyFill="1" applyBorder="1" applyAlignment="1">
      <alignment horizontal="center" vertical="top"/>
    </xf>
    <xf numFmtId="9" fontId="0" fillId="0" borderId="1" xfId="0" applyNumberFormat="1" applyFont="1" applyFill="1" applyBorder="1" applyAlignment="1">
      <alignment horizontal="center" vertical="top"/>
    </xf>
    <xf numFmtId="0" fontId="0" fillId="0" borderId="6" xfId="0" applyFont="1" applyFill="1" applyBorder="1" applyAlignment="1">
      <alignment vertical="top" wrapText="1"/>
    </xf>
    <xf numFmtId="0" fontId="0" fillId="0" borderId="1" xfId="0" applyFont="1" applyFill="1" applyBorder="1" applyAlignment="1">
      <alignment vertical="top"/>
    </xf>
    <xf numFmtId="9" fontId="0" fillId="0" borderId="3" xfId="2" applyFont="1" applyFill="1" applyBorder="1" applyAlignment="1">
      <alignment horizontal="center" vertical="center"/>
    </xf>
    <xf numFmtId="0" fontId="0" fillId="0" borderId="7" xfId="0" applyFont="1" applyFill="1" applyBorder="1" applyAlignment="1">
      <alignment wrapText="1"/>
    </xf>
    <xf numFmtId="0" fontId="0" fillId="0" borderId="1" xfId="0" applyFont="1" applyFill="1" applyBorder="1" applyAlignment="1">
      <alignment vertical="center" wrapText="1"/>
    </xf>
    <xf numFmtId="9" fontId="0" fillId="0" borderId="2" xfId="2" applyFont="1" applyFill="1" applyBorder="1" applyAlignment="1">
      <alignment horizontal="center" vertical="top"/>
    </xf>
    <xf numFmtId="9" fontId="0" fillId="0" borderId="2" xfId="0" applyNumberFormat="1" applyFont="1" applyFill="1" applyBorder="1" applyAlignment="1">
      <alignment horizontal="center" vertical="top"/>
    </xf>
    <xf numFmtId="0" fontId="0" fillId="0" borderId="8" xfId="0" applyFont="1" applyFill="1" applyBorder="1" applyAlignment="1">
      <alignment wrapText="1"/>
    </xf>
    <xf numFmtId="0" fontId="0" fillId="0" borderId="6" xfId="0" applyFont="1" applyFill="1" applyBorder="1" applyAlignment="1">
      <alignment wrapText="1"/>
    </xf>
    <xf numFmtId="0" fontId="0" fillId="0" borderId="4" xfId="0" applyFont="1" applyFill="1" applyBorder="1" applyAlignment="1">
      <alignment horizontal="center" vertical="top"/>
    </xf>
    <xf numFmtId="0" fontId="0" fillId="0" borderId="9" xfId="0" applyFont="1" applyFill="1" applyBorder="1" applyAlignment="1">
      <alignment wrapText="1"/>
    </xf>
    <xf numFmtId="1" fontId="0" fillId="0" borderId="1" xfId="0" applyNumberFormat="1" applyFont="1" applyFill="1" applyBorder="1" applyAlignment="1">
      <alignment vertical="center"/>
    </xf>
    <xf numFmtId="0" fontId="10" fillId="0" borderId="1" xfId="0" applyFont="1" applyFill="1" applyBorder="1" applyAlignment="1">
      <alignment vertical="top" wrapText="1"/>
    </xf>
    <xf numFmtId="0" fontId="0" fillId="0" borderId="4" xfId="0" applyFont="1" applyFill="1" applyBorder="1" applyAlignment="1">
      <alignment vertical="top" wrapText="1"/>
    </xf>
    <xf numFmtId="0" fontId="0" fillId="0" borderId="1" xfId="0" applyFont="1" applyFill="1" applyBorder="1"/>
    <xf numFmtId="0" fontId="15" fillId="0" borderId="1" xfId="0" applyFont="1" applyFill="1" applyBorder="1" applyAlignment="1">
      <alignment vertical="top" wrapText="1"/>
    </xf>
    <xf numFmtId="3" fontId="15" fillId="0" borderId="1" xfId="0" applyNumberFormat="1" applyFont="1" applyBorder="1" applyAlignment="1">
      <alignment vertical="top"/>
    </xf>
    <xf numFmtId="0" fontId="0" fillId="0" borderId="1" xfId="0" applyFont="1" applyFill="1" applyBorder="1" applyAlignment="1" applyProtection="1">
      <alignment horizontal="center" vertical="top" textRotation="90" wrapText="1"/>
      <protection locked="0"/>
    </xf>
    <xf numFmtId="0" fontId="6" fillId="0" borderId="1" xfId="0" applyFont="1" applyFill="1" applyBorder="1" applyAlignment="1">
      <alignment horizontal="center" vertical="top" wrapText="1"/>
    </xf>
    <xf numFmtId="1" fontId="0" fillId="0" borderId="1" xfId="0" applyNumberFormat="1" applyFont="1" applyFill="1" applyBorder="1" applyAlignment="1">
      <alignment horizontal="center" vertical="top"/>
    </xf>
    <xf numFmtId="166" fontId="0" fillId="0" borderId="1" xfId="0" applyNumberFormat="1" applyFont="1" applyFill="1" applyBorder="1" applyAlignment="1">
      <alignment horizontal="center" vertical="top"/>
    </xf>
    <xf numFmtId="0" fontId="0" fillId="0" borderId="2" xfId="0" applyFont="1" applyFill="1" applyBorder="1" applyAlignment="1">
      <alignment horizontal="center" vertical="center" wrapText="1"/>
    </xf>
    <xf numFmtId="0" fontId="0" fillId="0" borderId="2" xfId="0" applyFont="1" applyFill="1" applyBorder="1" applyAlignment="1">
      <alignment wrapText="1"/>
    </xf>
    <xf numFmtId="0" fontId="0" fillId="0" borderId="11" xfId="0" applyFont="1" applyFill="1" applyBorder="1" applyAlignment="1">
      <alignment horizontal="center" vertical="center" wrapText="1"/>
    </xf>
    <xf numFmtId="0" fontId="15" fillId="0" borderId="1" xfId="0" applyFont="1" applyBorder="1" applyAlignment="1">
      <alignment vertical="top" wrapText="1"/>
    </xf>
    <xf numFmtId="3" fontId="15" fillId="0" borderId="1" xfId="0" applyNumberFormat="1" applyFont="1" applyFill="1" applyBorder="1" applyAlignment="1">
      <alignment vertical="top"/>
    </xf>
    <xf numFmtId="0" fontId="10" fillId="0" borderId="1" xfId="0" applyFont="1" applyFill="1" applyBorder="1" applyAlignment="1">
      <alignment vertical="top"/>
    </xf>
    <xf numFmtId="3" fontId="15" fillId="0" borderId="1" xfId="0" applyNumberFormat="1" applyFont="1" applyBorder="1" applyAlignment="1">
      <alignment vertical="top" wrapText="1"/>
    </xf>
    <xf numFmtId="0" fontId="6" fillId="0" borderId="1" xfId="0" applyFont="1" applyFill="1" applyBorder="1" applyAlignment="1">
      <alignment vertical="top" wrapText="1"/>
    </xf>
    <xf numFmtId="1" fontId="0" fillId="0" borderId="1" xfId="0" applyNumberFormat="1" applyFont="1" applyFill="1" applyBorder="1" applyAlignment="1">
      <alignment vertical="top"/>
    </xf>
    <xf numFmtId="3" fontId="0" fillId="0" borderId="1" xfId="0" applyNumberFormat="1" applyFont="1" applyFill="1" applyBorder="1" applyAlignment="1">
      <alignment horizontal="center" vertical="top"/>
    </xf>
    <xf numFmtId="0" fontId="6" fillId="0" borderId="1" xfId="0" applyFont="1" applyFill="1" applyBorder="1" applyAlignment="1">
      <alignment horizontal="left" vertical="top" wrapText="1"/>
    </xf>
    <xf numFmtId="0" fontId="15" fillId="0" borderId="1" xfId="0" applyFont="1" applyBorder="1" applyAlignment="1">
      <alignment horizontal="center" vertical="top" wrapText="1"/>
    </xf>
    <xf numFmtId="3" fontId="15" fillId="0" borderId="2" xfId="0" applyNumberFormat="1" applyFont="1" applyBorder="1" applyAlignment="1">
      <alignment vertical="top"/>
    </xf>
    <xf numFmtId="3" fontId="15" fillId="0" borderId="4" xfId="0" applyNumberFormat="1" applyFont="1" applyBorder="1" applyAlignment="1">
      <alignment vertical="top"/>
    </xf>
    <xf numFmtId="3" fontId="14" fillId="0" borderId="0" xfId="2" applyNumberFormat="1" applyFont="1" applyFill="1" applyAlignment="1">
      <alignment horizontal="center"/>
    </xf>
    <xf numFmtId="9" fontId="0" fillId="0" borderId="3" xfId="2" applyFont="1" applyFill="1" applyBorder="1" applyAlignment="1">
      <alignment horizontal="center" vertical="top" wrapText="1"/>
    </xf>
    <xf numFmtId="3" fontId="0" fillId="0" borderId="1" xfId="2" applyNumberFormat="1" applyFont="1" applyFill="1" applyBorder="1" applyAlignment="1">
      <alignment vertical="top"/>
    </xf>
    <xf numFmtId="3" fontId="15" fillId="0" borderId="3" xfId="0" applyNumberFormat="1" applyFont="1" applyBorder="1" applyAlignment="1">
      <alignment vertical="top"/>
    </xf>
    <xf numFmtId="9" fontId="0" fillId="0" borderId="2" xfId="2" applyFont="1" applyFill="1" applyBorder="1" applyAlignment="1">
      <alignment vertical="top"/>
    </xf>
    <xf numFmtId="9" fontId="0" fillId="0" borderId="3" xfId="2" applyFont="1" applyFill="1" applyBorder="1" applyAlignment="1">
      <alignmen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center"/>
    </xf>
    <xf numFmtId="9" fontId="0" fillId="0" borderId="1" xfId="2" applyFont="1" applyFill="1" applyBorder="1" applyAlignment="1">
      <alignment vertical="top"/>
    </xf>
    <xf numFmtId="0" fontId="1" fillId="9"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center"/>
    </xf>
    <xf numFmtId="0" fontId="1" fillId="10" borderId="1" xfId="0" applyFont="1" applyFill="1" applyBorder="1" applyAlignment="1">
      <alignment horizontal="center" vertical="center" wrapText="1"/>
    </xf>
    <xf numFmtId="0" fontId="17" fillId="0" borderId="0" xfId="0" applyFont="1" applyAlignment="1">
      <alignment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2" borderId="1" xfId="0" applyFill="1" applyBorder="1"/>
    <xf numFmtId="0" fontId="9" fillId="7"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11" borderId="1" xfId="0" applyFont="1" applyFill="1" applyBorder="1" applyAlignment="1">
      <alignment horizontal="center" vertical="top" wrapText="1"/>
    </xf>
    <xf numFmtId="0" fontId="11" fillId="11" borderId="2"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2" xfId="0" applyFont="1" applyFill="1" applyBorder="1" applyAlignment="1">
      <alignment horizontal="center" vertical="top" wrapText="1"/>
    </xf>
    <xf numFmtId="3" fontId="19" fillId="0" borderId="1" xfId="0" applyNumberFormat="1" applyFont="1" applyBorder="1" applyAlignment="1">
      <alignment vertical="top"/>
    </xf>
    <xf numFmtId="3" fontId="19" fillId="0" borderId="2" xfId="0" applyNumberFormat="1" applyFont="1" applyBorder="1" applyAlignment="1">
      <alignment vertical="top"/>
    </xf>
    <xf numFmtId="3" fontId="19" fillId="0" borderId="3" xfId="0" applyNumberFormat="1" applyFont="1" applyBorder="1" applyAlignment="1">
      <alignment vertical="top"/>
    </xf>
    <xf numFmtId="3" fontId="19" fillId="0" borderId="1" xfId="0" applyNumberFormat="1" applyFont="1" applyFill="1" applyBorder="1" applyAlignment="1">
      <alignment vertical="top"/>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0" borderId="1" xfId="0" applyNumberFormat="1" applyFont="1" applyFill="1" applyBorder="1" applyAlignment="1">
      <alignment vertical="center" wrapText="1"/>
    </xf>
    <xf numFmtId="0" fontId="9" fillId="0" borderId="5" xfId="0" applyFont="1" applyFill="1" applyBorder="1" applyAlignment="1">
      <alignment horizontal="center" vertical="center" wrapText="1"/>
    </xf>
    <xf numFmtId="0" fontId="11" fillId="0" borderId="0" xfId="0" applyFont="1" applyAlignment="1">
      <alignment horizontal="center"/>
    </xf>
    <xf numFmtId="0" fontId="9"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0" borderId="1" xfId="0" applyFont="1" applyFill="1" applyBorder="1" applyAlignment="1">
      <alignment horizontal="center" vertical="top"/>
    </xf>
    <xf numFmtId="0" fontId="11" fillId="0" borderId="5" xfId="0" applyFont="1" applyFill="1" applyBorder="1" applyAlignment="1">
      <alignment horizontal="center" vertical="top" wrapText="1"/>
    </xf>
    <xf numFmtId="0" fontId="11" fillId="11" borderId="1" xfId="0" applyFont="1" applyFill="1" applyBorder="1" applyAlignment="1">
      <alignment horizontal="center" vertical="top"/>
    </xf>
    <xf numFmtId="9" fontId="11" fillId="11" borderId="1" xfId="2" applyFont="1" applyFill="1" applyBorder="1" applyAlignment="1">
      <alignment horizontal="center" vertical="top"/>
    </xf>
    <xf numFmtId="9" fontId="11" fillId="11" borderId="1" xfId="0" applyNumberFormat="1" applyFont="1" applyFill="1" applyBorder="1" applyAlignment="1">
      <alignment horizontal="center" vertical="top"/>
    </xf>
    <xf numFmtId="0" fontId="11" fillId="0" borderId="0" xfId="0" applyFont="1" applyFill="1" applyAlignment="1">
      <alignment vertical="top"/>
    </xf>
    <xf numFmtId="0" fontId="11" fillId="0" borderId="1" xfId="0" applyFont="1" applyFill="1" applyBorder="1" applyAlignment="1">
      <alignment horizontal="left" vertical="center" wrapText="1"/>
    </xf>
    <xf numFmtId="0" fontId="11" fillId="11" borderId="1" xfId="0" applyFont="1" applyFill="1" applyBorder="1" applyAlignment="1">
      <alignment horizontal="center" vertical="center"/>
    </xf>
    <xf numFmtId="9" fontId="11" fillId="11" borderId="1" xfId="2" applyFont="1" applyFill="1" applyBorder="1" applyAlignment="1">
      <alignment horizontal="center" vertical="center"/>
    </xf>
    <xf numFmtId="9" fontId="11" fillId="11" borderId="1" xfId="0" applyNumberFormat="1"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11" borderId="2" xfId="0" applyFont="1" applyFill="1" applyBorder="1" applyAlignment="1">
      <alignment horizontal="center" vertical="center"/>
    </xf>
    <xf numFmtId="9" fontId="11" fillId="11" borderId="2" xfId="2" applyFont="1" applyFill="1" applyBorder="1" applyAlignment="1">
      <alignment horizontal="center" vertical="center"/>
    </xf>
    <xf numFmtId="9" fontId="11" fillId="11" borderId="2" xfId="0" applyNumberFormat="1" applyFont="1" applyFill="1" applyBorder="1" applyAlignment="1">
      <alignment horizontal="center" vertical="center"/>
    </xf>
    <xf numFmtId="9" fontId="11" fillId="0" borderId="3" xfId="2" applyFont="1" applyFill="1" applyBorder="1" applyAlignment="1">
      <alignment horizontal="center" vertical="top"/>
    </xf>
    <xf numFmtId="168"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top" wrapText="1"/>
    </xf>
    <xf numFmtId="9" fontId="11" fillId="0" borderId="3" xfId="2" applyFont="1" applyFill="1" applyBorder="1" applyAlignment="1">
      <alignment horizontal="center" vertical="top" wrapText="1"/>
    </xf>
    <xf numFmtId="0" fontId="11" fillId="0" borderId="0" xfId="0" applyFont="1" applyFill="1" applyBorder="1"/>
    <xf numFmtId="0" fontId="11" fillId="0" borderId="1" xfId="0" applyFont="1" applyFill="1" applyBorder="1" applyAlignment="1">
      <alignment vertical="center" wrapText="1"/>
    </xf>
    <xf numFmtId="0" fontId="11" fillId="0" borderId="1" xfId="0" applyFont="1" applyFill="1" applyBorder="1" applyAlignment="1">
      <alignment wrapText="1"/>
    </xf>
    <xf numFmtId="0" fontId="11" fillId="0" borderId="5" xfId="0" applyFont="1" applyFill="1" applyBorder="1" applyAlignment="1">
      <alignment vertical="center" wrapText="1"/>
    </xf>
    <xf numFmtId="9" fontId="11" fillId="11" borderId="2" xfId="2" applyFont="1" applyFill="1" applyBorder="1" applyAlignment="1">
      <alignment horizontal="center" vertical="top"/>
    </xf>
    <xf numFmtId="9" fontId="11" fillId="11" borderId="2" xfId="0" applyNumberFormat="1" applyFont="1" applyFill="1" applyBorder="1" applyAlignment="1">
      <alignment horizontal="center" vertical="top"/>
    </xf>
    <xf numFmtId="9" fontId="11" fillId="0" borderId="2" xfId="2" applyFont="1" applyFill="1" applyBorder="1" applyAlignment="1">
      <alignment vertical="top"/>
    </xf>
    <xf numFmtId="0" fontId="11" fillId="2" borderId="0" xfId="0" applyFont="1" applyFill="1" applyBorder="1"/>
    <xf numFmtId="0" fontId="11" fillId="11" borderId="4" xfId="0" applyFont="1" applyFill="1" applyBorder="1" applyAlignment="1">
      <alignment horizontal="center" vertical="top"/>
    </xf>
    <xf numFmtId="9" fontId="11" fillId="0" borderId="3" xfId="2" applyFont="1" applyFill="1" applyBorder="1" applyAlignment="1">
      <alignment vertical="top"/>
    </xf>
    <xf numFmtId="0" fontId="11" fillId="0" borderId="4" xfId="0" applyFont="1" applyFill="1" applyBorder="1" applyAlignment="1">
      <alignment horizontal="center" vertical="top" wrapText="1"/>
    </xf>
    <xf numFmtId="0" fontId="11" fillId="0" borderId="4" xfId="0" applyFont="1" applyFill="1" applyBorder="1" applyAlignment="1">
      <alignment horizontal="center" vertical="top"/>
    </xf>
    <xf numFmtId="9" fontId="11" fillId="11" borderId="13" xfId="2" applyFont="1" applyFill="1" applyBorder="1" applyAlignment="1">
      <alignment horizontal="center" vertical="top"/>
    </xf>
    <xf numFmtId="3" fontId="11" fillId="0" borderId="3" xfId="2" applyNumberFormat="1" applyFont="1" applyFill="1" applyBorder="1" applyAlignment="1">
      <alignment horizontal="center" vertical="top"/>
    </xf>
    <xf numFmtId="4" fontId="11" fillId="0" borderId="3" xfId="0" applyNumberFormat="1" applyFont="1" applyFill="1" applyBorder="1" applyAlignment="1">
      <alignment horizontal="center" vertical="top" wrapText="1"/>
    </xf>
    <xf numFmtId="9" fontId="11" fillId="0" borderId="4" xfId="2" applyFont="1" applyFill="1" applyBorder="1" applyAlignment="1">
      <alignment horizontal="center" vertical="top" wrapText="1"/>
    </xf>
    <xf numFmtId="0" fontId="11" fillId="0" borderId="1" xfId="0" applyFont="1" applyFill="1" applyBorder="1" applyAlignment="1">
      <alignment vertical="top" wrapText="1"/>
    </xf>
    <xf numFmtId="0" fontId="11" fillId="0" borderId="5" xfId="0" applyFont="1" applyFill="1" applyBorder="1" applyAlignment="1">
      <alignment horizontal="left" vertical="center" wrapText="1"/>
    </xf>
    <xf numFmtId="3" fontId="11" fillId="0" borderId="1" xfId="2" applyNumberFormat="1" applyFont="1" applyFill="1" applyBorder="1" applyAlignment="1">
      <alignment vertical="top"/>
    </xf>
    <xf numFmtId="9" fontId="11" fillId="0" borderId="1" xfId="2" applyFont="1" applyFill="1" applyBorder="1" applyAlignment="1">
      <alignment vertical="top"/>
    </xf>
    <xf numFmtId="4" fontId="11" fillId="0" borderId="2" xfId="0" applyNumberFormat="1" applyFont="1" applyFill="1" applyBorder="1" applyAlignment="1">
      <alignment vertical="top" wrapText="1"/>
    </xf>
    <xf numFmtId="4" fontId="11" fillId="0" borderId="3" xfId="0" applyNumberFormat="1" applyFont="1" applyFill="1" applyBorder="1" applyAlignment="1">
      <alignment vertical="top" wrapText="1"/>
    </xf>
    <xf numFmtId="0" fontId="9" fillId="0" borderId="3" xfId="0" applyFont="1" applyFill="1" applyBorder="1" applyAlignment="1" applyProtection="1">
      <alignment horizontal="center" vertical="center" textRotation="255" wrapText="1"/>
      <protection locked="0"/>
    </xf>
    <xf numFmtId="0" fontId="11" fillId="0" borderId="2" xfId="0" applyFont="1" applyFill="1" applyBorder="1" applyAlignment="1">
      <alignment vertical="top" wrapText="1"/>
    </xf>
    <xf numFmtId="0" fontId="11" fillId="0" borderId="5" xfId="0" applyFont="1" applyFill="1" applyBorder="1" applyAlignment="1">
      <alignment horizontal="left" vertical="top" wrapText="1"/>
    </xf>
    <xf numFmtId="3" fontId="11" fillId="0" borderId="2" xfId="0" applyNumberFormat="1" applyFont="1" applyFill="1" applyBorder="1" applyAlignment="1">
      <alignment horizontal="center" vertical="center" wrapText="1"/>
    </xf>
    <xf numFmtId="3" fontId="11" fillId="0" borderId="2" xfId="2" applyNumberFormat="1" applyFont="1" applyFill="1" applyBorder="1" applyAlignment="1">
      <alignment vertical="top"/>
    </xf>
    <xf numFmtId="0" fontId="11" fillId="0" borderId="0" xfId="0" applyFont="1" applyFill="1" applyAlignment="1">
      <alignment vertical="top" wrapText="1"/>
    </xf>
    <xf numFmtId="3" fontId="11" fillId="0" borderId="1"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4" fontId="11" fillId="0" borderId="2" xfId="0" applyNumberFormat="1" applyFont="1" applyFill="1" applyBorder="1" applyAlignment="1">
      <alignment horizontal="center" vertical="top" wrapText="1"/>
    </xf>
    <xf numFmtId="0" fontId="9" fillId="6" borderId="3" xfId="0" applyFont="1" applyFill="1" applyBorder="1" applyAlignment="1" applyProtection="1">
      <alignment horizontal="center" vertical="center" textRotation="255" wrapText="1"/>
      <protection locked="0"/>
    </xf>
    <xf numFmtId="4" fontId="11" fillId="0" borderId="4" xfId="0" applyNumberFormat="1" applyFont="1" applyFill="1" applyBorder="1" applyAlignment="1">
      <alignment horizontal="center" vertical="top" wrapText="1"/>
    </xf>
    <xf numFmtId="9" fontId="11" fillId="11" borderId="3" xfId="2" applyFont="1" applyFill="1" applyBorder="1" applyAlignment="1">
      <alignment horizontal="center" vertical="center"/>
    </xf>
    <xf numFmtId="0" fontId="11" fillId="11" borderId="3" xfId="0" applyFont="1" applyFill="1" applyBorder="1" applyAlignment="1">
      <alignment horizontal="center" vertical="center"/>
    </xf>
    <xf numFmtId="0" fontId="11" fillId="11" borderId="4" xfId="0" applyFont="1" applyFill="1" applyBorder="1" applyAlignment="1">
      <alignment horizontal="center" vertical="center"/>
    </xf>
    <xf numFmtId="0" fontId="11" fillId="0" borderId="1" xfId="0" applyFont="1" applyFill="1" applyBorder="1" applyAlignment="1">
      <alignment vertical="top"/>
    </xf>
    <xf numFmtId="0" fontId="11" fillId="0" borderId="0" xfId="0" applyFont="1" applyFill="1" applyBorder="1" applyAlignment="1">
      <alignment vertical="top"/>
    </xf>
    <xf numFmtId="9" fontId="11" fillId="0" borderId="1" xfId="0" applyNumberFormat="1" applyFont="1" applyFill="1" applyBorder="1" applyAlignment="1">
      <alignment horizontal="center" vertical="top"/>
    </xf>
    <xf numFmtId="9" fontId="11" fillId="0" borderId="1" xfId="0" applyNumberFormat="1" applyFont="1" applyFill="1" applyBorder="1" applyAlignment="1">
      <alignment horizontal="center" vertical="top" wrapText="1"/>
    </xf>
    <xf numFmtId="9" fontId="9" fillId="0" borderId="0" xfId="2" applyFont="1" applyFill="1" applyAlignment="1">
      <alignment horizontal="center"/>
    </xf>
    <xf numFmtId="3" fontId="9" fillId="0" borderId="0" xfId="2" applyNumberFormat="1" applyFont="1" applyFill="1" applyAlignment="1">
      <alignment horizontal="center"/>
    </xf>
    <xf numFmtId="3" fontId="11" fillId="0" borderId="0" xfId="0" applyNumberFormat="1" applyFont="1" applyFill="1" applyAlignment="1">
      <alignment horizontal="center"/>
    </xf>
    <xf numFmtId="0" fontId="21" fillId="0" borderId="1" xfId="0" applyFont="1" applyFill="1" applyBorder="1" applyAlignment="1">
      <alignment horizontal="center" vertical="top" wrapText="1"/>
    </xf>
    <xf numFmtId="3" fontId="21" fillId="0" borderId="0" xfId="0" applyNumberFormat="1" applyFont="1" applyFill="1" applyBorder="1" applyAlignment="1">
      <alignment horizontal="center" vertical="top"/>
    </xf>
    <xf numFmtId="3" fontId="21" fillId="0" borderId="2" xfId="0" applyNumberFormat="1" applyFont="1" applyFill="1" applyBorder="1" applyAlignment="1">
      <alignment horizontal="center" vertical="top"/>
    </xf>
    <xf numFmtId="0" fontId="21" fillId="0" borderId="1" xfId="0" applyFont="1" applyFill="1" applyBorder="1" applyAlignment="1">
      <alignment vertical="top" wrapText="1"/>
    </xf>
    <xf numFmtId="3" fontId="21" fillId="0" borderId="10" xfId="0" applyNumberFormat="1" applyFont="1" applyFill="1" applyBorder="1" applyAlignment="1">
      <alignment horizontal="right" vertical="top"/>
    </xf>
    <xf numFmtId="3" fontId="21" fillId="0" borderId="0" xfId="0" applyNumberFormat="1" applyFont="1" applyFill="1" applyBorder="1" applyAlignment="1">
      <alignment horizontal="right" vertical="top"/>
    </xf>
    <xf numFmtId="0" fontId="11" fillId="0" borderId="1" xfId="0" applyFont="1" applyBorder="1" applyAlignment="1">
      <alignment horizontal="justify" vertical="center"/>
    </xf>
    <xf numFmtId="0" fontId="11" fillId="0" borderId="1" xfId="0" applyFont="1" applyBorder="1" applyAlignment="1">
      <alignment wrapText="1"/>
    </xf>
    <xf numFmtId="3" fontId="21" fillId="0" borderId="1" xfId="0" applyNumberFormat="1" applyFont="1" applyFill="1" applyBorder="1" applyAlignment="1">
      <alignment horizontal="right" vertical="top"/>
    </xf>
    <xf numFmtId="9" fontId="9" fillId="0" borderId="0" xfId="2" applyNumberFormat="1" applyFont="1" applyFill="1" applyAlignment="1">
      <alignment horizontal="center"/>
    </xf>
    <xf numFmtId="0" fontId="11" fillId="0" borderId="1" xfId="0" applyFont="1" applyFill="1" applyBorder="1"/>
    <xf numFmtId="0" fontId="11" fillId="0" borderId="1" xfId="0" applyFont="1" applyFill="1" applyBorder="1" applyAlignment="1">
      <alignment horizontal="center"/>
    </xf>
    <xf numFmtId="9" fontId="9" fillId="0" borderId="1" xfId="2" applyFont="1" applyFill="1" applyBorder="1" applyAlignment="1">
      <alignment horizontal="center"/>
    </xf>
    <xf numFmtId="3" fontId="9" fillId="0" borderId="1" xfId="2" applyNumberFormat="1" applyFont="1" applyFill="1" applyBorder="1" applyAlignment="1">
      <alignment horizont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3" fontId="10" fillId="0" borderId="1" xfId="0" applyNumberFormat="1" applyFont="1" applyFill="1" applyBorder="1" applyAlignment="1">
      <alignment horizontal="center"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4" fontId="0" fillId="0" borderId="1" xfId="0" applyNumberFormat="1"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xf numFmtId="9" fontId="0" fillId="0" borderId="2" xfId="2" applyFont="1" applyFill="1" applyBorder="1" applyAlignment="1">
      <alignment horizontal="center" vertical="top"/>
    </xf>
    <xf numFmtId="9" fontId="0" fillId="0" borderId="3" xfId="2" applyFont="1" applyFill="1" applyBorder="1" applyAlignment="1">
      <alignment horizontal="center" vertical="top"/>
    </xf>
    <xf numFmtId="9" fontId="0" fillId="0" borderId="4" xfId="2" applyFont="1" applyFill="1" applyBorder="1" applyAlignment="1">
      <alignment horizontal="center" vertical="top"/>
    </xf>
    <xf numFmtId="0" fontId="0" fillId="0" borderId="1" xfId="0" applyFont="1" applyFill="1" applyBorder="1" applyAlignment="1">
      <alignment horizontal="center" vertical="top" wrapText="1"/>
    </xf>
    <xf numFmtId="3" fontId="0" fillId="0" borderId="2" xfId="2" applyNumberFormat="1" applyFont="1" applyFill="1" applyBorder="1" applyAlignment="1">
      <alignment horizontal="center" vertical="top"/>
    </xf>
    <xf numFmtId="3" fontId="0" fillId="0" borderId="3" xfId="2" applyNumberFormat="1" applyFont="1" applyFill="1" applyBorder="1" applyAlignment="1">
      <alignment horizontal="center" vertical="top"/>
    </xf>
    <xf numFmtId="9" fontId="0" fillId="0" borderId="1" xfId="2" applyFont="1" applyFill="1" applyBorder="1" applyAlignment="1">
      <alignment horizontal="center" vertical="top"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0" fillId="0" borderId="2" xfId="2" applyFont="1" applyFill="1" applyBorder="1" applyAlignment="1">
      <alignment horizontal="center" vertical="top" wrapText="1"/>
    </xf>
    <xf numFmtId="9" fontId="0" fillId="0" borderId="4" xfId="2" applyFont="1" applyFill="1" applyBorder="1" applyAlignment="1">
      <alignment horizontal="center" vertical="top" wrapText="1"/>
    </xf>
    <xf numFmtId="0" fontId="10" fillId="0" borderId="1" xfId="0" applyFont="1" applyFill="1" applyBorder="1" applyAlignment="1">
      <alignment horizontal="center" vertical="top" wrapText="1"/>
    </xf>
    <xf numFmtId="4" fontId="0" fillId="0" borderId="2" xfId="0" applyNumberFormat="1" applyFont="1" applyFill="1" applyBorder="1" applyAlignment="1">
      <alignment horizontal="center" vertical="top" wrapText="1"/>
    </xf>
    <xf numFmtId="4" fontId="0" fillId="0" borderId="3" xfId="0" applyNumberFormat="1" applyFont="1" applyFill="1" applyBorder="1" applyAlignment="1">
      <alignment horizontal="center" vertical="top" wrapText="1"/>
    </xf>
    <xf numFmtId="4" fontId="0" fillId="0" borderId="4" xfId="0" applyNumberFormat="1" applyFont="1" applyFill="1" applyBorder="1" applyAlignment="1">
      <alignment horizontal="center" vertical="top" wrapText="1"/>
    </xf>
    <xf numFmtId="9" fontId="0" fillId="0" borderId="2" xfId="0" applyNumberFormat="1" applyFont="1" applyFill="1" applyBorder="1" applyAlignment="1">
      <alignment horizontal="center" vertical="top" wrapText="1"/>
    </xf>
    <xf numFmtId="9" fontId="0" fillId="0" borderId="3" xfId="0" applyNumberFormat="1" applyFont="1" applyFill="1" applyBorder="1" applyAlignment="1">
      <alignment horizontal="center" vertical="top" wrapText="1"/>
    </xf>
    <xf numFmtId="9" fontId="0" fillId="0" borderId="4" xfId="0" applyNumberFormat="1"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center"/>
    </xf>
    <xf numFmtId="0" fontId="1" fillId="4" borderId="2" xfId="0" applyFont="1" applyFill="1" applyBorder="1" applyAlignment="1" applyProtection="1">
      <alignment horizontal="center" vertical="center" textRotation="255" wrapText="1"/>
      <protection locked="0"/>
    </xf>
    <xf numFmtId="0" fontId="1" fillId="4" borderId="3" xfId="0" applyFont="1" applyFill="1" applyBorder="1" applyAlignment="1" applyProtection="1">
      <alignment horizontal="center" vertical="center" textRotation="255" wrapText="1"/>
      <protection locked="0"/>
    </xf>
    <xf numFmtId="0" fontId="1" fillId="5" borderId="2" xfId="0" applyFont="1" applyFill="1" applyBorder="1" applyAlignment="1" applyProtection="1">
      <alignment horizontal="center" vertical="center" textRotation="255" wrapText="1"/>
      <protection locked="0"/>
    </xf>
    <xf numFmtId="0" fontId="1" fillId="5" borderId="3" xfId="0" applyFont="1" applyFill="1" applyBorder="1" applyAlignment="1" applyProtection="1">
      <alignment horizontal="center" vertical="center" textRotation="255" wrapText="1"/>
      <protection locked="0"/>
    </xf>
    <xf numFmtId="0" fontId="1" fillId="0" borderId="2" xfId="0" applyFont="1" applyFill="1" applyBorder="1" applyAlignment="1" applyProtection="1">
      <alignment horizontal="center" vertical="center" textRotation="255" wrapText="1"/>
      <protection locked="0"/>
    </xf>
    <xf numFmtId="0" fontId="1" fillId="0" borderId="3" xfId="0" applyFont="1" applyFill="1" applyBorder="1" applyAlignment="1" applyProtection="1">
      <alignment horizontal="center" vertical="center" textRotation="255" wrapText="1"/>
      <protection locked="0"/>
    </xf>
    <xf numFmtId="0" fontId="1" fillId="0" borderId="4" xfId="0" applyFont="1" applyFill="1" applyBorder="1" applyAlignment="1" applyProtection="1">
      <alignment horizontal="center" vertical="center" textRotation="255" wrapText="1"/>
      <protection locked="0"/>
    </xf>
    <xf numFmtId="0" fontId="1" fillId="6" borderId="2" xfId="0" applyFont="1" applyFill="1" applyBorder="1" applyAlignment="1" applyProtection="1">
      <alignment horizontal="center" vertical="center" textRotation="255" wrapText="1"/>
      <protection locked="0"/>
    </xf>
    <xf numFmtId="0" fontId="1" fillId="6" borderId="3" xfId="0" applyFont="1" applyFill="1" applyBorder="1" applyAlignment="1" applyProtection="1">
      <alignment horizontal="center" vertical="center" textRotation="255" wrapText="1"/>
      <protection locked="0"/>
    </xf>
    <xf numFmtId="0" fontId="0" fillId="0" borderId="2" xfId="0" applyFont="1" applyFill="1" applyBorder="1" applyAlignment="1" applyProtection="1">
      <alignment horizontal="center" vertical="top" textRotation="90" wrapText="1"/>
      <protection locked="0"/>
    </xf>
    <xf numFmtId="0" fontId="0" fillId="0" borderId="3" xfId="0" applyFont="1" applyFill="1" applyBorder="1" applyAlignment="1" applyProtection="1">
      <alignment horizontal="center" vertical="top" textRotation="90" wrapText="1"/>
      <protection locked="0"/>
    </xf>
    <xf numFmtId="0" fontId="0" fillId="0" borderId="4" xfId="0" applyFont="1" applyFill="1" applyBorder="1" applyAlignment="1" applyProtection="1">
      <alignment horizontal="center" vertical="top" textRotation="90" wrapText="1"/>
      <protection locked="0"/>
    </xf>
    <xf numFmtId="0" fontId="0" fillId="0" borderId="1" xfId="0" applyFont="1" applyFill="1" applyBorder="1" applyAlignment="1" applyProtection="1">
      <alignment horizontal="center" vertical="center" textRotation="90" wrapText="1"/>
      <protection locked="0"/>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9" fontId="0" fillId="0" borderId="1" xfId="0" applyNumberFormat="1" applyFont="1" applyFill="1" applyBorder="1" applyAlignment="1">
      <alignment horizontal="center" vertical="top" wrapText="1"/>
    </xf>
    <xf numFmtId="9" fontId="0" fillId="0" borderId="2" xfId="0" applyNumberFormat="1" applyFont="1" applyFill="1" applyBorder="1" applyAlignment="1">
      <alignment horizontal="center" vertical="top"/>
    </xf>
    <xf numFmtId="9" fontId="0" fillId="0" borderId="3" xfId="0" applyNumberFormat="1" applyFont="1" applyFill="1" applyBorder="1" applyAlignment="1">
      <alignment horizontal="center" vertical="top"/>
    </xf>
    <xf numFmtId="9" fontId="0" fillId="0" borderId="4" xfId="0" applyNumberFormat="1" applyFont="1" applyFill="1" applyBorder="1" applyAlignment="1">
      <alignment horizontal="center" vertical="top"/>
    </xf>
    <xf numFmtId="9" fontId="0" fillId="0" borderId="1" xfId="0" applyNumberFormat="1" applyFont="1" applyFill="1" applyBorder="1" applyAlignment="1">
      <alignment horizontal="center" vertical="top"/>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 xfId="0" applyFont="1" applyFill="1" applyBorder="1" applyAlignment="1">
      <alignment horizontal="center" wrapText="1"/>
    </xf>
    <xf numFmtId="0" fontId="0" fillId="0" borderId="1" xfId="0" applyFont="1" applyFill="1" applyBorder="1" applyAlignment="1">
      <alignment horizontal="center"/>
    </xf>
    <xf numFmtId="16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9" fontId="0" fillId="0" borderId="2" xfId="2" applyFont="1" applyFill="1" applyBorder="1" applyAlignment="1">
      <alignment horizontal="center" vertical="center" wrapText="1"/>
    </xf>
    <xf numFmtId="9" fontId="0" fillId="0" borderId="4" xfId="2" applyFont="1" applyFill="1" applyBorder="1" applyAlignment="1">
      <alignment horizontal="center" vertical="center" wrapText="1"/>
    </xf>
    <xf numFmtId="1" fontId="0" fillId="0" borderId="1" xfId="0" applyNumberFormat="1" applyFont="1" applyFill="1" applyBorder="1" applyAlignment="1">
      <alignment vertical="center"/>
    </xf>
    <xf numFmtId="166" fontId="0" fillId="0" borderId="1" xfId="0" applyNumberFormat="1" applyFont="1" applyFill="1" applyBorder="1" applyAlignment="1">
      <alignment horizontal="center" vertical="top"/>
    </xf>
    <xf numFmtId="9" fontId="0" fillId="0" borderId="3" xfId="2" applyFont="1" applyFill="1" applyBorder="1" applyAlignment="1">
      <alignment horizontal="center" vertical="center" wrapText="1"/>
    </xf>
    <xf numFmtId="3" fontId="0" fillId="0" borderId="4" xfId="2" applyNumberFormat="1" applyFont="1" applyFill="1" applyBorder="1" applyAlignment="1">
      <alignment horizontal="center" vertical="top"/>
    </xf>
    <xf numFmtId="3" fontId="15" fillId="0" borderId="2" xfId="0" applyNumberFormat="1" applyFont="1" applyBorder="1" applyAlignment="1">
      <alignment horizontal="center" vertical="top"/>
    </xf>
    <xf numFmtId="3" fontId="15" fillId="0" borderId="3" xfId="0" applyNumberFormat="1" applyFont="1" applyBorder="1" applyAlignment="1">
      <alignment horizontal="center" vertical="top"/>
    </xf>
    <xf numFmtId="3" fontId="15" fillId="0" borderId="4" xfId="0" applyNumberFormat="1" applyFont="1" applyBorder="1" applyAlignment="1">
      <alignment horizontal="center" vertical="top"/>
    </xf>
    <xf numFmtId="0" fontId="0" fillId="0" borderId="13" xfId="0" applyFont="1" applyFill="1" applyBorder="1" applyAlignment="1">
      <alignment horizontal="center" vertical="center" wrapText="1"/>
    </xf>
    <xf numFmtId="9" fontId="0" fillId="0" borderId="7" xfId="2" applyFont="1" applyFill="1" applyBorder="1" applyAlignment="1">
      <alignment horizontal="center" vertical="center" wrapText="1"/>
    </xf>
    <xf numFmtId="9" fontId="0" fillId="0" borderId="14" xfId="2" applyFont="1" applyFill="1" applyBorder="1" applyAlignment="1">
      <alignment horizontal="center" vertical="center" wrapText="1"/>
    </xf>
    <xf numFmtId="9" fontId="0" fillId="0" borderId="15"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 fontId="0" fillId="0" borderId="2" xfId="0"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 fontId="0" fillId="0" borderId="4" xfId="0" applyNumberFormat="1" applyFont="1" applyFill="1" applyBorder="1" applyAlignment="1">
      <alignment horizontal="center" vertical="center"/>
    </xf>
    <xf numFmtId="0" fontId="0" fillId="0" borderId="1" xfId="0" applyFont="1" applyFill="1" applyBorder="1" applyAlignment="1">
      <alignment horizontal="center" vertical="top"/>
    </xf>
    <xf numFmtId="0" fontId="0" fillId="0" borderId="5" xfId="0" applyFont="1" applyFill="1" applyBorder="1" applyAlignment="1">
      <alignment horizontal="center"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1" fontId="0" fillId="0" borderId="2" xfId="1" applyNumberFormat="1" applyFont="1" applyFill="1" applyBorder="1" applyAlignment="1">
      <alignment horizontal="center" vertical="top"/>
    </xf>
    <xf numFmtId="1" fontId="0" fillId="0" borderId="4" xfId="1" applyNumberFormat="1" applyFont="1" applyFill="1" applyBorder="1" applyAlignment="1">
      <alignment horizontal="center" vertical="top"/>
    </xf>
    <xf numFmtId="0" fontId="11" fillId="0" borderId="2"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9" fillId="0" borderId="2"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4" xfId="0" applyFont="1" applyFill="1" applyBorder="1" applyAlignment="1">
      <alignment horizontal="center" vertical="top" wrapText="1"/>
    </xf>
    <xf numFmtId="3" fontId="19" fillId="0" borderId="2" xfId="0" applyNumberFormat="1" applyFont="1" applyFill="1" applyBorder="1" applyAlignment="1">
      <alignment horizontal="center" vertical="top"/>
    </xf>
    <xf numFmtId="3" fontId="19" fillId="0" borderId="3" xfId="0" applyNumberFormat="1" applyFont="1" applyFill="1" applyBorder="1" applyAlignment="1">
      <alignment horizontal="center" vertical="top"/>
    </xf>
    <xf numFmtId="3" fontId="19" fillId="0" borderId="4" xfId="0" applyNumberFormat="1" applyFont="1" applyFill="1" applyBorder="1" applyAlignment="1">
      <alignment horizontal="center" vertical="top"/>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3" fontId="19" fillId="0" borderId="2" xfId="0" applyNumberFormat="1" applyFont="1" applyFill="1" applyBorder="1" applyAlignment="1">
      <alignment horizontal="center" vertical="center"/>
    </xf>
    <xf numFmtId="3" fontId="19" fillId="0" borderId="3" xfId="0" applyNumberFormat="1" applyFont="1" applyFill="1" applyBorder="1" applyAlignment="1">
      <alignment horizontal="center" vertical="center"/>
    </xf>
    <xf numFmtId="3" fontId="19" fillId="0" borderId="4" xfId="0" applyNumberFormat="1" applyFont="1" applyFill="1" applyBorder="1" applyAlignment="1">
      <alignment horizontal="center" vertical="center"/>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11" fillId="0" borderId="4" xfId="0" applyFont="1" applyFill="1" applyBorder="1" applyAlignment="1">
      <alignment horizontal="center" vertical="top"/>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1" fontId="11" fillId="0" borderId="2" xfId="0" applyNumberFormat="1" applyFont="1" applyFill="1" applyBorder="1" applyAlignment="1">
      <alignment horizontal="center" vertical="center"/>
    </xf>
    <xf numFmtId="1" fontId="11" fillId="0" borderId="3"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3" fontId="11" fillId="0" borderId="2" xfId="0" applyNumberFormat="1" applyFont="1" applyFill="1" applyBorder="1" applyAlignment="1">
      <alignment horizontal="center" vertical="top" wrapText="1"/>
    </xf>
    <xf numFmtId="3" fontId="11" fillId="0" borderId="3"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3" fontId="19" fillId="0" borderId="2" xfId="0" applyNumberFormat="1" applyFont="1" applyBorder="1" applyAlignment="1">
      <alignment horizontal="center" vertical="top"/>
    </xf>
    <xf numFmtId="3" fontId="19" fillId="0" borderId="3" xfId="0" applyNumberFormat="1" applyFont="1" applyBorder="1" applyAlignment="1">
      <alignment horizontal="center" vertical="top"/>
    </xf>
    <xf numFmtId="3" fontId="19" fillId="0" borderId="4" xfId="0" applyNumberFormat="1" applyFont="1" applyBorder="1" applyAlignment="1">
      <alignment horizontal="center" vertical="top"/>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167" fontId="11" fillId="0" borderId="2" xfId="1" applyNumberFormat="1" applyFont="1" applyFill="1" applyBorder="1" applyAlignment="1">
      <alignment horizontal="center" vertical="top" wrapText="1"/>
    </xf>
    <xf numFmtId="167" fontId="11" fillId="0" borderId="3" xfId="1" applyNumberFormat="1" applyFont="1" applyFill="1" applyBorder="1" applyAlignment="1">
      <alignment horizontal="center" vertical="top" wrapText="1"/>
    </xf>
    <xf numFmtId="167" fontId="11" fillId="0" borderId="4" xfId="1" applyNumberFormat="1" applyFont="1" applyFill="1" applyBorder="1" applyAlignment="1">
      <alignment horizontal="center" vertical="top" wrapText="1"/>
    </xf>
    <xf numFmtId="166" fontId="11" fillId="0" borderId="2" xfId="0" applyNumberFormat="1" applyFont="1" applyFill="1" applyBorder="1" applyAlignment="1">
      <alignment horizontal="center" vertical="center"/>
    </xf>
    <xf numFmtId="166" fontId="11" fillId="0" borderId="3" xfId="0" applyNumberFormat="1" applyFont="1" applyFill="1" applyBorder="1" applyAlignment="1">
      <alignment horizontal="center" vertical="center"/>
    </xf>
    <xf numFmtId="166" fontId="11" fillId="0" borderId="4" xfId="0" applyNumberFormat="1" applyFont="1" applyFill="1" applyBorder="1" applyAlignment="1">
      <alignment horizontal="center" vertical="center"/>
    </xf>
    <xf numFmtId="3" fontId="19" fillId="0" borderId="2"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3" fontId="19" fillId="0" borderId="4" xfId="0" applyNumberFormat="1" applyFont="1" applyBorder="1" applyAlignment="1">
      <alignment horizontal="center" vertical="center" wrapText="1"/>
    </xf>
    <xf numFmtId="3" fontId="19" fillId="0" borderId="2" xfId="0" applyNumberFormat="1" applyFont="1" applyFill="1" applyBorder="1" applyAlignment="1">
      <alignment horizontal="center" vertical="center" wrapText="1"/>
    </xf>
    <xf numFmtId="3" fontId="19" fillId="0" borderId="3"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9" fontId="11" fillId="0" borderId="2" xfId="0" applyNumberFormat="1" applyFont="1" applyFill="1" applyBorder="1" applyAlignment="1">
      <alignment horizontal="center" vertical="top"/>
    </xf>
    <xf numFmtId="9" fontId="11" fillId="0" borderId="3" xfId="0" applyNumberFormat="1" applyFont="1" applyFill="1" applyBorder="1" applyAlignment="1">
      <alignment horizontal="center" vertical="top"/>
    </xf>
    <xf numFmtId="9" fontId="11" fillId="0" borderId="4" xfId="0" applyNumberFormat="1" applyFont="1" applyFill="1" applyBorder="1" applyAlignment="1">
      <alignment horizontal="center" vertical="top"/>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9" fontId="11" fillId="0" borderId="2" xfId="0" applyNumberFormat="1" applyFont="1" applyFill="1" applyBorder="1" applyAlignment="1">
      <alignment horizontal="center" vertical="top" wrapText="1"/>
    </xf>
    <xf numFmtId="9" fontId="11" fillId="0" borderId="3" xfId="0" applyNumberFormat="1" applyFont="1" applyFill="1" applyBorder="1" applyAlignment="1">
      <alignment horizontal="center" vertical="top" wrapText="1"/>
    </xf>
    <xf numFmtId="9" fontId="11" fillId="0" borderId="4" xfId="0" applyNumberFormat="1" applyFont="1" applyFill="1" applyBorder="1" applyAlignment="1">
      <alignment horizontal="center" vertical="top" wrapText="1"/>
    </xf>
    <xf numFmtId="0" fontId="11" fillId="11" borderId="2" xfId="0" applyFont="1" applyFill="1" applyBorder="1" applyAlignment="1">
      <alignment horizontal="center" vertical="center"/>
    </xf>
    <xf numFmtId="0" fontId="11" fillId="11" borderId="3" xfId="0" applyFont="1" applyFill="1" applyBorder="1" applyAlignment="1">
      <alignment horizontal="center" vertical="center"/>
    </xf>
    <xf numFmtId="0" fontId="11" fillId="11" borderId="4" xfId="0" applyFont="1" applyFill="1" applyBorder="1" applyAlignment="1">
      <alignment horizontal="center" vertical="center"/>
    </xf>
    <xf numFmtId="9" fontId="11" fillId="11" borderId="2" xfId="0" applyNumberFormat="1" applyFont="1" applyFill="1" applyBorder="1" applyAlignment="1">
      <alignment horizontal="center" vertical="top"/>
    </xf>
    <xf numFmtId="9" fontId="11" fillId="11" borderId="3" xfId="0" applyNumberFormat="1" applyFont="1" applyFill="1" applyBorder="1" applyAlignment="1">
      <alignment horizontal="center" vertical="top"/>
    </xf>
    <xf numFmtId="9" fontId="11" fillId="11" borderId="4" xfId="0" applyNumberFormat="1" applyFont="1" applyFill="1" applyBorder="1" applyAlignment="1">
      <alignment horizontal="center" vertical="top"/>
    </xf>
    <xf numFmtId="1" fontId="11" fillId="0" borderId="1" xfId="0" applyNumberFormat="1" applyFont="1" applyFill="1" applyBorder="1" applyAlignment="1">
      <alignment vertical="center"/>
    </xf>
    <xf numFmtId="0" fontId="11" fillId="0" borderId="4" xfId="0" applyFont="1" applyFill="1" applyBorder="1" applyAlignment="1">
      <alignment horizontal="center" vertical="center"/>
    </xf>
    <xf numFmtId="9" fontId="11" fillId="11" borderId="1" xfId="0" applyNumberFormat="1" applyFont="1" applyFill="1" applyBorder="1" applyAlignment="1">
      <alignment horizontal="center" vertical="top"/>
    </xf>
    <xf numFmtId="4" fontId="11" fillId="0" borderId="4" xfId="0" applyNumberFormat="1" applyFont="1" applyFill="1" applyBorder="1" applyAlignment="1">
      <alignment horizontal="center" vertical="top" wrapText="1"/>
    </xf>
    <xf numFmtId="9" fontId="11" fillId="0" borderId="1" xfId="0" applyNumberFormat="1" applyFont="1" applyFill="1" applyBorder="1" applyAlignment="1">
      <alignment horizontal="center" vertical="top" wrapText="1"/>
    </xf>
    <xf numFmtId="9" fontId="11" fillId="0" borderId="5"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166" fontId="11" fillId="0" borderId="2" xfId="0" applyNumberFormat="1" applyFont="1" applyFill="1" applyBorder="1" applyAlignment="1">
      <alignment horizontal="center" vertical="top"/>
    </xf>
    <xf numFmtId="166" fontId="11" fillId="0" borderId="3" xfId="0" applyNumberFormat="1" applyFont="1" applyFill="1" applyBorder="1" applyAlignment="1">
      <alignment horizontal="center" vertical="top"/>
    </xf>
    <xf numFmtId="166" fontId="11" fillId="0" borderId="4" xfId="0" applyNumberFormat="1" applyFont="1" applyFill="1" applyBorder="1" applyAlignment="1">
      <alignment horizontal="center" vertical="top"/>
    </xf>
    <xf numFmtId="9" fontId="11" fillId="0" borderId="2" xfId="2" applyFont="1" applyFill="1" applyBorder="1" applyAlignment="1">
      <alignment horizontal="center" vertical="top" wrapText="1"/>
    </xf>
    <xf numFmtId="9" fontId="11" fillId="0" borderId="3" xfId="2" applyFont="1" applyFill="1" applyBorder="1" applyAlignment="1">
      <alignment horizontal="center" vertical="top" wrapText="1"/>
    </xf>
    <xf numFmtId="9" fontId="11" fillId="0" borderId="4" xfId="2" applyFont="1" applyFill="1" applyBorder="1" applyAlignment="1">
      <alignment horizontal="center" vertical="top" wrapText="1"/>
    </xf>
    <xf numFmtId="0" fontId="11" fillId="0" borderId="1" xfId="0" applyFont="1" applyFill="1" applyBorder="1" applyAlignment="1" applyProtection="1">
      <alignment horizontal="center" vertical="center" textRotation="90" wrapText="1"/>
      <protection locked="0"/>
    </xf>
    <xf numFmtId="4" fontId="11" fillId="0" borderId="1" xfId="0" applyNumberFormat="1" applyFont="1" applyFill="1" applyBorder="1" applyAlignment="1">
      <alignment horizontal="center" vertical="top" wrapText="1"/>
    </xf>
    <xf numFmtId="3" fontId="21" fillId="0" borderId="1" xfId="0" applyNumberFormat="1" applyFont="1" applyFill="1" applyBorder="1" applyAlignment="1">
      <alignment horizontal="center" vertical="top"/>
    </xf>
    <xf numFmtId="9" fontId="11" fillId="11" borderId="2" xfId="2" applyFont="1" applyFill="1" applyBorder="1" applyAlignment="1">
      <alignment horizontal="center" vertical="top"/>
    </xf>
    <xf numFmtId="9" fontId="11" fillId="11" borderId="3" xfId="2" applyFont="1" applyFill="1" applyBorder="1" applyAlignment="1">
      <alignment horizontal="center" vertical="top"/>
    </xf>
    <xf numFmtId="9" fontId="11" fillId="11" borderId="4" xfId="2" applyFont="1" applyFill="1" applyBorder="1" applyAlignment="1">
      <alignment horizontal="center" vertical="top"/>
    </xf>
    <xf numFmtId="3" fontId="11" fillId="0" borderId="1" xfId="2" applyNumberFormat="1" applyFont="1" applyFill="1" applyBorder="1" applyAlignment="1">
      <alignment horizontal="center" vertical="top"/>
    </xf>
    <xf numFmtId="9" fontId="11" fillId="0" borderId="2" xfId="2" applyFont="1" applyFill="1" applyBorder="1" applyAlignment="1">
      <alignment horizontal="center" vertical="top"/>
    </xf>
    <xf numFmtId="9" fontId="11" fillId="0" borderId="4" xfId="2" applyFont="1" applyFill="1" applyBorder="1" applyAlignment="1">
      <alignment horizontal="center" vertical="top"/>
    </xf>
    <xf numFmtId="0" fontId="11" fillId="11" borderId="2" xfId="0" applyFont="1" applyFill="1" applyBorder="1" applyAlignment="1">
      <alignment horizontal="center" vertical="top"/>
    </xf>
    <xf numFmtId="0" fontId="11" fillId="11" borderId="4" xfId="0" applyFont="1" applyFill="1" applyBorder="1" applyAlignment="1">
      <alignment horizontal="center" vertical="top"/>
    </xf>
    <xf numFmtId="1" fontId="11" fillId="0" borderId="2" xfId="1" applyNumberFormat="1" applyFont="1" applyFill="1" applyBorder="1" applyAlignment="1">
      <alignment horizontal="center" vertical="center"/>
    </xf>
    <xf numFmtId="1" fontId="11" fillId="0" borderId="3" xfId="1"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0" fontId="11" fillId="0" borderId="2" xfId="0" applyFont="1" applyFill="1" applyBorder="1" applyAlignment="1" applyProtection="1">
      <alignment horizontal="center" vertical="top" textRotation="90" wrapText="1"/>
      <protection locked="0"/>
    </xf>
    <xf numFmtId="0" fontId="11" fillId="0" borderId="3" xfId="0" applyFont="1" applyFill="1" applyBorder="1" applyAlignment="1" applyProtection="1">
      <alignment horizontal="center" vertical="top" textRotation="90" wrapText="1"/>
      <protection locked="0"/>
    </xf>
    <xf numFmtId="0" fontId="11" fillId="0" borderId="4" xfId="0" applyFont="1" applyFill="1" applyBorder="1" applyAlignment="1" applyProtection="1">
      <alignment horizontal="center" vertical="top" textRotation="90" wrapText="1"/>
      <protection locked="0"/>
    </xf>
    <xf numFmtId="0" fontId="11" fillId="0" borderId="2" xfId="0" applyFont="1" applyFill="1" applyBorder="1" applyAlignment="1" applyProtection="1">
      <alignment horizontal="center" vertical="center" textRotation="90" wrapText="1"/>
      <protection locked="0"/>
    </xf>
    <xf numFmtId="0" fontId="11" fillId="0" borderId="3" xfId="0" applyFont="1" applyFill="1" applyBorder="1" applyAlignment="1" applyProtection="1">
      <alignment horizontal="center" vertical="center" textRotation="90" wrapText="1"/>
      <protection locked="0"/>
    </xf>
    <xf numFmtId="0" fontId="11" fillId="0" borderId="4" xfId="0" applyFont="1" applyFill="1" applyBorder="1" applyAlignment="1" applyProtection="1">
      <alignment horizontal="center" vertical="center" textRotation="90" wrapText="1"/>
      <protection locked="0"/>
    </xf>
    <xf numFmtId="0" fontId="9" fillId="4" borderId="1" xfId="0" applyFont="1" applyFill="1" applyBorder="1" applyAlignment="1" applyProtection="1">
      <alignment horizontal="center" vertical="center" textRotation="255" wrapText="1"/>
      <protection locked="0"/>
    </xf>
    <xf numFmtId="0" fontId="9" fillId="5" borderId="1" xfId="0" applyFont="1" applyFill="1" applyBorder="1" applyAlignment="1" applyProtection="1">
      <alignment horizontal="center" vertical="center" textRotation="255" wrapText="1"/>
      <protection locked="0"/>
    </xf>
    <xf numFmtId="0" fontId="9" fillId="6" borderId="2" xfId="0" applyFont="1" applyFill="1" applyBorder="1" applyAlignment="1" applyProtection="1">
      <alignment horizontal="center" vertical="center" textRotation="255" wrapText="1"/>
      <protection locked="0"/>
    </xf>
    <xf numFmtId="0" fontId="9" fillId="6" borderId="3" xfId="0" applyFont="1" applyFill="1" applyBorder="1" applyAlignment="1" applyProtection="1">
      <alignment horizontal="center" vertical="center" textRotation="255" wrapText="1"/>
      <protection locked="0"/>
    </xf>
    <xf numFmtId="0" fontId="9" fillId="6" borderId="4" xfId="0" applyFont="1" applyFill="1" applyBorder="1" applyAlignment="1" applyProtection="1">
      <alignment horizontal="center" vertical="center" textRotation="255" wrapText="1"/>
      <protection locked="0"/>
    </xf>
    <xf numFmtId="0" fontId="9" fillId="3" borderId="2" xfId="0" applyFont="1" applyFill="1" applyBorder="1" applyAlignment="1" applyProtection="1">
      <alignment horizontal="center" vertical="center" textRotation="255" wrapText="1"/>
      <protection locked="0"/>
    </xf>
    <xf numFmtId="0" fontId="9" fillId="3" borderId="3" xfId="0" applyFont="1" applyFill="1" applyBorder="1" applyAlignment="1" applyProtection="1">
      <alignment horizontal="center" vertical="center" textRotation="255" wrapText="1"/>
      <protection locked="0"/>
    </xf>
    <xf numFmtId="0" fontId="9" fillId="3" borderId="4" xfId="0" applyFont="1" applyFill="1" applyBorder="1" applyAlignment="1" applyProtection="1">
      <alignment horizontal="center" vertical="center" textRotation="255" wrapText="1"/>
      <protection locked="0"/>
    </xf>
    <xf numFmtId="1" fontId="11" fillId="0" borderId="2" xfId="0" applyNumberFormat="1" applyFont="1" applyFill="1" applyBorder="1" applyAlignment="1">
      <alignment horizontal="center" vertical="center" wrapText="1"/>
    </xf>
    <xf numFmtId="1" fontId="11" fillId="0" borderId="3"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9" fillId="4" borderId="2" xfId="0" applyFont="1" applyFill="1" applyBorder="1" applyAlignment="1" applyProtection="1">
      <alignment horizontal="center" vertical="center" textRotation="255" wrapText="1"/>
      <protection locked="0"/>
    </xf>
    <xf numFmtId="0" fontId="9" fillId="4" borderId="3" xfId="0" applyFont="1" applyFill="1" applyBorder="1" applyAlignment="1" applyProtection="1">
      <alignment horizontal="center" vertical="center" textRotation="255" wrapText="1"/>
      <protection locked="0"/>
    </xf>
    <xf numFmtId="0" fontId="9" fillId="5" borderId="2" xfId="0" applyFont="1" applyFill="1" applyBorder="1" applyAlignment="1" applyProtection="1">
      <alignment horizontal="center" vertical="center" textRotation="255" wrapText="1"/>
      <protection locked="0"/>
    </xf>
    <xf numFmtId="0" fontId="9" fillId="5" borderId="3" xfId="0" applyFont="1" applyFill="1" applyBorder="1" applyAlignment="1" applyProtection="1">
      <alignment horizontal="center" vertical="center" textRotation="255" wrapText="1"/>
      <protection locked="0"/>
    </xf>
    <xf numFmtId="0" fontId="9" fillId="0" borderId="2" xfId="0" applyFont="1" applyFill="1" applyBorder="1" applyAlignment="1" applyProtection="1">
      <alignment horizontal="center" vertical="center" textRotation="255" wrapText="1"/>
      <protection locked="0"/>
    </xf>
    <xf numFmtId="0" fontId="9" fillId="0" borderId="3" xfId="0" applyFont="1" applyFill="1" applyBorder="1" applyAlignment="1" applyProtection="1">
      <alignment horizontal="center" vertical="center" textRotation="255" wrapText="1"/>
      <protection locked="0"/>
    </xf>
    <xf numFmtId="0" fontId="9" fillId="0" borderId="4" xfId="0" applyFont="1" applyFill="1" applyBorder="1" applyAlignment="1" applyProtection="1">
      <alignment horizontal="center" vertical="center" textRotation="255" wrapText="1"/>
      <protection locked="0"/>
    </xf>
    <xf numFmtId="0" fontId="9" fillId="6" borderId="2" xfId="0" applyFont="1" applyFill="1" applyBorder="1" applyAlignment="1" applyProtection="1">
      <alignment horizontal="center" vertical="center" textRotation="255"/>
      <protection locked="0"/>
    </xf>
    <xf numFmtId="0" fontId="9" fillId="6" borderId="3" xfId="0" applyFont="1" applyFill="1" applyBorder="1" applyAlignment="1" applyProtection="1">
      <alignment horizontal="center" vertical="center" textRotation="255"/>
      <protection locked="0"/>
    </xf>
    <xf numFmtId="0" fontId="9" fillId="6" borderId="4" xfId="0" applyFont="1" applyFill="1" applyBorder="1" applyAlignment="1" applyProtection="1">
      <alignment horizontal="center" vertical="center" textRotation="255"/>
      <protection locked="0"/>
    </xf>
    <xf numFmtId="0" fontId="11" fillId="12" borderId="2" xfId="0" applyFont="1" applyFill="1" applyBorder="1" applyAlignment="1">
      <alignment horizontal="center"/>
    </xf>
    <xf numFmtId="0" fontId="11" fillId="12" borderId="3" xfId="0" applyFont="1" applyFill="1" applyBorder="1" applyAlignment="1">
      <alignment horizontal="center"/>
    </xf>
    <xf numFmtId="0" fontId="11" fillId="12" borderId="4" xfId="0" applyFont="1" applyFill="1" applyBorder="1" applyAlignment="1">
      <alignment horizontal="center"/>
    </xf>
  </cellXfs>
  <cellStyles count="8">
    <cellStyle name="Millares 2" xfId="3"/>
    <cellStyle name="Moneda" xfId="1" builtinId="4"/>
    <cellStyle name="Moneda [0] 2" xfId="7"/>
    <cellStyle name="Normal" xfId="0" builtinId="0"/>
    <cellStyle name="Normal 2" xfId="4"/>
    <cellStyle name="Normal 2 2" xfId="6"/>
    <cellStyle name="Normal 2 3" xfId="5"/>
    <cellStyle name="Porcentaje" xfId="2" builtinId="5"/>
  </cellStyles>
  <dxfs count="0"/>
  <tableStyles count="0" defaultTableStyle="TableStyleMedium2" defaultPivotStyle="PivotStyleLight16"/>
  <colors>
    <mruColors>
      <color rgb="FF66FFFF"/>
      <color rgb="FFFF66CC"/>
      <color rgb="FFFF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P21"/>
  <sheetViews>
    <sheetView topLeftCell="E1" zoomScale="87" zoomScaleNormal="87" workbookViewId="0">
      <pane ySplit="1" topLeftCell="A2" activePane="bottomLeft" state="frozen"/>
      <selection activeCell="N1" sqref="N1"/>
      <selection pane="bottomLeft" activeCell="E2" sqref="E2:E5"/>
    </sheetView>
  </sheetViews>
  <sheetFormatPr baseColWidth="10" defaultColWidth="14" defaultRowHeight="15"/>
  <cols>
    <col min="1" max="4" width="0" style="5" hidden="1" customWidth="1"/>
    <col min="5" max="5" width="14" style="5"/>
    <col min="6" max="6" width="9" style="5" hidden="1" customWidth="1"/>
    <col min="7" max="7" width="11.28515625" style="5" hidden="1" customWidth="1"/>
    <col min="8" max="8" width="11.140625" style="5" hidden="1" customWidth="1"/>
    <col min="9" max="9" width="10.42578125" style="5" customWidth="1"/>
    <col min="10" max="10" width="12.85546875" style="5" customWidth="1"/>
    <col min="11" max="11" width="10" style="5" customWidth="1"/>
    <col min="12" max="12" width="9" style="5" customWidth="1"/>
    <col min="13" max="13" width="14.28515625" style="9" customWidth="1"/>
    <col min="14" max="14" width="10.42578125" style="5" customWidth="1"/>
    <col min="15" max="15" width="10.85546875" style="5" customWidth="1"/>
    <col min="16" max="18" width="18.5703125" style="5" customWidth="1"/>
    <col min="19" max="19" width="16.7109375" style="5" customWidth="1"/>
    <col min="20" max="20" width="23.5703125" style="6" customWidth="1"/>
    <col min="21" max="21" width="15.7109375" style="7" customWidth="1"/>
    <col min="22" max="22" width="19.5703125" style="5" customWidth="1"/>
    <col min="23" max="23" width="36.140625" style="7" customWidth="1"/>
    <col min="24" max="24" width="14" style="5"/>
    <col min="25" max="29" width="14" style="8"/>
    <col min="30" max="31" width="17.7109375" style="8" customWidth="1"/>
    <col min="32" max="34" width="14" style="8"/>
    <col min="35" max="35" width="18.7109375" style="8" customWidth="1"/>
    <col min="36" max="36" width="18.28515625" style="8" customWidth="1"/>
    <col min="37" max="37" width="21.5703125" style="8" customWidth="1"/>
    <col min="38" max="38" width="21.28515625" style="8" customWidth="1"/>
    <col min="39" max="39" width="14" style="8"/>
    <col min="40" max="43" width="14" style="5"/>
    <col min="44" max="44" width="19.140625" style="5" customWidth="1"/>
    <col min="45" max="47" width="14" style="5"/>
    <col min="48" max="57" width="14" style="8"/>
    <col min="58" max="58" width="19.5703125" style="8" customWidth="1"/>
    <col min="59" max="59" width="19.28515625" style="8" customWidth="1"/>
    <col min="60" max="60" width="18.85546875" style="8" customWidth="1"/>
    <col min="61" max="61" width="17.85546875" style="8" customWidth="1"/>
    <col min="62" max="62" width="14" style="8"/>
    <col min="63" max="63" width="24.140625" style="5" customWidth="1"/>
    <col min="64" max="64" width="30.140625" style="5" customWidth="1"/>
    <col min="65" max="65" width="29.42578125" style="5" customWidth="1"/>
    <col min="66" max="66" width="19.28515625" style="5" customWidth="1"/>
    <col min="67" max="16384" width="14" style="5"/>
  </cols>
  <sheetData>
    <row r="1" spans="2:68" s="4" customFormat="1" ht="72" customHeight="1">
      <c r="B1" s="1" t="s">
        <v>0</v>
      </c>
      <c r="C1" s="1" t="s">
        <v>1</v>
      </c>
      <c r="D1" s="1" t="s">
        <v>2</v>
      </c>
      <c r="E1" s="1" t="s">
        <v>3</v>
      </c>
      <c r="F1" s="1" t="s">
        <v>4</v>
      </c>
      <c r="G1" s="1" t="s">
        <v>12</v>
      </c>
      <c r="H1" s="1" t="s">
        <v>13</v>
      </c>
      <c r="I1" s="1" t="s">
        <v>5</v>
      </c>
      <c r="J1" s="1" t="s">
        <v>16</v>
      </c>
      <c r="K1" s="1" t="s">
        <v>14</v>
      </c>
      <c r="L1" s="1" t="s">
        <v>15</v>
      </c>
      <c r="M1" s="1" t="s">
        <v>17</v>
      </c>
      <c r="N1" s="3" t="s">
        <v>6</v>
      </c>
      <c r="O1" s="12" t="s">
        <v>186</v>
      </c>
      <c r="P1" s="31" t="s">
        <v>212</v>
      </c>
      <c r="Q1" s="104" t="s">
        <v>226</v>
      </c>
      <c r="R1" s="114" t="s">
        <v>238</v>
      </c>
      <c r="S1" s="1" t="s">
        <v>7</v>
      </c>
      <c r="T1" s="2" t="s">
        <v>18</v>
      </c>
      <c r="U1" s="1" t="s">
        <v>19</v>
      </c>
      <c r="V1" s="1" t="s">
        <v>20</v>
      </c>
      <c r="W1" s="10" t="s">
        <v>187</v>
      </c>
      <c r="X1" s="11" t="s">
        <v>8</v>
      </c>
      <c r="Y1" s="12" t="s">
        <v>175</v>
      </c>
      <c r="Z1" s="31" t="s">
        <v>208</v>
      </c>
      <c r="AA1" s="104" t="s">
        <v>225</v>
      </c>
      <c r="AB1" s="114" t="s">
        <v>239</v>
      </c>
      <c r="AC1" s="39" t="s">
        <v>220</v>
      </c>
      <c r="AD1" s="39" t="s">
        <v>221</v>
      </c>
      <c r="AE1" s="39" t="s">
        <v>222</v>
      </c>
      <c r="AF1" s="39" t="s">
        <v>191</v>
      </c>
      <c r="AG1" s="39" t="s">
        <v>192</v>
      </c>
      <c r="AH1" s="39" t="s">
        <v>11</v>
      </c>
      <c r="AI1" s="39" t="s">
        <v>203</v>
      </c>
      <c r="AJ1" s="39" t="s">
        <v>204</v>
      </c>
      <c r="AK1" s="39" t="s">
        <v>205</v>
      </c>
      <c r="AL1" s="39" t="s">
        <v>206</v>
      </c>
      <c r="AM1" s="39" t="s">
        <v>193</v>
      </c>
      <c r="AN1" s="1" t="s">
        <v>24</v>
      </c>
      <c r="AO1" s="3" t="s">
        <v>22</v>
      </c>
      <c r="AP1" s="3" t="s">
        <v>23</v>
      </c>
      <c r="AQ1" s="1" t="s">
        <v>9</v>
      </c>
      <c r="AR1" s="1" t="s">
        <v>21</v>
      </c>
      <c r="AS1" s="1" t="s">
        <v>56</v>
      </c>
      <c r="AT1" s="1" t="s">
        <v>10</v>
      </c>
      <c r="AU1" s="1" t="s">
        <v>11</v>
      </c>
      <c r="AV1" s="12" t="s">
        <v>185</v>
      </c>
      <c r="AW1" s="31" t="s">
        <v>207</v>
      </c>
      <c r="AX1" s="104" t="s">
        <v>228</v>
      </c>
      <c r="AY1" s="114" t="s">
        <v>240</v>
      </c>
      <c r="AZ1" s="10" t="s">
        <v>188</v>
      </c>
      <c r="BA1" s="10" t="s">
        <v>189</v>
      </c>
      <c r="BB1" s="14" t="s">
        <v>190</v>
      </c>
      <c r="BC1" s="14" t="s">
        <v>191</v>
      </c>
      <c r="BD1" s="14" t="s">
        <v>192</v>
      </c>
      <c r="BE1" s="14" t="s">
        <v>11</v>
      </c>
      <c r="BF1" s="26" t="s">
        <v>203</v>
      </c>
      <c r="BG1" s="27" t="s">
        <v>204</v>
      </c>
      <c r="BH1" s="28" t="s">
        <v>205</v>
      </c>
      <c r="BI1" s="28" t="s">
        <v>206</v>
      </c>
      <c r="BJ1" s="28" t="s">
        <v>193</v>
      </c>
      <c r="BK1" s="12" t="s">
        <v>171</v>
      </c>
      <c r="BL1" s="31" t="s">
        <v>172</v>
      </c>
      <c r="BM1" s="104" t="s">
        <v>173</v>
      </c>
      <c r="BN1" s="114" t="s">
        <v>174</v>
      </c>
    </row>
    <row r="2" spans="2:68" s="48" customFormat="1" ht="181.5" customHeight="1">
      <c r="B2" s="247" t="s">
        <v>28</v>
      </c>
      <c r="C2" s="249" t="s">
        <v>29</v>
      </c>
      <c r="D2" s="251" t="s">
        <v>25</v>
      </c>
      <c r="E2" s="256" t="s">
        <v>26</v>
      </c>
      <c r="F2" s="232" t="s">
        <v>78</v>
      </c>
      <c r="G2" s="232" t="s">
        <v>80</v>
      </c>
      <c r="H2" s="232" t="s">
        <v>81</v>
      </c>
      <c r="I2" s="223" t="s">
        <v>34</v>
      </c>
      <c r="J2" s="232" t="s">
        <v>269</v>
      </c>
      <c r="K2" s="232" t="s">
        <v>82</v>
      </c>
      <c r="L2" s="232" t="s">
        <v>83</v>
      </c>
      <c r="M2" s="260">
        <v>1689</v>
      </c>
      <c r="N2" s="223" t="s">
        <v>114</v>
      </c>
      <c r="O2" s="223">
        <f>267</f>
        <v>267</v>
      </c>
      <c r="P2" s="223">
        <v>1110</v>
      </c>
      <c r="Q2" s="223">
        <v>1346</v>
      </c>
      <c r="R2" s="223">
        <v>1391</v>
      </c>
      <c r="S2" s="223" t="s">
        <v>41</v>
      </c>
      <c r="T2" s="301">
        <v>2017130010082</v>
      </c>
      <c r="U2" s="46" t="s">
        <v>129</v>
      </c>
      <c r="V2" s="15" t="s">
        <v>131</v>
      </c>
      <c r="W2" s="47">
        <v>200</v>
      </c>
      <c r="X2" s="46" t="s">
        <v>55</v>
      </c>
      <c r="Y2" s="47">
        <v>267</v>
      </c>
      <c r="Z2" s="47">
        <f>SUM(Y2+843)</f>
        <v>1110</v>
      </c>
      <c r="AA2" s="100">
        <f>SUM(Z2+236)</f>
        <v>1346</v>
      </c>
      <c r="AB2" s="111">
        <f>SUM(AA2+45)</f>
        <v>1391</v>
      </c>
      <c r="AC2" s="56">
        <f>100%</f>
        <v>1</v>
      </c>
      <c r="AD2" s="57">
        <f>AC2</f>
        <v>1</v>
      </c>
      <c r="AE2" s="225">
        <f>SUM(AD2:AD5)/(3)</f>
        <v>0.88736000000000004</v>
      </c>
      <c r="AF2" s="82" t="s">
        <v>95</v>
      </c>
      <c r="AG2" s="82" t="s">
        <v>196</v>
      </c>
      <c r="AH2" s="82" t="s">
        <v>195</v>
      </c>
      <c r="AI2" s="85">
        <v>378082192</v>
      </c>
      <c r="AJ2" s="74">
        <v>378082192</v>
      </c>
      <c r="AK2" s="229">
        <f>SUM(AI2+AI3)</f>
        <v>460273973</v>
      </c>
      <c r="AL2" s="229">
        <f>SUM(AJ2:AJ3)</f>
        <v>460273973</v>
      </c>
      <c r="AM2" s="225">
        <f>AL2/AK2</f>
        <v>1</v>
      </c>
      <c r="AN2" s="34" t="s">
        <v>150</v>
      </c>
      <c r="AO2" s="47" t="s">
        <v>113</v>
      </c>
      <c r="AP2" s="47" t="s">
        <v>111</v>
      </c>
      <c r="AQ2" s="235" t="s">
        <v>109</v>
      </c>
      <c r="AR2" s="274">
        <v>82191781</v>
      </c>
      <c r="AS2" s="275" t="s">
        <v>93</v>
      </c>
      <c r="AT2" s="235" t="s">
        <v>94</v>
      </c>
      <c r="AU2" s="235" t="s">
        <v>108</v>
      </c>
      <c r="AV2" s="34">
        <v>267</v>
      </c>
      <c r="AW2" s="34">
        <f>SUM(AV2+843)</f>
        <v>1110</v>
      </c>
      <c r="AX2" s="106">
        <f>SUM(AW2+236)</f>
        <v>1346</v>
      </c>
      <c r="AY2" s="112">
        <f>SUM(AX2+45)</f>
        <v>1391</v>
      </c>
      <c r="AZ2" s="33">
        <f>100%</f>
        <v>1</v>
      </c>
      <c r="BA2" s="231">
        <f>SUM(AZ2:AZ3)/(2)</f>
        <v>1</v>
      </c>
      <c r="BB2" s="236">
        <f>SUM(BA2:BA5)/(2)</f>
        <v>0.67859999999999998</v>
      </c>
      <c r="BC2" s="238" t="s">
        <v>93</v>
      </c>
      <c r="BD2" s="238" t="s">
        <v>194</v>
      </c>
      <c r="BE2" s="228" t="s">
        <v>195</v>
      </c>
      <c r="BF2" s="222">
        <v>82191781</v>
      </c>
      <c r="BG2" s="222">
        <v>82191781</v>
      </c>
      <c r="BH2" s="239">
        <f>SUM(BF2:BF5)</f>
        <v>460273973</v>
      </c>
      <c r="BI2" s="239">
        <f>SUM(BG2:BG5)</f>
        <v>460273973</v>
      </c>
      <c r="BJ2" s="236">
        <f>BG2/BF2</f>
        <v>1</v>
      </c>
      <c r="BK2" s="58" t="s">
        <v>181</v>
      </c>
      <c r="BL2" s="15" t="s">
        <v>216</v>
      </c>
      <c r="BM2" s="15" t="s">
        <v>234</v>
      </c>
      <c r="BN2" s="15" t="s">
        <v>241</v>
      </c>
    </row>
    <row r="3" spans="2:68" ht="179.25" customHeight="1" thickBot="1">
      <c r="B3" s="248"/>
      <c r="C3" s="250"/>
      <c r="D3" s="252"/>
      <c r="E3" s="257"/>
      <c r="F3" s="233"/>
      <c r="G3" s="233"/>
      <c r="H3" s="246"/>
      <c r="I3" s="224"/>
      <c r="J3" s="233"/>
      <c r="K3" s="233"/>
      <c r="L3" s="233"/>
      <c r="M3" s="246"/>
      <c r="N3" s="221"/>
      <c r="O3" s="224"/>
      <c r="P3" s="224"/>
      <c r="Q3" s="224"/>
      <c r="R3" s="224"/>
      <c r="S3" s="224"/>
      <c r="T3" s="302"/>
      <c r="U3" s="46" t="s">
        <v>130</v>
      </c>
      <c r="V3" s="41" t="s">
        <v>132</v>
      </c>
      <c r="W3" s="45">
        <v>200</v>
      </c>
      <c r="X3" s="42" t="s">
        <v>133</v>
      </c>
      <c r="Y3" s="45">
        <v>267</v>
      </c>
      <c r="Z3" s="45">
        <f>SUM(Y3+481)</f>
        <v>748</v>
      </c>
      <c r="AA3" s="102">
        <f>SUM(Z3+173)</f>
        <v>921</v>
      </c>
      <c r="AB3" s="113">
        <f>SUM(AA3+45)</f>
        <v>966</v>
      </c>
      <c r="AC3" s="52">
        <f>100%</f>
        <v>1</v>
      </c>
      <c r="AD3" s="53">
        <f>AC3</f>
        <v>1</v>
      </c>
      <c r="AE3" s="226"/>
      <c r="AF3" s="82" t="s">
        <v>93</v>
      </c>
      <c r="AG3" s="82" t="s">
        <v>194</v>
      </c>
      <c r="AH3" s="94" t="s">
        <v>195</v>
      </c>
      <c r="AI3" s="85">
        <v>82191781</v>
      </c>
      <c r="AJ3" s="74">
        <v>82191781</v>
      </c>
      <c r="AK3" s="230"/>
      <c r="AL3" s="230"/>
      <c r="AM3" s="227"/>
      <c r="AN3" s="40" t="s">
        <v>134</v>
      </c>
      <c r="AO3" s="45" t="s">
        <v>113</v>
      </c>
      <c r="AP3" s="45" t="s">
        <v>111</v>
      </c>
      <c r="AQ3" s="235"/>
      <c r="AR3" s="274"/>
      <c r="AS3" s="275"/>
      <c r="AT3" s="235"/>
      <c r="AU3" s="235"/>
      <c r="AV3" s="40">
        <v>267</v>
      </c>
      <c r="AW3" s="40">
        <f>SUM(AV3+481)</f>
        <v>748</v>
      </c>
      <c r="AX3" s="105">
        <f>SUM(AW3+173)</f>
        <v>921</v>
      </c>
      <c r="AY3" s="110">
        <f>SUM(AX3+45)</f>
        <v>966</v>
      </c>
      <c r="AZ3" s="13">
        <f>100%</f>
        <v>1</v>
      </c>
      <c r="BA3" s="231"/>
      <c r="BB3" s="237"/>
      <c r="BC3" s="238"/>
      <c r="BD3" s="238"/>
      <c r="BE3" s="228"/>
      <c r="BF3" s="222"/>
      <c r="BG3" s="222"/>
      <c r="BH3" s="240"/>
      <c r="BI3" s="240"/>
      <c r="BJ3" s="237"/>
      <c r="BK3" s="61" t="s">
        <v>182</v>
      </c>
      <c r="BL3" s="41" t="s">
        <v>210</v>
      </c>
      <c r="BM3" s="41" t="s">
        <v>229</v>
      </c>
      <c r="BN3" s="41" t="s">
        <v>242</v>
      </c>
    </row>
    <row r="4" spans="2:68" ht="102.75" customHeight="1">
      <c r="B4" s="248"/>
      <c r="C4" s="250"/>
      <c r="D4" s="252"/>
      <c r="E4" s="257"/>
      <c r="F4" s="232" t="s">
        <v>79</v>
      </c>
      <c r="G4" s="232" t="s">
        <v>84</v>
      </c>
      <c r="H4" s="223" t="s">
        <v>85</v>
      </c>
      <c r="I4" s="223" t="s">
        <v>35</v>
      </c>
      <c r="J4" s="223" t="s">
        <v>86</v>
      </c>
      <c r="K4" s="232" t="s">
        <v>87</v>
      </c>
      <c r="L4" s="232" t="s">
        <v>112</v>
      </c>
      <c r="M4" s="260">
        <v>131397</v>
      </c>
      <c r="N4" s="232" t="s">
        <v>146</v>
      </c>
      <c r="O4" s="232">
        <f>8930</f>
        <v>8930</v>
      </c>
      <c r="P4" s="232">
        <v>16552</v>
      </c>
      <c r="Q4" s="232">
        <v>21911</v>
      </c>
      <c r="R4" s="232">
        <v>26407</v>
      </c>
      <c r="S4" s="232" t="s">
        <v>42</v>
      </c>
      <c r="T4" s="292">
        <v>2018130010002</v>
      </c>
      <c r="U4" s="62" t="s">
        <v>140</v>
      </c>
      <c r="V4" s="41" t="s">
        <v>135</v>
      </c>
      <c r="W4" s="220">
        <v>25000</v>
      </c>
      <c r="X4" s="296" t="s">
        <v>117</v>
      </c>
      <c r="Y4" s="220">
        <v>8930</v>
      </c>
      <c r="Z4" s="220">
        <f>SUM(Y4+7622)</f>
        <v>16552</v>
      </c>
      <c r="AA4" s="220">
        <f>SUM(Z4+2305+3054)</f>
        <v>21911</v>
      </c>
      <c r="AB4" s="220">
        <f>SUM(AA4+4496)</f>
        <v>26407</v>
      </c>
      <c r="AC4" s="63">
        <f>Z4/W4</f>
        <v>0.66208</v>
      </c>
      <c r="AD4" s="64">
        <f>AC4</f>
        <v>0.66208</v>
      </c>
      <c r="AE4" s="226"/>
      <c r="AF4" s="297"/>
      <c r="AG4" s="297"/>
      <c r="AH4" s="297"/>
      <c r="AI4" s="229"/>
      <c r="AJ4" s="229"/>
      <c r="AK4" s="230"/>
      <c r="AL4" s="230"/>
      <c r="AM4" s="97"/>
      <c r="AN4" s="235" t="s">
        <v>149</v>
      </c>
      <c r="AO4" s="45" t="s">
        <v>113</v>
      </c>
      <c r="AP4" s="45" t="s">
        <v>111</v>
      </c>
      <c r="AQ4" s="235" t="s">
        <v>109</v>
      </c>
      <c r="AR4" s="274">
        <v>378082192</v>
      </c>
      <c r="AS4" s="275" t="s">
        <v>95</v>
      </c>
      <c r="AT4" s="235" t="s">
        <v>96</v>
      </c>
      <c r="AU4" s="235" t="s">
        <v>108</v>
      </c>
      <c r="AV4" s="228">
        <v>8930</v>
      </c>
      <c r="AW4" s="223">
        <f>SUM(AV4+7622)</f>
        <v>16552</v>
      </c>
      <c r="AX4" s="223">
        <f>SUM(AW4+5359)</f>
        <v>21911</v>
      </c>
      <c r="AY4" s="223">
        <f>SUM(AX4+4496)</f>
        <v>26407</v>
      </c>
      <c r="AZ4" s="236">
        <f>AV4/W4</f>
        <v>0.35720000000000002</v>
      </c>
      <c r="BA4" s="231">
        <f>AZ4</f>
        <v>0.35720000000000002</v>
      </c>
      <c r="BB4" s="236"/>
      <c r="BC4" s="238" t="s">
        <v>95</v>
      </c>
      <c r="BD4" s="238" t="s">
        <v>196</v>
      </c>
      <c r="BE4" s="228" t="s">
        <v>197</v>
      </c>
      <c r="BF4" s="219">
        <v>378082192</v>
      </c>
      <c r="BG4" s="219">
        <v>378082192</v>
      </c>
      <c r="BH4" s="240"/>
      <c r="BI4" s="240"/>
      <c r="BJ4" s="236">
        <f>BG4/BF4</f>
        <v>1</v>
      </c>
      <c r="BK4" s="65" t="s">
        <v>183</v>
      </c>
      <c r="BL4" s="66" t="s">
        <v>213</v>
      </c>
      <c r="BM4" s="41" t="s">
        <v>227</v>
      </c>
      <c r="BN4" s="41" t="s">
        <v>245</v>
      </c>
      <c r="BO4" s="118"/>
      <c r="BP4" s="118"/>
    </row>
    <row r="5" spans="2:68" ht="116.25" customHeight="1" thickBot="1">
      <c r="B5" s="248"/>
      <c r="C5" s="250"/>
      <c r="D5" s="252"/>
      <c r="E5" s="258"/>
      <c r="F5" s="233"/>
      <c r="G5" s="233"/>
      <c r="H5" s="224"/>
      <c r="I5" s="224"/>
      <c r="J5" s="224"/>
      <c r="K5" s="233"/>
      <c r="L5" s="233"/>
      <c r="M5" s="246"/>
      <c r="N5" s="246"/>
      <c r="O5" s="233"/>
      <c r="P5" s="233"/>
      <c r="Q5" s="233"/>
      <c r="R5" s="233"/>
      <c r="S5" s="233"/>
      <c r="T5" s="294"/>
      <c r="U5" s="62" t="s">
        <v>137</v>
      </c>
      <c r="V5" s="41" t="s">
        <v>135</v>
      </c>
      <c r="W5" s="221"/>
      <c r="X5" s="296"/>
      <c r="Y5" s="221"/>
      <c r="Z5" s="221"/>
      <c r="AA5" s="221"/>
      <c r="AB5" s="221"/>
      <c r="AC5" s="67"/>
      <c r="AD5" s="67"/>
      <c r="AE5" s="227"/>
      <c r="AF5" s="298"/>
      <c r="AG5" s="298"/>
      <c r="AH5" s="298"/>
      <c r="AI5" s="281"/>
      <c r="AJ5" s="281"/>
      <c r="AK5" s="230"/>
      <c r="AL5" s="230"/>
      <c r="AM5" s="98"/>
      <c r="AN5" s="235"/>
      <c r="AO5" s="45" t="s">
        <v>110</v>
      </c>
      <c r="AP5" s="45" t="s">
        <v>111</v>
      </c>
      <c r="AQ5" s="235"/>
      <c r="AR5" s="274"/>
      <c r="AS5" s="275"/>
      <c r="AT5" s="235"/>
      <c r="AU5" s="235"/>
      <c r="AV5" s="228"/>
      <c r="AW5" s="224"/>
      <c r="AX5" s="224"/>
      <c r="AY5" s="224"/>
      <c r="AZ5" s="237"/>
      <c r="BA5" s="231"/>
      <c r="BB5" s="237"/>
      <c r="BC5" s="238"/>
      <c r="BD5" s="238"/>
      <c r="BE5" s="228"/>
      <c r="BF5" s="219"/>
      <c r="BG5" s="219"/>
      <c r="BH5" s="241"/>
      <c r="BI5" s="241"/>
      <c r="BJ5" s="237"/>
      <c r="BK5" s="68" t="s">
        <v>176</v>
      </c>
      <c r="BL5" s="66" t="s">
        <v>217</v>
      </c>
      <c r="BM5" s="41" t="s">
        <v>230</v>
      </c>
      <c r="BN5" s="41" t="s">
        <v>230</v>
      </c>
    </row>
    <row r="6" spans="2:68" s="48" customFormat="1" ht="330">
      <c r="B6" s="248"/>
      <c r="C6" s="250"/>
      <c r="D6" s="253"/>
      <c r="E6" s="75" t="s">
        <v>27</v>
      </c>
      <c r="F6" s="15" t="s">
        <v>88</v>
      </c>
      <c r="G6" s="15" t="s">
        <v>89</v>
      </c>
      <c r="H6" s="15" t="s">
        <v>90</v>
      </c>
      <c r="I6" s="34" t="s">
        <v>36</v>
      </c>
      <c r="J6" s="15" t="s">
        <v>91</v>
      </c>
      <c r="K6" s="15" t="s">
        <v>92</v>
      </c>
      <c r="L6" s="47">
        <v>0</v>
      </c>
      <c r="M6" s="47">
        <v>12</v>
      </c>
      <c r="N6" s="34" t="s">
        <v>92</v>
      </c>
      <c r="O6" s="34">
        <f>0</f>
        <v>0</v>
      </c>
      <c r="P6" s="34">
        <v>0</v>
      </c>
      <c r="Q6" s="101">
        <v>5</v>
      </c>
      <c r="R6" s="112">
        <f>SUM(Q6)</f>
        <v>5</v>
      </c>
      <c r="S6" s="86" t="s">
        <v>48</v>
      </c>
      <c r="T6" s="87">
        <v>2017130010019</v>
      </c>
      <c r="U6" s="46" t="s">
        <v>141</v>
      </c>
      <c r="V6" s="15" t="s">
        <v>136</v>
      </c>
      <c r="W6" s="47">
        <v>4</v>
      </c>
      <c r="X6" s="46" t="s">
        <v>142</v>
      </c>
      <c r="Y6" s="47">
        <v>0</v>
      </c>
      <c r="Z6" s="47">
        <v>0</v>
      </c>
      <c r="AA6" s="100">
        <v>5</v>
      </c>
      <c r="AB6" s="111">
        <v>5</v>
      </c>
      <c r="AC6" s="56">
        <f>Z6/W6</f>
        <v>0</v>
      </c>
      <c r="AD6" s="57">
        <f>AC6</f>
        <v>0</v>
      </c>
      <c r="AE6" s="57">
        <f>AD6</f>
        <v>0</v>
      </c>
      <c r="AF6" s="90" t="s">
        <v>97</v>
      </c>
      <c r="AG6" s="90" t="s">
        <v>198</v>
      </c>
      <c r="AH6" s="82" t="s">
        <v>195</v>
      </c>
      <c r="AI6" s="88">
        <v>164383562</v>
      </c>
      <c r="AJ6" s="88">
        <v>163800000</v>
      </c>
      <c r="AK6" s="95">
        <f>SUM(AI6)</f>
        <v>164383562</v>
      </c>
      <c r="AL6" s="95">
        <f>AJ6</f>
        <v>163800000</v>
      </c>
      <c r="AM6" s="103">
        <f>AL6/AK6</f>
        <v>0.99644999784102506</v>
      </c>
      <c r="AN6" s="34" t="s">
        <v>143</v>
      </c>
      <c r="AO6" s="47" t="s">
        <v>110</v>
      </c>
      <c r="AP6" s="47" t="s">
        <v>111</v>
      </c>
      <c r="AQ6" s="34" t="s">
        <v>109</v>
      </c>
      <c r="AR6" s="78">
        <v>164383562</v>
      </c>
      <c r="AS6" s="47" t="s">
        <v>97</v>
      </c>
      <c r="AT6" s="34" t="s">
        <v>98</v>
      </c>
      <c r="AU6" s="34" t="s">
        <v>108</v>
      </c>
      <c r="AV6" s="34">
        <v>0</v>
      </c>
      <c r="AW6" s="34">
        <v>0</v>
      </c>
      <c r="AX6" s="106">
        <v>5</v>
      </c>
      <c r="AY6" s="112">
        <f>SUM(AV6:AX6)</f>
        <v>5</v>
      </c>
      <c r="AZ6" s="33">
        <f>AV6/W6</f>
        <v>0</v>
      </c>
      <c r="BA6" s="32">
        <f>AZ6</f>
        <v>0</v>
      </c>
      <c r="BB6" s="32">
        <f>BA6</f>
        <v>0</v>
      </c>
      <c r="BC6" s="70" t="s">
        <v>97</v>
      </c>
      <c r="BD6" s="70" t="s">
        <v>198</v>
      </c>
      <c r="BE6" s="15" t="s">
        <v>195</v>
      </c>
      <c r="BF6" s="16">
        <v>164383562</v>
      </c>
      <c r="BG6" s="17">
        <v>81800000</v>
      </c>
      <c r="BH6" s="25">
        <f>SUM(BF6)</f>
        <v>164383562</v>
      </c>
      <c r="BI6" s="25">
        <f>SUM(BG6)</f>
        <v>81800000</v>
      </c>
      <c r="BJ6" s="32">
        <f>BG6/BF6</f>
        <v>0.49761666558849721</v>
      </c>
      <c r="BK6" s="71" t="s">
        <v>177</v>
      </c>
      <c r="BL6" s="15" t="s">
        <v>209</v>
      </c>
      <c r="BM6" s="15" t="s">
        <v>231</v>
      </c>
      <c r="BN6" s="15" t="s">
        <v>243</v>
      </c>
      <c r="BO6" s="5"/>
      <c r="BP6" s="5"/>
    </row>
    <row r="7" spans="2:68" s="48" customFormat="1" ht="409.5">
      <c r="B7" s="248"/>
      <c r="C7" s="250"/>
      <c r="D7" s="254" t="s">
        <v>30</v>
      </c>
      <c r="E7" s="256" t="s">
        <v>31</v>
      </c>
      <c r="F7" s="232" t="s">
        <v>65</v>
      </c>
      <c r="G7" s="232" t="s">
        <v>66</v>
      </c>
      <c r="H7" s="232" t="s">
        <v>67</v>
      </c>
      <c r="I7" s="34" t="s">
        <v>37</v>
      </c>
      <c r="J7" s="15" t="s">
        <v>69</v>
      </c>
      <c r="K7" s="15" t="s">
        <v>70</v>
      </c>
      <c r="L7" s="15" t="s">
        <v>71</v>
      </c>
      <c r="M7" s="47">
        <v>146217</v>
      </c>
      <c r="N7" s="15" t="s">
        <v>147</v>
      </c>
      <c r="O7" s="15">
        <v>676</v>
      </c>
      <c r="P7" s="15">
        <f>SUM(O7+4584)</f>
        <v>5260</v>
      </c>
      <c r="Q7" s="15">
        <f>SUM(P7+29117)</f>
        <v>34377</v>
      </c>
      <c r="R7" s="15">
        <f>SUM(Q7+93285)</f>
        <v>127662</v>
      </c>
      <c r="S7" s="89" t="s">
        <v>45</v>
      </c>
      <c r="T7" s="87">
        <v>2017130010044</v>
      </c>
      <c r="U7" s="46" t="s">
        <v>138</v>
      </c>
      <c r="V7" s="15" t="s">
        <v>139</v>
      </c>
      <c r="W7" s="47">
        <v>42</v>
      </c>
      <c r="X7" s="34" t="s">
        <v>117</v>
      </c>
      <c r="Y7" s="47">
        <v>11</v>
      </c>
      <c r="Z7" s="47">
        <f>SUM(Y7+76)</f>
        <v>87</v>
      </c>
      <c r="AA7" s="100">
        <f>SUM(Z7+74)</f>
        <v>161</v>
      </c>
      <c r="AB7" s="111">
        <f>SUM(AA7+86)</f>
        <v>247</v>
      </c>
      <c r="AC7" s="56">
        <f>100%</f>
        <v>1</v>
      </c>
      <c r="AD7" s="57">
        <f>AC7</f>
        <v>1</v>
      </c>
      <c r="AE7" s="57">
        <f>SUM(AD7:AD8)/(2)</f>
        <v>1</v>
      </c>
      <c r="AF7" s="82" t="s">
        <v>99</v>
      </c>
      <c r="AG7" s="82" t="s">
        <v>199</v>
      </c>
      <c r="AH7" s="37" t="s">
        <v>195</v>
      </c>
      <c r="AI7" s="74">
        <v>79452055</v>
      </c>
      <c r="AJ7" s="74">
        <v>37900000</v>
      </c>
      <c r="AK7" s="282">
        <f>AI7</f>
        <v>79452055</v>
      </c>
      <c r="AL7" s="282">
        <f>AJ7</f>
        <v>37900000</v>
      </c>
      <c r="AM7" s="263">
        <f>AL7/AK7</f>
        <v>0.47701724014564506</v>
      </c>
      <c r="AN7" s="34" t="s">
        <v>148</v>
      </c>
      <c r="AO7" s="47" t="s">
        <v>110</v>
      </c>
      <c r="AP7" s="47" t="s">
        <v>111</v>
      </c>
      <c r="AQ7" s="34" t="s">
        <v>109</v>
      </c>
      <c r="AR7" s="78">
        <v>79452055</v>
      </c>
      <c r="AS7" s="47" t="s">
        <v>99</v>
      </c>
      <c r="AT7" s="34" t="s">
        <v>100</v>
      </c>
      <c r="AU7" s="34" t="s">
        <v>108</v>
      </c>
      <c r="AV7" s="34">
        <v>11</v>
      </c>
      <c r="AW7" s="34">
        <f>SUM(AV7+76)</f>
        <v>87</v>
      </c>
      <c r="AX7" s="106">
        <f>SUM(AW7+74)</f>
        <v>161</v>
      </c>
      <c r="AY7" s="112">
        <f>SUM(AX7+86)</f>
        <v>247</v>
      </c>
      <c r="AZ7" s="33">
        <f>Y7/W7</f>
        <v>0.26190476190476192</v>
      </c>
      <c r="BA7" s="33">
        <f>AZ7</f>
        <v>0.26190476190476192</v>
      </c>
      <c r="BB7" s="276">
        <f>SUM(BA7:BA8)/(2)</f>
        <v>0.63095238095238093</v>
      </c>
      <c r="BC7" s="238" t="s">
        <v>99</v>
      </c>
      <c r="BD7" s="238" t="s">
        <v>199</v>
      </c>
      <c r="BE7" s="228" t="s">
        <v>195</v>
      </c>
      <c r="BF7" s="239">
        <v>79452055</v>
      </c>
      <c r="BG7" s="239">
        <v>37900000</v>
      </c>
      <c r="BH7" s="239">
        <f>SUM(BF7)</f>
        <v>79452055</v>
      </c>
      <c r="BI7" s="35">
        <f>SUM(BG7)</f>
        <v>37900000</v>
      </c>
      <c r="BJ7" s="236">
        <f>BG7/BF7</f>
        <v>0.47701724014564506</v>
      </c>
      <c r="BK7" s="15" t="s">
        <v>184</v>
      </c>
      <c r="BL7" s="15" t="s">
        <v>215</v>
      </c>
      <c r="BM7" s="15" t="s">
        <v>235</v>
      </c>
      <c r="BN7" s="15" t="s">
        <v>246</v>
      </c>
      <c r="BO7" s="5"/>
      <c r="BP7" s="5"/>
    </row>
    <row r="8" spans="2:68" ht="75" customHeight="1" thickBot="1">
      <c r="B8" s="248"/>
      <c r="C8" s="250"/>
      <c r="D8" s="255"/>
      <c r="E8" s="258"/>
      <c r="F8" s="246"/>
      <c r="G8" s="246"/>
      <c r="H8" s="246"/>
      <c r="I8" s="40" t="s">
        <v>151</v>
      </c>
      <c r="J8" s="62" t="s">
        <v>68</v>
      </c>
      <c r="K8" s="62" t="s">
        <v>57</v>
      </c>
      <c r="L8" s="62" t="s">
        <v>72</v>
      </c>
      <c r="M8" s="45">
        <v>1</v>
      </c>
      <c r="N8" s="62" t="s">
        <v>115</v>
      </c>
      <c r="O8" s="40">
        <f>0</f>
        <v>0</v>
      </c>
      <c r="P8" s="40">
        <v>0</v>
      </c>
      <c r="Q8" s="99">
        <v>1</v>
      </c>
      <c r="R8" s="110">
        <f>SUM(Q8)</f>
        <v>1</v>
      </c>
      <c r="S8" s="62" t="s">
        <v>46</v>
      </c>
      <c r="T8" s="69">
        <v>2017130010027</v>
      </c>
      <c r="U8" s="42" t="s">
        <v>144</v>
      </c>
      <c r="V8" s="41" t="s">
        <v>145</v>
      </c>
      <c r="W8" s="45">
        <v>1</v>
      </c>
      <c r="X8" s="42" t="s">
        <v>152</v>
      </c>
      <c r="Y8" s="45">
        <v>1</v>
      </c>
      <c r="Z8" s="45">
        <f>SUM(Y8)</f>
        <v>1</v>
      </c>
      <c r="AA8" s="117">
        <f t="shared" ref="AA8:AB8" si="0">SUM(Z8)</f>
        <v>1</v>
      </c>
      <c r="AB8" s="117">
        <f t="shared" si="0"/>
        <v>1</v>
      </c>
      <c r="AC8" s="52">
        <f>Z8/W8</f>
        <v>1</v>
      </c>
      <c r="AD8" s="53">
        <f>AC8</f>
        <v>1</v>
      </c>
      <c r="AE8" s="45"/>
      <c r="AF8" s="45"/>
      <c r="AG8" s="45"/>
      <c r="AH8" s="45"/>
      <c r="AI8" s="45"/>
      <c r="AJ8" s="45"/>
      <c r="AK8" s="284"/>
      <c r="AL8" s="284"/>
      <c r="AM8" s="265"/>
      <c r="AN8" s="40" t="s">
        <v>118</v>
      </c>
      <c r="AO8" s="45" t="s">
        <v>110</v>
      </c>
      <c r="AP8" s="45" t="s">
        <v>111</v>
      </c>
      <c r="AQ8" s="40" t="s">
        <v>109</v>
      </c>
      <c r="AR8" s="54">
        <v>0</v>
      </c>
      <c r="AS8" s="45" t="s">
        <v>101</v>
      </c>
      <c r="AT8" s="45" t="s">
        <v>101</v>
      </c>
      <c r="AU8" s="40" t="s">
        <v>108</v>
      </c>
      <c r="AV8" s="40">
        <v>1</v>
      </c>
      <c r="AW8" s="40">
        <f>SUM(AV8)</f>
        <v>1</v>
      </c>
      <c r="AX8" s="116">
        <f t="shared" ref="AX8:AY8" si="1">SUM(AW8)</f>
        <v>1</v>
      </c>
      <c r="AY8" s="116">
        <f t="shared" si="1"/>
        <v>1</v>
      </c>
      <c r="AZ8" s="13">
        <f>AV8/W8</f>
        <v>1</v>
      </c>
      <c r="BA8" s="13">
        <f>AZ8</f>
        <v>1</v>
      </c>
      <c r="BB8" s="277"/>
      <c r="BC8" s="238"/>
      <c r="BD8" s="238"/>
      <c r="BE8" s="228"/>
      <c r="BF8" s="241"/>
      <c r="BG8" s="241"/>
      <c r="BH8" s="241"/>
      <c r="BI8" s="36"/>
      <c r="BJ8" s="237"/>
      <c r="BK8" s="51" t="s">
        <v>180</v>
      </c>
      <c r="BL8" s="41" t="s">
        <v>214</v>
      </c>
      <c r="BM8" s="72" t="s">
        <v>236</v>
      </c>
      <c r="BN8" s="41" t="s">
        <v>236</v>
      </c>
    </row>
    <row r="9" spans="2:68" ht="45">
      <c r="B9" s="248"/>
      <c r="C9" s="250"/>
      <c r="D9" s="255"/>
      <c r="E9" s="259" t="s">
        <v>32</v>
      </c>
      <c r="F9" s="232" t="s">
        <v>58</v>
      </c>
      <c r="G9" s="232" t="s">
        <v>59</v>
      </c>
      <c r="H9" s="232" t="s">
        <v>60</v>
      </c>
      <c r="I9" s="235" t="s">
        <v>38</v>
      </c>
      <c r="J9" s="232" t="s">
        <v>61</v>
      </c>
      <c r="K9" s="232" t="s">
        <v>62</v>
      </c>
      <c r="L9" s="260" t="s">
        <v>63</v>
      </c>
      <c r="M9" s="260">
        <v>547</v>
      </c>
      <c r="N9" s="232" t="s">
        <v>153</v>
      </c>
      <c r="O9" s="232">
        <f>151</f>
        <v>151</v>
      </c>
      <c r="P9" s="232">
        <v>407</v>
      </c>
      <c r="Q9" s="232">
        <v>479</v>
      </c>
      <c r="R9" s="232">
        <f>SUM(Q9+9)</f>
        <v>488</v>
      </c>
      <c r="S9" s="235" t="s">
        <v>47</v>
      </c>
      <c r="T9" s="278">
        <v>2018130010001</v>
      </c>
      <c r="U9" s="40" t="s">
        <v>119</v>
      </c>
      <c r="V9" s="41" t="s">
        <v>155</v>
      </c>
      <c r="W9" s="260">
        <v>323</v>
      </c>
      <c r="X9" s="232" t="s">
        <v>163</v>
      </c>
      <c r="Y9" s="260">
        <v>151</v>
      </c>
      <c r="Z9" s="260">
        <f>SUM(Y9+256)</f>
        <v>407</v>
      </c>
      <c r="AA9" s="260">
        <f>SUM(Z9+72)</f>
        <v>479</v>
      </c>
      <c r="AB9" s="260">
        <f>SUM(AA9+9)</f>
        <v>488</v>
      </c>
      <c r="AC9" s="43"/>
      <c r="AD9" s="44">
        <f>AC10</f>
        <v>1</v>
      </c>
      <c r="AE9" s="263">
        <f>AD9</f>
        <v>1</v>
      </c>
      <c r="AF9" s="242" t="s">
        <v>102</v>
      </c>
      <c r="AG9" s="242" t="s">
        <v>200</v>
      </c>
      <c r="AH9" s="242" t="s">
        <v>195</v>
      </c>
      <c r="AI9" s="282">
        <v>315068493</v>
      </c>
      <c r="AJ9" s="282">
        <v>314748493</v>
      </c>
      <c r="AK9" s="282">
        <f>AI9</f>
        <v>315068493</v>
      </c>
      <c r="AL9" s="282">
        <f>AJ9</f>
        <v>314748493</v>
      </c>
      <c r="AM9" s="263">
        <f>AL9/AK9</f>
        <v>0.99898434782560119</v>
      </c>
      <c r="AN9" s="235" t="s">
        <v>123</v>
      </c>
      <c r="AO9" s="45" t="s">
        <v>110</v>
      </c>
      <c r="AP9" s="45" t="s">
        <v>111</v>
      </c>
      <c r="AQ9" s="235" t="s">
        <v>109</v>
      </c>
      <c r="AR9" s="274">
        <v>315068493</v>
      </c>
      <c r="AS9" s="275" t="s">
        <v>102</v>
      </c>
      <c r="AT9" s="235" t="s">
        <v>103</v>
      </c>
      <c r="AU9" s="235" t="s">
        <v>108</v>
      </c>
      <c r="AV9" s="235">
        <v>151</v>
      </c>
      <c r="AW9" s="232">
        <f>SUM(AV9+256)</f>
        <v>407</v>
      </c>
      <c r="AX9" s="267">
        <f>SUM(AW9+72)</f>
        <v>479</v>
      </c>
      <c r="AY9" s="269">
        <f>SUM(AX9+9)</f>
        <v>488</v>
      </c>
      <c r="AZ9" s="286">
        <f>AV9/W9</f>
        <v>0.46749226006191952</v>
      </c>
      <c r="BA9" s="276">
        <f>AZ9</f>
        <v>0.46749226006191952</v>
      </c>
      <c r="BB9" s="276">
        <f>BA9</f>
        <v>0.46749226006191952</v>
      </c>
      <c r="BC9" s="223" t="s">
        <v>102</v>
      </c>
      <c r="BD9" s="223" t="s">
        <v>200</v>
      </c>
      <c r="BE9" s="223" t="s">
        <v>195</v>
      </c>
      <c r="BF9" s="239">
        <v>315068493</v>
      </c>
      <c r="BG9" s="239">
        <v>154480000</v>
      </c>
      <c r="BH9" s="239">
        <f>BF9</f>
        <v>315068493</v>
      </c>
      <c r="BI9" s="239">
        <f>SUM(BG9)</f>
        <v>154480000</v>
      </c>
      <c r="BJ9" s="242">
        <f>BG9/BF9</f>
        <v>0.49030608719101598</v>
      </c>
      <c r="BK9" s="272" t="s">
        <v>178</v>
      </c>
      <c r="BL9" s="272" t="s">
        <v>218</v>
      </c>
      <c r="BM9" s="272" t="s">
        <v>237</v>
      </c>
      <c r="BN9" s="272" t="s">
        <v>244</v>
      </c>
    </row>
    <row r="10" spans="2:68" ht="60">
      <c r="B10" s="248"/>
      <c r="C10" s="250"/>
      <c r="D10" s="255"/>
      <c r="E10" s="259"/>
      <c r="F10" s="234"/>
      <c r="G10" s="234"/>
      <c r="H10" s="234"/>
      <c r="I10" s="235"/>
      <c r="J10" s="234"/>
      <c r="K10" s="234"/>
      <c r="L10" s="261"/>
      <c r="M10" s="261"/>
      <c r="N10" s="234"/>
      <c r="O10" s="234"/>
      <c r="P10" s="234"/>
      <c r="Q10" s="234"/>
      <c r="R10" s="234"/>
      <c r="S10" s="235"/>
      <c r="T10" s="278"/>
      <c r="U10" s="40" t="s">
        <v>120</v>
      </c>
      <c r="V10" s="41" t="s">
        <v>156</v>
      </c>
      <c r="W10" s="261"/>
      <c r="X10" s="234"/>
      <c r="Y10" s="261"/>
      <c r="Z10" s="261"/>
      <c r="AA10" s="261"/>
      <c r="AB10" s="261"/>
      <c r="AC10" s="60">
        <f>100%</f>
        <v>1</v>
      </c>
      <c r="AD10" s="49"/>
      <c r="AE10" s="264"/>
      <c r="AF10" s="243"/>
      <c r="AG10" s="243"/>
      <c r="AH10" s="243"/>
      <c r="AI10" s="283"/>
      <c r="AJ10" s="283"/>
      <c r="AK10" s="283"/>
      <c r="AL10" s="283"/>
      <c r="AM10" s="264"/>
      <c r="AN10" s="235"/>
      <c r="AO10" s="45" t="s">
        <v>110</v>
      </c>
      <c r="AP10" s="45" t="s">
        <v>111</v>
      </c>
      <c r="AQ10" s="235"/>
      <c r="AR10" s="274"/>
      <c r="AS10" s="275"/>
      <c r="AT10" s="235"/>
      <c r="AU10" s="235"/>
      <c r="AV10" s="235"/>
      <c r="AW10" s="234"/>
      <c r="AX10" s="268"/>
      <c r="AY10" s="270"/>
      <c r="AZ10" s="287"/>
      <c r="BA10" s="280"/>
      <c r="BB10" s="280"/>
      <c r="BC10" s="245"/>
      <c r="BD10" s="245"/>
      <c r="BE10" s="245"/>
      <c r="BF10" s="240"/>
      <c r="BG10" s="240"/>
      <c r="BH10" s="240"/>
      <c r="BI10" s="240"/>
      <c r="BJ10" s="243"/>
      <c r="BK10" s="272"/>
      <c r="BL10" s="272"/>
      <c r="BM10" s="273"/>
      <c r="BN10" s="272"/>
    </row>
    <row r="11" spans="2:68" ht="45">
      <c r="B11" s="248"/>
      <c r="C11" s="250"/>
      <c r="D11" s="255"/>
      <c r="E11" s="259"/>
      <c r="F11" s="234"/>
      <c r="G11" s="234"/>
      <c r="H11" s="234"/>
      <c r="I11" s="235"/>
      <c r="J11" s="234"/>
      <c r="K11" s="234"/>
      <c r="L11" s="261"/>
      <c r="M11" s="261"/>
      <c r="N11" s="234"/>
      <c r="O11" s="234"/>
      <c r="P11" s="234"/>
      <c r="Q11" s="234"/>
      <c r="R11" s="234"/>
      <c r="S11" s="235"/>
      <c r="T11" s="278"/>
      <c r="U11" s="40" t="s">
        <v>121</v>
      </c>
      <c r="V11" s="41" t="s">
        <v>157</v>
      </c>
      <c r="W11" s="261"/>
      <c r="X11" s="234"/>
      <c r="Y11" s="261"/>
      <c r="Z11" s="261"/>
      <c r="AA11" s="261"/>
      <c r="AB11" s="261"/>
      <c r="AC11" s="49"/>
      <c r="AD11" s="49"/>
      <c r="AE11" s="264"/>
      <c r="AF11" s="243"/>
      <c r="AG11" s="243"/>
      <c r="AH11" s="243"/>
      <c r="AI11" s="283"/>
      <c r="AJ11" s="283"/>
      <c r="AK11" s="283"/>
      <c r="AL11" s="283"/>
      <c r="AM11" s="264"/>
      <c r="AN11" s="235"/>
      <c r="AO11" s="45" t="s">
        <v>110</v>
      </c>
      <c r="AP11" s="45" t="s">
        <v>111</v>
      </c>
      <c r="AQ11" s="235"/>
      <c r="AR11" s="274"/>
      <c r="AS11" s="275"/>
      <c r="AT11" s="235"/>
      <c r="AU11" s="235"/>
      <c r="AV11" s="235"/>
      <c r="AW11" s="234"/>
      <c r="AX11" s="268"/>
      <c r="AY11" s="270"/>
      <c r="AZ11" s="287"/>
      <c r="BA11" s="280"/>
      <c r="BB11" s="280"/>
      <c r="BC11" s="245"/>
      <c r="BD11" s="245"/>
      <c r="BE11" s="245"/>
      <c r="BF11" s="240"/>
      <c r="BG11" s="240"/>
      <c r="BH11" s="240"/>
      <c r="BI11" s="240"/>
      <c r="BJ11" s="243"/>
      <c r="BK11" s="272"/>
      <c r="BL11" s="272"/>
      <c r="BM11" s="273"/>
      <c r="BN11" s="272"/>
      <c r="BO11" s="48"/>
      <c r="BP11" s="48"/>
    </row>
    <row r="12" spans="2:68" ht="45.75" thickBot="1">
      <c r="B12" s="248"/>
      <c r="C12" s="250"/>
      <c r="D12" s="255"/>
      <c r="E12" s="259"/>
      <c r="F12" s="246"/>
      <c r="G12" s="246"/>
      <c r="H12" s="246"/>
      <c r="I12" s="235"/>
      <c r="J12" s="246"/>
      <c r="K12" s="246"/>
      <c r="L12" s="246"/>
      <c r="M12" s="246"/>
      <c r="N12" s="233"/>
      <c r="O12" s="233"/>
      <c r="P12" s="233"/>
      <c r="Q12" s="233"/>
      <c r="R12" s="233"/>
      <c r="S12" s="235"/>
      <c r="T12" s="278"/>
      <c r="U12" s="40" t="s">
        <v>122</v>
      </c>
      <c r="V12" s="41" t="s">
        <v>158</v>
      </c>
      <c r="W12" s="246"/>
      <c r="X12" s="233"/>
      <c r="Y12" s="246"/>
      <c r="Z12" s="246"/>
      <c r="AA12" s="246"/>
      <c r="AB12" s="246"/>
      <c r="AC12" s="50"/>
      <c r="AD12" s="50"/>
      <c r="AE12" s="265"/>
      <c r="AF12" s="244"/>
      <c r="AG12" s="244"/>
      <c r="AH12" s="244"/>
      <c r="AI12" s="284"/>
      <c r="AJ12" s="284"/>
      <c r="AK12" s="284"/>
      <c r="AL12" s="284"/>
      <c r="AM12" s="265"/>
      <c r="AN12" s="235"/>
      <c r="AO12" s="45" t="s">
        <v>110</v>
      </c>
      <c r="AP12" s="45" t="s">
        <v>111</v>
      </c>
      <c r="AQ12" s="235"/>
      <c r="AR12" s="274"/>
      <c r="AS12" s="275"/>
      <c r="AT12" s="235"/>
      <c r="AU12" s="235"/>
      <c r="AV12" s="235"/>
      <c r="AW12" s="233"/>
      <c r="AX12" s="268"/>
      <c r="AY12" s="271"/>
      <c r="AZ12" s="288"/>
      <c r="BA12" s="277"/>
      <c r="BB12" s="277"/>
      <c r="BC12" s="224"/>
      <c r="BD12" s="224"/>
      <c r="BE12" s="224"/>
      <c r="BF12" s="241"/>
      <c r="BG12" s="241"/>
      <c r="BH12" s="241"/>
      <c r="BI12" s="241"/>
      <c r="BJ12" s="244"/>
      <c r="BK12" s="272"/>
      <c r="BL12" s="272"/>
      <c r="BM12" s="273"/>
      <c r="BN12" s="272"/>
    </row>
    <row r="13" spans="2:68" ht="165">
      <c r="B13" s="248"/>
      <c r="C13" s="250"/>
      <c r="D13" s="255"/>
      <c r="E13" s="256" t="s">
        <v>30</v>
      </c>
      <c r="F13" s="232" t="s">
        <v>49</v>
      </c>
      <c r="G13" s="232" t="s">
        <v>50</v>
      </c>
      <c r="H13" s="232" t="s">
        <v>51</v>
      </c>
      <c r="I13" s="232" t="s">
        <v>39</v>
      </c>
      <c r="J13" s="232" t="s">
        <v>52</v>
      </c>
      <c r="K13" s="232" t="s">
        <v>53</v>
      </c>
      <c r="L13" s="232" t="s">
        <v>54</v>
      </c>
      <c r="M13" s="260">
        <v>402805</v>
      </c>
      <c r="N13" s="232" t="s">
        <v>64</v>
      </c>
      <c r="O13" s="232">
        <f>2464</f>
        <v>2464</v>
      </c>
      <c r="P13" s="232">
        <v>88644</v>
      </c>
      <c r="Q13" s="232">
        <v>105684</v>
      </c>
      <c r="R13" s="232">
        <v>124009</v>
      </c>
      <c r="S13" s="289" t="s">
        <v>44</v>
      </c>
      <c r="T13" s="292">
        <v>2017130010026</v>
      </c>
      <c r="U13" s="40" t="s">
        <v>124</v>
      </c>
      <c r="V13" s="41" t="s">
        <v>159</v>
      </c>
      <c r="W13" s="260">
        <v>67105</v>
      </c>
      <c r="X13" s="42" t="s">
        <v>163</v>
      </c>
      <c r="Y13" s="260">
        <v>2464</v>
      </c>
      <c r="Z13" s="260">
        <f>SUM(Y13+86180)</f>
        <v>88644</v>
      </c>
      <c r="AA13" s="260">
        <f>SUM(Z13+17040)</f>
        <v>105684</v>
      </c>
      <c r="AB13" s="260">
        <f>SUM(AA13+18325)</f>
        <v>124009</v>
      </c>
      <c r="AC13" s="45"/>
      <c r="AD13" s="53">
        <f>AC14</f>
        <v>1</v>
      </c>
      <c r="AE13" s="266">
        <f>AD13</f>
        <v>1</v>
      </c>
      <c r="AF13" s="73" t="s">
        <v>104</v>
      </c>
      <c r="AG13" s="73" t="s">
        <v>224</v>
      </c>
      <c r="AH13" s="73" t="s">
        <v>195</v>
      </c>
      <c r="AI13" s="74">
        <v>876712329</v>
      </c>
      <c r="AJ13" s="74">
        <v>874204329</v>
      </c>
      <c r="AK13" s="74">
        <f>SUM(AI13+AI14)</f>
        <v>1876712329</v>
      </c>
      <c r="AL13" s="91">
        <f>SUM(AJ13+AJ14)</f>
        <v>1864829329</v>
      </c>
      <c r="AM13" s="263">
        <f>AL13/AK13</f>
        <v>0.99366818248253752</v>
      </c>
      <c r="AN13" s="228" t="s">
        <v>128</v>
      </c>
      <c r="AO13" s="45" t="s">
        <v>110</v>
      </c>
      <c r="AP13" s="45" t="s">
        <v>111</v>
      </c>
      <c r="AQ13" s="228" t="s">
        <v>109</v>
      </c>
      <c r="AR13" s="279">
        <v>876712329</v>
      </c>
      <c r="AS13" s="295" t="s">
        <v>104</v>
      </c>
      <c r="AT13" s="228" t="s">
        <v>105</v>
      </c>
      <c r="AU13" s="228" t="s">
        <v>108</v>
      </c>
      <c r="AV13" s="235">
        <v>2464</v>
      </c>
      <c r="AW13" s="267">
        <f>SUM(AV13+86180)</f>
        <v>88644</v>
      </c>
      <c r="AX13" s="269">
        <f>SUM(AW13+17040)</f>
        <v>105684</v>
      </c>
      <c r="AY13" s="299">
        <f>SUM(AX13+18325)</f>
        <v>124009</v>
      </c>
      <c r="AZ13" s="286">
        <f>AV13/W13</f>
        <v>3.6718575366962221E-2</v>
      </c>
      <c r="BA13" s="276">
        <f>AZ13</f>
        <v>3.6718575366962221E-2</v>
      </c>
      <c r="BB13" s="276">
        <f>BA13</f>
        <v>3.6718575366962221E-2</v>
      </c>
      <c r="BC13" s="223" t="s">
        <v>104</v>
      </c>
      <c r="BD13" s="223" t="s">
        <v>201</v>
      </c>
      <c r="BE13" s="223" t="s">
        <v>195</v>
      </c>
      <c r="BF13" s="239">
        <v>876712329</v>
      </c>
      <c r="BG13" s="239">
        <v>876704329</v>
      </c>
      <c r="BH13" s="239">
        <f>SUM(BF13)</f>
        <v>876712329</v>
      </c>
      <c r="BI13" s="239">
        <f>SUM(BG13)</f>
        <v>876704329</v>
      </c>
      <c r="BJ13" s="262">
        <f>BG13/BF13</f>
        <v>0.99999087500000239</v>
      </c>
      <c r="BK13" s="272" t="s">
        <v>170</v>
      </c>
      <c r="BL13" s="272" t="s">
        <v>219</v>
      </c>
      <c r="BM13" s="272" t="s">
        <v>233</v>
      </c>
      <c r="BN13" s="272" t="s">
        <v>247</v>
      </c>
    </row>
    <row r="14" spans="2:68" s="48" customFormat="1" ht="180">
      <c r="B14" s="248"/>
      <c r="C14" s="250"/>
      <c r="D14" s="255"/>
      <c r="E14" s="257"/>
      <c r="F14" s="234"/>
      <c r="G14" s="234"/>
      <c r="H14" s="234"/>
      <c r="I14" s="234"/>
      <c r="J14" s="234"/>
      <c r="K14" s="234"/>
      <c r="L14" s="234"/>
      <c r="M14" s="261"/>
      <c r="N14" s="261"/>
      <c r="O14" s="234"/>
      <c r="P14" s="234"/>
      <c r="Q14" s="234"/>
      <c r="R14" s="234"/>
      <c r="S14" s="290"/>
      <c r="T14" s="293"/>
      <c r="U14" s="34" t="s">
        <v>125</v>
      </c>
      <c r="V14" s="15" t="s">
        <v>160</v>
      </c>
      <c r="W14" s="261"/>
      <c r="X14" s="46" t="s">
        <v>154</v>
      </c>
      <c r="Y14" s="261"/>
      <c r="Z14" s="261"/>
      <c r="AA14" s="261"/>
      <c r="AB14" s="261"/>
      <c r="AC14" s="56">
        <f>100%</f>
        <v>1</v>
      </c>
      <c r="AD14" s="47"/>
      <c r="AE14" s="266"/>
      <c r="AF14" s="82" t="s">
        <v>223</v>
      </c>
      <c r="AG14" s="82" t="s">
        <v>201</v>
      </c>
      <c r="AH14" s="73" t="s">
        <v>195</v>
      </c>
      <c r="AI14" s="74">
        <v>1000000000</v>
      </c>
      <c r="AJ14" s="74">
        <v>990625000</v>
      </c>
      <c r="AK14" s="74"/>
      <c r="AL14" s="74"/>
      <c r="AM14" s="264"/>
      <c r="AN14" s="228"/>
      <c r="AO14" s="47" t="s">
        <v>110</v>
      </c>
      <c r="AP14" s="47" t="s">
        <v>111</v>
      </c>
      <c r="AQ14" s="228"/>
      <c r="AR14" s="279"/>
      <c r="AS14" s="295"/>
      <c r="AT14" s="228"/>
      <c r="AU14" s="228"/>
      <c r="AV14" s="235"/>
      <c r="AW14" s="268"/>
      <c r="AX14" s="270"/>
      <c r="AY14" s="300"/>
      <c r="AZ14" s="287"/>
      <c r="BA14" s="280"/>
      <c r="BB14" s="280"/>
      <c r="BC14" s="245"/>
      <c r="BD14" s="245"/>
      <c r="BE14" s="245"/>
      <c r="BF14" s="240"/>
      <c r="BG14" s="240"/>
      <c r="BH14" s="240"/>
      <c r="BI14" s="240"/>
      <c r="BJ14" s="262"/>
      <c r="BK14" s="272"/>
      <c r="BL14" s="272"/>
      <c r="BM14" s="272"/>
      <c r="BN14" s="272"/>
      <c r="BO14" s="59"/>
      <c r="BP14" s="59"/>
    </row>
    <row r="15" spans="2:68" ht="150">
      <c r="B15" s="248"/>
      <c r="C15" s="250"/>
      <c r="D15" s="255"/>
      <c r="E15" s="257"/>
      <c r="F15" s="234"/>
      <c r="G15" s="234"/>
      <c r="H15" s="234"/>
      <c r="I15" s="234"/>
      <c r="J15" s="234"/>
      <c r="K15" s="234"/>
      <c r="L15" s="234"/>
      <c r="M15" s="261"/>
      <c r="N15" s="261"/>
      <c r="O15" s="234"/>
      <c r="P15" s="234"/>
      <c r="Q15" s="234"/>
      <c r="R15" s="234"/>
      <c r="S15" s="290"/>
      <c r="T15" s="293"/>
      <c r="U15" s="40" t="s">
        <v>126</v>
      </c>
      <c r="V15" s="41" t="s">
        <v>161</v>
      </c>
      <c r="W15" s="261"/>
      <c r="X15" s="42" t="s">
        <v>164</v>
      </c>
      <c r="Y15" s="261"/>
      <c r="Z15" s="261"/>
      <c r="AA15" s="261"/>
      <c r="AB15" s="261"/>
      <c r="AC15" s="45"/>
      <c r="AD15" s="45"/>
      <c r="AE15" s="266"/>
      <c r="AF15" s="73"/>
      <c r="AG15" s="73"/>
      <c r="AH15" s="73"/>
      <c r="AI15" s="74"/>
      <c r="AJ15" s="74"/>
      <c r="AK15" s="74"/>
      <c r="AL15" s="96"/>
      <c r="AM15" s="264"/>
      <c r="AN15" s="228"/>
      <c r="AO15" s="45" t="s">
        <v>110</v>
      </c>
      <c r="AP15" s="45" t="s">
        <v>111</v>
      </c>
      <c r="AQ15" s="228"/>
      <c r="AR15" s="279"/>
      <c r="AS15" s="295"/>
      <c r="AT15" s="228"/>
      <c r="AU15" s="228"/>
      <c r="AV15" s="235"/>
      <c r="AW15" s="268"/>
      <c r="AX15" s="270"/>
      <c r="AY15" s="300"/>
      <c r="AZ15" s="287"/>
      <c r="BA15" s="280"/>
      <c r="BB15" s="280"/>
      <c r="BC15" s="245"/>
      <c r="BD15" s="245"/>
      <c r="BE15" s="245"/>
      <c r="BF15" s="240"/>
      <c r="BG15" s="240"/>
      <c r="BH15" s="240"/>
      <c r="BI15" s="240"/>
      <c r="BJ15" s="262"/>
      <c r="BK15" s="272"/>
      <c r="BL15" s="272"/>
      <c r="BM15" s="272"/>
      <c r="BN15" s="272"/>
      <c r="BO15" s="18"/>
      <c r="BP15" s="18"/>
    </row>
    <row r="16" spans="2:68" ht="135.75" thickBot="1">
      <c r="B16" s="248"/>
      <c r="C16" s="250"/>
      <c r="D16" s="255"/>
      <c r="E16" s="258"/>
      <c r="F16" s="233"/>
      <c r="G16" s="233"/>
      <c r="H16" s="233"/>
      <c r="I16" s="233"/>
      <c r="J16" s="233"/>
      <c r="K16" s="233"/>
      <c r="L16" s="233"/>
      <c r="M16" s="246"/>
      <c r="N16" s="246"/>
      <c r="O16" s="233"/>
      <c r="P16" s="233"/>
      <c r="Q16" s="233"/>
      <c r="R16" s="233"/>
      <c r="S16" s="291"/>
      <c r="T16" s="294"/>
      <c r="U16" s="79" t="s">
        <v>165</v>
      </c>
      <c r="V16" s="80" t="s">
        <v>162</v>
      </c>
      <c r="W16" s="246"/>
      <c r="X16" s="81" t="s">
        <v>166</v>
      </c>
      <c r="Y16" s="246"/>
      <c r="Z16" s="246"/>
      <c r="AA16" s="246"/>
      <c r="AB16" s="246"/>
      <c r="AC16" s="43"/>
      <c r="AD16" s="45"/>
      <c r="AE16" s="266"/>
      <c r="AF16" s="73"/>
      <c r="AG16" s="73"/>
      <c r="AH16" s="73"/>
      <c r="AI16" s="74"/>
      <c r="AJ16" s="74"/>
      <c r="AK16" s="74"/>
      <c r="AL16" s="92"/>
      <c r="AM16" s="265"/>
      <c r="AN16" s="228"/>
      <c r="AO16" s="43" t="s">
        <v>110</v>
      </c>
      <c r="AP16" s="43" t="s">
        <v>111</v>
      </c>
      <c r="AQ16" s="228"/>
      <c r="AR16" s="279"/>
      <c r="AS16" s="295"/>
      <c r="AT16" s="228"/>
      <c r="AU16" s="228"/>
      <c r="AV16" s="235"/>
      <c r="AW16" s="285"/>
      <c r="AX16" s="271"/>
      <c r="AY16" s="300"/>
      <c r="AZ16" s="288"/>
      <c r="BA16" s="277"/>
      <c r="BB16" s="277"/>
      <c r="BC16" s="224"/>
      <c r="BD16" s="224"/>
      <c r="BE16" s="224"/>
      <c r="BF16" s="241"/>
      <c r="BG16" s="241"/>
      <c r="BH16" s="241"/>
      <c r="BI16" s="241"/>
      <c r="BJ16" s="262"/>
      <c r="BK16" s="272"/>
      <c r="BL16" s="272"/>
      <c r="BM16" s="272"/>
      <c r="BN16" s="272"/>
    </row>
    <row r="17" spans="2:68" s="59" customFormat="1" ht="409.5">
      <c r="B17" s="248"/>
      <c r="C17" s="250"/>
      <c r="D17" s="255"/>
      <c r="E17" s="75" t="s">
        <v>33</v>
      </c>
      <c r="F17" s="34" t="s">
        <v>73</v>
      </c>
      <c r="G17" s="34" t="s">
        <v>74</v>
      </c>
      <c r="H17" s="34" t="s">
        <v>75</v>
      </c>
      <c r="I17" s="34" t="s">
        <v>40</v>
      </c>
      <c r="J17" s="34" t="s">
        <v>76</v>
      </c>
      <c r="K17" s="34" t="s">
        <v>77</v>
      </c>
      <c r="L17" s="34" t="s">
        <v>75</v>
      </c>
      <c r="M17" s="47">
        <v>24729</v>
      </c>
      <c r="N17" s="34" t="s">
        <v>116</v>
      </c>
      <c r="O17" s="34">
        <f>120</f>
        <v>120</v>
      </c>
      <c r="P17" s="34">
        <v>523</v>
      </c>
      <c r="Q17" s="101">
        <v>585</v>
      </c>
      <c r="R17" s="112">
        <f>SUM(Q17+70)</f>
        <v>655</v>
      </c>
      <c r="S17" s="76" t="s">
        <v>43</v>
      </c>
      <c r="T17" s="77">
        <v>2017130010083</v>
      </c>
      <c r="U17" s="34" t="s">
        <v>169</v>
      </c>
      <c r="V17" s="34" t="s">
        <v>167</v>
      </c>
      <c r="W17" s="47">
        <v>625</v>
      </c>
      <c r="X17" s="34" t="s">
        <v>168</v>
      </c>
      <c r="Y17" s="47">
        <v>120</v>
      </c>
      <c r="Z17" s="47">
        <f>SUM(Y17+403)</f>
        <v>523</v>
      </c>
      <c r="AA17" s="100">
        <f>SUM(Z17+62)</f>
        <v>585</v>
      </c>
      <c r="AB17" s="111">
        <f>SUM(AA17+70)</f>
        <v>655</v>
      </c>
      <c r="AC17" s="56">
        <f>Z17/W17</f>
        <v>0.83679999999999999</v>
      </c>
      <c r="AD17" s="57">
        <f>AC17</f>
        <v>0.83679999999999999</v>
      </c>
      <c r="AE17" s="57">
        <f>AD17</f>
        <v>0.83679999999999999</v>
      </c>
      <c r="AF17" s="82" t="s">
        <v>106</v>
      </c>
      <c r="AG17" s="82" t="s">
        <v>202</v>
      </c>
      <c r="AH17" s="82" t="s">
        <v>195</v>
      </c>
      <c r="AI17" s="83">
        <v>104109588</v>
      </c>
      <c r="AJ17" s="83">
        <v>52000000</v>
      </c>
      <c r="AK17" s="83">
        <f>AI17</f>
        <v>104109588</v>
      </c>
      <c r="AL17" s="83">
        <f>AJ17</f>
        <v>52000000</v>
      </c>
      <c r="AM17" s="57">
        <f>AL17/AK17</f>
        <v>0.49947368920526319</v>
      </c>
      <c r="AN17" s="34" t="s">
        <v>127</v>
      </c>
      <c r="AO17" s="47" t="s">
        <v>110</v>
      </c>
      <c r="AP17" s="47" t="s">
        <v>111</v>
      </c>
      <c r="AQ17" s="34" t="s">
        <v>109</v>
      </c>
      <c r="AR17" s="78">
        <v>104109588</v>
      </c>
      <c r="AS17" s="47" t="s">
        <v>106</v>
      </c>
      <c r="AT17" s="34" t="s">
        <v>107</v>
      </c>
      <c r="AU17" s="34" t="s">
        <v>108</v>
      </c>
      <c r="AV17" s="34">
        <v>120</v>
      </c>
      <c r="AW17" s="34">
        <f>SUM(AV17+403)</f>
        <v>523</v>
      </c>
      <c r="AX17" s="108">
        <f>SUM(AW17+62)</f>
        <v>585</v>
      </c>
      <c r="AY17" s="109">
        <f>SUM(AX17+70)</f>
        <v>655</v>
      </c>
      <c r="AZ17" s="33">
        <f>AV17/W17</f>
        <v>0.192</v>
      </c>
      <c r="BA17" s="33">
        <f>AZ17</f>
        <v>0.192</v>
      </c>
      <c r="BB17" s="33">
        <f>BA17</f>
        <v>0.192</v>
      </c>
      <c r="BC17" s="84" t="s">
        <v>106</v>
      </c>
      <c r="BD17" s="70" t="s">
        <v>202</v>
      </c>
      <c r="BE17" s="34" t="s">
        <v>195</v>
      </c>
      <c r="BF17" s="55">
        <v>104109588</v>
      </c>
      <c r="BG17" s="55">
        <v>52000000</v>
      </c>
      <c r="BH17" s="55">
        <f>SUM(BF17)</f>
        <v>104109588</v>
      </c>
      <c r="BI17" s="55">
        <f>SUM(BG17)</f>
        <v>52000000</v>
      </c>
      <c r="BJ17" s="37">
        <f>BG17/BF17</f>
        <v>0.49947368920526319</v>
      </c>
      <c r="BK17" s="34" t="s">
        <v>179</v>
      </c>
      <c r="BL17" s="34" t="s">
        <v>211</v>
      </c>
      <c r="BM17" s="107" t="s">
        <v>232</v>
      </c>
      <c r="BN17" s="115" t="s">
        <v>248</v>
      </c>
      <c r="BO17" s="5"/>
      <c r="BP17" s="5"/>
    </row>
    <row r="18" spans="2:68" s="18" customFormat="1" ht="18.75">
      <c r="M18" s="19"/>
      <c r="T18" s="20"/>
      <c r="U18" s="21"/>
      <c r="W18" s="21"/>
      <c r="Y18" s="22"/>
      <c r="Z18" s="22"/>
      <c r="AA18" s="22"/>
      <c r="AB18" s="22"/>
      <c r="AC18" s="22"/>
      <c r="AD18" s="22"/>
      <c r="AE18" s="38">
        <f>SUM(AE2:AE17)/(6)</f>
        <v>0.78736000000000006</v>
      </c>
      <c r="AF18" s="38"/>
      <c r="AG18" s="38"/>
      <c r="AH18" s="38"/>
      <c r="AI18" s="38"/>
      <c r="AJ18" s="38"/>
      <c r="AK18" s="93">
        <f>SUM(AK2+AK6+AK7+AK9+AK13+AK17)</f>
        <v>3000000000</v>
      </c>
      <c r="AL18" s="93">
        <f>SUM(AL2:AL17)</f>
        <v>2893551795</v>
      </c>
      <c r="AM18" s="38">
        <f>AL18/AK18</f>
        <v>0.96451726500000001</v>
      </c>
      <c r="AV18" s="22"/>
      <c r="AW18" s="22"/>
      <c r="AX18" s="22"/>
      <c r="AY18" s="22"/>
      <c r="AZ18" s="22"/>
      <c r="BA18" s="22"/>
      <c r="BB18" s="23">
        <f>SUM(BB2:BB17)/(6)</f>
        <v>0.33429386939687711</v>
      </c>
      <c r="BC18" s="23"/>
      <c r="BD18" s="23"/>
      <c r="BE18" s="23"/>
      <c r="BF18" s="24"/>
      <c r="BG18" s="24"/>
      <c r="BH18" s="24">
        <f>SUM(BH2:BH17)</f>
        <v>2000000000</v>
      </c>
      <c r="BI18" s="24">
        <f>SUM(BI2:BI17)</f>
        <v>1663158302</v>
      </c>
      <c r="BJ18" s="30">
        <f>BI18/BH18</f>
        <v>0.83157915100000002</v>
      </c>
      <c r="BO18" s="5"/>
      <c r="BP18" s="5"/>
    </row>
    <row r="21" spans="2:68">
      <c r="BH21" s="29"/>
    </row>
  </sheetData>
  <mergeCells count="203">
    <mergeCell ref="R13:R16"/>
    <mergeCell ref="AB13:AB16"/>
    <mergeCell ref="AY13:AY16"/>
    <mergeCell ref="Q4:Q5"/>
    <mergeCell ref="AA4:AA5"/>
    <mergeCell ref="AA9:AA12"/>
    <mergeCell ref="Q9:Q12"/>
    <mergeCell ref="Q2:Q3"/>
    <mergeCell ref="AK7:AK8"/>
    <mergeCell ref="AL7:AL8"/>
    <mergeCell ref="AM7:AM8"/>
    <mergeCell ref="AF9:AF12"/>
    <mergeCell ref="AG9:AG12"/>
    <mergeCell ref="AH9:AH12"/>
    <mergeCell ref="AI9:AI12"/>
    <mergeCell ref="AJ9:AJ12"/>
    <mergeCell ref="AK9:AK12"/>
    <mergeCell ref="T2:T3"/>
    <mergeCell ref="R2:R3"/>
    <mergeCell ref="AB4:AB5"/>
    <mergeCell ref="R4:R5"/>
    <mergeCell ref="AB9:AB12"/>
    <mergeCell ref="R9:R12"/>
    <mergeCell ref="P2:P3"/>
    <mergeCell ref="AW13:AW16"/>
    <mergeCell ref="Z13:Z16"/>
    <mergeCell ref="BB4:BB5"/>
    <mergeCell ref="AZ9:AZ12"/>
    <mergeCell ref="AZ13:AZ16"/>
    <mergeCell ref="BB9:BB12"/>
    <mergeCell ref="S13:S16"/>
    <mergeCell ref="T13:T16"/>
    <mergeCell ref="S9:S12"/>
    <mergeCell ref="AS13:AS16"/>
    <mergeCell ref="AT13:AT16"/>
    <mergeCell ref="AS9:AS12"/>
    <mergeCell ref="AT9:AT12"/>
    <mergeCell ref="AT4:AT5"/>
    <mergeCell ref="AS4:AS5"/>
    <mergeCell ref="AV4:AV5"/>
    <mergeCell ref="S4:S5"/>
    <mergeCell ref="T4:T5"/>
    <mergeCell ref="W4:W5"/>
    <mergeCell ref="X4:X5"/>
    <mergeCell ref="AF4:AF5"/>
    <mergeCell ref="AG4:AG5"/>
    <mergeCell ref="AH4:AH5"/>
    <mergeCell ref="BB7:BB8"/>
    <mergeCell ref="T9:T12"/>
    <mergeCell ref="S2:S3"/>
    <mergeCell ref="AQ9:AQ12"/>
    <mergeCell ref="AQ13:AQ16"/>
    <mergeCell ref="AR13:AR16"/>
    <mergeCell ref="AR9:AR12"/>
    <mergeCell ref="W9:W12"/>
    <mergeCell ref="Y9:Y12"/>
    <mergeCell ref="AN9:AN12"/>
    <mergeCell ref="W13:W16"/>
    <mergeCell ref="AN13:AN16"/>
    <mergeCell ref="Y13:Y16"/>
    <mergeCell ref="X9:X12"/>
    <mergeCell ref="AR2:AR3"/>
    <mergeCell ref="AU13:AU16"/>
    <mergeCell ref="BB13:BB16"/>
    <mergeCell ref="BA13:BA16"/>
    <mergeCell ref="BA9:BA12"/>
    <mergeCell ref="Z9:Z12"/>
    <mergeCell ref="AW9:AW12"/>
    <mergeCell ref="AI4:AI5"/>
    <mergeCell ref="AJ4:AJ5"/>
    <mergeCell ref="AL9:AL12"/>
    <mergeCell ref="J4:J5"/>
    <mergeCell ref="AR4:AR5"/>
    <mergeCell ref="AU2:AU3"/>
    <mergeCell ref="AU4:AU5"/>
    <mergeCell ref="AU9:AU12"/>
    <mergeCell ref="BA4:BA5"/>
    <mergeCell ref="BC2:BC3"/>
    <mergeCell ref="BD2:BD3"/>
    <mergeCell ref="BC7:BC8"/>
    <mergeCell ref="BD7:BD8"/>
    <mergeCell ref="O2:O3"/>
    <mergeCell ref="O4:O5"/>
    <mergeCell ref="O9:O12"/>
    <mergeCell ref="P4:P5"/>
    <mergeCell ref="P9:P12"/>
    <mergeCell ref="AS2:AS3"/>
    <mergeCell ref="AT2:AT3"/>
    <mergeCell ref="AM2:AM3"/>
    <mergeCell ref="L2:L3"/>
    <mergeCell ref="M2:M3"/>
    <mergeCell ref="N2:N3"/>
    <mergeCell ref="J2:J3"/>
    <mergeCell ref="K2:K3"/>
    <mergeCell ref="K4:K5"/>
    <mergeCell ref="L4:L5"/>
    <mergeCell ref="M4:M5"/>
    <mergeCell ref="N4:N5"/>
    <mergeCell ref="BL13:BL16"/>
    <mergeCell ref="BM13:BM16"/>
    <mergeCell ref="BN13:BN16"/>
    <mergeCell ref="BL9:BL12"/>
    <mergeCell ref="BM9:BM12"/>
    <mergeCell ref="BK13:BK16"/>
    <mergeCell ref="BK9:BK12"/>
    <mergeCell ref="BN9:BN12"/>
    <mergeCell ref="BF7:BF8"/>
    <mergeCell ref="BG7:BG8"/>
    <mergeCell ref="BJ7:BJ8"/>
    <mergeCell ref="BH7:BH8"/>
    <mergeCell ref="BC9:BC12"/>
    <mergeCell ref="BD9:BD12"/>
    <mergeCell ref="BE9:BE12"/>
    <mergeCell ref="BF9:BF12"/>
    <mergeCell ref="BE7:BE8"/>
    <mergeCell ref="Y4:Y5"/>
    <mergeCell ref="AN4:AN5"/>
    <mergeCell ref="BF4:BF5"/>
    <mergeCell ref="AZ4:AZ5"/>
    <mergeCell ref="H13:H16"/>
    <mergeCell ref="M9:M12"/>
    <mergeCell ref="N9:N12"/>
    <mergeCell ref="L13:L16"/>
    <mergeCell ref="M13:M16"/>
    <mergeCell ref="N13:N16"/>
    <mergeCell ref="BG13:BG16"/>
    <mergeCell ref="BJ13:BJ16"/>
    <mergeCell ref="BH13:BH16"/>
    <mergeCell ref="BI9:BI12"/>
    <mergeCell ref="BI13:BI16"/>
    <mergeCell ref="BH9:BH12"/>
    <mergeCell ref="AE9:AE12"/>
    <mergeCell ref="AE13:AE16"/>
    <mergeCell ref="L9:L12"/>
    <mergeCell ref="O13:O16"/>
    <mergeCell ref="AM9:AM12"/>
    <mergeCell ref="AM13:AM16"/>
    <mergeCell ref="P13:P16"/>
    <mergeCell ref="AA13:AA16"/>
    <mergeCell ref="Q13:Q16"/>
    <mergeCell ref="AX9:AX12"/>
    <mergeCell ref="AX13:AX16"/>
    <mergeCell ref="AY9:AY12"/>
    <mergeCell ref="G9:G12"/>
    <mergeCell ref="H9:H12"/>
    <mergeCell ref="J9:J12"/>
    <mergeCell ref="K9:K12"/>
    <mergeCell ref="J13:J16"/>
    <mergeCell ref="K13:K16"/>
    <mergeCell ref="B2:B17"/>
    <mergeCell ref="C2:C17"/>
    <mergeCell ref="D2:D6"/>
    <mergeCell ref="D7:D17"/>
    <mergeCell ref="I9:I12"/>
    <mergeCell ref="I13:I16"/>
    <mergeCell ref="E2:E5"/>
    <mergeCell ref="E7:E8"/>
    <mergeCell ref="E9:E12"/>
    <mergeCell ref="F7:F8"/>
    <mergeCell ref="G7:G8"/>
    <mergeCell ref="H7:H8"/>
    <mergeCell ref="F9:F12"/>
    <mergeCell ref="E13:E16"/>
    <mergeCell ref="F2:F3"/>
    <mergeCell ref="G2:G3"/>
    <mergeCell ref="H2:H3"/>
    <mergeCell ref="I2:I3"/>
    <mergeCell ref="F4:F5"/>
    <mergeCell ref="G4:G5"/>
    <mergeCell ref="H4:H5"/>
    <mergeCell ref="I4:I5"/>
    <mergeCell ref="F13:F16"/>
    <mergeCell ref="G13:G16"/>
    <mergeCell ref="AV9:AV12"/>
    <mergeCell ref="AV13:AV16"/>
    <mergeCell ref="BJ2:BJ3"/>
    <mergeCell ref="BB2:BB3"/>
    <mergeCell ref="BC4:BC5"/>
    <mergeCell ref="BD4:BD5"/>
    <mergeCell ref="BE4:BE5"/>
    <mergeCell ref="AQ4:AQ5"/>
    <mergeCell ref="AQ2:AQ3"/>
    <mergeCell ref="BJ4:BJ5"/>
    <mergeCell ref="BI2:BI5"/>
    <mergeCell ref="BH2:BH5"/>
    <mergeCell ref="BG9:BG12"/>
    <mergeCell ref="BJ9:BJ12"/>
    <mergeCell ref="BC13:BC16"/>
    <mergeCell ref="BD13:BD16"/>
    <mergeCell ref="BE13:BE16"/>
    <mergeCell ref="BF13:BF16"/>
    <mergeCell ref="BG4:BG5"/>
    <mergeCell ref="Z4:Z5"/>
    <mergeCell ref="BF2:BF3"/>
    <mergeCell ref="BG2:BG3"/>
    <mergeCell ref="AW4:AW5"/>
    <mergeCell ref="AE2:AE5"/>
    <mergeCell ref="BE2:BE3"/>
    <mergeCell ref="AK2:AK5"/>
    <mergeCell ref="AL2:AL5"/>
    <mergeCell ref="BA2:BA3"/>
    <mergeCell ref="AX4:AX5"/>
    <mergeCell ref="AY4:AY5"/>
  </mergeCells>
  <pageMargins left="0.7" right="0.7"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C35"/>
  <sheetViews>
    <sheetView tabSelected="1" topLeftCell="E1" zoomScale="57" zoomScaleNormal="57" workbookViewId="0">
      <selection activeCell="AG31" sqref="AG31:AG35"/>
    </sheetView>
  </sheetViews>
  <sheetFormatPr baseColWidth="10" defaultColWidth="14" defaultRowHeight="12.75"/>
  <cols>
    <col min="1" max="4" width="0" style="18" hidden="1" customWidth="1"/>
    <col min="5" max="7" width="14" style="18"/>
    <col min="8" max="8" width="16" style="18" customWidth="1"/>
    <col min="9" max="9" width="9" style="18" hidden="1" customWidth="1"/>
    <col min="10" max="10" width="11.28515625" style="18" hidden="1" customWidth="1"/>
    <col min="11" max="11" width="11.140625" style="18" hidden="1" customWidth="1"/>
    <col min="12" max="12" width="11.7109375" style="18" customWidth="1"/>
    <col min="13" max="14" width="12.85546875" style="18" customWidth="1"/>
    <col min="15" max="15" width="12.28515625" style="18" customWidth="1"/>
    <col min="16" max="16" width="14.28515625" style="19" customWidth="1"/>
    <col min="17" max="17" width="22.85546875" style="18" customWidth="1"/>
    <col min="18" max="18" width="16.7109375" style="18" customWidth="1"/>
    <col min="19" max="19" width="19.28515625" style="20" customWidth="1"/>
    <col min="20" max="20" width="25.42578125" style="21" customWidth="1"/>
    <col min="21" max="21" width="18" style="18" customWidth="1"/>
    <col min="22" max="22" width="15.7109375" style="21" customWidth="1"/>
    <col min="23" max="23" width="13.7109375" style="18" customWidth="1"/>
    <col min="24" max="28" width="14" style="22" hidden="1" customWidth="1"/>
    <col min="29" max="30" width="17.7109375" style="22" hidden="1" customWidth="1"/>
    <col min="31" max="33" width="14" style="22"/>
    <col min="34" max="34" width="18.7109375" style="22" customWidth="1"/>
    <col min="35" max="35" width="18.28515625" style="22" customWidth="1"/>
    <col min="36" max="36" width="21.28515625" style="22" customWidth="1"/>
    <col min="37" max="37" width="21.28515625" style="22" hidden="1" customWidth="1"/>
    <col min="38" max="38" width="14" style="22" hidden="1" customWidth="1"/>
    <col min="39" max="42" width="14" style="18"/>
    <col min="43" max="43" width="22.85546875" style="18" customWidth="1"/>
    <col min="44" max="45" width="14" style="18"/>
    <col min="46" max="46" width="14" style="18" customWidth="1"/>
    <col min="47" max="47" width="0.28515625" style="22" customWidth="1"/>
    <col min="48" max="48" width="14" style="22" hidden="1" customWidth="1"/>
    <col min="49" max="49" width="19.5703125" style="22" hidden="1" customWidth="1"/>
    <col min="50" max="50" width="19.28515625" style="22" hidden="1" customWidth="1"/>
    <col min="51" max="51" width="18.85546875" style="22" hidden="1" customWidth="1"/>
    <col min="52" max="52" width="17.85546875" style="22" hidden="1" customWidth="1"/>
    <col min="53" max="53" width="14" style="22" hidden="1" customWidth="1"/>
    <col min="54" max="16384" width="14" style="18"/>
  </cols>
  <sheetData>
    <row r="1" spans="2:55" s="135" customFormat="1" ht="80.25" customHeight="1">
      <c r="B1" s="131" t="s">
        <v>0</v>
      </c>
      <c r="C1" s="131" t="s">
        <v>1</v>
      </c>
      <c r="D1" s="131" t="s">
        <v>2</v>
      </c>
      <c r="E1" s="131" t="s">
        <v>0</v>
      </c>
      <c r="F1" s="131" t="s">
        <v>1</v>
      </c>
      <c r="G1" s="131" t="s">
        <v>2</v>
      </c>
      <c r="H1" s="131" t="s">
        <v>3</v>
      </c>
      <c r="I1" s="131" t="s">
        <v>4</v>
      </c>
      <c r="J1" s="131" t="s">
        <v>12</v>
      </c>
      <c r="K1" s="131" t="s">
        <v>13</v>
      </c>
      <c r="L1" s="131" t="s">
        <v>5</v>
      </c>
      <c r="M1" s="131" t="s">
        <v>16</v>
      </c>
      <c r="N1" s="131" t="s">
        <v>14</v>
      </c>
      <c r="O1" s="131" t="s">
        <v>15</v>
      </c>
      <c r="P1" s="131" t="s">
        <v>357</v>
      </c>
      <c r="Q1" s="132" t="s">
        <v>249</v>
      </c>
      <c r="R1" s="131" t="s">
        <v>7</v>
      </c>
      <c r="S1" s="133" t="s">
        <v>18</v>
      </c>
      <c r="T1" s="131" t="s">
        <v>19</v>
      </c>
      <c r="U1" s="131" t="s">
        <v>20</v>
      </c>
      <c r="V1" s="131" t="s">
        <v>250</v>
      </c>
      <c r="W1" s="134" t="s">
        <v>8</v>
      </c>
      <c r="X1" s="131" t="s">
        <v>175</v>
      </c>
      <c r="Y1" s="131" t="s">
        <v>208</v>
      </c>
      <c r="Z1" s="131" t="s">
        <v>225</v>
      </c>
      <c r="AA1" s="131" t="s">
        <v>239</v>
      </c>
      <c r="AB1" s="218" t="s">
        <v>220</v>
      </c>
      <c r="AC1" s="218" t="s">
        <v>221</v>
      </c>
      <c r="AD1" s="218" t="s">
        <v>222</v>
      </c>
      <c r="AE1" s="218" t="s">
        <v>191</v>
      </c>
      <c r="AF1" s="218" t="s">
        <v>192</v>
      </c>
      <c r="AG1" s="218" t="s">
        <v>11</v>
      </c>
      <c r="AH1" s="218" t="s">
        <v>203</v>
      </c>
      <c r="AI1" s="218" t="s">
        <v>204</v>
      </c>
      <c r="AJ1" s="218" t="s">
        <v>205</v>
      </c>
      <c r="AK1" s="218" t="s">
        <v>206</v>
      </c>
      <c r="AL1" s="218" t="s">
        <v>193</v>
      </c>
      <c r="AM1" s="131" t="s">
        <v>24</v>
      </c>
      <c r="AN1" s="131" t="s">
        <v>22</v>
      </c>
      <c r="AO1" s="131" t="s">
        <v>23</v>
      </c>
      <c r="AP1" s="131" t="s">
        <v>9</v>
      </c>
      <c r="AQ1" s="131" t="s">
        <v>338</v>
      </c>
      <c r="AR1" s="131" t="s">
        <v>56</v>
      </c>
      <c r="AS1" s="131" t="s">
        <v>10</v>
      </c>
      <c r="AT1" s="131" t="s">
        <v>11</v>
      </c>
      <c r="AU1" s="131" t="s">
        <v>192</v>
      </c>
      <c r="AV1" s="131" t="s">
        <v>11</v>
      </c>
      <c r="AW1" s="131" t="s">
        <v>203</v>
      </c>
      <c r="AX1" s="131" t="s">
        <v>204</v>
      </c>
      <c r="AY1" s="131" t="s">
        <v>205</v>
      </c>
      <c r="AZ1" s="131" t="s">
        <v>206</v>
      </c>
      <c r="BA1" s="131" t="s">
        <v>193</v>
      </c>
    </row>
    <row r="2" spans="2:55" s="135" customFormat="1" ht="67.5" customHeight="1">
      <c r="B2" s="136"/>
      <c r="C2" s="136"/>
      <c r="D2" s="136"/>
      <c r="E2" s="411" t="s">
        <v>28</v>
      </c>
      <c r="F2" s="412" t="s">
        <v>29</v>
      </c>
      <c r="G2" s="416" t="s">
        <v>25</v>
      </c>
      <c r="H2" s="405" t="s">
        <v>26</v>
      </c>
      <c r="I2" s="136"/>
      <c r="J2" s="136"/>
      <c r="K2" s="136"/>
      <c r="L2" s="339" t="s">
        <v>34</v>
      </c>
      <c r="M2" s="339" t="s">
        <v>269</v>
      </c>
      <c r="N2" s="339" t="s">
        <v>82</v>
      </c>
      <c r="O2" s="339" t="s">
        <v>83</v>
      </c>
      <c r="P2" s="367">
        <v>1391</v>
      </c>
      <c r="Q2" s="339" t="s">
        <v>270</v>
      </c>
      <c r="R2" s="339" t="s">
        <v>41</v>
      </c>
      <c r="S2" s="402">
        <v>2017130010082</v>
      </c>
      <c r="T2" s="137" t="s">
        <v>339</v>
      </c>
      <c r="U2" s="138" t="s">
        <v>276</v>
      </c>
      <c r="V2" s="139">
        <v>50</v>
      </c>
      <c r="W2" s="138" t="s">
        <v>314</v>
      </c>
      <c r="X2" s="140"/>
      <c r="Y2" s="140"/>
      <c r="Z2" s="140"/>
      <c r="AA2" s="140"/>
      <c r="AB2" s="122"/>
      <c r="AC2" s="122"/>
      <c r="AD2" s="123"/>
      <c r="AE2" s="330" t="s">
        <v>341</v>
      </c>
      <c r="AF2" s="303" t="s">
        <v>324</v>
      </c>
      <c r="AG2" s="339" t="s">
        <v>325</v>
      </c>
      <c r="AH2" s="354">
        <v>225563910</v>
      </c>
      <c r="AI2" s="354">
        <v>225563910</v>
      </c>
      <c r="AJ2" s="333">
        <v>526315789</v>
      </c>
      <c r="AK2" s="125"/>
      <c r="AL2" s="125"/>
      <c r="AM2" s="139" t="s">
        <v>326</v>
      </c>
      <c r="AN2" s="141" t="s">
        <v>113</v>
      </c>
      <c r="AO2" s="141" t="s">
        <v>111</v>
      </c>
      <c r="AP2" s="339" t="s">
        <v>337</v>
      </c>
      <c r="AQ2" s="342">
        <v>225563910</v>
      </c>
      <c r="AR2" s="303" t="s">
        <v>323</v>
      </c>
      <c r="AS2" s="303" t="s">
        <v>324</v>
      </c>
      <c r="AT2" s="303" t="s">
        <v>108</v>
      </c>
      <c r="AU2" s="28"/>
      <c r="AV2" s="28"/>
      <c r="AW2" s="28"/>
      <c r="AX2" s="28"/>
      <c r="AY2" s="119"/>
      <c r="AZ2" s="119"/>
      <c r="BA2" s="119"/>
    </row>
    <row r="3" spans="2:55" s="135" customFormat="1" ht="44.25" customHeight="1">
      <c r="B3" s="136"/>
      <c r="C3" s="136"/>
      <c r="D3" s="136"/>
      <c r="E3" s="411"/>
      <c r="F3" s="412"/>
      <c r="G3" s="417"/>
      <c r="H3" s="406"/>
      <c r="I3" s="136"/>
      <c r="J3" s="136"/>
      <c r="K3" s="136"/>
      <c r="L3" s="340"/>
      <c r="M3" s="340"/>
      <c r="N3" s="340"/>
      <c r="O3" s="340"/>
      <c r="P3" s="368"/>
      <c r="Q3" s="340"/>
      <c r="R3" s="340"/>
      <c r="S3" s="403"/>
      <c r="T3" s="137" t="s">
        <v>271</v>
      </c>
      <c r="U3" s="138" t="s">
        <v>275</v>
      </c>
      <c r="V3" s="139">
        <v>300</v>
      </c>
      <c r="W3" s="138" t="s">
        <v>315</v>
      </c>
      <c r="X3" s="140"/>
      <c r="Y3" s="140"/>
      <c r="Z3" s="140"/>
      <c r="AA3" s="140"/>
      <c r="AB3" s="122"/>
      <c r="AC3" s="122"/>
      <c r="AD3" s="123"/>
      <c r="AE3" s="331"/>
      <c r="AF3" s="304"/>
      <c r="AG3" s="340"/>
      <c r="AH3" s="355"/>
      <c r="AI3" s="355"/>
      <c r="AJ3" s="334"/>
      <c r="AK3" s="125"/>
      <c r="AL3" s="125"/>
      <c r="AM3" s="139" t="s">
        <v>327</v>
      </c>
      <c r="AN3" s="141" t="s">
        <v>113</v>
      </c>
      <c r="AO3" s="141" t="s">
        <v>111</v>
      </c>
      <c r="AP3" s="340"/>
      <c r="AQ3" s="343"/>
      <c r="AR3" s="304"/>
      <c r="AS3" s="304"/>
      <c r="AT3" s="304"/>
      <c r="AU3" s="28"/>
      <c r="AV3" s="28"/>
      <c r="AW3" s="28"/>
      <c r="AX3" s="28"/>
      <c r="AY3" s="119"/>
      <c r="AZ3" s="119"/>
      <c r="BA3" s="119"/>
    </row>
    <row r="4" spans="2:55" s="135" customFormat="1" ht="41.25" customHeight="1">
      <c r="B4" s="136"/>
      <c r="C4" s="136"/>
      <c r="D4" s="136"/>
      <c r="E4" s="411"/>
      <c r="F4" s="412"/>
      <c r="G4" s="417"/>
      <c r="H4" s="406"/>
      <c r="I4" s="136"/>
      <c r="J4" s="136"/>
      <c r="K4" s="136"/>
      <c r="L4" s="340"/>
      <c r="M4" s="340"/>
      <c r="N4" s="340"/>
      <c r="O4" s="340"/>
      <c r="P4" s="368"/>
      <c r="Q4" s="340"/>
      <c r="R4" s="340"/>
      <c r="S4" s="403"/>
      <c r="T4" s="137" t="s">
        <v>272</v>
      </c>
      <c r="U4" s="138" t="s">
        <v>274</v>
      </c>
      <c r="V4" s="139">
        <v>300</v>
      </c>
      <c r="W4" s="138" t="s">
        <v>315</v>
      </c>
      <c r="X4" s="140"/>
      <c r="Y4" s="140"/>
      <c r="Z4" s="140"/>
      <c r="AA4" s="140"/>
      <c r="AB4" s="122"/>
      <c r="AC4" s="122"/>
      <c r="AD4" s="123"/>
      <c r="AE4" s="331"/>
      <c r="AF4" s="304"/>
      <c r="AG4" s="340"/>
      <c r="AH4" s="355"/>
      <c r="AI4" s="355"/>
      <c r="AJ4" s="335"/>
      <c r="AK4" s="125"/>
      <c r="AL4" s="125"/>
      <c r="AM4" s="139" t="s">
        <v>327</v>
      </c>
      <c r="AN4" s="141" t="s">
        <v>113</v>
      </c>
      <c r="AO4" s="141" t="s">
        <v>111</v>
      </c>
      <c r="AP4" s="340"/>
      <c r="AQ4" s="343"/>
      <c r="AR4" s="304"/>
      <c r="AS4" s="304"/>
      <c r="AT4" s="304"/>
      <c r="AU4" s="28"/>
      <c r="AV4" s="28"/>
      <c r="AW4" s="28"/>
      <c r="AX4" s="28"/>
      <c r="AY4" s="119"/>
      <c r="AZ4" s="119"/>
      <c r="BA4" s="119"/>
    </row>
    <row r="5" spans="2:55" s="146" customFormat="1" ht="46.5" customHeight="1">
      <c r="B5" s="422" t="s">
        <v>28</v>
      </c>
      <c r="C5" s="424" t="s">
        <v>29</v>
      </c>
      <c r="D5" s="426" t="s">
        <v>25</v>
      </c>
      <c r="E5" s="411"/>
      <c r="F5" s="412"/>
      <c r="G5" s="417"/>
      <c r="H5" s="406"/>
      <c r="I5" s="339" t="s">
        <v>78</v>
      </c>
      <c r="J5" s="339" t="s">
        <v>80</v>
      </c>
      <c r="K5" s="339" t="s">
        <v>81</v>
      </c>
      <c r="L5" s="340"/>
      <c r="M5" s="340"/>
      <c r="N5" s="340"/>
      <c r="O5" s="340"/>
      <c r="P5" s="368"/>
      <c r="Q5" s="340"/>
      <c r="R5" s="340"/>
      <c r="S5" s="403"/>
      <c r="T5" s="142" t="s">
        <v>273</v>
      </c>
      <c r="U5" s="138" t="s">
        <v>277</v>
      </c>
      <c r="V5" s="141">
        <v>200</v>
      </c>
      <c r="W5" s="124" t="s">
        <v>55</v>
      </c>
      <c r="X5" s="143">
        <v>267</v>
      </c>
      <c r="Y5" s="143">
        <f>SUM(X5+843)</f>
        <v>1110</v>
      </c>
      <c r="Z5" s="143">
        <f>SUM(Y5+236)</f>
        <v>1346</v>
      </c>
      <c r="AA5" s="143">
        <f>SUM(Z5+45)</f>
        <v>1391</v>
      </c>
      <c r="AB5" s="144">
        <f>100%</f>
        <v>1</v>
      </c>
      <c r="AC5" s="145">
        <f>AB5</f>
        <v>1</v>
      </c>
      <c r="AD5" s="394">
        <f>SUM(AC5:AC9)/(3)</f>
        <v>1104.1333333333334</v>
      </c>
      <c r="AE5" s="331"/>
      <c r="AF5" s="304"/>
      <c r="AG5" s="340"/>
      <c r="AH5" s="355"/>
      <c r="AI5" s="355"/>
      <c r="AJ5" s="397">
        <f>SUM(AH5+AH7)</f>
        <v>300751880</v>
      </c>
      <c r="AK5" s="397">
        <f>SUM(AI2:AI7)</f>
        <v>526315790</v>
      </c>
      <c r="AL5" s="398"/>
      <c r="AM5" s="124" t="s">
        <v>328</v>
      </c>
      <c r="AN5" s="141" t="s">
        <v>113</v>
      </c>
      <c r="AO5" s="141" t="s">
        <v>111</v>
      </c>
      <c r="AP5" s="340"/>
      <c r="AQ5" s="343"/>
      <c r="AR5" s="304"/>
      <c r="AS5" s="304"/>
      <c r="AT5" s="304"/>
      <c r="AU5" s="357" t="s">
        <v>194</v>
      </c>
      <c r="AV5" s="384" t="s">
        <v>195</v>
      </c>
      <c r="AW5" s="392"/>
      <c r="AX5" s="392"/>
      <c r="AY5" s="361"/>
      <c r="AZ5" s="361"/>
      <c r="BA5" s="388"/>
    </row>
    <row r="6" spans="2:55" ht="33" customHeight="1">
      <c r="B6" s="423"/>
      <c r="C6" s="425"/>
      <c r="D6" s="427"/>
      <c r="E6" s="411"/>
      <c r="F6" s="412"/>
      <c r="G6" s="417"/>
      <c r="H6" s="406"/>
      <c r="I6" s="341"/>
      <c r="J6" s="341"/>
      <c r="K6" s="379"/>
      <c r="L6" s="341"/>
      <c r="M6" s="341"/>
      <c r="N6" s="341"/>
      <c r="O6" s="341"/>
      <c r="P6" s="379"/>
      <c r="Q6" s="341"/>
      <c r="R6" s="341"/>
      <c r="S6" s="404"/>
      <c r="T6" s="142" t="s">
        <v>130</v>
      </c>
      <c r="U6" s="147">
        <v>4</v>
      </c>
      <c r="V6" s="130">
        <v>200</v>
      </c>
      <c r="W6" s="138" t="s">
        <v>133</v>
      </c>
      <c r="X6" s="148">
        <v>267</v>
      </c>
      <c r="Y6" s="148">
        <f>SUM(X6+481)</f>
        <v>748</v>
      </c>
      <c r="Z6" s="148">
        <f>SUM(Y6+173)</f>
        <v>921</v>
      </c>
      <c r="AA6" s="148">
        <f>SUM(Z6+45)</f>
        <v>966</v>
      </c>
      <c r="AB6" s="149">
        <f>100%</f>
        <v>1</v>
      </c>
      <c r="AC6" s="150">
        <f>AB6</f>
        <v>1</v>
      </c>
      <c r="AD6" s="395"/>
      <c r="AE6" s="332"/>
      <c r="AF6" s="305"/>
      <c r="AG6" s="341"/>
      <c r="AH6" s="356"/>
      <c r="AI6" s="356"/>
      <c r="AJ6" s="397"/>
      <c r="AK6" s="397"/>
      <c r="AL6" s="399"/>
      <c r="AM6" s="124">
        <v>200</v>
      </c>
      <c r="AN6" s="130" t="s">
        <v>113</v>
      </c>
      <c r="AO6" s="130" t="s">
        <v>111</v>
      </c>
      <c r="AP6" s="341"/>
      <c r="AQ6" s="344"/>
      <c r="AR6" s="305"/>
      <c r="AS6" s="305"/>
      <c r="AT6" s="305"/>
      <c r="AU6" s="357"/>
      <c r="AV6" s="384"/>
      <c r="AW6" s="392"/>
      <c r="AX6" s="392"/>
      <c r="AY6" s="362"/>
      <c r="AZ6" s="362"/>
      <c r="BA6" s="390"/>
    </row>
    <row r="7" spans="2:55" ht="33.75" customHeight="1">
      <c r="B7" s="423"/>
      <c r="C7" s="425"/>
      <c r="D7" s="427"/>
      <c r="E7" s="411"/>
      <c r="F7" s="412"/>
      <c r="G7" s="417"/>
      <c r="H7" s="406"/>
      <c r="I7" s="120"/>
      <c r="J7" s="120"/>
      <c r="K7" s="151"/>
      <c r="L7" s="339" t="s">
        <v>35</v>
      </c>
      <c r="M7" s="339" t="s">
        <v>86</v>
      </c>
      <c r="N7" s="339" t="s">
        <v>87</v>
      </c>
      <c r="O7" s="339" t="s">
        <v>112</v>
      </c>
      <c r="P7" s="367">
        <v>26407</v>
      </c>
      <c r="Q7" s="339" t="s">
        <v>288</v>
      </c>
      <c r="R7" s="339" t="s">
        <v>42</v>
      </c>
      <c r="S7" s="324">
        <v>2018130010002</v>
      </c>
      <c r="T7" s="142" t="s">
        <v>290</v>
      </c>
      <c r="U7" s="147" t="s">
        <v>300</v>
      </c>
      <c r="V7" s="152">
        <v>1</v>
      </c>
      <c r="W7" s="137" t="s">
        <v>320</v>
      </c>
      <c r="X7" s="153"/>
      <c r="Y7" s="153"/>
      <c r="Z7" s="153"/>
      <c r="AA7" s="153"/>
      <c r="AB7" s="154"/>
      <c r="AC7" s="155"/>
      <c r="AD7" s="395"/>
      <c r="AE7" s="303" t="s">
        <v>332</v>
      </c>
      <c r="AF7" s="306" t="s">
        <v>336</v>
      </c>
      <c r="AG7" s="339" t="s">
        <v>325</v>
      </c>
      <c r="AH7" s="351">
        <v>300751880</v>
      </c>
      <c r="AI7" s="351">
        <v>300751880</v>
      </c>
      <c r="AJ7" s="397"/>
      <c r="AK7" s="397"/>
      <c r="AL7" s="156"/>
      <c r="AM7" s="138">
        <v>1</v>
      </c>
      <c r="AN7" s="130" t="s">
        <v>113</v>
      </c>
      <c r="AO7" s="157" t="s">
        <v>111</v>
      </c>
      <c r="AP7" s="339" t="s">
        <v>337</v>
      </c>
      <c r="AQ7" s="345">
        <v>300751880</v>
      </c>
      <c r="AR7" s="339" t="s">
        <v>332</v>
      </c>
      <c r="AS7" s="339" t="s">
        <v>340</v>
      </c>
      <c r="AT7" s="339" t="s">
        <v>108</v>
      </c>
      <c r="AU7" s="203"/>
      <c r="AV7" s="124"/>
      <c r="AW7" s="158"/>
      <c r="AX7" s="158"/>
      <c r="AY7" s="362"/>
      <c r="AZ7" s="362"/>
      <c r="BA7" s="159"/>
      <c r="BB7" s="160"/>
      <c r="BC7" s="160"/>
    </row>
    <row r="8" spans="2:55" ht="47.25" customHeight="1">
      <c r="B8" s="423"/>
      <c r="C8" s="425"/>
      <c r="D8" s="427"/>
      <c r="E8" s="411"/>
      <c r="F8" s="412"/>
      <c r="G8" s="417"/>
      <c r="H8" s="406"/>
      <c r="I8" s="339" t="s">
        <v>79</v>
      </c>
      <c r="J8" s="339" t="s">
        <v>84</v>
      </c>
      <c r="K8" s="303" t="s">
        <v>85</v>
      </c>
      <c r="L8" s="340"/>
      <c r="M8" s="340"/>
      <c r="N8" s="340"/>
      <c r="O8" s="340"/>
      <c r="P8" s="368"/>
      <c r="Q8" s="340"/>
      <c r="R8" s="340"/>
      <c r="S8" s="325"/>
      <c r="T8" s="161" t="s">
        <v>289</v>
      </c>
      <c r="U8" s="162" t="s">
        <v>301</v>
      </c>
      <c r="V8" s="152">
        <v>5</v>
      </c>
      <c r="W8" s="163" t="s">
        <v>321</v>
      </c>
      <c r="X8" s="400">
        <v>8930</v>
      </c>
      <c r="Y8" s="400">
        <f>SUM(X8+7622)</f>
        <v>16552</v>
      </c>
      <c r="Z8" s="400">
        <f>SUM(Y8+2305+3054)</f>
        <v>21911</v>
      </c>
      <c r="AA8" s="400">
        <f>SUM(Z8+4496)</f>
        <v>26407</v>
      </c>
      <c r="AB8" s="164">
        <f>Y8/V8</f>
        <v>3310.4</v>
      </c>
      <c r="AC8" s="165">
        <f>AB8</f>
        <v>3310.4</v>
      </c>
      <c r="AD8" s="395"/>
      <c r="AE8" s="304"/>
      <c r="AF8" s="307"/>
      <c r="AG8" s="340"/>
      <c r="AH8" s="352"/>
      <c r="AI8" s="352"/>
      <c r="AJ8" s="397"/>
      <c r="AK8" s="397"/>
      <c r="AL8" s="166"/>
      <c r="AM8" s="366" t="s">
        <v>149</v>
      </c>
      <c r="AN8" s="130" t="s">
        <v>113</v>
      </c>
      <c r="AO8" s="130" t="s">
        <v>111</v>
      </c>
      <c r="AP8" s="340"/>
      <c r="AQ8" s="346"/>
      <c r="AR8" s="340"/>
      <c r="AS8" s="340"/>
      <c r="AT8" s="340"/>
      <c r="AU8" s="357" t="s">
        <v>196</v>
      </c>
      <c r="AV8" s="384" t="s">
        <v>197</v>
      </c>
      <c r="AW8" s="393"/>
      <c r="AX8" s="393"/>
      <c r="AY8" s="362"/>
      <c r="AZ8" s="362"/>
      <c r="BA8" s="388"/>
      <c r="BB8" s="167"/>
      <c r="BC8" s="167"/>
    </row>
    <row r="9" spans="2:55" ht="65.25" customHeight="1">
      <c r="B9" s="423"/>
      <c r="C9" s="425"/>
      <c r="D9" s="427"/>
      <c r="E9" s="411"/>
      <c r="F9" s="412"/>
      <c r="G9" s="418"/>
      <c r="H9" s="407"/>
      <c r="I9" s="341"/>
      <c r="J9" s="341"/>
      <c r="K9" s="305"/>
      <c r="L9" s="341"/>
      <c r="M9" s="341"/>
      <c r="N9" s="341"/>
      <c r="O9" s="341"/>
      <c r="P9" s="379"/>
      <c r="Q9" s="341"/>
      <c r="R9" s="341"/>
      <c r="S9" s="326"/>
      <c r="T9" s="161" t="s">
        <v>137</v>
      </c>
      <c r="U9" s="161" t="s">
        <v>135</v>
      </c>
      <c r="V9" s="130">
        <v>25000</v>
      </c>
      <c r="W9" s="163" t="s">
        <v>117</v>
      </c>
      <c r="X9" s="401"/>
      <c r="Y9" s="401"/>
      <c r="Z9" s="401"/>
      <c r="AA9" s="401"/>
      <c r="AB9" s="168"/>
      <c r="AC9" s="168"/>
      <c r="AD9" s="396"/>
      <c r="AE9" s="304"/>
      <c r="AF9" s="308"/>
      <c r="AG9" s="341"/>
      <c r="AH9" s="353"/>
      <c r="AI9" s="353"/>
      <c r="AJ9" s="397"/>
      <c r="AK9" s="397"/>
      <c r="AL9" s="169"/>
      <c r="AM9" s="366"/>
      <c r="AN9" s="130" t="s">
        <v>110</v>
      </c>
      <c r="AO9" s="130" t="s">
        <v>111</v>
      </c>
      <c r="AP9" s="341"/>
      <c r="AQ9" s="347"/>
      <c r="AR9" s="341"/>
      <c r="AS9" s="341"/>
      <c r="AT9" s="341"/>
      <c r="AU9" s="357"/>
      <c r="AV9" s="384"/>
      <c r="AW9" s="393"/>
      <c r="AX9" s="393"/>
      <c r="AY9" s="381"/>
      <c r="AZ9" s="381"/>
      <c r="BA9" s="390"/>
      <c r="BB9" s="160"/>
      <c r="BC9" s="160"/>
    </row>
    <row r="10" spans="2:55" ht="66" customHeight="1">
      <c r="B10" s="423"/>
      <c r="C10" s="425"/>
      <c r="D10" s="427"/>
      <c r="E10" s="411"/>
      <c r="F10" s="412"/>
      <c r="G10" s="413" t="s">
        <v>329</v>
      </c>
      <c r="H10" s="408" t="s">
        <v>27</v>
      </c>
      <c r="I10" s="121"/>
      <c r="J10" s="121"/>
      <c r="K10" s="170"/>
      <c r="L10" s="339" t="s">
        <v>36</v>
      </c>
      <c r="M10" s="339" t="s">
        <v>91</v>
      </c>
      <c r="N10" s="339" t="s">
        <v>283</v>
      </c>
      <c r="O10" s="367">
        <v>0</v>
      </c>
      <c r="P10" s="367">
        <v>5</v>
      </c>
      <c r="Q10" s="339" t="s">
        <v>283</v>
      </c>
      <c r="R10" s="358" t="s">
        <v>48</v>
      </c>
      <c r="S10" s="419">
        <v>2017130010019</v>
      </c>
      <c r="T10" s="163" t="s">
        <v>334</v>
      </c>
      <c r="U10" s="161" t="s">
        <v>313</v>
      </c>
      <c r="V10" s="171">
        <v>500</v>
      </c>
      <c r="W10" s="142" t="s">
        <v>154</v>
      </c>
      <c r="X10" s="168"/>
      <c r="Y10" s="168"/>
      <c r="Z10" s="168"/>
      <c r="AA10" s="168"/>
      <c r="AB10" s="168"/>
      <c r="AC10" s="168"/>
      <c r="AD10" s="172"/>
      <c r="AE10" s="303" t="s">
        <v>333</v>
      </c>
      <c r="AF10" s="306" t="s">
        <v>335</v>
      </c>
      <c r="AG10" s="339" t="s">
        <v>325</v>
      </c>
      <c r="AH10" s="348">
        <v>206766917</v>
      </c>
      <c r="AI10" s="348">
        <v>206766917</v>
      </c>
      <c r="AJ10" s="348">
        <v>206766917</v>
      </c>
      <c r="AK10" s="173"/>
      <c r="AL10" s="169"/>
      <c r="AM10" s="303" t="s">
        <v>143</v>
      </c>
      <c r="AN10" s="141" t="s">
        <v>113</v>
      </c>
      <c r="AO10" s="141" t="s">
        <v>111</v>
      </c>
      <c r="AP10" s="339" t="s">
        <v>337</v>
      </c>
      <c r="AQ10" s="345">
        <v>206766917</v>
      </c>
      <c r="AR10" s="339" t="s">
        <v>333</v>
      </c>
      <c r="AS10" s="339" t="s">
        <v>335</v>
      </c>
      <c r="AT10" s="138" t="s">
        <v>108</v>
      </c>
      <c r="AU10" s="203"/>
      <c r="AV10" s="124"/>
      <c r="AW10" s="204"/>
      <c r="AX10" s="205"/>
      <c r="AY10" s="174"/>
      <c r="AZ10" s="174"/>
      <c r="BA10" s="175"/>
      <c r="BB10" s="160"/>
      <c r="BC10" s="160"/>
    </row>
    <row r="11" spans="2:55" ht="64.5" customHeight="1">
      <c r="B11" s="423"/>
      <c r="C11" s="425"/>
      <c r="D11" s="427"/>
      <c r="E11" s="411"/>
      <c r="F11" s="412"/>
      <c r="G11" s="414"/>
      <c r="H11" s="409"/>
      <c r="I11" s="121"/>
      <c r="J11" s="121"/>
      <c r="K11" s="170"/>
      <c r="L11" s="340"/>
      <c r="M11" s="340"/>
      <c r="N11" s="340"/>
      <c r="O11" s="368"/>
      <c r="P11" s="368"/>
      <c r="Q11" s="340"/>
      <c r="R11" s="359"/>
      <c r="S11" s="420"/>
      <c r="T11" s="163" t="s">
        <v>284</v>
      </c>
      <c r="U11" s="161" t="s">
        <v>286</v>
      </c>
      <c r="V11" s="171">
        <v>600</v>
      </c>
      <c r="W11" s="142" t="s">
        <v>154</v>
      </c>
      <c r="X11" s="168"/>
      <c r="Y11" s="168"/>
      <c r="Z11" s="168"/>
      <c r="AA11" s="168"/>
      <c r="AB11" s="168"/>
      <c r="AC11" s="168"/>
      <c r="AD11" s="172"/>
      <c r="AE11" s="304"/>
      <c r="AF11" s="307"/>
      <c r="AG11" s="340"/>
      <c r="AH11" s="349"/>
      <c r="AI11" s="349"/>
      <c r="AJ11" s="349"/>
      <c r="AK11" s="173"/>
      <c r="AL11" s="169"/>
      <c r="AM11" s="304"/>
      <c r="AN11" s="141" t="s">
        <v>113</v>
      </c>
      <c r="AO11" s="141" t="s">
        <v>111</v>
      </c>
      <c r="AP11" s="340"/>
      <c r="AQ11" s="346"/>
      <c r="AR11" s="340"/>
      <c r="AS11" s="340"/>
      <c r="AT11" s="138" t="s">
        <v>108</v>
      </c>
      <c r="AU11" s="203"/>
      <c r="AV11" s="124"/>
      <c r="AW11" s="204"/>
      <c r="AX11" s="205"/>
      <c r="AY11" s="174"/>
      <c r="AZ11" s="174"/>
      <c r="BA11" s="175"/>
    </row>
    <row r="12" spans="2:55" s="146" customFormat="1" ht="30.75" customHeight="1">
      <c r="B12" s="423"/>
      <c r="C12" s="425"/>
      <c r="D12" s="428"/>
      <c r="E12" s="411"/>
      <c r="F12" s="412"/>
      <c r="G12" s="415"/>
      <c r="H12" s="410"/>
      <c r="I12" s="176" t="s">
        <v>88</v>
      </c>
      <c r="J12" s="176" t="s">
        <v>89</v>
      </c>
      <c r="K12" s="176" t="s">
        <v>90</v>
      </c>
      <c r="L12" s="341"/>
      <c r="M12" s="341"/>
      <c r="N12" s="341"/>
      <c r="O12" s="379"/>
      <c r="P12" s="379"/>
      <c r="Q12" s="341"/>
      <c r="R12" s="360"/>
      <c r="S12" s="421"/>
      <c r="T12" s="177" t="s">
        <v>285</v>
      </c>
      <c r="U12" s="161" t="s">
        <v>287</v>
      </c>
      <c r="V12" s="130">
        <v>600</v>
      </c>
      <c r="W12" s="137" t="s">
        <v>316</v>
      </c>
      <c r="X12" s="143">
        <v>0</v>
      </c>
      <c r="Y12" s="143">
        <v>0</v>
      </c>
      <c r="Z12" s="143">
        <v>5</v>
      </c>
      <c r="AA12" s="143">
        <v>5</v>
      </c>
      <c r="AB12" s="144">
        <f>Y12/V12</f>
        <v>0</v>
      </c>
      <c r="AC12" s="145">
        <f>AB12</f>
        <v>0</v>
      </c>
      <c r="AD12" s="145">
        <f>AC12</f>
        <v>0</v>
      </c>
      <c r="AE12" s="305"/>
      <c r="AF12" s="308"/>
      <c r="AG12" s="341"/>
      <c r="AH12" s="350"/>
      <c r="AI12" s="350"/>
      <c r="AJ12" s="350"/>
      <c r="AK12" s="178">
        <f>AI12</f>
        <v>0</v>
      </c>
      <c r="AL12" s="179" t="e">
        <f>AK12/AJ12</f>
        <v>#DIV/0!</v>
      </c>
      <c r="AM12" s="305"/>
      <c r="AN12" s="141" t="s">
        <v>113</v>
      </c>
      <c r="AO12" s="141" t="s">
        <v>111</v>
      </c>
      <c r="AP12" s="341"/>
      <c r="AQ12" s="347"/>
      <c r="AR12" s="341"/>
      <c r="AS12" s="341"/>
      <c r="AT12" s="124" t="s">
        <v>108</v>
      </c>
      <c r="AU12" s="206" t="s">
        <v>198</v>
      </c>
      <c r="AV12" s="176" t="s">
        <v>195</v>
      </c>
      <c r="AW12" s="207"/>
      <c r="AX12" s="180"/>
      <c r="AY12" s="181"/>
      <c r="AZ12" s="181"/>
      <c r="BA12" s="175"/>
      <c r="BB12" s="18"/>
      <c r="BC12" s="18"/>
    </row>
    <row r="13" spans="2:55" s="146" customFormat="1" ht="346.5" customHeight="1">
      <c r="B13" s="423"/>
      <c r="C13" s="425"/>
      <c r="D13" s="182"/>
      <c r="E13" s="411"/>
      <c r="F13" s="412"/>
      <c r="G13" s="429" t="s">
        <v>30</v>
      </c>
      <c r="H13" s="408" t="s">
        <v>31</v>
      </c>
      <c r="I13" s="183"/>
      <c r="J13" s="183"/>
      <c r="K13" s="183"/>
      <c r="L13" s="339" t="s">
        <v>37</v>
      </c>
      <c r="M13" s="339" t="s">
        <v>69</v>
      </c>
      <c r="N13" s="339" t="s">
        <v>70</v>
      </c>
      <c r="O13" s="339" t="s">
        <v>71</v>
      </c>
      <c r="P13" s="367">
        <v>127662</v>
      </c>
      <c r="Q13" s="339" t="s">
        <v>282</v>
      </c>
      <c r="R13" s="358" t="s">
        <v>45</v>
      </c>
      <c r="S13" s="324">
        <v>2017130010044</v>
      </c>
      <c r="T13" s="184" t="s">
        <v>278</v>
      </c>
      <c r="U13" s="176" t="s">
        <v>279</v>
      </c>
      <c r="V13" s="185">
        <v>600</v>
      </c>
      <c r="W13" s="339" t="s">
        <v>117</v>
      </c>
      <c r="X13" s="143"/>
      <c r="Y13" s="143"/>
      <c r="Z13" s="143"/>
      <c r="AA13" s="143"/>
      <c r="AB13" s="144"/>
      <c r="AC13" s="145"/>
      <c r="AD13" s="145"/>
      <c r="AE13" s="306" t="s">
        <v>342</v>
      </c>
      <c r="AF13" s="306" t="s">
        <v>343</v>
      </c>
      <c r="AG13" s="303" t="s">
        <v>325</v>
      </c>
      <c r="AH13" s="336">
        <v>206766917</v>
      </c>
      <c r="AI13" s="336">
        <v>206766917</v>
      </c>
      <c r="AJ13" s="336">
        <f>AH13</f>
        <v>206766917</v>
      </c>
      <c r="AK13" s="186"/>
      <c r="AL13" s="166"/>
      <c r="AM13" s="303" t="s">
        <v>148</v>
      </c>
      <c r="AN13" s="141" t="s">
        <v>113</v>
      </c>
      <c r="AO13" s="141" t="s">
        <v>111</v>
      </c>
      <c r="AP13" s="138" t="s">
        <v>337</v>
      </c>
      <c r="AQ13" s="336">
        <v>206766917</v>
      </c>
      <c r="AR13" s="306" t="s">
        <v>342</v>
      </c>
      <c r="AS13" s="306" t="s">
        <v>343</v>
      </c>
      <c r="AT13" s="303" t="s">
        <v>108</v>
      </c>
      <c r="AU13" s="206"/>
      <c r="AV13" s="176"/>
      <c r="AW13" s="208"/>
      <c r="AX13" s="180"/>
      <c r="AY13" s="181"/>
      <c r="AZ13" s="181"/>
      <c r="BA13" s="159"/>
      <c r="BB13" s="18"/>
      <c r="BC13" s="18"/>
    </row>
    <row r="14" spans="2:55" s="146" customFormat="1" ht="38.25">
      <c r="B14" s="423"/>
      <c r="C14" s="425"/>
      <c r="D14" s="182"/>
      <c r="E14" s="411"/>
      <c r="F14" s="412"/>
      <c r="G14" s="430"/>
      <c r="H14" s="409"/>
      <c r="I14" s="183"/>
      <c r="J14" s="183"/>
      <c r="K14" s="183"/>
      <c r="L14" s="340"/>
      <c r="M14" s="340"/>
      <c r="N14" s="340"/>
      <c r="O14" s="340"/>
      <c r="P14" s="368"/>
      <c r="Q14" s="340"/>
      <c r="R14" s="359"/>
      <c r="S14" s="325"/>
      <c r="T14" s="187" t="s">
        <v>330</v>
      </c>
      <c r="U14" s="176" t="s">
        <v>280</v>
      </c>
      <c r="V14" s="188">
        <v>500</v>
      </c>
      <c r="W14" s="340"/>
      <c r="X14" s="143"/>
      <c r="Y14" s="143"/>
      <c r="Z14" s="143"/>
      <c r="AA14" s="143"/>
      <c r="AB14" s="144"/>
      <c r="AC14" s="145"/>
      <c r="AD14" s="145"/>
      <c r="AE14" s="307"/>
      <c r="AF14" s="307"/>
      <c r="AG14" s="304"/>
      <c r="AH14" s="337"/>
      <c r="AI14" s="337"/>
      <c r="AJ14" s="337"/>
      <c r="AK14" s="186"/>
      <c r="AL14" s="166"/>
      <c r="AM14" s="304"/>
      <c r="AN14" s="141" t="s">
        <v>113</v>
      </c>
      <c r="AO14" s="141" t="s">
        <v>111</v>
      </c>
      <c r="AP14" s="138" t="s">
        <v>337</v>
      </c>
      <c r="AQ14" s="337"/>
      <c r="AR14" s="307"/>
      <c r="AS14" s="307"/>
      <c r="AT14" s="304"/>
      <c r="AU14" s="206"/>
      <c r="AV14" s="176"/>
      <c r="AW14" s="208"/>
      <c r="AX14" s="180"/>
      <c r="AY14" s="181"/>
      <c r="AZ14" s="181"/>
      <c r="BA14" s="159"/>
      <c r="BB14" s="18"/>
      <c r="BC14" s="18"/>
    </row>
    <row r="15" spans="2:55" s="146" customFormat="1" ht="69" customHeight="1">
      <c r="B15" s="423"/>
      <c r="C15" s="425"/>
      <c r="D15" s="413" t="s">
        <v>30</v>
      </c>
      <c r="E15" s="411"/>
      <c r="F15" s="412"/>
      <c r="G15" s="430"/>
      <c r="H15" s="409"/>
      <c r="I15" s="339" t="s">
        <v>65</v>
      </c>
      <c r="J15" s="339" t="s">
        <v>66</v>
      </c>
      <c r="K15" s="339" t="s">
        <v>67</v>
      </c>
      <c r="L15" s="341"/>
      <c r="M15" s="341"/>
      <c r="N15" s="341"/>
      <c r="O15" s="341"/>
      <c r="P15" s="379"/>
      <c r="Q15" s="341"/>
      <c r="R15" s="360"/>
      <c r="S15" s="326"/>
      <c r="T15" s="184" t="s">
        <v>331</v>
      </c>
      <c r="U15" s="176" t="s">
        <v>281</v>
      </c>
      <c r="V15" s="189">
        <v>25</v>
      </c>
      <c r="W15" s="341"/>
      <c r="X15" s="143">
        <v>11</v>
      </c>
      <c r="Y15" s="143">
        <f>SUM(X15+76)</f>
        <v>87</v>
      </c>
      <c r="Z15" s="143">
        <f>SUM(Y15+74)</f>
        <v>161</v>
      </c>
      <c r="AA15" s="143">
        <f>SUM(Z15+86)</f>
        <v>247</v>
      </c>
      <c r="AB15" s="144">
        <f>100%</f>
        <v>1</v>
      </c>
      <c r="AC15" s="145">
        <f>AB15</f>
        <v>1</v>
      </c>
      <c r="AD15" s="145">
        <f>SUM(AC15:AC19)/(2)</f>
        <v>0.50124999999999997</v>
      </c>
      <c r="AE15" s="308"/>
      <c r="AF15" s="308"/>
      <c r="AG15" s="305"/>
      <c r="AH15" s="338"/>
      <c r="AI15" s="338"/>
      <c r="AJ15" s="337"/>
      <c r="AK15" s="336">
        <f>AI15</f>
        <v>0</v>
      </c>
      <c r="AL15" s="363">
        <f>AK15/AJ13</f>
        <v>0</v>
      </c>
      <c r="AM15" s="305"/>
      <c r="AN15" s="141" t="s">
        <v>113</v>
      </c>
      <c r="AO15" s="141" t="s">
        <v>111</v>
      </c>
      <c r="AP15" s="138" t="s">
        <v>337</v>
      </c>
      <c r="AQ15" s="338"/>
      <c r="AR15" s="308"/>
      <c r="AS15" s="308"/>
      <c r="AT15" s="305"/>
      <c r="AU15" s="357" t="s">
        <v>199</v>
      </c>
      <c r="AV15" s="384" t="s">
        <v>195</v>
      </c>
      <c r="AW15" s="361"/>
      <c r="AX15" s="361"/>
      <c r="AY15" s="361"/>
      <c r="AZ15" s="190"/>
      <c r="BA15" s="388"/>
      <c r="BB15" s="18"/>
      <c r="BC15" s="18"/>
    </row>
    <row r="16" spans="2:55" s="146" customFormat="1" ht="27.75" customHeight="1">
      <c r="B16" s="423"/>
      <c r="C16" s="425"/>
      <c r="D16" s="414"/>
      <c r="E16" s="411"/>
      <c r="F16" s="412"/>
      <c r="G16" s="430"/>
      <c r="H16" s="409"/>
      <c r="I16" s="340"/>
      <c r="J16" s="340"/>
      <c r="K16" s="340"/>
      <c r="L16" s="339" t="s">
        <v>151</v>
      </c>
      <c r="M16" s="339" t="s">
        <v>68</v>
      </c>
      <c r="N16" s="339" t="s">
        <v>263</v>
      </c>
      <c r="O16" s="339" t="s">
        <v>72</v>
      </c>
      <c r="P16" s="367">
        <v>1</v>
      </c>
      <c r="Q16" s="339" t="s">
        <v>322</v>
      </c>
      <c r="R16" s="339" t="s">
        <v>262</v>
      </c>
      <c r="S16" s="324">
        <v>2017130010027</v>
      </c>
      <c r="T16" s="161" t="s">
        <v>260</v>
      </c>
      <c r="U16" s="162" t="s">
        <v>264</v>
      </c>
      <c r="V16" s="141">
        <v>3</v>
      </c>
      <c r="W16" s="142"/>
      <c r="X16" s="143"/>
      <c r="Y16" s="143"/>
      <c r="Z16" s="143"/>
      <c r="AA16" s="143"/>
      <c r="AB16" s="144"/>
      <c r="AC16" s="145"/>
      <c r="AD16" s="145"/>
      <c r="AE16" s="306" t="s">
        <v>344</v>
      </c>
      <c r="AF16" s="306" t="s">
        <v>345</v>
      </c>
      <c r="AG16" s="327" t="s">
        <v>325</v>
      </c>
      <c r="AH16" s="336">
        <v>112781955</v>
      </c>
      <c r="AI16" s="336">
        <v>112781955</v>
      </c>
      <c r="AJ16" s="336">
        <v>112781955</v>
      </c>
      <c r="AK16" s="337"/>
      <c r="AL16" s="364"/>
      <c r="AM16" s="124"/>
      <c r="AN16" s="141" t="s">
        <v>113</v>
      </c>
      <c r="AO16" s="141" t="s">
        <v>111</v>
      </c>
      <c r="AP16" s="138" t="s">
        <v>337</v>
      </c>
      <c r="AQ16" s="336">
        <v>112781955</v>
      </c>
      <c r="AR16" s="306" t="s">
        <v>344</v>
      </c>
      <c r="AS16" s="306" t="s">
        <v>345</v>
      </c>
      <c r="AT16" s="303" t="s">
        <v>108</v>
      </c>
      <c r="AU16" s="357"/>
      <c r="AV16" s="384"/>
      <c r="AW16" s="362"/>
      <c r="AX16" s="362"/>
      <c r="AY16" s="362"/>
      <c r="AZ16" s="174"/>
      <c r="BA16" s="389"/>
      <c r="BB16" s="18"/>
      <c r="BC16" s="18"/>
    </row>
    <row r="17" spans="2:471" s="146" customFormat="1" ht="84.75" customHeight="1">
      <c r="B17" s="423"/>
      <c r="C17" s="425"/>
      <c r="D17" s="414"/>
      <c r="E17" s="411"/>
      <c r="F17" s="412"/>
      <c r="G17" s="430"/>
      <c r="H17" s="409"/>
      <c r="I17" s="340"/>
      <c r="J17" s="340"/>
      <c r="K17" s="340"/>
      <c r="L17" s="340"/>
      <c r="M17" s="340"/>
      <c r="N17" s="340"/>
      <c r="O17" s="340"/>
      <c r="P17" s="368"/>
      <c r="Q17" s="340"/>
      <c r="R17" s="340"/>
      <c r="S17" s="325"/>
      <c r="T17" s="161" t="s">
        <v>261</v>
      </c>
      <c r="U17" s="161" t="s">
        <v>265</v>
      </c>
      <c r="V17" s="130">
        <v>20</v>
      </c>
      <c r="W17" s="137" t="s">
        <v>316</v>
      </c>
      <c r="X17" s="143"/>
      <c r="Y17" s="143"/>
      <c r="Z17" s="143"/>
      <c r="AA17" s="143"/>
      <c r="AB17" s="144"/>
      <c r="AC17" s="145"/>
      <c r="AD17" s="145"/>
      <c r="AE17" s="307"/>
      <c r="AF17" s="307"/>
      <c r="AG17" s="328"/>
      <c r="AH17" s="337"/>
      <c r="AI17" s="337"/>
      <c r="AJ17" s="337"/>
      <c r="AK17" s="337"/>
      <c r="AL17" s="364"/>
      <c r="AM17" s="124"/>
      <c r="AN17" s="141" t="s">
        <v>113</v>
      </c>
      <c r="AO17" s="141" t="s">
        <v>111</v>
      </c>
      <c r="AP17" s="138" t="s">
        <v>337</v>
      </c>
      <c r="AQ17" s="337"/>
      <c r="AR17" s="307"/>
      <c r="AS17" s="307"/>
      <c r="AT17" s="304"/>
      <c r="AU17" s="357"/>
      <c r="AV17" s="384"/>
      <c r="AW17" s="362"/>
      <c r="AX17" s="362"/>
      <c r="AY17" s="362"/>
      <c r="AZ17" s="174"/>
      <c r="BA17" s="389"/>
      <c r="BB17" s="18"/>
      <c r="BC17" s="18"/>
    </row>
    <row r="18" spans="2:471" s="146" customFormat="1" ht="51" customHeight="1">
      <c r="B18" s="423"/>
      <c r="C18" s="425"/>
      <c r="D18" s="414"/>
      <c r="E18" s="191"/>
      <c r="F18" s="191"/>
      <c r="G18" s="430"/>
      <c r="H18" s="409"/>
      <c r="I18" s="340"/>
      <c r="J18" s="340"/>
      <c r="K18" s="340"/>
      <c r="L18" s="340"/>
      <c r="M18" s="340"/>
      <c r="N18" s="340"/>
      <c r="O18" s="340"/>
      <c r="P18" s="368"/>
      <c r="Q18" s="340"/>
      <c r="R18" s="340"/>
      <c r="S18" s="325"/>
      <c r="T18" s="161" t="s">
        <v>266</v>
      </c>
      <c r="U18" s="161" t="s">
        <v>267</v>
      </c>
      <c r="V18" s="130">
        <v>3</v>
      </c>
      <c r="W18" s="137" t="s">
        <v>317</v>
      </c>
      <c r="X18" s="143"/>
      <c r="Y18" s="143"/>
      <c r="Z18" s="143"/>
      <c r="AA18" s="143"/>
      <c r="AB18" s="144"/>
      <c r="AC18" s="145"/>
      <c r="AD18" s="145"/>
      <c r="AE18" s="307"/>
      <c r="AF18" s="307"/>
      <c r="AG18" s="328"/>
      <c r="AH18" s="337"/>
      <c r="AI18" s="337"/>
      <c r="AJ18" s="337"/>
      <c r="AK18" s="337"/>
      <c r="AL18" s="364"/>
      <c r="AM18" s="124"/>
      <c r="AN18" s="141" t="s">
        <v>113</v>
      </c>
      <c r="AO18" s="141" t="s">
        <v>111</v>
      </c>
      <c r="AP18" s="138" t="s">
        <v>337</v>
      </c>
      <c r="AQ18" s="337"/>
      <c r="AR18" s="307"/>
      <c r="AS18" s="307"/>
      <c r="AT18" s="304"/>
      <c r="AU18" s="357"/>
      <c r="AV18" s="384"/>
      <c r="AW18" s="362"/>
      <c r="AX18" s="362"/>
      <c r="AY18" s="362"/>
      <c r="AZ18" s="174"/>
      <c r="BA18" s="389"/>
      <c r="BB18" s="18"/>
      <c r="BC18" s="18"/>
    </row>
    <row r="19" spans="2:471" ht="60.75" customHeight="1">
      <c r="B19" s="423"/>
      <c r="C19" s="425"/>
      <c r="D19" s="414"/>
      <c r="E19" s="191"/>
      <c r="F19" s="191"/>
      <c r="G19" s="430"/>
      <c r="H19" s="410"/>
      <c r="I19" s="379"/>
      <c r="J19" s="379"/>
      <c r="K19" s="379"/>
      <c r="L19" s="341"/>
      <c r="M19" s="341"/>
      <c r="N19" s="341"/>
      <c r="O19" s="341"/>
      <c r="P19" s="379"/>
      <c r="Q19" s="341"/>
      <c r="R19" s="341"/>
      <c r="S19" s="326"/>
      <c r="T19" s="161" t="s">
        <v>318</v>
      </c>
      <c r="U19" s="161" t="s">
        <v>268</v>
      </c>
      <c r="V19" s="130">
        <v>400</v>
      </c>
      <c r="W19" s="137" t="s">
        <v>319</v>
      </c>
      <c r="X19" s="148">
        <v>1</v>
      </c>
      <c r="Y19" s="148">
        <f>SUM(X19)</f>
        <v>1</v>
      </c>
      <c r="Z19" s="148">
        <f t="shared" ref="Z19:AA19" si="0">SUM(Y19)</f>
        <v>1</v>
      </c>
      <c r="AA19" s="148">
        <f t="shared" si="0"/>
        <v>1</v>
      </c>
      <c r="AB19" s="149">
        <f>Y19/V19</f>
        <v>2.5000000000000001E-3</v>
      </c>
      <c r="AC19" s="150">
        <f>AB19</f>
        <v>2.5000000000000001E-3</v>
      </c>
      <c r="AD19" s="148"/>
      <c r="AE19" s="308"/>
      <c r="AF19" s="308"/>
      <c r="AG19" s="329"/>
      <c r="AH19" s="338"/>
      <c r="AI19" s="338"/>
      <c r="AJ19" s="338"/>
      <c r="AK19" s="338"/>
      <c r="AL19" s="365"/>
      <c r="AM19" s="138" t="s">
        <v>118</v>
      </c>
      <c r="AN19" s="141" t="s">
        <v>113</v>
      </c>
      <c r="AO19" s="141" t="s">
        <v>111</v>
      </c>
      <c r="AP19" s="138" t="s">
        <v>337</v>
      </c>
      <c r="AQ19" s="338"/>
      <c r="AR19" s="308"/>
      <c r="AS19" s="308"/>
      <c r="AT19" s="305"/>
      <c r="AU19" s="357"/>
      <c r="AV19" s="384"/>
      <c r="AW19" s="381"/>
      <c r="AX19" s="381"/>
      <c r="AY19" s="381"/>
      <c r="AZ19" s="192"/>
      <c r="BA19" s="390"/>
    </row>
    <row r="20" spans="2:471" ht="30" customHeight="1">
      <c r="B20" s="423"/>
      <c r="C20" s="425"/>
      <c r="D20" s="414"/>
      <c r="E20" s="191"/>
      <c r="F20" s="191"/>
      <c r="G20" s="430"/>
      <c r="H20" s="391" t="s">
        <v>32</v>
      </c>
      <c r="I20" s="339" t="s">
        <v>58</v>
      </c>
      <c r="J20" s="339" t="s">
        <v>59</v>
      </c>
      <c r="K20" s="339" t="s">
        <v>60</v>
      </c>
      <c r="L20" s="366" t="s">
        <v>38</v>
      </c>
      <c r="M20" s="339" t="s">
        <v>61</v>
      </c>
      <c r="N20" s="339" t="s">
        <v>62</v>
      </c>
      <c r="O20" s="367" t="s">
        <v>63</v>
      </c>
      <c r="P20" s="367">
        <v>488</v>
      </c>
      <c r="Q20" s="339" t="s">
        <v>259</v>
      </c>
      <c r="R20" s="366" t="s">
        <v>47</v>
      </c>
      <c r="S20" s="378">
        <v>2018130010001</v>
      </c>
      <c r="T20" s="138" t="s">
        <v>258</v>
      </c>
      <c r="U20" s="162" t="s">
        <v>253</v>
      </c>
      <c r="V20" s="367">
        <v>200</v>
      </c>
      <c r="W20" s="339" t="s">
        <v>257</v>
      </c>
      <c r="X20" s="372">
        <v>151</v>
      </c>
      <c r="Y20" s="372">
        <f>SUM(X20+256)</f>
        <v>407</v>
      </c>
      <c r="Z20" s="372">
        <f>SUM(Y20+72)</f>
        <v>479</v>
      </c>
      <c r="AA20" s="372">
        <f>SUM(Z20+9)</f>
        <v>488</v>
      </c>
      <c r="AB20" s="153"/>
      <c r="AC20" s="155">
        <f>AB21</f>
        <v>1</v>
      </c>
      <c r="AD20" s="375">
        <f>AC20</f>
        <v>1</v>
      </c>
      <c r="AE20" s="369" t="s">
        <v>347</v>
      </c>
      <c r="AF20" s="369" t="s">
        <v>346</v>
      </c>
      <c r="AG20" s="327" t="s">
        <v>325</v>
      </c>
      <c r="AH20" s="336">
        <v>225563910</v>
      </c>
      <c r="AI20" s="336">
        <v>225563910</v>
      </c>
      <c r="AJ20" s="336">
        <f>AH20</f>
        <v>225563910</v>
      </c>
      <c r="AK20" s="336">
        <f>AI20</f>
        <v>225563910</v>
      </c>
      <c r="AL20" s="363">
        <f>AK20/AJ20</f>
        <v>1</v>
      </c>
      <c r="AM20" s="366" t="s">
        <v>123</v>
      </c>
      <c r="AN20" s="141" t="s">
        <v>113</v>
      </c>
      <c r="AO20" s="141" t="s">
        <v>111</v>
      </c>
      <c r="AP20" s="138" t="s">
        <v>337</v>
      </c>
      <c r="AQ20" s="336">
        <v>225563910</v>
      </c>
      <c r="AR20" s="369" t="s">
        <v>347</v>
      </c>
      <c r="AS20" s="369" t="s">
        <v>346</v>
      </c>
      <c r="AT20" s="366" t="s">
        <v>108</v>
      </c>
      <c r="AU20" s="303" t="s">
        <v>200</v>
      </c>
      <c r="AV20" s="303" t="s">
        <v>195</v>
      </c>
      <c r="AW20" s="361"/>
      <c r="AX20" s="361"/>
      <c r="AY20" s="361"/>
      <c r="AZ20" s="361"/>
      <c r="BA20" s="369"/>
    </row>
    <row r="21" spans="2:471" ht="25.5">
      <c r="B21" s="423"/>
      <c r="C21" s="425"/>
      <c r="D21" s="414"/>
      <c r="E21" s="191"/>
      <c r="F21" s="191"/>
      <c r="G21" s="430"/>
      <c r="H21" s="391"/>
      <c r="I21" s="340"/>
      <c r="J21" s="340"/>
      <c r="K21" s="340"/>
      <c r="L21" s="366"/>
      <c r="M21" s="340"/>
      <c r="N21" s="340"/>
      <c r="O21" s="368"/>
      <c r="P21" s="368"/>
      <c r="Q21" s="340"/>
      <c r="R21" s="366"/>
      <c r="S21" s="378"/>
      <c r="T21" s="138" t="s">
        <v>120</v>
      </c>
      <c r="U21" s="162" t="s">
        <v>256</v>
      </c>
      <c r="V21" s="368"/>
      <c r="W21" s="340"/>
      <c r="X21" s="373"/>
      <c r="Y21" s="373"/>
      <c r="Z21" s="373"/>
      <c r="AA21" s="373"/>
      <c r="AB21" s="193">
        <f>100%</f>
        <v>1</v>
      </c>
      <c r="AC21" s="194"/>
      <c r="AD21" s="376"/>
      <c r="AE21" s="370"/>
      <c r="AF21" s="370"/>
      <c r="AG21" s="328"/>
      <c r="AH21" s="337"/>
      <c r="AI21" s="337"/>
      <c r="AJ21" s="337"/>
      <c r="AK21" s="337"/>
      <c r="AL21" s="364"/>
      <c r="AM21" s="366"/>
      <c r="AN21" s="141" t="s">
        <v>113</v>
      </c>
      <c r="AO21" s="141" t="s">
        <v>111</v>
      </c>
      <c r="AP21" s="138" t="s">
        <v>337</v>
      </c>
      <c r="AQ21" s="337"/>
      <c r="AR21" s="370"/>
      <c r="AS21" s="370"/>
      <c r="AT21" s="366"/>
      <c r="AU21" s="304"/>
      <c r="AV21" s="304"/>
      <c r="AW21" s="362"/>
      <c r="AX21" s="362"/>
      <c r="AY21" s="362"/>
      <c r="AZ21" s="362"/>
      <c r="BA21" s="370"/>
    </row>
    <row r="22" spans="2:471" ht="25.5">
      <c r="B22" s="423"/>
      <c r="C22" s="425"/>
      <c r="D22" s="414"/>
      <c r="E22" s="191"/>
      <c r="F22" s="191"/>
      <c r="G22" s="430"/>
      <c r="H22" s="391"/>
      <c r="I22" s="340"/>
      <c r="J22" s="340"/>
      <c r="K22" s="340"/>
      <c r="L22" s="366"/>
      <c r="M22" s="340"/>
      <c r="N22" s="340"/>
      <c r="O22" s="368"/>
      <c r="P22" s="368"/>
      <c r="Q22" s="340"/>
      <c r="R22" s="366"/>
      <c r="S22" s="378"/>
      <c r="T22" s="138" t="s">
        <v>254</v>
      </c>
      <c r="U22" s="162" t="s">
        <v>252</v>
      </c>
      <c r="V22" s="368"/>
      <c r="W22" s="340"/>
      <c r="X22" s="373"/>
      <c r="Y22" s="373"/>
      <c r="Z22" s="373"/>
      <c r="AA22" s="373"/>
      <c r="AB22" s="194"/>
      <c r="AC22" s="194"/>
      <c r="AD22" s="376"/>
      <c r="AE22" s="370"/>
      <c r="AF22" s="370"/>
      <c r="AG22" s="328"/>
      <c r="AH22" s="337"/>
      <c r="AI22" s="337"/>
      <c r="AJ22" s="337"/>
      <c r="AK22" s="337"/>
      <c r="AL22" s="364"/>
      <c r="AM22" s="366"/>
      <c r="AN22" s="141" t="s">
        <v>113</v>
      </c>
      <c r="AO22" s="141" t="s">
        <v>111</v>
      </c>
      <c r="AP22" s="138" t="s">
        <v>337</v>
      </c>
      <c r="AQ22" s="337"/>
      <c r="AR22" s="370"/>
      <c r="AS22" s="370"/>
      <c r="AT22" s="366"/>
      <c r="AU22" s="304"/>
      <c r="AV22" s="304"/>
      <c r="AW22" s="362"/>
      <c r="AX22" s="362"/>
      <c r="AY22" s="362"/>
      <c r="AZ22" s="362"/>
      <c r="BA22" s="370"/>
      <c r="BB22" s="146"/>
      <c r="BC22" s="146"/>
    </row>
    <row r="23" spans="2:471" ht="38.25">
      <c r="B23" s="423"/>
      <c r="C23" s="425"/>
      <c r="D23" s="414"/>
      <c r="E23" s="191"/>
      <c r="F23" s="191"/>
      <c r="G23" s="430"/>
      <c r="H23" s="391"/>
      <c r="I23" s="379"/>
      <c r="J23" s="379"/>
      <c r="K23" s="379"/>
      <c r="L23" s="366"/>
      <c r="M23" s="379"/>
      <c r="N23" s="379"/>
      <c r="O23" s="379"/>
      <c r="P23" s="379"/>
      <c r="Q23" s="341"/>
      <c r="R23" s="366"/>
      <c r="S23" s="378"/>
      <c r="T23" s="138" t="s">
        <v>255</v>
      </c>
      <c r="U23" s="162" t="s">
        <v>251</v>
      </c>
      <c r="V23" s="379"/>
      <c r="W23" s="341"/>
      <c r="X23" s="374"/>
      <c r="Y23" s="374"/>
      <c r="Z23" s="374"/>
      <c r="AA23" s="374"/>
      <c r="AB23" s="195"/>
      <c r="AC23" s="195"/>
      <c r="AD23" s="377"/>
      <c r="AE23" s="371"/>
      <c r="AF23" s="371"/>
      <c r="AG23" s="329"/>
      <c r="AH23" s="338"/>
      <c r="AI23" s="338"/>
      <c r="AJ23" s="338"/>
      <c r="AK23" s="338"/>
      <c r="AL23" s="365"/>
      <c r="AM23" s="366"/>
      <c r="AN23" s="141" t="s">
        <v>113</v>
      </c>
      <c r="AO23" s="141" t="s">
        <v>111</v>
      </c>
      <c r="AP23" s="138" t="s">
        <v>337</v>
      </c>
      <c r="AQ23" s="338"/>
      <c r="AR23" s="371"/>
      <c r="AS23" s="371"/>
      <c r="AT23" s="366"/>
      <c r="AU23" s="305"/>
      <c r="AV23" s="305"/>
      <c r="AW23" s="381"/>
      <c r="AX23" s="381"/>
      <c r="AY23" s="381"/>
      <c r="AZ23" s="381"/>
      <c r="BA23" s="371"/>
    </row>
    <row r="24" spans="2:471" ht="33" customHeight="1">
      <c r="B24" s="423"/>
      <c r="C24" s="425"/>
      <c r="D24" s="414"/>
      <c r="E24" s="191"/>
      <c r="F24" s="191"/>
      <c r="G24" s="430"/>
      <c r="H24" s="408" t="s">
        <v>30</v>
      </c>
      <c r="I24" s="339" t="s">
        <v>49</v>
      </c>
      <c r="J24" s="339" t="s">
        <v>50</v>
      </c>
      <c r="K24" s="339" t="s">
        <v>51</v>
      </c>
      <c r="L24" s="339" t="s">
        <v>39</v>
      </c>
      <c r="M24" s="339" t="s">
        <v>52</v>
      </c>
      <c r="N24" s="339" t="s">
        <v>53</v>
      </c>
      <c r="O24" s="339" t="s">
        <v>54</v>
      </c>
      <c r="P24" s="367">
        <v>124009</v>
      </c>
      <c r="Q24" s="339" t="s">
        <v>64</v>
      </c>
      <c r="R24" s="358" t="s">
        <v>44</v>
      </c>
      <c r="S24" s="324">
        <v>2017130010026</v>
      </c>
      <c r="T24" s="209" t="s">
        <v>291</v>
      </c>
      <c r="U24" s="162" t="s">
        <v>302</v>
      </c>
      <c r="V24" s="367">
        <v>100000</v>
      </c>
      <c r="W24" s="137" t="s">
        <v>309</v>
      </c>
      <c r="X24" s="372">
        <v>2464</v>
      </c>
      <c r="Y24" s="372">
        <f>SUM(X24+86180)</f>
        <v>88644</v>
      </c>
      <c r="Z24" s="372">
        <f>SUM(Y24+17040)</f>
        <v>105684</v>
      </c>
      <c r="AA24" s="372">
        <f>SUM(Z24+18325)</f>
        <v>124009</v>
      </c>
      <c r="AB24" s="148"/>
      <c r="AC24" s="150">
        <f>AB25</f>
        <v>1</v>
      </c>
      <c r="AD24" s="380">
        <f>AC24</f>
        <v>1</v>
      </c>
      <c r="AE24" s="306" t="s">
        <v>348</v>
      </c>
      <c r="AF24" s="306" t="s">
        <v>349</v>
      </c>
      <c r="AG24" s="327" t="s">
        <v>325</v>
      </c>
      <c r="AH24" s="336">
        <v>1052631579</v>
      </c>
      <c r="AI24" s="336">
        <v>1052631579</v>
      </c>
      <c r="AJ24" s="336">
        <f>SUM(AH24+AH25)</f>
        <v>1052631579</v>
      </c>
      <c r="AK24" s="127">
        <f>SUM(AI24+AI25)</f>
        <v>1052631579</v>
      </c>
      <c r="AL24" s="363">
        <f>AK24/AJ24</f>
        <v>1</v>
      </c>
      <c r="AM24" s="384" t="s">
        <v>128</v>
      </c>
      <c r="AN24" s="141" t="s">
        <v>113</v>
      </c>
      <c r="AO24" s="141" t="s">
        <v>111</v>
      </c>
      <c r="AP24" s="138" t="s">
        <v>337</v>
      </c>
      <c r="AQ24" s="385">
        <v>1052631579</v>
      </c>
      <c r="AR24" s="306" t="s">
        <v>348</v>
      </c>
      <c r="AS24" s="306" t="s">
        <v>349</v>
      </c>
      <c r="AT24" s="384" t="s">
        <v>108</v>
      </c>
      <c r="AU24" s="303" t="s">
        <v>201</v>
      </c>
      <c r="AV24" s="303" t="s">
        <v>195</v>
      </c>
      <c r="AW24" s="361"/>
      <c r="AX24" s="361"/>
      <c r="AY24" s="361"/>
      <c r="AZ24" s="361"/>
      <c r="BA24" s="382"/>
    </row>
    <row r="25" spans="2:471" s="146" customFormat="1" ht="43.5" customHeight="1">
      <c r="B25" s="423"/>
      <c r="C25" s="425"/>
      <c r="D25" s="414"/>
      <c r="E25" s="191"/>
      <c r="F25" s="191"/>
      <c r="G25" s="430"/>
      <c r="H25" s="409"/>
      <c r="I25" s="340"/>
      <c r="J25" s="340"/>
      <c r="K25" s="340"/>
      <c r="L25" s="340"/>
      <c r="M25" s="340"/>
      <c r="N25" s="340"/>
      <c r="O25" s="340"/>
      <c r="P25" s="368"/>
      <c r="Q25" s="368"/>
      <c r="R25" s="359"/>
      <c r="S25" s="325"/>
      <c r="T25" s="210" t="s">
        <v>292</v>
      </c>
      <c r="U25" s="176" t="s">
        <v>303</v>
      </c>
      <c r="V25" s="368"/>
      <c r="W25" s="142" t="s">
        <v>310</v>
      </c>
      <c r="X25" s="373"/>
      <c r="Y25" s="373"/>
      <c r="Z25" s="373"/>
      <c r="AA25" s="373"/>
      <c r="AB25" s="144">
        <f>100%</f>
        <v>1</v>
      </c>
      <c r="AC25" s="143"/>
      <c r="AD25" s="380"/>
      <c r="AE25" s="307"/>
      <c r="AF25" s="307"/>
      <c r="AG25" s="328"/>
      <c r="AH25" s="337"/>
      <c r="AI25" s="337"/>
      <c r="AJ25" s="337"/>
      <c r="AK25" s="126"/>
      <c r="AL25" s="364"/>
      <c r="AM25" s="384"/>
      <c r="AN25" s="141" t="s">
        <v>113</v>
      </c>
      <c r="AO25" s="141" t="s">
        <v>111</v>
      </c>
      <c r="AP25" s="138" t="s">
        <v>337</v>
      </c>
      <c r="AQ25" s="386"/>
      <c r="AR25" s="307"/>
      <c r="AS25" s="307"/>
      <c r="AT25" s="384"/>
      <c r="AU25" s="304"/>
      <c r="AV25" s="304"/>
      <c r="AW25" s="362"/>
      <c r="AX25" s="362"/>
      <c r="AY25" s="362"/>
      <c r="AZ25" s="362"/>
      <c r="BA25" s="383"/>
      <c r="BB25" s="197"/>
      <c r="BC25" s="197"/>
      <c r="BD25" s="197"/>
    </row>
    <row r="26" spans="2:471" s="146" customFormat="1" ht="45.75" customHeight="1">
      <c r="B26" s="423"/>
      <c r="C26" s="425"/>
      <c r="D26" s="414"/>
      <c r="E26" s="191"/>
      <c r="F26" s="191"/>
      <c r="G26" s="430"/>
      <c r="H26" s="409"/>
      <c r="I26" s="340"/>
      <c r="J26" s="340"/>
      <c r="K26" s="340"/>
      <c r="L26" s="340"/>
      <c r="M26" s="340"/>
      <c r="N26" s="340"/>
      <c r="O26" s="340"/>
      <c r="P26" s="368"/>
      <c r="Q26" s="368"/>
      <c r="R26" s="359"/>
      <c r="S26" s="325"/>
      <c r="T26" s="209" t="s">
        <v>293</v>
      </c>
      <c r="U26" s="176" t="s">
        <v>304</v>
      </c>
      <c r="V26" s="368"/>
      <c r="W26" s="142" t="s">
        <v>311</v>
      </c>
      <c r="X26" s="373"/>
      <c r="Y26" s="373"/>
      <c r="Z26" s="373"/>
      <c r="AA26" s="373"/>
      <c r="AB26" s="144"/>
      <c r="AC26" s="143"/>
      <c r="AD26" s="380"/>
      <c r="AE26" s="307"/>
      <c r="AF26" s="307"/>
      <c r="AG26" s="328"/>
      <c r="AH26" s="337"/>
      <c r="AI26" s="337"/>
      <c r="AJ26" s="337"/>
      <c r="AK26" s="128"/>
      <c r="AL26" s="364"/>
      <c r="AM26" s="384"/>
      <c r="AN26" s="141" t="s">
        <v>113</v>
      </c>
      <c r="AO26" s="141" t="s">
        <v>111</v>
      </c>
      <c r="AP26" s="138" t="s">
        <v>337</v>
      </c>
      <c r="AQ26" s="386"/>
      <c r="AR26" s="307"/>
      <c r="AS26" s="307"/>
      <c r="AT26" s="384"/>
      <c r="AU26" s="304"/>
      <c r="AV26" s="304"/>
      <c r="AW26" s="362"/>
      <c r="AX26" s="362"/>
      <c r="AY26" s="362"/>
      <c r="AZ26" s="362"/>
      <c r="BA26" s="382"/>
      <c r="BB26" s="197"/>
      <c r="BC26" s="197"/>
    </row>
    <row r="27" spans="2:471" s="146" customFormat="1" ht="55.5" customHeight="1">
      <c r="B27" s="423"/>
      <c r="C27" s="425"/>
      <c r="D27" s="414"/>
      <c r="E27" s="191"/>
      <c r="F27" s="191"/>
      <c r="G27" s="430"/>
      <c r="H27" s="409"/>
      <c r="I27" s="340"/>
      <c r="J27" s="340"/>
      <c r="K27" s="340"/>
      <c r="L27" s="340"/>
      <c r="M27" s="340"/>
      <c r="N27" s="340"/>
      <c r="O27" s="340"/>
      <c r="P27" s="368"/>
      <c r="Q27" s="368"/>
      <c r="R27" s="359"/>
      <c r="S27" s="325"/>
      <c r="T27" s="210" t="s">
        <v>294</v>
      </c>
      <c r="U27" s="176" t="s">
        <v>305</v>
      </c>
      <c r="V27" s="368"/>
      <c r="W27" s="142" t="s">
        <v>312</v>
      </c>
      <c r="X27" s="373"/>
      <c r="Y27" s="373"/>
      <c r="Z27" s="373"/>
      <c r="AA27" s="373"/>
      <c r="AB27" s="144"/>
      <c r="AC27" s="143"/>
      <c r="AD27" s="380"/>
      <c r="AE27" s="307"/>
      <c r="AF27" s="307"/>
      <c r="AG27" s="328"/>
      <c r="AH27" s="337"/>
      <c r="AI27" s="337"/>
      <c r="AJ27" s="337"/>
      <c r="AK27" s="128"/>
      <c r="AL27" s="364"/>
      <c r="AM27" s="384"/>
      <c r="AN27" s="141" t="s">
        <v>113</v>
      </c>
      <c r="AO27" s="141" t="s">
        <v>111</v>
      </c>
      <c r="AP27" s="138" t="s">
        <v>337</v>
      </c>
      <c r="AQ27" s="386"/>
      <c r="AR27" s="307"/>
      <c r="AS27" s="307"/>
      <c r="AT27" s="384"/>
      <c r="AU27" s="304"/>
      <c r="AV27" s="304"/>
      <c r="AW27" s="362"/>
      <c r="AX27" s="362"/>
      <c r="AY27" s="362"/>
      <c r="AZ27" s="362"/>
      <c r="BA27" s="382"/>
      <c r="BB27" s="197"/>
      <c r="BC27" s="197"/>
    </row>
    <row r="28" spans="2:471" s="146" customFormat="1" ht="25.5">
      <c r="B28" s="423"/>
      <c r="C28" s="425"/>
      <c r="D28" s="414"/>
      <c r="E28" s="191"/>
      <c r="F28" s="191"/>
      <c r="G28" s="430"/>
      <c r="H28" s="409"/>
      <c r="I28" s="340"/>
      <c r="J28" s="340"/>
      <c r="K28" s="340"/>
      <c r="L28" s="340"/>
      <c r="M28" s="340"/>
      <c r="N28" s="340"/>
      <c r="O28" s="340"/>
      <c r="P28" s="368"/>
      <c r="Q28" s="368"/>
      <c r="R28" s="359"/>
      <c r="S28" s="325"/>
      <c r="T28" s="210" t="s">
        <v>295</v>
      </c>
      <c r="U28" s="176" t="s">
        <v>306</v>
      </c>
      <c r="V28" s="368"/>
      <c r="W28" s="142" t="s">
        <v>298</v>
      </c>
      <c r="X28" s="373"/>
      <c r="Y28" s="373"/>
      <c r="Z28" s="373"/>
      <c r="AA28" s="373"/>
      <c r="AB28" s="144"/>
      <c r="AC28" s="143"/>
      <c r="AD28" s="380"/>
      <c r="AE28" s="307"/>
      <c r="AF28" s="307"/>
      <c r="AG28" s="328"/>
      <c r="AH28" s="337"/>
      <c r="AI28" s="337"/>
      <c r="AJ28" s="337"/>
      <c r="AK28" s="128"/>
      <c r="AL28" s="364"/>
      <c r="AM28" s="384"/>
      <c r="AN28" s="141" t="s">
        <v>113</v>
      </c>
      <c r="AO28" s="141" t="s">
        <v>111</v>
      </c>
      <c r="AP28" s="138" t="s">
        <v>337</v>
      </c>
      <c r="AQ28" s="386"/>
      <c r="AR28" s="307"/>
      <c r="AS28" s="307"/>
      <c r="AT28" s="384"/>
      <c r="AU28" s="304"/>
      <c r="AV28" s="304"/>
      <c r="AW28" s="362"/>
      <c r="AX28" s="362"/>
      <c r="AY28" s="362"/>
      <c r="AZ28" s="362"/>
      <c r="BA28" s="382"/>
      <c r="BB28" s="197"/>
      <c r="BC28" s="197"/>
    </row>
    <row r="29" spans="2:471" s="146" customFormat="1" ht="42.75" customHeight="1">
      <c r="B29" s="423"/>
      <c r="C29" s="425"/>
      <c r="D29" s="414"/>
      <c r="E29" s="191"/>
      <c r="F29" s="191"/>
      <c r="G29" s="430"/>
      <c r="H29" s="409"/>
      <c r="I29" s="340"/>
      <c r="J29" s="340"/>
      <c r="K29" s="340"/>
      <c r="L29" s="340"/>
      <c r="M29" s="340"/>
      <c r="N29" s="340"/>
      <c r="O29" s="340"/>
      <c r="P29" s="368"/>
      <c r="Q29" s="368"/>
      <c r="R29" s="359"/>
      <c r="S29" s="325"/>
      <c r="T29" s="210" t="s">
        <v>296</v>
      </c>
      <c r="U29" s="176" t="s">
        <v>307</v>
      </c>
      <c r="V29" s="368"/>
      <c r="W29" s="142" t="s">
        <v>299</v>
      </c>
      <c r="X29" s="373"/>
      <c r="Y29" s="373"/>
      <c r="Z29" s="373"/>
      <c r="AA29" s="373"/>
      <c r="AB29" s="144"/>
      <c r="AC29" s="143"/>
      <c r="AD29" s="380"/>
      <c r="AE29" s="307"/>
      <c r="AF29" s="307"/>
      <c r="AG29" s="328"/>
      <c r="AH29" s="337"/>
      <c r="AI29" s="337"/>
      <c r="AJ29" s="337"/>
      <c r="AK29" s="128"/>
      <c r="AL29" s="364"/>
      <c r="AM29" s="384"/>
      <c r="AN29" s="141" t="s">
        <v>113</v>
      </c>
      <c r="AO29" s="141" t="s">
        <v>111</v>
      </c>
      <c r="AP29" s="138" t="s">
        <v>337</v>
      </c>
      <c r="AQ29" s="386"/>
      <c r="AR29" s="307"/>
      <c r="AS29" s="307"/>
      <c r="AT29" s="384"/>
      <c r="AU29" s="304"/>
      <c r="AV29" s="304"/>
      <c r="AW29" s="362"/>
      <c r="AX29" s="362"/>
      <c r="AY29" s="362"/>
      <c r="AZ29" s="362"/>
      <c r="BA29" s="382"/>
      <c r="BB29" s="197"/>
      <c r="BC29" s="197"/>
    </row>
    <row r="30" spans="2:471" s="146" customFormat="1" ht="25.5">
      <c r="B30" s="423"/>
      <c r="C30" s="425"/>
      <c r="D30" s="414"/>
      <c r="E30" s="191"/>
      <c r="F30" s="191"/>
      <c r="G30" s="430"/>
      <c r="H30" s="409"/>
      <c r="I30" s="340"/>
      <c r="J30" s="340"/>
      <c r="K30" s="340"/>
      <c r="L30" s="340"/>
      <c r="M30" s="340"/>
      <c r="N30" s="340"/>
      <c r="O30" s="340"/>
      <c r="P30" s="368"/>
      <c r="Q30" s="368"/>
      <c r="R30" s="359"/>
      <c r="S30" s="325"/>
      <c r="T30" s="210" t="s">
        <v>297</v>
      </c>
      <c r="U30" s="176" t="s">
        <v>308</v>
      </c>
      <c r="V30" s="368"/>
      <c r="W30" s="142" t="s">
        <v>298</v>
      </c>
      <c r="X30" s="373"/>
      <c r="Y30" s="373"/>
      <c r="Z30" s="373"/>
      <c r="AA30" s="373"/>
      <c r="AB30" s="144"/>
      <c r="AC30" s="143"/>
      <c r="AD30" s="380"/>
      <c r="AE30" s="308"/>
      <c r="AF30" s="308"/>
      <c r="AG30" s="329"/>
      <c r="AH30" s="338"/>
      <c r="AI30" s="338"/>
      <c r="AJ30" s="338"/>
      <c r="AK30" s="128"/>
      <c r="AL30" s="364"/>
      <c r="AM30" s="384"/>
      <c r="AN30" s="141" t="s">
        <v>113</v>
      </c>
      <c r="AO30" s="141" t="s">
        <v>111</v>
      </c>
      <c r="AP30" s="138" t="s">
        <v>337</v>
      </c>
      <c r="AQ30" s="387"/>
      <c r="AR30" s="308"/>
      <c r="AS30" s="308"/>
      <c r="AT30" s="384"/>
      <c r="AU30" s="304"/>
      <c r="AV30" s="304"/>
      <c r="AW30" s="362"/>
      <c r="AX30" s="362"/>
      <c r="AY30" s="362"/>
      <c r="AZ30" s="362"/>
      <c r="BA30" s="382"/>
      <c r="BB30" s="197"/>
      <c r="BC30" s="197"/>
    </row>
    <row r="31" spans="2:471" s="196" customFormat="1" ht="199.5" customHeight="1">
      <c r="B31" s="423"/>
      <c r="C31" s="425"/>
      <c r="D31" s="414"/>
      <c r="E31" s="191"/>
      <c r="F31" s="191"/>
      <c r="G31" s="430"/>
      <c r="H31" s="405" t="s">
        <v>33</v>
      </c>
      <c r="I31" s="125" t="s">
        <v>73</v>
      </c>
      <c r="J31" s="125" t="s">
        <v>74</v>
      </c>
      <c r="K31" s="125" t="s">
        <v>75</v>
      </c>
      <c r="L31" s="303" t="s">
        <v>40</v>
      </c>
      <c r="M31" s="303" t="s">
        <v>76</v>
      </c>
      <c r="N31" s="303" t="s">
        <v>77</v>
      </c>
      <c r="O31" s="303" t="s">
        <v>75</v>
      </c>
      <c r="P31" s="318">
        <v>655</v>
      </c>
      <c r="Q31" s="303" t="s">
        <v>116</v>
      </c>
      <c r="R31" s="321" t="s">
        <v>43</v>
      </c>
      <c r="S31" s="324">
        <v>2017130010083</v>
      </c>
      <c r="T31" s="147" t="s">
        <v>351</v>
      </c>
      <c r="U31" s="138" t="s">
        <v>167</v>
      </c>
      <c r="V31" s="130">
        <v>1</v>
      </c>
      <c r="W31" s="217" t="s">
        <v>168</v>
      </c>
      <c r="X31" s="143">
        <v>120</v>
      </c>
      <c r="Y31" s="143">
        <f>SUM(X31+403)</f>
        <v>523</v>
      </c>
      <c r="Z31" s="143">
        <f>SUM(Y31+62)</f>
        <v>585</v>
      </c>
      <c r="AA31" s="143">
        <f>SUM(Z31+70)</f>
        <v>655</v>
      </c>
      <c r="AB31" s="144">
        <f>Y31/V31</f>
        <v>523</v>
      </c>
      <c r="AC31" s="145">
        <f>AB31</f>
        <v>523</v>
      </c>
      <c r="AD31" s="145">
        <f>AC31</f>
        <v>523</v>
      </c>
      <c r="AE31" s="306" t="s">
        <v>350</v>
      </c>
      <c r="AF31" s="303" t="s">
        <v>356</v>
      </c>
      <c r="AG31" s="327" t="s">
        <v>325</v>
      </c>
      <c r="AH31" s="309">
        <v>169172932</v>
      </c>
      <c r="AI31" s="309">
        <v>169172932</v>
      </c>
      <c r="AJ31" s="309">
        <v>169172932</v>
      </c>
      <c r="AK31" s="129">
        <f>AI31</f>
        <v>169172932</v>
      </c>
      <c r="AL31" s="198">
        <f>AK31/AJ31</f>
        <v>1</v>
      </c>
      <c r="AM31" s="303" t="s">
        <v>127</v>
      </c>
      <c r="AN31" s="312" t="s">
        <v>113</v>
      </c>
      <c r="AO31" s="312" t="s">
        <v>111</v>
      </c>
      <c r="AP31" s="303" t="s">
        <v>337</v>
      </c>
      <c r="AQ31" s="315">
        <v>169172932</v>
      </c>
      <c r="AR31" s="318" t="s">
        <v>350</v>
      </c>
      <c r="AS31" s="303" t="s">
        <v>356</v>
      </c>
      <c r="AT31" s="303" t="s">
        <v>108</v>
      </c>
      <c r="AU31" s="206" t="s">
        <v>202</v>
      </c>
      <c r="AV31" s="124" t="s">
        <v>195</v>
      </c>
      <c r="AW31" s="211"/>
      <c r="AX31" s="211"/>
      <c r="AY31" s="211"/>
      <c r="AZ31" s="211"/>
      <c r="BA31" s="199"/>
      <c r="BB31" s="18"/>
      <c r="BC31" s="18"/>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c r="DI31" s="197"/>
      <c r="DJ31" s="197"/>
      <c r="DK31" s="197"/>
      <c r="DL31" s="197"/>
      <c r="DM31" s="197"/>
      <c r="DN31" s="197"/>
      <c r="DO31" s="197"/>
      <c r="DP31" s="197"/>
      <c r="DQ31" s="197"/>
      <c r="DR31" s="197"/>
      <c r="DS31" s="197"/>
      <c r="DT31" s="197"/>
      <c r="DU31" s="197"/>
      <c r="DV31" s="197"/>
      <c r="DW31" s="197"/>
      <c r="DX31" s="197"/>
      <c r="DY31" s="197"/>
      <c r="DZ31" s="197"/>
      <c r="EA31" s="197"/>
      <c r="EB31" s="197"/>
      <c r="EC31" s="197"/>
      <c r="ED31" s="197"/>
      <c r="EE31" s="197"/>
      <c r="EF31" s="197"/>
      <c r="EG31" s="197"/>
      <c r="EH31" s="197"/>
      <c r="EI31" s="197"/>
      <c r="EJ31" s="197"/>
      <c r="EK31" s="197"/>
      <c r="EL31" s="197"/>
      <c r="EM31" s="197"/>
      <c r="EN31" s="197"/>
      <c r="EO31" s="197"/>
      <c r="EP31" s="197"/>
      <c r="EQ31" s="197"/>
      <c r="ER31" s="197"/>
      <c r="ES31" s="197"/>
      <c r="ET31" s="197"/>
      <c r="EU31" s="197"/>
      <c r="EV31" s="197"/>
      <c r="EW31" s="197"/>
      <c r="EX31" s="197"/>
      <c r="EY31" s="197"/>
      <c r="EZ31" s="197"/>
      <c r="FA31" s="197"/>
      <c r="FB31" s="197"/>
      <c r="FC31" s="197"/>
      <c r="FD31" s="197"/>
      <c r="FE31" s="197"/>
      <c r="FF31" s="197"/>
      <c r="FG31" s="197"/>
      <c r="FH31" s="197"/>
      <c r="FI31" s="197"/>
      <c r="FJ31" s="197"/>
      <c r="FK31" s="197"/>
      <c r="FL31" s="197"/>
      <c r="FM31" s="197"/>
      <c r="FN31" s="197"/>
      <c r="FO31" s="197"/>
      <c r="FP31" s="197"/>
      <c r="FQ31" s="197"/>
      <c r="FR31" s="197"/>
      <c r="FS31" s="197"/>
      <c r="FT31" s="197"/>
      <c r="FU31" s="197"/>
      <c r="FV31" s="197"/>
      <c r="FW31" s="197"/>
      <c r="FX31" s="197"/>
      <c r="FY31" s="197"/>
      <c r="FZ31" s="197"/>
      <c r="GA31" s="197"/>
      <c r="GB31" s="197"/>
      <c r="GC31" s="197"/>
      <c r="GD31" s="197"/>
      <c r="GE31" s="197"/>
      <c r="GF31" s="197"/>
      <c r="GG31" s="197"/>
      <c r="GH31" s="197"/>
      <c r="GI31" s="197"/>
      <c r="GJ31" s="197"/>
      <c r="GK31" s="197"/>
      <c r="GL31" s="197"/>
      <c r="GM31" s="197"/>
      <c r="GN31" s="197"/>
      <c r="GO31" s="197"/>
      <c r="GP31" s="197"/>
      <c r="GQ31" s="197"/>
      <c r="GR31" s="197"/>
      <c r="GS31" s="197"/>
      <c r="GT31" s="197"/>
      <c r="GU31" s="197"/>
      <c r="GV31" s="197"/>
      <c r="GW31" s="197"/>
      <c r="GX31" s="197"/>
      <c r="GY31" s="197"/>
      <c r="GZ31" s="197"/>
      <c r="HA31" s="197"/>
      <c r="HB31" s="197"/>
      <c r="HC31" s="197"/>
      <c r="HD31" s="197"/>
      <c r="HE31" s="197"/>
      <c r="HF31" s="197"/>
      <c r="HG31" s="197"/>
      <c r="HH31" s="197"/>
      <c r="HI31" s="197"/>
      <c r="HJ31" s="197"/>
      <c r="HK31" s="197"/>
      <c r="HL31" s="197"/>
      <c r="HM31" s="197"/>
      <c r="HN31" s="197"/>
      <c r="HO31" s="197"/>
      <c r="HP31" s="197"/>
      <c r="HQ31" s="197"/>
      <c r="HR31" s="197"/>
      <c r="HS31" s="197"/>
      <c r="HT31" s="197"/>
      <c r="HU31" s="197"/>
      <c r="HV31" s="197"/>
      <c r="HW31" s="197"/>
      <c r="HX31" s="197"/>
      <c r="HY31" s="197"/>
      <c r="HZ31" s="197"/>
      <c r="IA31" s="197"/>
      <c r="IB31" s="197"/>
      <c r="IC31" s="197"/>
      <c r="ID31" s="197"/>
      <c r="IE31" s="197"/>
      <c r="IF31" s="197"/>
      <c r="IG31" s="197"/>
      <c r="IH31" s="197"/>
      <c r="II31" s="197"/>
      <c r="IJ31" s="197"/>
      <c r="IK31" s="197"/>
      <c r="IL31" s="197"/>
      <c r="IM31" s="197"/>
      <c r="IN31" s="197"/>
      <c r="IO31" s="197"/>
      <c r="IP31" s="197"/>
      <c r="IQ31" s="197"/>
      <c r="IR31" s="197"/>
      <c r="IS31" s="197"/>
      <c r="IT31" s="197"/>
      <c r="IU31" s="197"/>
      <c r="IV31" s="197"/>
      <c r="IW31" s="197"/>
      <c r="IX31" s="197"/>
      <c r="IY31" s="197"/>
      <c r="IZ31" s="197"/>
      <c r="JA31" s="197"/>
      <c r="JB31" s="197"/>
      <c r="JC31" s="197"/>
      <c r="JD31" s="197"/>
      <c r="JE31" s="197"/>
      <c r="JF31" s="197"/>
      <c r="JG31" s="197"/>
      <c r="JH31" s="197"/>
      <c r="JI31" s="197"/>
      <c r="JJ31" s="197"/>
      <c r="JK31" s="197"/>
      <c r="JL31" s="197"/>
      <c r="JM31" s="197"/>
      <c r="JN31" s="197"/>
      <c r="JO31" s="197"/>
      <c r="JP31" s="197"/>
      <c r="JQ31" s="197"/>
      <c r="JR31" s="197"/>
      <c r="JS31" s="197"/>
      <c r="JT31" s="197"/>
      <c r="JU31" s="197"/>
      <c r="JV31" s="197"/>
      <c r="JW31" s="197"/>
      <c r="JX31" s="197"/>
      <c r="JY31" s="197"/>
      <c r="JZ31" s="197"/>
      <c r="KA31" s="197"/>
      <c r="KB31" s="197"/>
      <c r="KC31" s="197"/>
      <c r="KD31" s="197"/>
      <c r="KE31" s="197"/>
      <c r="KF31" s="197"/>
      <c r="KG31" s="197"/>
      <c r="KH31" s="197"/>
      <c r="KI31" s="197"/>
      <c r="KJ31" s="197"/>
      <c r="KK31" s="197"/>
      <c r="KL31" s="197"/>
      <c r="KM31" s="197"/>
      <c r="KN31" s="197"/>
      <c r="KO31" s="197"/>
      <c r="KP31" s="197"/>
      <c r="KQ31" s="197"/>
      <c r="KR31" s="197"/>
      <c r="KS31" s="197"/>
      <c r="KT31" s="197"/>
      <c r="KU31" s="197"/>
      <c r="KV31" s="197"/>
      <c r="KW31" s="197"/>
      <c r="KX31" s="197"/>
      <c r="KY31" s="197"/>
      <c r="KZ31" s="197"/>
      <c r="LA31" s="197"/>
      <c r="LB31" s="197"/>
      <c r="LC31" s="197"/>
      <c r="LD31" s="197"/>
      <c r="LE31" s="197"/>
      <c r="LF31" s="197"/>
      <c r="LG31" s="197"/>
      <c r="LH31" s="197"/>
      <c r="LI31" s="197"/>
      <c r="LJ31" s="197"/>
      <c r="LK31" s="197"/>
      <c r="LL31" s="197"/>
      <c r="LM31" s="197"/>
      <c r="LN31" s="197"/>
      <c r="LO31" s="197"/>
      <c r="LP31" s="197"/>
      <c r="LQ31" s="197"/>
      <c r="LR31" s="197"/>
      <c r="LS31" s="197"/>
      <c r="LT31" s="197"/>
      <c r="LU31" s="197"/>
      <c r="LV31" s="197"/>
      <c r="LW31" s="197"/>
      <c r="LX31" s="197"/>
      <c r="LY31" s="197"/>
      <c r="LZ31" s="197"/>
      <c r="MA31" s="197"/>
      <c r="MB31" s="197"/>
      <c r="MC31" s="197"/>
      <c r="MD31" s="197"/>
      <c r="ME31" s="197"/>
      <c r="MF31" s="197"/>
      <c r="MG31" s="197"/>
      <c r="MH31" s="197"/>
      <c r="MI31" s="197"/>
      <c r="MJ31" s="197"/>
      <c r="MK31" s="197"/>
      <c r="ML31" s="197"/>
      <c r="MM31" s="197"/>
      <c r="MN31" s="197"/>
      <c r="MO31" s="197"/>
      <c r="MP31" s="197"/>
      <c r="MQ31" s="197"/>
      <c r="MR31" s="197"/>
      <c r="MS31" s="197"/>
      <c r="MT31" s="197"/>
      <c r="MU31" s="197"/>
      <c r="MV31" s="197"/>
      <c r="MW31" s="197"/>
      <c r="MX31" s="197"/>
      <c r="MY31" s="197"/>
      <c r="MZ31" s="197"/>
      <c r="NA31" s="197"/>
      <c r="NB31" s="197"/>
      <c r="NC31" s="197"/>
      <c r="ND31" s="197"/>
      <c r="NE31" s="197"/>
      <c r="NF31" s="197"/>
      <c r="NG31" s="197"/>
      <c r="NH31" s="197"/>
      <c r="NI31" s="197"/>
      <c r="NJ31" s="197"/>
      <c r="NK31" s="197"/>
      <c r="NL31" s="197"/>
      <c r="NM31" s="197"/>
      <c r="NN31" s="197"/>
      <c r="NO31" s="197"/>
      <c r="NP31" s="197"/>
      <c r="NQ31" s="197"/>
      <c r="NR31" s="197"/>
      <c r="NS31" s="197"/>
      <c r="NT31" s="197"/>
      <c r="NU31" s="197"/>
      <c r="NV31" s="197"/>
      <c r="NW31" s="197"/>
      <c r="NX31" s="197"/>
      <c r="NY31" s="197"/>
      <c r="NZ31" s="197"/>
      <c r="OA31" s="197"/>
      <c r="OB31" s="197"/>
      <c r="OC31" s="197"/>
      <c r="OD31" s="197"/>
      <c r="OE31" s="197"/>
      <c r="OF31" s="197"/>
      <c r="OG31" s="197"/>
      <c r="OH31" s="197"/>
      <c r="OI31" s="197"/>
      <c r="OJ31" s="197"/>
      <c r="OK31" s="197"/>
      <c r="OL31" s="197"/>
      <c r="OM31" s="197"/>
      <c r="ON31" s="197"/>
      <c r="OO31" s="197"/>
      <c r="OP31" s="197"/>
      <c r="OQ31" s="197"/>
      <c r="OR31" s="197"/>
      <c r="OS31" s="197"/>
      <c r="OT31" s="197"/>
      <c r="OU31" s="197"/>
      <c r="OV31" s="197"/>
      <c r="OW31" s="197"/>
      <c r="OX31" s="197"/>
      <c r="OY31" s="197"/>
      <c r="OZ31" s="197"/>
      <c r="PA31" s="197"/>
      <c r="PB31" s="197"/>
      <c r="PC31" s="197"/>
      <c r="PD31" s="197"/>
      <c r="PE31" s="197"/>
      <c r="PF31" s="197"/>
      <c r="PG31" s="197"/>
      <c r="PH31" s="197"/>
      <c r="PI31" s="197"/>
      <c r="PJ31" s="197"/>
      <c r="PK31" s="197"/>
      <c r="PL31" s="197"/>
      <c r="PM31" s="197"/>
      <c r="PN31" s="197"/>
      <c r="PO31" s="197"/>
      <c r="PP31" s="197"/>
      <c r="PQ31" s="197"/>
      <c r="PR31" s="197"/>
      <c r="PS31" s="197"/>
      <c r="PT31" s="197"/>
      <c r="PU31" s="197"/>
      <c r="PV31" s="197"/>
      <c r="PW31" s="197"/>
      <c r="PX31" s="197"/>
      <c r="PY31" s="197"/>
      <c r="PZ31" s="197"/>
      <c r="QA31" s="197"/>
      <c r="QB31" s="197"/>
      <c r="QC31" s="197"/>
      <c r="QD31" s="197"/>
      <c r="QE31" s="197"/>
      <c r="QF31" s="197"/>
      <c r="QG31" s="197"/>
      <c r="QH31" s="197"/>
      <c r="QI31" s="197"/>
      <c r="QJ31" s="197"/>
      <c r="QK31" s="197"/>
      <c r="QL31" s="197"/>
      <c r="QM31" s="197"/>
      <c r="QN31" s="197"/>
      <c r="QO31" s="197"/>
      <c r="QP31" s="197"/>
      <c r="QQ31" s="197"/>
      <c r="QR31" s="197"/>
      <c r="QS31" s="197"/>
      <c r="QT31" s="197"/>
      <c r="QU31" s="197"/>
      <c r="QV31" s="197"/>
      <c r="QW31" s="197"/>
      <c r="QX31" s="197"/>
      <c r="QY31" s="197"/>
      <c r="QZ31" s="197"/>
      <c r="RA31" s="197"/>
      <c r="RB31" s="197"/>
      <c r="RC31" s="197"/>
    </row>
    <row r="32" spans="2:471" ht="38.25">
      <c r="E32" s="432"/>
      <c r="F32" s="432"/>
      <c r="G32" s="430"/>
      <c r="H32" s="406"/>
      <c r="I32" s="213"/>
      <c r="J32" s="213"/>
      <c r="K32" s="213"/>
      <c r="L32" s="304"/>
      <c r="M32" s="304"/>
      <c r="N32" s="304"/>
      <c r="O32" s="304"/>
      <c r="P32" s="319"/>
      <c r="Q32" s="304"/>
      <c r="R32" s="322"/>
      <c r="S32" s="325"/>
      <c r="T32" s="147" t="s">
        <v>352</v>
      </c>
      <c r="U32" s="213"/>
      <c r="V32" s="130">
        <v>3</v>
      </c>
      <c r="W32" s="138" t="s">
        <v>168</v>
      </c>
      <c r="X32" s="214"/>
      <c r="Y32" s="214"/>
      <c r="Z32" s="214"/>
      <c r="AA32" s="214"/>
      <c r="AB32" s="214"/>
      <c r="AC32" s="214"/>
      <c r="AD32" s="215">
        <f>SUM(AD5:AD31)/(6)</f>
        <v>271.60576388888893</v>
      </c>
      <c r="AE32" s="307"/>
      <c r="AF32" s="304"/>
      <c r="AG32" s="328"/>
      <c r="AH32" s="310"/>
      <c r="AI32" s="310"/>
      <c r="AJ32" s="310"/>
      <c r="AK32" s="216">
        <f>SUM(AK5:AK31)</f>
        <v>1973684211</v>
      </c>
      <c r="AL32" s="215" t="e">
        <f>AK32/AJ32</f>
        <v>#DIV/0!</v>
      </c>
      <c r="AM32" s="304"/>
      <c r="AN32" s="313"/>
      <c r="AO32" s="313"/>
      <c r="AP32" s="304"/>
      <c r="AQ32" s="316"/>
      <c r="AR32" s="319"/>
      <c r="AS32" s="304"/>
      <c r="AT32" s="304"/>
      <c r="AU32" s="200"/>
      <c r="AV32" s="200"/>
      <c r="AW32" s="201"/>
      <c r="AX32" s="201"/>
      <c r="AY32" s="201">
        <f>SUM(AY5:AY31)</f>
        <v>0</v>
      </c>
      <c r="AZ32" s="201">
        <f>SUM(AZ5:AZ31)</f>
        <v>0</v>
      </c>
      <c r="BA32" s="212" t="e">
        <f>AZ32/AY32</f>
        <v>#DIV/0!</v>
      </c>
    </row>
    <row r="33" spans="5:51" ht="63.75">
      <c r="E33" s="433"/>
      <c r="F33" s="433"/>
      <c r="G33" s="430"/>
      <c r="H33" s="406"/>
      <c r="I33" s="213"/>
      <c r="J33" s="213"/>
      <c r="K33" s="213"/>
      <c r="L33" s="304"/>
      <c r="M33" s="304"/>
      <c r="N33" s="304"/>
      <c r="O33" s="304"/>
      <c r="P33" s="319"/>
      <c r="Q33" s="304"/>
      <c r="R33" s="322"/>
      <c r="S33" s="325"/>
      <c r="T33" s="138" t="s">
        <v>353</v>
      </c>
      <c r="U33" s="138" t="s">
        <v>167</v>
      </c>
      <c r="V33" s="130">
        <v>20</v>
      </c>
      <c r="W33" s="138" t="s">
        <v>168</v>
      </c>
      <c r="X33" s="214"/>
      <c r="Y33" s="214"/>
      <c r="Z33" s="214"/>
      <c r="AA33" s="214"/>
      <c r="AB33" s="214"/>
      <c r="AC33" s="214"/>
      <c r="AD33" s="214"/>
      <c r="AE33" s="307"/>
      <c r="AF33" s="304"/>
      <c r="AG33" s="328"/>
      <c r="AH33" s="310"/>
      <c r="AI33" s="310"/>
      <c r="AJ33" s="310"/>
      <c r="AK33" s="214"/>
      <c r="AL33" s="214"/>
      <c r="AM33" s="304"/>
      <c r="AN33" s="313"/>
      <c r="AO33" s="313"/>
      <c r="AP33" s="304"/>
      <c r="AQ33" s="316"/>
      <c r="AR33" s="319"/>
      <c r="AS33" s="304"/>
      <c r="AT33" s="304"/>
    </row>
    <row r="34" spans="5:51" ht="38.25">
      <c r="E34" s="433"/>
      <c r="F34" s="433"/>
      <c r="G34" s="430"/>
      <c r="H34" s="406"/>
      <c r="I34" s="213"/>
      <c r="J34" s="213"/>
      <c r="K34" s="213"/>
      <c r="L34" s="304"/>
      <c r="M34" s="304"/>
      <c r="N34" s="304"/>
      <c r="O34" s="304"/>
      <c r="P34" s="319"/>
      <c r="Q34" s="304"/>
      <c r="R34" s="322"/>
      <c r="S34" s="325"/>
      <c r="T34" s="138" t="s">
        <v>354</v>
      </c>
      <c r="U34" s="138" t="s">
        <v>167</v>
      </c>
      <c r="V34" s="130">
        <v>1</v>
      </c>
      <c r="W34" s="138" t="s">
        <v>168</v>
      </c>
      <c r="X34" s="214"/>
      <c r="Y34" s="214"/>
      <c r="Z34" s="214"/>
      <c r="AA34" s="214"/>
      <c r="AB34" s="214"/>
      <c r="AC34" s="214"/>
      <c r="AD34" s="214"/>
      <c r="AE34" s="307"/>
      <c r="AF34" s="304"/>
      <c r="AG34" s="328"/>
      <c r="AH34" s="310"/>
      <c r="AI34" s="310"/>
      <c r="AJ34" s="310"/>
      <c r="AK34" s="214"/>
      <c r="AL34" s="214"/>
      <c r="AM34" s="304"/>
      <c r="AN34" s="313"/>
      <c r="AO34" s="313"/>
      <c r="AP34" s="304"/>
      <c r="AQ34" s="316"/>
      <c r="AR34" s="319"/>
      <c r="AS34" s="304"/>
      <c r="AT34" s="304"/>
    </row>
    <row r="35" spans="5:51" ht="63.75">
      <c r="E35" s="434"/>
      <c r="F35" s="434"/>
      <c r="G35" s="431"/>
      <c r="H35" s="407"/>
      <c r="I35" s="213"/>
      <c r="J35" s="213"/>
      <c r="K35" s="213"/>
      <c r="L35" s="305"/>
      <c r="M35" s="305"/>
      <c r="N35" s="305"/>
      <c r="O35" s="305"/>
      <c r="P35" s="320"/>
      <c r="Q35" s="305"/>
      <c r="R35" s="323"/>
      <c r="S35" s="326"/>
      <c r="T35" s="138" t="s">
        <v>355</v>
      </c>
      <c r="U35" s="138" t="s">
        <v>167</v>
      </c>
      <c r="V35" s="130">
        <v>5</v>
      </c>
      <c r="W35" s="138" t="s">
        <v>168</v>
      </c>
      <c r="X35" s="214"/>
      <c r="Y35" s="214"/>
      <c r="Z35" s="214"/>
      <c r="AA35" s="214"/>
      <c r="AB35" s="214"/>
      <c r="AC35" s="214"/>
      <c r="AD35" s="214"/>
      <c r="AE35" s="308"/>
      <c r="AF35" s="305"/>
      <c r="AG35" s="329"/>
      <c r="AH35" s="311"/>
      <c r="AI35" s="311"/>
      <c r="AJ35" s="311"/>
      <c r="AK35" s="214"/>
      <c r="AL35" s="214"/>
      <c r="AM35" s="305"/>
      <c r="AN35" s="314"/>
      <c r="AO35" s="314"/>
      <c r="AP35" s="305"/>
      <c r="AQ35" s="317"/>
      <c r="AR35" s="320"/>
      <c r="AS35" s="305"/>
      <c r="AT35" s="305"/>
      <c r="AY35" s="202"/>
    </row>
  </sheetData>
  <mergeCells count="245">
    <mergeCell ref="N2:N6"/>
    <mergeCell ref="B5:B31"/>
    <mergeCell ref="C5:C31"/>
    <mergeCell ref="D5:D12"/>
    <mergeCell ref="I5:I6"/>
    <mergeCell ref="J5:J6"/>
    <mergeCell ref="L16:L19"/>
    <mergeCell ref="M16:M19"/>
    <mergeCell ref="N16:N19"/>
    <mergeCell ref="G13:G35"/>
    <mergeCell ref="D15:D31"/>
    <mergeCell ref="I15:I19"/>
    <mergeCell ref="J15:J19"/>
    <mergeCell ref="K15:K19"/>
    <mergeCell ref="M2:M6"/>
    <mergeCell ref="F32:F35"/>
    <mergeCell ref="E32:E35"/>
    <mergeCell ref="N31:N35"/>
    <mergeCell ref="H31:H35"/>
    <mergeCell ref="L2:L6"/>
    <mergeCell ref="S2:S6"/>
    <mergeCell ref="O24:O30"/>
    <mergeCell ref="H2:H9"/>
    <mergeCell ref="H13:H19"/>
    <mergeCell ref="H10:H12"/>
    <mergeCell ref="E2:E17"/>
    <mergeCell ref="F2:F17"/>
    <mergeCell ref="G10:G12"/>
    <mergeCell ref="G2:G9"/>
    <mergeCell ref="H24:H30"/>
    <mergeCell ref="I24:I30"/>
    <mergeCell ref="J24:J30"/>
    <mergeCell ref="K24:K30"/>
    <mergeCell ref="L24:L30"/>
    <mergeCell ref="K5:K6"/>
    <mergeCell ref="S13:S15"/>
    <mergeCell ref="R13:R15"/>
    <mergeCell ref="R7:R9"/>
    <mergeCell ref="S7:S9"/>
    <mergeCell ref="S10:S12"/>
    <mergeCell ref="Q2:Q6"/>
    <mergeCell ref="P2:P6"/>
    <mergeCell ref="O2:O6"/>
    <mergeCell ref="P16:P19"/>
    <mergeCell ref="Q16:Q19"/>
    <mergeCell ref="Q13:Q15"/>
    <mergeCell ref="P13:P15"/>
    <mergeCell ref="O13:O15"/>
    <mergeCell ref="L7:L9"/>
    <mergeCell ref="M7:M9"/>
    <mergeCell ref="N7:N9"/>
    <mergeCell ref="O7:O9"/>
    <mergeCell ref="P7:P9"/>
    <mergeCell ref="Q7:Q9"/>
    <mergeCell ref="N13:N15"/>
    <mergeCell ref="M13:M15"/>
    <mergeCell ref="L13:L15"/>
    <mergeCell ref="Q10:Q12"/>
    <mergeCell ref="P10:P12"/>
    <mergeCell ref="O10:O12"/>
    <mergeCell ref="N10:N12"/>
    <mergeCell ref="M10:M12"/>
    <mergeCell ref="L10:L12"/>
    <mergeCell ref="O16:O19"/>
    <mergeCell ref="AZ5:AZ9"/>
    <mergeCell ref="BA5:BA6"/>
    <mergeCell ref="I8:I9"/>
    <mergeCell ref="J8:J9"/>
    <mergeCell ref="K8:K9"/>
    <mergeCell ref="AU5:AU6"/>
    <mergeCell ref="AV5:AV6"/>
    <mergeCell ref="AW5:AW6"/>
    <mergeCell ref="AX5:AX6"/>
    <mergeCell ref="AY5:AY9"/>
    <mergeCell ref="AW8:AW9"/>
    <mergeCell ref="AX8:AX9"/>
    <mergeCell ref="AM8:AM9"/>
    <mergeCell ref="BA8:BA9"/>
    <mergeCell ref="AV8:AV9"/>
    <mergeCell ref="R2:R6"/>
    <mergeCell ref="AD5:AD9"/>
    <mergeCell ref="AJ5:AJ9"/>
    <mergeCell ref="AK5:AK9"/>
    <mergeCell ref="AL5:AL6"/>
    <mergeCell ref="X8:X9"/>
    <mergeCell ref="Y8:Y9"/>
    <mergeCell ref="Z8:Z9"/>
    <mergeCell ref="AR2:AR6"/>
    <mergeCell ref="M24:M30"/>
    <mergeCell ref="N24:N30"/>
    <mergeCell ref="AM24:AM30"/>
    <mergeCell ref="AQ24:AQ30"/>
    <mergeCell ref="AR24:AR30"/>
    <mergeCell ref="AS24:AS30"/>
    <mergeCell ref="AT24:AT30"/>
    <mergeCell ref="BA15:BA19"/>
    <mergeCell ref="H20:H23"/>
    <mergeCell ref="I20:I23"/>
    <mergeCell ref="J20:J23"/>
    <mergeCell ref="K20:K23"/>
    <mergeCell ref="L20:L23"/>
    <mergeCell ref="M20:M23"/>
    <mergeCell ref="N20:N23"/>
    <mergeCell ref="O20:O23"/>
    <mergeCell ref="P20:P23"/>
    <mergeCell ref="AU15:AU19"/>
    <mergeCell ref="AV15:AV19"/>
    <mergeCell ref="AW15:AW19"/>
    <mergeCell ref="AX15:AX19"/>
    <mergeCell ref="AY15:AY19"/>
    <mergeCell ref="W20:W23"/>
    <mergeCell ref="X20:X23"/>
    <mergeCell ref="BA20:BA23"/>
    <mergeCell ref="AA20:AA23"/>
    <mergeCell ref="AD20:AD23"/>
    <mergeCell ref="AE20:AE23"/>
    <mergeCell ref="AF20:AF23"/>
    <mergeCell ref="AH20:AH23"/>
    <mergeCell ref="S20:S23"/>
    <mergeCell ref="V20:V23"/>
    <mergeCell ref="X24:X30"/>
    <mergeCell ref="Y24:Y30"/>
    <mergeCell ref="Z24:Z30"/>
    <mergeCell ref="AA24:AA30"/>
    <mergeCell ref="AD24:AD30"/>
    <mergeCell ref="AL24:AL30"/>
    <mergeCell ref="S24:S30"/>
    <mergeCell ref="AY20:AY23"/>
    <mergeCell ref="AZ20:AZ23"/>
    <mergeCell ref="AZ24:AZ30"/>
    <mergeCell ref="BA24:BA30"/>
    <mergeCell ref="AU24:AU30"/>
    <mergeCell ref="AV24:AV30"/>
    <mergeCell ref="AW24:AW30"/>
    <mergeCell ref="AX24:AX30"/>
    <mergeCell ref="V24:V30"/>
    <mergeCell ref="AY24:AY30"/>
    <mergeCell ref="AI20:AI23"/>
    <mergeCell ref="AJ20:AJ23"/>
    <mergeCell ref="AK20:AK23"/>
    <mergeCell ref="AL20:AL23"/>
    <mergeCell ref="AM20:AM23"/>
    <mergeCell ref="AT20:AT23"/>
    <mergeCell ref="P24:P30"/>
    <mergeCell ref="Q24:Q30"/>
    <mergeCell ref="R20:R23"/>
    <mergeCell ref="R24:R30"/>
    <mergeCell ref="AU20:AU23"/>
    <mergeCell ref="AV20:AV23"/>
    <mergeCell ref="AW20:AW23"/>
    <mergeCell ref="AX20:AX23"/>
    <mergeCell ref="AQ20:AQ23"/>
    <mergeCell ref="AR20:AR23"/>
    <mergeCell ref="AS20:AS23"/>
    <mergeCell ref="Y20:Y23"/>
    <mergeCell ref="Z20:Z23"/>
    <mergeCell ref="Q20:Q23"/>
    <mergeCell ref="AU8:AU9"/>
    <mergeCell ref="AJ10:AJ12"/>
    <mergeCell ref="AT13:AT15"/>
    <mergeCell ref="AR16:AR19"/>
    <mergeCell ref="AS16:AS19"/>
    <mergeCell ref="R16:R19"/>
    <mergeCell ref="S16:S19"/>
    <mergeCell ref="W13:W15"/>
    <mergeCell ref="R10:R12"/>
    <mergeCell ref="AE7:AE9"/>
    <mergeCell ref="AE10:AE12"/>
    <mergeCell ref="AF10:AF12"/>
    <mergeCell ref="AF7:AF9"/>
    <mergeCell ref="AQ13:AQ15"/>
    <mergeCell ref="AQ16:AQ19"/>
    <mergeCell ref="AM13:AM15"/>
    <mergeCell ref="AK15:AK19"/>
    <mergeCell ref="AL15:AL19"/>
    <mergeCell ref="AS13:AS15"/>
    <mergeCell ref="AR13:AR15"/>
    <mergeCell ref="AT16:AT19"/>
    <mergeCell ref="AA8:AA9"/>
    <mergeCell ref="AS2:AS6"/>
    <mergeCell ref="AM10:AM12"/>
    <mergeCell ref="AG10:AG12"/>
    <mergeCell ref="AG7:AG9"/>
    <mergeCell ref="AQ2:AQ6"/>
    <mergeCell ref="AQ7:AQ9"/>
    <mergeCell ref="AQ10:AQ12"/>
    <mergeCell ref="AR7:AR9"/>
    <mergeCell ref="AT2:AT6"/>
    <mergeCell ref="AT7:AT9"/>
    <mergeCell ref="AS7:AS9"/>
    <mergeCell ref="AR10:AR12"/>
    <mergeCell ref="AS10:AS12"/>
    <mergeCell ref="AP10:AP12"/>
    <mergeCell ref="AP7:AP9"/>
    <mergeCell ref="AP2:AP6"/>
    <mergeCell ref="AH10:AH12"/>
    <mergeCell ref="AI10:AI12"/>
    <mergeCell ref="AH7:AH9"/>
    <mergeCell ref="AI7:AI9"/>
    <mergeCell ref="AH2:AH6"/>
    <mergeCell ref="AI2:AI6"/>
    <mergeCell ref="AF2:AF6"/>
    <mergeCell ref="AE2:AE6"/>
    <mergeCell ref="AG20:AG23"/>
    <mergeCell ref="AJ2:AJ4"/>
    <mergeCell ref="AE24:AE30"/>
    <mergeCell ref="AF24:AF30"/>
    <mergeCell ref="AG24:AG30"/>
    <mergeCell ref="AH24:AH30"/>
    <mergeCell ref="AI24:AI30"/>
    <mergeCell ref="AJ24:AJ30"/>
    <mergeCell ref="AG16:AG19"/>
    <mergeCell ref="AE16:AE19"/>
    <mergeCell ref="AF16:AF19"/>
    <mergeCell ref="AH16:AH19"/>
    <mergeCell ref="AI16:AI19"/>
    <mergeCell ref="AI13:AI15"/>
    <mergeCell ref="AJ13:AJ15"/>
    <mergeCell ref="AJ16:AJ19"/>
    <mergeCell ref="AE13:AE15"/>
    <mergeCell ref="AG2:AG6"/>
    <mergeCell ref="AF13:AF15"/>
    <mergeCell ref="AG13:AG15"/>
    <mergeCell ref="AH13:AH15"/>
    <mergeCell ref="R31:R35"/>
    <mergeCell ref="S31:S35"/>
    <mergeCell ref="AF31:AF35"/>
    <mergeCell ref="AG31:AG35"/>
    <mergeCell ref="Q31:Q35"/>
    <mergeCell ref="P31:P35"/>
    <mergeCell ref="O31:O35"/>
    <mergeCell ref="M31:M35"/>
    <mergeCell ref="L31:L35"/>
    <mergeCell ref="AT31:AT35"/>
    <mergeCell ref="AP31:AP35"/>
    <mergeCell ref="AE31:AE35"/>
    <mergeCell ref="AH31:AH35"/>
    <mergeCell ref="AI31:AI35"/>
    <mergeCell ref="AJ31:AJ35"/>
    <mergeCell ref="AM31:AM35"/>
    <mergeCell ref="AN31:AN35"/>
    <mergeCell ref="AO31:AO35"/>
    <mergeCell ref="AQ31:AQ35"/>
    <mergeCell ref="AR31:AR35"/>
    <mergeCell ref="AS31:AS35"/>
  </mergeCells>
  <pageMargins left="1.299212598425197" right="0.70866141732283472" top="0.74803149606299213" bottom="0.74803149606299213" header="0.31496062992125984" footer="0.31496062992125984"/>
  <pageSetup paperSize="5" scale="44" orientation="landscape" r:id="rId1"/>
  <rowBreaks count="1" manualBreakCount="1">
    <brk id="19" max="16383" man="1"/>
  </rowBreaks>
  <colBreaks count="1" manualBreakCount="1">
    <brk id="2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2019 escuela de</vt:lpstr>
      <vt:lpstr>PLAN DE ACCION 2020</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 Hong</dc:creator>
  <cp:lastModifiedBy>luz marina severiche monroy</cp:lastModifiedBy>
  <cp:lastPrinted>2020-01-29T21:26:27Z</cp:lastPrinted>
  <dcterms:created xsi:type="dcterms:W3CDTF">2019-01-11T19:04:00Z</dcterms:created>
  <dcterms:modified xsi:type="dcterms:W3CDTF">2020-01-30T17:18:48Z</dcterms:modified>
</cp:coreProperties>
</file>