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PLANES DE ACCION 2022\"/>
    </mc:Choice>
  </mc:AlternateContent>
  <xr:revisionPtr revIDLastSave="0" documentId="8_{C1E06042-3C61-4B6C-A264-3C561C6A98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oja3" sheetId="4" r:id="rId2"/>
    <sheet name="Hoja4" sheetId="5" r:id="rId3"/>
    <sheet name="Hoja1" sheetId="2" state="hidden" r:id="rId4"/>
    <sheet name="Hoja2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5" i="1" l="1"/>
  <c r="W24" i="1"/>
  <c r="W20" i="1"/>
  <c r="W21" i="1"/>
  <c r="W22" i="1"/>
  <c r="W23" i="1"/>
  <c r="W19" i="1"/>
  <c r="W18" i="1"/>
  <c r="W17" i="1"/>
  <c r="W16" i="1"/>
  <c r="W15" i="1"/>
  <c r="W14" i="1"/>
  <c r="W13" i="1"/>
  <c r="W12" i="1"/>
  <c r="W10" i="1"/>
  <c r="W9" i="1"/>
  <c r="W6" i="1"/>
  <c r="W7" i="1"/>
  <c r="W8" i="1"/>
  <c r="W5" i="1"/>
  <c r="C5" i="5" l="1"/>
  <c r="D5" i="5" s="1"/>
  <c r="C3" i="5"/>
  <c r="V26" i="1" l="1"/>
  <c r="V27" i="1"/>
  <c r="V28" i="1"/>
  <c r="V29" i="1"/>
  <c r="V30" i="1"/>
  <c r="V31" i="1"/>
  <c r="V32" i="1"/>
  <c r="V33" i="1"/>
  <c r="V34" i="1"/>
  <c r="V35" i="1"/>
  <c r="V36" i="1"/>
  <c r="V37" i="1"/>
  <c r="H4" i="3" l="1"/>
  <c r="H5" i="3"/>
  <c r="H6" i="3"/>
  <c r="H7" i="3"/>
  <c r="H8" i="3"/>
  <c r="H9" i="3"/>
  <c r="H10" i="3"/>
  <c r="F11" i="3"/>
  <c r="H11" i="3" s="1"/>
  <c r="F3" i="3"/>
  <c r="H3" i="3" s="1"/>
  <c r="F2" i="3"/>
  <c r="H2" i="3" s="1"/>
  <c r="H13" i="3" s="1"/>
  <c r="V19" i="1" l="1"/>
  <c r="V20" i="1"/>
  <c r="V21" i="1"/>
  <c r="V22" i="1"/>
  <c r="V23" i="1"/>
  <c r="V24" i="1"/>
  <c r="V25" i="1"/>
  <c r="O20" i="1" l="1"/>
  <c r="O22" i="1" s="1"/>
  <c r="N20" i="1"/>
  <c r="N22" i="1" s="1"/>
  <c r="V18" i="1" l="1"/>
  <c r="V17" i="1"/>
  <c r="V16" i="1"/>
  <c r="V15" i="1"/>
  <c r="V14" i="1"/>
  <c r="V13" i="1"/>
  <c r="V12" i="1"/>
  <c r="P17" i="1" l="1"/>
  <c r="O17" i="1"/>
  <c r="N17" i="1"/>
  <c r="V10" i="1" l="1"/>
  <c r="T10" i="1"/>
  <c r="V9" i="1"/>
  <c r="T9" i="1"/>
  <c r="T5" i="1"/>
  <c r="V6" i="1" l="1"/>
  <c r="V7" i="1"/>
  <c r="V8" i="1"/>
  <c r="V5" i="1"/>
  <c r="O9" i="1"/>
  <c r="O10" i="1" s="1"/>
  <c r="O11" i="1" s="1"/>
  <c r="N9" i="1"/>
  <c r="N10" i="1" s="1"/>
  <c r="N11" i="1" s="1"/>
  <c r="L24" i="1" l="1"/>
  <c r="L9" i="1"/>
  <c r="L5" i="1"/>
  <c r="B24" i="1" l="1"/>
  <c r="A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ENRIQUE BRIEVA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ENRIQUE BRIEVA:</t>
        </r>
        <r>
          <rPr>
            <sz val="9"/>
            <color indexed="81"/>
            <rFont val="Tahoma"/>
            <family val="2"/>
          </rPr>
          <t xml:space="preserve">
Corresponde a lo programado según plan indicativo, más lo alcanzado o rezagado en las vigencias anteriores (2020-2021) </t>
        </r>
      </text>
    </comment>
    <comment ref="W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LUZ MARLENE ANDRADE:</t>
        </r>
        <r>
          <rPr>
            <sz val="9"/>
            <color indexed="81"/>
            <rFont val="Tahoma"/>
            <family val="2"/>
          </rPr>
          <t xml:space="preserve">
Luz Marlene Andrade:
Corresponde al avance de la actividad en el proyecto</t>
        </r>
      </text>
    </comment>
    <comment ref="Z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Luz Marlene Andrade:</t>
        </r>
        <r>
          <rPr>
            <sz val="9"/>
            <color indexed="81"/>
            <rFont val="Tahoma"/>
            <family val="2"/>
          </rPr>
          <t xml:space="preserve">
Indicar si la actividad se financia con:
1. Inversión
2. Funcionamiento
3. Otros Recursos</t>
        </r>
      </text>
    </comment>
    <comment ref="AB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Luz Marlene Andrade:</t>
        </r>
        <r>
          <rPr>
            <sz val="9"/>
            <color indexed="81"/>
            <rFont val="Tahoma"/>
            <family val="2"/>
          </rPr>
          <t xml:space="preserve">
1. Recursos Propios - ICLD
2. SGP
3. Donaciones</t>
        </r>
      </text>
    </comment>
    <comment ref="R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 CONTRATO PARA EL AÑO 2022</t>
        </r>
      </text>
    </comment>
    <comment ref="R6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MES POR MES</t>
        </r>
      </text>
    </comment>
    <comment ref="R7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CONTRATAR 3 PERSONAS</t>
        </r>
      </text>
    </comment>
    <comment ref="R8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EJECUCIÓN DE UN PROYECTO</t>
        </r>
      </text>
    </comment>
    <comment ref="R9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EQUIPOS DE COMUNICACIÓN ADICIONALES Y/O EN OPERACIÓN</t>
        </r>
      </text>
    </comment>
    <comment ref="R10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ALARMAS ADICIONALES</t>
        </r>
      </text>
    </comment>
    <comment ref="R12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UNIDADES EN ARRIENDO</t>
        </r>
      </text>
    </comment>
    <comment ref="R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DE ENERO A DICIEMBRE</t>
        </r>
      </text>
    </comment>
    <comment ref="R1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UNIDAD</t>
        </r>
      </text>
    </comment>
    <comment ref="R1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MESES</t>
        </r>
      </text>
    </comment>
    <comment ref="R16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UNIDADES</t>
        </r>
      </text>
    </comment>
    <comment ref="R17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MESES</t>
        </r>
      </text>
    </comment>
    <comment ref="R18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UNIDADES</t>
        </r>
      </text>
    </comment>
    <comment ref="R19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 CONTRATO QUE ABARCA LA META PRODUCTO</t>
        </r>
      </text>
    </comment>
    <comment ref="R20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 PROCESO DONDE SE ADQUIEREN TODOS LOS SEGUROS DE LOS VEHÍCULOS Y DE OTROS ACTIVOS DE DISTRISEGURIDAD</t>
        </r>
      </text>
    </comment>
    <comment ref="R21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por los 12 meses</t>
        </r>
      </text>
    </comment>
    <comment ref="R22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12 MESES DE ENERO A DICIEMBRE</t>
        </r>
      </text>
    </comment>
    <comment ref="R23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12 MESES DE ENERO A DICIEMBRE</t>
        </r>
      </text>
    </comment>
    <comment ref="R24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UN PROCESO</t>
        </r>
      </text>
    </comment>
    <comment ref="R25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ENRIQUE BRIEVA:</t>
        </r>
        <r>
          <rPr>
            <sz val="9"/>
            <color indexed="81"/>
            <rFont val="Tahoma"/>
            <charset val="1"/>
          </rPr>
          <t xml:space="preserve">
POR LOS 12 MESES DEL AÑO</t>
        </r>
      </text>
    </comment>
  </commentList>
</comments>
</file>

<file path=xl/sharedStrings.xml><?xml version="1.0" encoding="utf-8"?>
<sst xmlns="http://schemas.openxmlformats.org/spreadsheetml/2006/main" count="698" uniqueCount="259">
  <si>
    <t>Observación</t>
  </si>
  <si>
    <t>¿Requiere contratación?</t>
  </si>
  <si>
    <t>Código Presupuestal</t>
  </si>
  <si>
    <t>Rubro Presupuestal</t>
  </si>
  <si>
    <t>Fuente Presupuestal</t>
  </si>
  <si>
    <t>Fuente de Financiación</t>
  </si>
  <si>
    <t>Nombre del Responable</t>
  </si>
  <si>
    <t xml:space="preserve">Dependencia Responsable </t>
  </si>
  <si>
    <t xml:space="preserve">Fecha de inicio </t>
  </si>
  <si>
    <t>Actividades de Proyecto</t>
  </si>
  <si>
    <t>Objetivo del Proyecto</t>
  </si>
  <si>
    <t>PROYECTO</t>
  </si>
  <si>
    <t>PROGRAMACIÓN META A 2022</t>
  </si>
  <si>
    <t>Descripción de la Meta Producto 2020-2023</t>
  </si>
  <si>
    <t>Línea Base 2019 
Según PDD</t>
  </si>
  <si>
    <t>UNIDAD DE MEDIDA DEL INDICADOR DE PRODUCTO</t>
  </si>
  <si>
    <t>Indicador de Producto</t>
  </si>
  <si>
    <t xml:space="preserve">PROGRAMA </t>
  </si>
  <si>
    <t>Meta de Bienestar 2020-2023</t>
  </si>
  <si>
    <t>Línea Base 2019</t>
  </si>
  <si>
    <t>Indicador de Bienestar</t>
  </si>
  <si>
    <t>LINEA ESTRATEGICA</t>
  </si>
  <si>
    <t>PILAR</t>
  </si>
  <si>
    <t>Fecha de Inicio Contratación</t>
  </si>
  <si>
    <t>Beneficiarios Programados</t>
  </si>
  <si>
    <t>Beneficiarios Cubiertos</t>
  </si>
  <si>
    <t>ACUMULADO DE META PRODUCTO 2020- 2021</t>
  </si>
  <si>
    <t>Porcentaje de Participación de la Actividad en el Proyecto</t>
  </si>
  <si>
    <t>Apropiación Inicial
(en pesos)</t>
  </si>
  <si>
    <t>Tipo de Contratación</t>
  </si>
  <si>
    <t>Código de proyecto BPIN</t>
  </si>
  <si>
    <t>Tiempo de Ejecución
(número de días)</t>
  </si>
  <si>
    <t>Valor de  la Meta Producto 2020-2023</t>
  </si>
  <si>
    <t>Valor de la Actividad del  Proyecto 2022</t>
  </si>
  <si>
    <t>CARTAGENA TRANSPARENTE</t>
  </si>
  <si>
    <t>CONVIVENCIA Y SEGURIDAD PARA LA GOBERNABILIDAD</t>
  </si>
  <si>
    <t>Tasa de Homicidio por cien mil habitantes (por curso de vida)</t>
  </si>
  <si>
    <t>19,02
Fuente Policía Metropolitana</t>
  </si>
  <si>
    <t>Reducir a 17,02 la tasa de Homicidios en el Distrito de Cartagena (porcurso de vida)</t>
  </si>
  <si>
    <t>IMPLEMENTACIÓN Y SOSTENIMIENTO DE LAS HERRAMIENTAS TECNOLÓGICAS PARA LA SEGURIDAD Y SOCORRO</t>
  </si>
  <si>
    <t>OPTIMIZACIÓN DE LA INFRAESRUCTURA Y MOVILIDAD DE LOS ORGANISMOS DE SEGURIDAD Y SOCORRO</t>
  </si>
  <si>
    <t>Número de casos decomportamientos que ponenen riesgo la vida e integridad reducidos.</t>
  </si>
  <si>
    <t>1593
Fuente Policía Metropolitana</t>
  </si>
  <si>
    <t>Disminuir a 1195 el número de casos de comportamientos que ponenen riesgo la vida e integridad enel Distrito de Cartagena</t>
  </si>
  <si>
    <t>VIGILANCIA DE LAS PLAYAS DEL DISTRITO DE CARTAGENAA</t>
  </si>
  <si>
    <t>CONVIVENCIA PARA LA SEGURIDAD</t>
  </si>
  <si>
    <t>Número de cámaras de video vigilancia adicionles dotadas e instaladas</t>
  </si>
  <si>
    <t>Dotar e instalar 107 cámaras de video vigilancia adicionales como componente del SIES Cartagena Instaladas</t>
  </si>
  <si>
    <t>Número de equipos de comunicación par los organismos de seguridad, socorro y convivencia entregados</t>
  </si>
  <si>
    <t>Entregar 585 Equipos de comunicación para los organismos de seguridad, socorro y convivencia como componente del SIES Cartagen</t>
  </si>
  <si>
    <t>Número de Alarmas Comunitarias adicionales instaladas</t>
  </si>
  <si>
    <t>Instalar 100 Alarmas comunitarias adicionales como componente del SIES Cartagena</t>
  </si>
  <si>
    <t>Línea 123 en 50% de operación</t>
  </si>
  <si>
    <t>Modernizar Una Linea de atención y emergencia 123 como componente de SIES Cartagena</t>
  </si>
  <si>
    <t>Número de infraestructuras para la seguridad en el Distrito de Cartagena entregadas</t>
  </si>
  <si>
    <t>Entregar 4 infraestructuras para la seguridad en el distrito de Cartagena</t>
  </si>
  <si>
    <t>Entregar 20 vehículos a los organismos de seguridad, socorroy convivenci ciudadana.</t>
  </si>
  <si>
    <t>Número de Garitas adicionales de Salvavidas Instaladas</t>
  </si>
  <si>
    <t xml:space="preserve">Instalar 5 garitas en las playas Adicionales para salvavidas </t>
  </si>
  <si>
    <t>Número de metros lineales de playas en el Distrito de Cartagena señalizados</t>
  </si>
  <si>
    <t>Señalizar 1000 metros lineales de playas en el Distrito de Cartagena</t>
  </si>
  <si>
    <t>Número de Avisos de prevención para las playas de Cartagena Instalados</t>
  </si>
  <si>
    <t>Colocar 20 avisos de Información y prevención para las playas de Cartagena</t>
  </si>
  <si>
    <t>Número de Personas formadas en Normas de conducta y Convivencia Ciudadana</t>
  </si>
  <si>
    <t>Divulgar a 20000 personas las normas de conducta y convivencia ciudadana en Cartagena.</t>
  </si>
  <si>
    <t>Número de Habitantes de Cartagena Formados como gestores de convivencia</t>
  </si>
  <si>
    <t>Formar a dos mil (2000) habitantes de Cartagena como gestores de convivencia ciudadana</t>
  </si>
  <si>
    <t>UNIDAD</t>
  </si>
  <si>
    <t>Número Línea de atención y emergencia 123 modernizado</t>
  </si>
  <si>
    <t>IMPLEMENTACIÓN Y SOSTENIMIENTO DE HERRAMIENTAS TECNOLÓGICAS PARA SEGURIDAD Y SOCORRO EN CARTAGENA DE INDIAS</t>
  </si>
  <si>
    <t>AUMENTAR LA CAPACIDAD DE RESPUESTA DE LOS ORGANISMOS DE SEGURIDAD DEL DISTRITO DE CARTAGENA</t>
  </si>
  <si>
    <t xml:space="preserve">Realizar el Mantenimiento Correctivo y Preventivo del Sistema SIES Cartagena de Indias </t>
  </si>
  <si>
    <t>Realizar el pago de la Energía de Cámaras de Video Vigilancia</t>
  </si>
  <si>
    <t>Adquirir y Entregar equipos de comunicación para la seguridad en el distrito de Cartagena por un Año</t>
  </si>
  <si>
    <t>Convenir el Apoyo a la gestión y Gastos Inherentes al Proyecto Tic`s (Formulación, estructuración, contratación, Socialización, aplicación, ejecución, cierre contable, económico,  jurídico de proyectos, subproyectos y actividades inherentes)</t>
  </si>
  <si>
    <t>Implementar el Proyecto CCTV Centro Histórico Y Getsemaní (37 Cámaras de Video Vigilancia -Cofinanciación)</t>
  </si>
  <si>
    <t>Instalar Sistemas de Alarmas comunitarias adicionales como componente del SIES Cartagena</t>
  </si>
  <si>
    <t>Enero</t>
  </si>
  <si>
    <t>Junio</t>
  </si>
  <si>
    <t>Marzo</t>
  </si>
  <si>
    <t>DISTRISEGURIDAD</t>
  </si>
  <si>
    <t>INVERSIÓN</t>
  </si>
  <si>
    <t>Recursos Propios</t>
  </si>
  <si>
    <t>2.3.4501.1000.2021130010180</t>
  </si>
  <si>
    <t>IMPLEMENTACIÓN Y SOSTENIMIENTO DE HERRAMIENTAS TECNOLÓGICAS PARA LA SEGURIDAD Y SOCORRO EN CARTAGENA DE INDIAS</t>
  </si>
  <si>
    <t>SI</t>
  </si>
  <si>
    <t>DIRECTA</t>
  </si>
  <si>
    <t>NO</t>
  </si>
  <si>
    <t>NA</t>
  </si>
  <si>
    <t>Se sigue con convenio para el Mantenimiento del SIES en Cartagena</t>
  </si>
  <si>
    <t>Se paga mensualmente el servicio de energía para el sostenimiento del CCTV en el Distrito de Cartagena</t>
  </si>
  <si>
    <t>LICITACIÓN PÚBLICA</t>
  </si>
  <si>
    <t>Se adquirirá antena de transmisión que habilitará múltiples equipos de comunicación para la Policía Metropolitana de Cartagena.</t>
  </si>
  <si>
    <t>Se contratará el personal que coadyuvará a cumplir con el Objetivo del Proyecto.</t>
  </si>
  <si>
    <t>Julio</t>
  </si>
  <si>
    <t>Se realizará convenio con el Ministerio del Interior en el cual se aportará por parte de la Alcaldía y Distriseguridad el valor de esta actividad</t>
  </si>
  <si>
    <t>Se contratará el Proveedor que suministre e instale sistemas de alarmas comunitarias en diferentes localidades del Distrito de Cartagena</t>
  </si>
  <si>
    <t>Número de vehículos a los organismos de seguridad,socorro y convivencia ciudadana entregadas</t>
  </si>
  <si>
    <t>FORTALECIMIENTO LOGÍSTICO PARA LA SEGURIDAD, CONVIVENCIA, JUSTICIA Y SOCORRO EN  CARTAGENA DE INDIAS</t>
  </si>
  <si>
    <t>AUMENTAR LA CAPACIDAD DE RESPUESTA DE LOS ORGANISMOS DE SEGURIDAD DEL DISRITO DE CARTAGENA EN 50%</t>
  </si>
  <si>
    <t>Garantizar la Permanencia con infraestructura en modalidad de arriendo de la policía metropolitana de Cartagena (Zona Corregimental y otros)</t>
  </si>
  <si>
    <t>Apoyar con el Pago de servicio de energía infraestructura Policía Metropolitana de Cartagena para la permanencia en la zona corregimental</t>
  </si>
  <si>
    <t xml:space="preserve">Realizar Mantenimiento infraestructura asignada a la policía </t>
  </si>
  <si>
    <t>Garantizar logística (Alimentación) para la seguridad del Alcalde Mayor de Cartagena</t>
  </si>
  <si>
    <t>Garantizar el Combustible de los vehículos de Distriseguridad en labores misionales y coadyuvar a los organismos de seguridad y socorro del Distrito</t>
  </si>
  <si>
    <t>Se contrata en arriendo Bienes Inmuebles para garantizar la presencia de la Policía en los Corregimientos de Cartagena.</t>
  </si>
  <si>
    <t>Pago servicios públicos de la Infraestructura de la Policía en arriendo en los diferentes corregimientos que lo soliciten</t>
  </si>
  <si>
    <t>MENOR CUANTÍA</t>
  </si>
  <si>
    <t>Se realizará mantenimiento preventivo y correctivo a las instalaciones que tiene la Policía en arriendo en los diferentes corregimientos</t>
  </si>
  <si>
    <t xml:space="preserve">Se contratará el suministro de alimentación de la Policía Metropolitana de Cartagena que fungen como escolta del Alcalde de Cartagena </t>
  </si>
  <si>
    <t>FORTALECIMIENTO LOGÍSTICO PARA LA SEGURIDAD, CONVIVENCIA, JUSTICIA Y SOCORRO EN  CARTAGENA DE INDIAS  CARTAGENA DE INDIAS</t>
  </si>
  <si>
    <t>Propios</t>
  </si>
  <si>
    <t>2.3.4501.1000.2021130010192</t>
  </si>
  <si>
    <t>COMPRA EN TIENDA VIRTUAL</t>
  </si>
  <si>
    <t>Por medio de la tienda virtual se adquirirá el bien o servicio que objeto de esta actividad</t>
  </si>
  <si>
    <t>IMPLEMENTACIÓN DEL PROGRAMA VIGILANCIA DE LAS PLAYAS DEL DISTRITO DE  CARTAGENA DE INDIAS</t>
  </si>
  <si>
    <t>INCREMENTAR LA CAPACIDAD DE RESPUESTA DE LOS ORGANISMOS QUE SE ENCARGAN DE LA VIGILANCIA Y LA SEGURIDAD DE LAS PLAYAS EN EL DISTRITO DE CARTAGENA</t>
  </si>
  <si>
    <t>Realizar el sostenimiento y reinversión en el Sub - proyecto playa azul la boquilla.</t>
  </si>
  <si>
    <t>Convenir el Apoyo a la gestión del Programa seguridad de Playas</t>
  </si>
  <si>
    <t>Realizar la Construcción, sostenimiento y mantenimiento preventivo y correctivo de la infraestructura y señalización en playas del distrito de Cartagena</t>
  </si>
  <si>
    <t>Realizar la Compensación de recaudo del convenio telefonía básica conmutada</t>
  </si>
  <si>
    <t>CONTRATACIÓN DIRECTA - CONVENIO</t>
  </si>
  <si>
    <t>Febrero</t>
  </si>
  <si>
    <t>CONTRATACIÓN DIRECTA</t>
  </si>
  <si>
    <t xml:space="preserve">Se contrata el personal de apoyo a la gestión y profesional que coadyuva </t>
  </si>
  <si>
    <t xml:space="preserve">Se Contrata el personal de apoyo a la gestión y profesional que coadyuva y se realizan otras actividades específicas para el complimiento de la meta Plan de Desarrollo </t>
  </si>
  <si>
    <t>CONSTRUCCIÓN DE CONVIVENCIA PARA LA SEGURIDAD EN CARTAGENA DE INDIAS</t>
  </si>
  <si>
    <t>Realizar la adquisición y Suministro de elementos inherentes a la aplicación del proyecto Construcción de convivencia para la seguridad en Cartagena de Indias</t>
  </si>
  <si>
    <t>Realizar contratación del Apoyo la gestión del proyecto Construcción de Convivencia para la Seguridad en  Cartagena de Indias</t>
  </si>
  <si>
    <t>AUMENTAR LOS NIVELES DE FORMACIÓN EN TEMAS DE CULTURA CIUDADANA Y LEGALIDAD EN EL DISTRITO DE CARTAGENA.</t>
  </si>
  <si>
    <r>
      <rPr>
        <b/>
        <sz val="11"/>
        <color theme="1"/>
        <rFont val="Calibri"/>
        <family val="2"/>
        <scheme val="minor"/>
      </rPr>
      <t>Pedro Rodelo Asfora</t>
    </r>
    <r>
      <rPr>
        <sz val="11"/>
        <color theme="1"/>
        <rFont val="Calibri"/>
        <family val="2"/>
        <scheme val="minor"/>
      </rPr>
      <t xml:space="preserve">
Director General
</t>
    </r>
    <r>
      <rPr>
        <b/>
        <sz val="11"/>
        <color theme="1"/>
        <rFont val="Calibri"/>
        <family val="2"/>
        <scheme val="minor"/>
      </rPr>
      <t>Enver Díaz Escandón</t>
    </r>
    <r>
      <rPr>
        <sz val="11"/>
        <color theme="1"/>
        <rFont val="Calibri"/>
        <family val="2"/>
        <scheme val="minor"/>
      </rPr>
      <t xml:space="preserve"> 
Director Operativo</t>
    </r>
    <r>
      <rPr>
        <b/>
        <sz val="11"/>
        <color theme="1"/>
        <rFont val="Calibri"/>
        <family val="2"/>
        <scheme val="minor"/>
      </rPr>
      <t/>
    </r>
  </si>
  <si>
    <t>CONSTRUCCIÓN DE CONVIVENCIA PARA LA SEGURIDAD EN CARTAGENA DE INDIAS CARTAGENA DE INDIAS</t>
  </si>
  <si>
    <t>2.3.4501.1000.2021130010176</t>
  </si>
  <si>
    <t>2.3.4501.1000.2021130010279</t>
  </si>
  <si>
    <t>PROYECTADO POR META A 2022</t>
  </si>
  <si>
    <t>ACUMULADOS META PLAN DE DESARROLLO A 31 DE DICIEMBRE DE 2022</t>
  </si>
  <si>
    <t>PROGRAMA 4: CONVIVENCIA PARA LA SEGURIDAD</t>
  </si>
  <si>
    <t>PROGRAMA 3: VIGILANCIA DE LAS PLAYAS DEL DISTRITO DE  CARTAGENA DE INDIAS</t>
  </si>
  <si>
    <t>PROGRAMA 2: OPTIMIZACIÓN DE LA INFRAESTRUCTURA Y MOVILIDAD DE LOS ORGANISMOS DE SEGURIDAD Y SOCORRO</t>
  </si>
  <si>
    <t>PROGRAMA 1: IMPLEMENTACIÓN Y SOSTENIMIENTO DE HERRAMIENTAS TECNOLÓGICAS PARA SEGURIDAD Y SOCORRO</t>
  </si>
  <si>
    <t>ACCIONES RELEVANTES</t>
  </si>
  <si>
    <t xml:space="preserve">Se Garantizará el Mantenimiento Preventivo y Correctivo de todo el Sistema SIES en el Distrito de Cartagena. </t>
  </si>
  <si>
    <t>Se Adquirirán 75 nuevos Sistemas de Alarmas comunitarias en el Distrito de Cartagena en cooperación con la Secretaría del Interior</t>
  </si>
  <si>
    <t>Se presentará proyectos ante el Ministerio del Interior con la finalidad de Cofinanciar con recursos propios la instalación de 70 nuevas Cámaras de Video Vigilancia</t>
  </si>
  <si>
    <t>Se adquirirá y entregará equipos de comunicación para optimizar el tiempo de respuesta de los Organismos de Seguridad</t>
  </si>
  <si>
    <t>Garantizar la Permanencia con infraestructura en modalidad de arriendo y Servicios Públicos a la policía metropolitana de Cartagena (Zona Corregimental y otros)</t>
  </si>
  <si>
    <t>Construcción de 3 Infraestructura para seguridad y convivencia Ciudadana</t>
  </si>
  <si>
    <t>Adquisición de 18 Vehículos para garantizar la seguridad y convivencia ciudadana en el Distrito</t>
  </si>
  <si>
    <t>ASIGNACIÓN PROGRAMA</t>
  </si>
  <si>
    <t xml:space="preserve">Instalar 4 garitas en las playas Adicionales para salvavidas </t>
  </si>
  <si>
    <t>Señalizar 200 metros lineales de playas en el Distrito de Cartagena</t>
  </si>
  <si>
    <t>Colocar 18 avisos de Información y prevención para las playas de Cartagena</t>
  </si>
  <si>
    <t>Sostenimiento para la Recertificación Proyecto Playa Azul La Boquilla</t>
  </si>
  <si>
    <t>Divulgar a 5016 personas las normas de conducta y convivencia ciudadana en Cartagena.</t>
  </si>
  <si>
    <t>Formar a 700 habitantes de Cartagena como gestores de convivencia ciudadana</t>
  </si>
  <si>
    <t>Descripción de la Meta Producto 2022</t>
  </si>
  <si>
    <t>Dotar e instalar 70 cámaras de video vigilancia adicionales como componente del SIES Cartagena Instaladas</t>
  </si>
  <si>
    <t>Entregar 390 Equipos de comunicación para los organismos de seguridad, socorro y convivencia como componente del SIES Cartagen</t>
  </si>
  <si>
    <t>Instalar 75 Alarmas comunitarias adicionales como componente del SIES Cartagena</t>
  </si>
  <si>
    <t>Entregar 3 infraestructuras para la seguridad en el distrito de Cartagena</t>
  </si>
  <si>
    <t>Entregar 18 vehículos a los organismos de seguridad, socorroy convivenci ciudadana.</t>
  </si>
  <si>
    <t>Garantizar el Mantenimiento Preventivo y Correctivo del sistema SIES Cartagena</t>
  </si>
  <si>
    <t>META 1</t>
  </si>
  <si>
    <t>META 2</t>
  </si>
  <si>
    <t>META 3</t>
  </si>
  <si>
    <t>META 4</t>
  </si>
  <si>
    <t>META 5</t>
  </si>
  <si>
    <t>META 6</t>
  </si>
  <si>
    <t>META 7</t>
  </si>
  <si>
    <t>META 8</t>
  </si>
  <si>
    <t>META 9</t>
  </si>
  <si>
    <t>META 10</t>
  </si>
  <si>
    <t>Recertificación Proyecto Playa Azul La Boquilla</t>
  </si>
  <si>
    <t xml:space="preserve">Se está en busca de los recursos para el cumplimiento de la meta. </t>
  </si>
  <si>
    <t>CUMPLIMIENTO DECRETO 612 DE 2018</t>
  </si>
  <si>
    <t>1. Elaboración, seguimiento y Evaluación de las Actividades planteadas para la vigencia 2022 en el Plan Institucional de Archivos de la Entidad ­PINAR</t>
  </si>
  <si>
    <t>2. Elaboración, seguimiento y Evaluación de las Actividades planteadas para la vigencia 2022 en el Plan Anual de Adquisiciones</t>
  </si>
  <si>
    <t>3. Elaboración, seguimiento y Evaluación de las Actividades planteadas para la vigencia 2022 en el Plan Anual de Vacantes</t>
  </si>
  <si>
    <t>4. Elaboración, seguimiento y Evaluación de las Actividades planteadas para la vigencia 2022 en el Plan de Previsión de Recursos Humanos</t>
  </si>
  <si>
    <t>5. Elaboración, seguimiento y Evaluación de las Actividades planteadas para la vigencia 2022 en el Plan Estratégico de Talento Humano</t>
  </si>
  <si>
    <t>6. Elaboración, seguimiento y Evaluación de las Actividades planteadas para la vigencia 2022 en el Plan Institucional de Capacitación</t>
  </si>
  <si>
    <t>7. Elaboración, seguimiento y Evaluación de las Actividades planteadas para la vigencia 2022 en el Plan de Incentivos Institucionales</t>
  </si>
  <si>
    <t>8. Elaboración, seguimiento y Evaluación de las Actividades planteadas para la vigencia 2022 en el Plan de Trabajo Anual en Seguridad y Salud en el Trabajo</t>
  </si>
  <si>
    <t>9. Elaboración, seguimiento y Evaluación de las Actividades planteadas para la vigencia 2022 en el Plan Anticorrupción y de Atención al Ciudadano</t>
  </si>
  <si>
    <t>10. Elaboración, seguimiento y Evaluación de las Actividades planteadas para la vigencia 2022 en el Plan Estratégico de Tecnologías de la Información y las Comunicaciones ­ PETI</t>
  </si>
  <si>
    <t>11. Elaboración, seguimiento y Evaluación de las Actividades planteadas para la vigencia 2022 en el Plan de Tratamiento de Riesgos de Seguridad y Privacidad de la Información</t>
  </si>
  <si>
    <t>12. Elaboración, seguimiento y Evaluación de las Actividades planteadas para la vigencia 2022 en el Plan de Seguridad y Privacidad de la Información</t>
  </si>
  <si>
    <t>ELABORACIÓN, SEGUIMIENTO Y EVALUACIÓN DE LAS ACTIVIDADES PLANTEADAS PARA LA VIGENCIA 2022 EN EL PLAN INSTITUCIONAL DE ARCHIVOS DE LA ENTIDAD ­PINAR</t>
  </si>
  <si>
    <t>ELABORACIÓN, SEGUIMIENTO Y EVALUACIÓN DE LAS ACTIVIDADES PLANTEADAS PARA LA VIGENCIA 2022 EN EL PLAN ANUAL DE ADQUISICIONES</t>
  </si>
  <si>
    <t>ELABORACIÓN, SEGUIMIENTO Y EVALUACIÓN DE LAS ACTIVIDADES PLANTEADAS PARA LA VIGENCIA 2022 EN EL PLAN ANUAL DE VACANTES</t>
  </si>
  <si>
    <t>ELABORACIÓN, SEGUIMIENTO Y EVALUACIÓN DE LAS ACTIVIDADES PLANTEADAS PARA LA VIGENCIA 2022 EN EL PLAN DE PREVISIÓN DE RECURSOS HUMANOS</t>
  </si>
  <si>
    <t>ELABORACIÓN, SEGUIMIENTO Y EVALUACIÓN DE LAS ACTIVIDADES PLANTEADAS PARA LA VIGENCIA 2022 EN EL PLAN ESTRATÉGICO DE TALENTO HUMANO</t>
  </si>
  <si>
    <t>ELABORACIÓN, SEGUIMIENTO Y EVALUACIÓN DE LAS ACTIVIDADES PLANTEADAS PARA LA VIGENCIA 2022 EN EL PLAN INSTITUCIONAL DE CAPACITACIÓN</t>
  </si>
  <si>
    <t>ELABORACIÓN, SEGUIMIENTO Y EVALUACIÓN DE LAS ACTIVIDADES PLANTEADAS PARA LA VIGENCIA 2022 EN EL PLAN DE INCENTIVOS INSTITUCIONALES</t>
  </si>
  <si>
    <t>ELABORACIÓN, SEGUIMIENTO Y EVALUACIÓN DE LAS ACTIVIDADES PLANTEADAS PARA LA VIGENCIA 2022 EN EL PLAN DE TRABAJO ANUAL EN SEGURIDAD Y SALUD EN EL TRABAJO</t>
  </si>
  <si>
    <t>ELABORACIÓN, SEGUIMIENTO Y EVALUACIÓN DE LAS ACTIVIDADES PLANTEADAS PARA LA VIGENCIA 2022 EN EL PLAN ANTICORRUPCIÓN Y DE ATENCIÓN AL CIUDADANO</t>
  </si>
  <si>
    <t>ELABORACIÓN, SEGUIMIENTO Y EVALUACIÓN DE LAS ACTIVIDADES PLANTEADAS PARA LA VIGENCIA 2022 EN EL PLAN ESTRATÉGICO DE TECNOLOGÍAS DE LA INFORMACIÓN Y LAS COMUNICACIONES ­ PETI</t>
  </si>
  <si>
    <t>ELABORACIÓN, SEGUIMIENTO Y EVALUACIÓN DE LAS ACTIVIDADES PLANTEADAS PARA LA VIGENCIA 2022 EN EL PLAN DE TRATAMIENTO DE RIESGOS DE SEGURIDAD Y PRIVACIDAD DE LA INFORMACIÓN</t>
  </si>
  <si>
    <t>ELABORACIÓN, SEGUIMIENTO Y EVALUACIÓN DE LAS ACTIVIDADES PLANTEADAS PARA LA VIGENCIA 2022 EN EL PLAN DE SEGURIDAD Y PRIVACIDAD DE LA INFORMACIÓN</t>
  </si>
  <si>
    <t>ARTICULAR LOS PLANES DEL DECRETO 612 DE 2018</t>
  </si>
  <si>
    <t>Plan Institucional de Archivos de la Entidad ­PINAR</t>
  </si>
  <si>
    <t>Plan Anual de Adquisiciones</t>
  </si>
  <si>
    <t>Plan Anual de Vacantes</t>
  </si>
  <si>
    <t>Plan de Previsión de Recursos Humanos</t>
  </si>
  <si>
    <t>Plan Estratégico de Talento Humano</t>
  </si>
  <si>
    <t>El responsable elaborará, ejecutará y/o hará seguimiento de las actividades del programa 2022 del</t>
  </si>
  <si>
    <t>Pedro Rodelo Asfora
Director General
Enver Díaz Escandón 
Director Operativo</t>
  </si>
  <si>
    <t>Remberto Viaña González
DAF
Oswaldo Meza Chica
Auxiliar Administrativo</t>
  </si>
  <si>
    <t>Remberto Viaña González
DAF
Enrique Brieva Jurado
PUEP</t>
  </si>
  <si>
    <t>Remberto Viaña González
DAF
Edgardo Diaz Montes
PRHyF</t>
  </si>
  <si>
    <t>Pedro Rodelo Asfora
Director General
Enrique Brieva Jurado
PUEP</t>
  </si>
  <si>
    <t>FUNCIONAMIENTO</t>
  </si>
  <si>
    <t>Se debe pagar el convenio de recaudo</t>
  </si>
  <si>
    <t>Plan Institucional de Capacitación</t>
  </si>
  <si>
    <t>Plan de Incentivos Institucionales</t>
  </si>
  <si>
    <t>Plan de Trabajo Anual en Seguridad y Salud en el Trabajo</t>
  </si>
  <si>
    <t>Plan Anticorrupción y de Atención al Ciudadano</t>
  </si>
  <si>
    <t>Plan Estratégico de Tecnologías de la Información y las Comunicaciones ­ PETI</t>
  </si>
  <si>
    <t>Plan de Tratamiento de Riesgos de Seguridad y Privacidad de la Información</t>
  </si>
  <si>
    <t>Plan de Seguridad y Privacidad de la Información</t>
  </si>
  <si>
    <t xml:space="preserve"> Ejecución Programa 2022 del Plan Institucional de Archivos de la Entidad ­PINAR</t>
  </si>
  <si>
    <t xml:space="preserve"> Ejecución Programa 2022 del Plan Anual de Adquisiciones</t>
  </si>
  <si>
    <t xml:space="preserve"> Ejecución Programa 2022 del Plan Anual de Vacantes</t>
  </si>
  <si>
    <t xml:space="preserve"> Ejecución Programa 2022 del Plan de Previsión de Recursos Humanos</t>
  </si>
  <si>
    <t xml:space="preserve"> Ejecución Programa 2022 del Plan Estratégico de Talento Humano</t>
  </si>
  <si>
    <t xml:space="preserve"> Ejecución Programa 2022 del Plan Institucional de Capacitación</t>
  </si>
  <si>
    <t xml:space="preserve"> Ejecución Programa 2022 del Plan de Incentivos Institucionales</t>
  </si>
  <si>
    <t xml:space="preserve"> Ejecución Programa 2022 del Plan de Trabajo Anual en Seguridad y Salud en el Trabajo</t>
  </si>
  <si>
    <t xml:space="preserve"> Ejecución Programa 2022 del Plan Anticorrupción y de Atención al Ciudadano</t>
  </si>
  <si>
    <t xml:space="preserve"> Ejecución Programa 2022 del Plan Estratégico de Tecnologías de la Información y las Comunicaciones ­ PETI</t>
  </si>
  <si>
    <t xml:space="preserve"> Ejecución Programa 2022 del Plan de Tratamiento de Riesgos de Seguridad y Privacidad de la Información</t>
  </si>
  <si>
    <t xml:space="preserve"> Ejecución Programa 2022 del Plan de Seguridad y Privacidad de la Información</t>
  </si>
  <si>
    <t xml:space="preserve"> Ejecución actividades del 2022 del Plan Anual de Adquisiciones</t>
  </si>
  <si>
    <t>PPTO</t>
  </si>
  <si>
    <t>SERVICIOS PARA LA COMUNIDAD SOCIALES Y PERSONALES</t>
  </si>
  <si>
    <t>2.1.2.02.02.009-0042</t>
  </si>
  <si>
    <r>
      <rPr>
        <b/>
        <sz val="11"/>
        <color theme="1"/>
        <rFont val="Calibri"/>
        <family val="2"/>
        <scheme val="minor"/>
      </rPr>
      <t>Remberto Viaña González</t>
    </r>
    <r>
      <rPr>
        <sz val="11"/>
        <color theme="1"/>
        <rFont val="Calibri"/>
        <family val="2"/>
        <scheme val="minor"/>
      </rPr>
      <t xml:space="preserve">
DAF
</t>
    </r>
    <r>
      <rPr>
        <b/>
        <sz val="11"/>
        <color theme="1"/>
        <rFont val="Calibri"/>
        <family val="2"/>
        <scheme val="minor"/>
      </rPr>
      <t>Oswaldo Meza Chica</t>
    </r>
    <r>
      <rPr>
        <sz val="11"/>
        <color theme="1"/>
        <rFont val="Calibri"/>
        <family val="2"/>
        <scheme val="minor"/>
      </rPr>
      <t xml:space="preserve">
Auxiliar Administrativo</t>
    </r>
  </si>
  <si>
    <r>
      <rPr>
        <b/>
        <sz val="11"/>
        <color theme="1"/>
        <rFont val="Calibri"/>
        <family val="2"/>
        <scheme val="minor"/>
      </rPr>
      <t xml:space="preserve">Pedro Rodelo Asfora
</t>
    </r>
    <r>
      <rPr>
        <sz val="11"/>
        <color theme="1"/>
        <rFont val="Calibri"/>
        <family val="2"/>
        <scheme val="minor"/>
      </rPr>
      <t>Director General</t>
    </r>
    <r>
      <rPr>
        <b/>
        <sz val="11"/>
        <color theme="1"/>
        <rFont val="Calibri"/>
        <family val="2"/>
        <scheme val="minor"/>
      </rPr>
      <t xml:space="preserve">
Remberto Viaña González</t>
    </r>
    <r>
      <rPr>
        <sz val="11"/>
        <color theme="1"/>
        <rFont val="Calibri"/>
        <family val="2"/>
        <scheme val="minor"/>
      </rPr>
      <t xml:space="preserve">
DAF</t>
    </r>
  </si>
  <si>
    <r>
      <rPr>
        <b/>
        <sz val="11"/>
        <color theme="1"/>
        <rFont val="Calibri"/>
        <family val="2"/>
        <scheme val="minor"/>
      </rPr>
      <t>Remberto Viaña González</t>
    </r>
    <r>
      <rPr>
        <sz val="11"/>
        <color theme="1"/>
        <rFont val="Calibri"/>
        <family val="2"/>
        <scheme val="minor"/>
      </rPr>
      <t xml:space="preserve">
DAF
</t>
    </r>
    <r>
      <rPr>
        <b/>
        <sz val="11"/>
        <color theme="1"/>
        <rFont val="Calibri"/>
        <family val="2"/>
        <scheme val="minor"/>
      </rPr>
      <t>Edgardo Diaz Montes</t>
    </r>
    <r>
      <rPr>
        <sz val="11"/>
        <color theme="1"/>
        <rFont val="Calibri"/>
        <family val="2"/>
        <scheme val="minor"/>
      </rPr>
      <t xml:space="preserve">
PRHyF</t>
    </r>
  </si>
  <si>
    <r>
      <rPr>
        <b/>
        <sz val="11"/>
        <color theme="1"/>
        <rFont val="Calibri"/>
        <family val="2"/>
        <scheme val="minor"/>
      </rPr>
      <t>Pedro Rodelo Asfora</t>
    </r>
    <r>
      <rPr>
        <sz val="11"/>
        <color theme="1"/>
        <rFont val="Calibri"/>
        <family val="2"/>
        <scheme val="minor"/>
      </rPr>
      <t xml:space="preserve">
Director General
</t>
    </r>
    <r>
      <rPr>
        <b/>
        <sz val="11"/>
        <color theme="1"/>
        <rFont val="Calibri"/>
        <family val="2"/>
        <scheme val="minor"/>
      </rPr>
      <t>Enrique Brieva Jurado</t>
    </r>
    <r>
      <rPr>
        <sz val="11"/>
        <color theme="1"/>
        <rFont val="Calibri"/>
        <family val="2"/>
        <scheme val="minor"/>
      </rPr>
      <t xml:space="preserve">
PUEP</t>
    </r>
  </si>
  <si>
    <t>PLAN DE ACCIÓN INSTITUCIONAL DISTRISEGURIDAD
VIGENCIA 2022</t>
  </si>
  <si>
    <t>Version: 1.0</t>
  </si>
  <si>
    <t>Codigo: PDEYP - 001</t>
  </si>
  <si>
    <t>Fecha:  18/11/2021</t>
  </si>
  <si>
    <t>Adquirir los seguros de los activos de Distriseguridad</t>
  </si>
  <si>
    <t>Elaborar, ejecutar y hacer seguimiento de las actividades del programa 2022 del Plan Institucional de Archivos de la Entidad ­PINAR</t>
  </si>
  <si>
    <t>Elaborar, ejecutar y hacer seguimiento de las actividades del programa 2022 del Plan Anual de Adquisiciones</t>
  </si>
  <si>
    <t>Elaborar, ejecutar y hacer seguimiento de las actividades del programa 2022 del Plan Anual de Vacantes</t>
  </si>
  <si>
    <t>Elaborar, ejecutar y hacer seguimiento de las actividades del programa 2022 del Plan de Previsión de Recursos Humanos</t>
  </si>
  <si>
    <t>Elaborar, ejecutar y hacer seguimiento de las actividades del programa 2022 del Plan Estratégico de Talento Humano</t>
  </si>
  <si>
    <t>Elaborar, ejecutar y hacer seguimiento de las actividades del programa 2022 del Plan Institucional de Capacitación</t>
  </si>
  <si>
    <t>Elaborar, ejecutar y hacer seguimiento de las actividades del programa 2022 del Plan de Incentivos Institucionales</t>
  </si>
  <si>
    <t>Elaborar, ejecutar y hacer seguimiento de las actividades del programa 2022 del Plan de Trabajo Anual en Seguridad y Salud en el Trabajo</t>
  </si>
  <si>
    <t>Elaborar, ejecutar y hacer seguimiento de las actividades del programa 2022 del Plan Anticorrupción y de Atención al Ciudadano</t>
  </si>
  <si>
    <t>Elaborar, ejecutar y hacer seguimiento de las actividades del programa 2022 del Plan Estratégico de Tecnologías de la Información y las Comunicaciones ­ PETI</t>
  </si>
  <si>
    <t>Elaborar, ejecutar y hacer seguimiento de las actividades del programa 2022 del Plan de Tratamiento de Riesgos de Seguridad y Privacidad de la Información</t>
  </si>
  <si>
    <t>Elaborar, ejecutar y hacer seguimiento de las actividades del programa 2022 del Plan de Seguridad y Privacidad de la Información</t>
  </si>
  <si>
    <t>Construir Infraestructura para seguridad y convivencia Ciudadana</t>
  </si>
  <si>
    <t>Adquirir Vehículos para garantizar la seguridad y convivencia ciudadana en el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</si>
</sst>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_-&quot;$&quot;\ * #,##0_-;\-&quot;$&quot;\ * #,##0_-;_-&quot;$&quot;\ * &quot;-&quot;_-;_-@_-"/>
    <numFmt numFmtId="166" formatCode="0;[Red]0"/>
    <numFmt numFmtId="167" formatCode="&quot;$&quot;#,##0"/>
    <numFmt numFmtId="168" formatCode="0.0%"/>
    <numFmt numFmtId="169" formatCode="_(&quot;$&quot;\ * #,##0.00_);_(&quot;$&quot;\ * \(#,##0.00\);_(&quot;$&quot;\ * &quot;-&quot;??_);_(@_)"/>
  </numFmts>
  <fonts count="3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9" tint="-0.499984740745262"/>
      <name val="Arial"/>
      <family val="2"/>
    </font>
    <font>
      <b/>
      <sz val="9"/>
      <color rgb="FF375623"/>
      <name val="Arial"/>
      <family val="2"/>
    </font>
    <font>
      <sz val="12.5"/>
      <color rgb="FF333333"/>
      <name val="Arial"/>
      <family val="2"/>
    </font>
    <font>
      <sz val="12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9" fontId="2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8" fontId="2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9" fontId="20" fillId="0" borderId="1" xfId="1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22" fillId="4" borderId="1" xfId="0" applyFont="1" applyFill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7" fillId="0" borderId="3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4" fillId="2" borderId="0" xfId="0" applyFont="1" applyFill="1" applyAlignment="1">
      <alignment vertical="center"/>
    </xf>
    <xf numFmtId="0" fontId="0" fillId="2" borderId="0" xfId="0" applyFill="1"/>
    <xf numFmtId="167" fontId="19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</cellXfs>
  <cellStyles count="3">
    <cellStyle name="Moneda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124731</xdr:rowOff>
    </xdr:from>
    <xdr:to>
      <xdr:col>1</xdr:col>
      <xdr:colOff>1328737</xdr:colOff>
      <xdr:row>2</xdr:row>
      <xdr:rowOff>420662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4731"/>
          <a:ext cx="2519362" cy="1400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O19" zoomScale="70" zoomScaleNormal="70" workbookViewId="0">
      <selection activeCell="U19" sqref="U19"/>
    </sheetView>
  </sheetViews>
  <sheetFormatPr baseColWidth="10" defaultColWidth="11.453125" defaultRowHeight="18.5" x14ac:dyDescent="0.35"/>
  <cols>
    <col min="1" max="1" width="18.81640625" customWidth="1"/>
    <col min="2" max="2" width="20.453125" customWidth="1"/>
    <col min="3" max="3" width="20.26953125" customWidth="1"/>
    <col min="4" max="4" width="20.1796875" customWidth="1"/>
    <col min="5" max="5" width="21" customWidth="1"/>
    <col min="6" max="6" width="19.7265625" customWidth="1"/>
    <col min="7" max="7" width="21.81640625" customWidth="1"/>
    <col min="8" max="8" width="17.26953125" customWidth="1"/>
    <col min="9" max="9" width="22.7265625" customWidth="1"/>
    <col min="10" max="10" width="23.26953125" style="11" customWidth="1"/>
    <col min="11" max="11" width="23.7265625" style="10" customWidth="1"/>
    <col min="12" max="12" width="29.1796875" style="9" customWidth="1"/>
    <col min="13" max="13" width="23.54296875" style="8" customWidth="1"/>
    <col min="14" max="14" width="23.26953125" style="7" customWidth="1"/>
    <col min="15" max="15" width="18.81640625" style="6" customWidth="1"/>
    <col min="16" max="16" width="21.7265625" style="5" customWidth="1"/>
    <col min="17" max="17" width="37.26953125" style="4" customWidth="1"/>
    <col min="18" max="18" width="20.81640625" style="95" customWidth="1"/>
    <col min="19" max="19" width="18.26953125" customWidth="1"/>
    <col min="20" max="20" width="18.1796875" customWidth="1"/>
    <col min="21" max="21" width="20.453125" style="3" customWidth="1"/>
    <col min="22" max="22" width="18.81640625" style="2" customWidth="1"/>
    <col min="23" max="23" width="21" customWidth="1"/>
    <col min="24" max="24" width="22.26953125" style="1" customWidth="1"/>
    <col min="25" max="25" width="27.81640625" customWidth="1"/>
    <col min="26" max="26" width="19.26953125" customWidth="1"/>
    <col min="27" max="27" width="19.54296875" customWidth="1"/>
    <col min="28" max="28" width="21.1796875" customWidth="1"/>
    <col min="29" max="29" width="30.1796875" customWidth="1"/>
    <col min="30" max="30" width="31.7265625" customWidth="1"/>
    <col min="31" max="31" width="17.81640625" customWidth="1"/>
    <col min="32" max="32" width="16.54296875" customWidth="1"/>
    <col min="33" max="33" width="15.1796875" style="11" customWidth="1"/>
    <col min="34" max="34" width="22" style="11" customWidth="1"/>
  </cols>
  <sheetData>
    <row r="1" spans="1:34" ht="43.5" customHeight="1" x14ac:dyDescent="0.35">
      <c r="A1" s="113"/>
      <c r="B1" s="114"/>
      <c r="C1" s="119" t="s">
        <v>240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1"/>
      <c r="AG1" s="140" t="s">
        <v>242</v>
      </c>
      <c r="AH1" s="141"/>
    </row>
    <row r="2" spans="1:34" ht="43.5" customHeight="1" x14ac:dyDescent="0.35">
      <c r="A2" s="115"/>
      <c r="B2" s="116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4"/>
      <c r="AG2" s="96" t="s">
        <v>241</v>
      </c>
      <c r="AH2" s="97"/>
    </row>
    <row r="3" spans="1:34" ht="43.5" customHeight="1" thickBot="1" x14ac:dyDescent="0.4">
      <c r="A3" s="117"/>
      <c r="B3" s="118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7"/>
      <c r="AG3" s="98" t="s">
        <v>243</v>
      </c>
      <c r="AH3" s="99"/>
    </row>
    <row r="4" spans="1:34" s="12" customFormat="1" ht="56" x14ac:dyDescent="0.3">
      <c r="A4" s="13" t="s">
        <v>22</v>
      </c>
      <c r="B4" s="13" t="s">
        <v>21</v>
      </c>
      <c r="C4" s="13" t="s">
        <v>20</v>
      </c>
      <c r="D4" s="13" t="s">
        <v>19</v>
      </c>
      <c r="E4" s="13" t="s">
        <v>18</v>
      </c>
      <c r="F4" s="13" t="s">
        <v>17</v>
      </c>
      <c r="G4" s="13" t="s">
        <v>16</v>
      </c>
      <c r="H4" s="16" t="s">
        <v>15</v>
      </c>
      <c r="I4" s="13" t="s">
        <v>14</v>
      </c>
      <c r="J4" s="23" t="s">
        <v>13</v>
      </c>
      <c r="K4" s="13" t="s">
        <v>32</v>
      </c>
      <c r="L4" s="22" t="s">
        <v>12</v>
      </c>
      <c r="M4" s="22" t="s">
        <v>26</v>
      </c>
      <c r="N4" s="19" t="s">
        <v>11</v>
      </c>
      <c r="O4" s="21" t="s">
        <v>30</v>
      </c>
      <c r="P4" s="20" t="s">
        <v>10</v>
      </c>
      <c r="Q4" s="34" t="s">
        <v>9</v>
      </c>
      <c r="R4" s="93" t="s">
        <v>33</v>
      </c>
      <c r="S4" s="18" t="s">
        <v>8</v>
      </c>
      <c r="T4" s="18" t="s">
        <v>31</v>
      </c>
      <c r="U4" s="17" t="s">
        <v>24</v>
      </c>
      <c r="V4" s="17" t="s">
        <v>25</v>
      </c>
      <c r="W4" s="17" t="s">
        <v>27</v>
      </c>
      <c r="X4" s="13" t="s">
        <v>7</v>
      </c>
      <c r="Y4" s="13" t="s">
        <v>6</v>
      </c>
      <c r="Z4" s="16" t="s">
        <v>5</v>
      </c>
      <c r="AA4" s="15" t="s">
        <v>28</v>
      </c>
      <c r="AB4" s="14" t="s">
        <v>4</v>
      </c>
      <c r="AC4" s="13" t="s">
        <v>3</v>
      </c>
      <c r="AD4" s="13" t="s">
        <v>2</v>
      </c>
      <c r="AE4" s="16" t="s">
        <v>1</v>
      </c>
      <c r="AF4" s="16" t="s">
        <v>29</v>
      </c>
      <c r="AG4" s="16" t="s">
        <v>23</v>
      </c>
      <c r="AH4" s="13" t="s">
        <v>0</v>
      </c>
    </row>
    <row r="5" spans="1:34" ht="72.5" x14ac:dyDescent="0.35">
      <c r="A5" s="129" t="s">
        <v>34</v>
      </c>
      <c r="B5" s="129" t="s">
        <v>35</v>
      </c>
      <c r="C5" s="129" t="s">
        <v>36</v>
      </c>
      <c r="D5" s="129" t="s">
        <v>37</v>
      </c>
      <c r="E5" s="129" t="s">
        <v>38</v>
      </c>
      <c r="F5" s="110" t="s">
        <v>39</v>
      </c>
      <c r="G5" s="110" t="s">
        <v>46</v>
      </c>
      <c r="H5" s="110" t="s">
        <v>67</v>
      </c>
      <c r="I5" s="110">
        <v>699</v>
      </c>
      <c r="J5" s="110" t="s">
        <v>47</v>
      </c>
      <c r="K5" s="104">
        <v>107</v>
      </c>
      <c r="L5" s="104">
        <f>37+33</f>
        <v>70</v>
      </c>
      <c r="M5" s="106">
        <v>0</v>
      </c>
      <c r="N5" s="144" t="s">
        <v>69</v>
      </c>
      <c r="O5" s="132">
        <v>2021130010180</v>
      </c>
      <c r="P5" s="133" t="s">
        <v>70</v>
      </c>
      <c r="Q5" s="49" t="s">
        <v>71</v>
      </c>
      <c r="R5" s="94">
        <v>1</v>
      </c>
      <c r="S5" s="42" t="s">
        <v>77</v>
      </c>
      <c r="T5" s="42">
        <f>360/12*11</f>
        <v>330</v>
      </c>
      <c r="U5" s="43">
        <v>1043926</v>
      </c>
      <c r="V5" s="43">
        <f>+U5</f>
        <v>1043926</v>
      </c>
      <c r="W5" s="45">
        <f>+AA5/2529106804</f>
        <v>0.52446745127257188</v>
      </c>
      <c r="X5" s="41" t="s">
        <v>80</v>
      </c>
      <c r="Y5" s="36" t="s">
        <v>130</v>
      </c>
      <c r="Z5" s="41" t="s">
        <v>81</v>
      </c>
      <c r="AA5" s="47">
        <v>1326434199.49</v>
      </c>
      <c r="AB5" s="41" t="s">
        <v>82</v>
      </c>
      <c r="AC5" s="44" t="s">
        <v>84</v>
      </c>
      <c r="AD5" s="48" t="s">
        <v>83</v>
      </c>
      <c r="AE5" s="41" t="s">
        <v>85</v>
      </c>
      <c r="AF5" s="41" t="s">
        <v>86</v>
      </c>
      <c r="AG5" s="50">
        <v>44576</v>
      </c>
      <c r="AH5" s="36" t="s">
        <v>89</v>
      </c>
    </row>
    <row r="6" spans="1:34" ht="72.5" x14ac:dyDescent="0.35">
      <c r="A6" s="130"/>
      <c r="B6" s="130"/>
      <c r="C6" s="130"/>
      <c r="D6" s="130"/>
      <c r="E6" s="130"/>
      <c r="F6" s="128"/>
      <c r="G6" s="128"/>
      <c r="H6" s="128"/>
      <c r="I6" s="128"/>
      <c r="J6" s="128"/>
      <c r="K6" s="105"/>
      <c r="L6" s="105"/>
      <c r="M6" s="107"/>
      <c r="N6" s="144"/>
      <c r="O6" s="132"/>
      <c r="P6" s="133"/>
      <c r="Q6" s="49" t="s">
        <v>72</v>
      </c>
      <c r="R6" s="94">
        <v>12</v>
      </c>
      <c r="S6" s="42" t="s">
        <v>77</v>
      </c>
      <c r="T6" s="42">
        <v>360</v>
      </c>
      <c r="U6" s="43">
        <v>1043926</v>
      </c>
      <c r="V6" s="43">
        <f t="shared" ref="V6:V8" si="0">+U6</f>
        <v>1043926</v>
      </c>
      <c r="W6" s="45">
        <f t="shared" ref="W6:W8" si="1">+AA6/2529106804</f>
        <v>7.8907620743564291E-2</v>
      </c>
      <c r="X6" s="41" t="s">
        <v>80</v>
      </c>
      <c r="Y6" s="36" t="s">
        <v>130</v>
      </c>
      <c r="Z6" s="41" t="s">
        <v>81</v>
      </c>
      <c r="AA6" s="47">
        <v>199565800.50999999</v>
      </c>
      <c r="AB6" s="41" t="s">
        <v>82</v>
      </c>
      <c r="AC6" s="44" t="s">
        <v>84</v>
      </c>
      <c r="AD6" s="48" t="s">
        <v>83</v>
      </c>
      <c r="AE6" s="41" t="s">
        <v>87</v>
      </c>
      <c r="AF6" s="41" t="s">
        <v>88</v>
      </c>
      <c r="AG6" s="41" t="s">
        <v>88</v>
      </c>
      <c r="AH6" s="36" t="s">
        <v>90</v>
      </c>
    </row>
    <row r="7" spans="1:34" ht="148" x14ac:dyDescent="0.35">
      <c r="A7" s="130"/>
      <c r="B7" s="130"/>
      <c r="C7" s="130"/>
      <c r="D7" s="130"/>
      <c r="E7" s="130"/>
      <c r="F7" s="128"/>
      <c r="G7" s="128"/>
      <c r="H7" s="128"/>
      <c r="I7" s="128"/>
      <c r="J7" s="128"/>
      <c r="K7" s="105"/>
      <c r="L7" s="105"/>
      <c r="M7" s="107"/>
      <c r="N7" s="144"/>
      <c r="O7" s="132"/>
      <c r="P7" s="133"/>
      <c r="Q7" s="49" t="s">
        <v>74</v>
      </c>
      <c r="R7" s="94">
        <v>3</v>
      </c>
      <c r="S7" s="42" t="s">
        <v>77</v>
      </c>
      <c r="T7" s="42">
        <v>360</v>
      </c>
      <c r="U7" s="43">
        <v>1043926</v>
      </c>
      <c r="V7" s="43">
        <f t="shared" si="0"/>
        <v>1043926</v>
      </c>
      <c r="W7" s="45">
        <f t="shared" si="1"/>
        <v>3.6322688944851654E-2</v>
      </c>
      <c r="X7" s="41" t="s">
        <v>80</v>
      </c>
      <c r="Y7" s="36" t="s">
        <v>130</v>
      </c>
      <c r="Z7" s="41" t="s">
        <v>81</v>
      </c>
      <c r="AA7" s="47">
        <v>91863959.749999896</v>
      </c>
      <c r="AB7" s="41" t="s">
        <v>82</v>
      </c>
      <c r="AC7" s="44" t="s">
        <v>84</v>
      </c>
      <c r="AD7" s="48" t="s">
        <v>83</v>
      </c>
      <c r="AE7" s="41" t="s">
        <v>85</v>
      </c>
      <c r="AF7" s="41" t="s">
        <v>86</v>
      </c>
      <c r="AG7" s="50">
        <v>44576</v>
      </c>
      <c r="AH7" s="36" t="s">
        <v>93</v>
      </c>
    </row>
    <row r="8" spans="1:34" ht="87" x14ac:dyDescent="0.35">
      <c r="A8" s="130"/>
      <c r="B8" s="130"/>
      <c r="C8" s="130"/>
      <c r="D8" s="130"/>
      <c r="E8" s="130"/>
      <c r="F8" s="128"/>
      <c r="G8" s="128"/>
      <c r="H8" s="128"/>
      <c r="I8" s="128"/>
      <c r="J8" s="128"/>
      <c r="K8" s="105"/>
      <c r="L8" s="105"/>
      <c r="M8" s="107"/>
      <c r="N8" s="144"/>
      <c r="O8" s="132"/>
      <c r="P8" s="133"/>
      <c r="Q8" s="49" t="s">
        <v>75</v>
      </c>
      <c r="R8" s="94">
        <v>1</v>
      </c>
      <c r="S8" s="42" t="s">
        <v>94</v>
      </c>
      <c r="T8" s="42">
        <v>150</v>
      </c>
      <c r="U8" s="43">
        <v>1043926</v>
      </c>
      <c r="V8" s="43">
        <f t="shared" si="0"/>
        <v>1043926</v>
      </c>
      <c r="W8" s="45">
        <f t="shared" si="1"/>
        <v>0.16804351612507068</v>
      </c>
      <c r="X8" s="41" t="s">
        <v>80</v>
      </c>
      <c r="Y8" s="36" t="s">
        <v>130</v>
      </c>
      <c r="Z8" s="41" t="s">
        <v>81</v>
      </c>
      <c r="AA8" s="47">
        <v>425000000</v>
      </c>
      <c r="AB8" s="41" t="s">
        <v>82</v>
      </c>
      <c r="AC8" s="44" t="s">
        <v>84</v>
      </c>
      <c r="AD8" s="48" t="s">
        <v>83</v>
      </c>
      <c r="AE8" s="41" t="s">
        <v>85</v>
      </c>
      <c r="AF8" s="41" t="s">
        <v>86</v>
      </c>
      <c r="AG8" s="50">
        <v>44743</v>
      </c>
      <c r="AH8" s="36" t="s">
        <v>95</v>
      </c>
    </row>
    <row r="9" spans="1:34" ht="108.5" x14ac:dyDescent="0.35">
      <c r="A9" s="130"/>
      <c r="B9" s="130"/>
      <c r="C9" s="130"/>
      <c r="D9" s="130"/>
      <c r="E9" s="130"/>
      <c r="F9" s="128"/>
      <c r="G9" s="24" t="s">
        <v>48</v>
      </c>
      <c r="H9" s="24" t="s">
        <v>67</v>
      </c>
      <c r="I9" s="24">
        <v>195</v>
      </c>
      <c r="J9" s="25" t="s">
        <v>49</v>
      </c>
      <c r="K9" s="26">
        <v>585</v>
      </c>
      <c r="L9" s="28">
        <f>195*2</f>
        <v>390</v>
      </c>
      <c r="M9" s="28">
        <v>195</v>
      </c>
      <c r="N9" s="32" t="str">
        <f>+N5</f>
        <v>IMPLEMENTACIÓN Y SOSTENIMIENTO DE HERRAMIENTAS TECNOLÓGICAS PARA SEGURIDAD Y SOCORRO EN CARTAGENA DE INDIAS</v>
      </c>
      <c r="O9" s="33">
        <f>+O5</f>
        <v>2021130010180</v>
      </c>
      <c r="P9" s="39" t="s">
        <v>70</v>
      </c>
      <c r="Q9" s="49" t="s">
        <v>73</v>
      </c>
      <c r="R9" s="94">
        <v>390</v>
      </c>
      <c r="S9" s="42" t="s">
        <v>78</v>
      </c>
      <c r="T9" s="42">
        <f>360/12*7</f>
        <v>210</v>
      </c>
      <c r="U9" s="43">
        <v>1043926</v>
      </c>
      <c r="V9" s="43">
        <f t="shared" ref="V9:V10" si="2">+U9</f>
        <v>1043926</v>
      </c>
      <c r="W9" s="45">
        <f>+AA9/2529106804</f>
        <v>0.10923103793524096</v>
      </c>
      <c r="X9" s="41" t="s">
        <v>80</v>
      </c>
      <c r="Y9" s="36" t="s">
        <v>130</v>
      </c>
      <c r="Z9" s="41" t="s">
        <v>81</v>
      </c>
      <c r="AA9" s="47">
        <v>276256961.25</v>
      </c>
      <c r="AB9" s="41" t="s">
        <v>82</v>
      </c>
      <c r="AC9" s="44" t="s">
        <v>84</v>
      </c>
      <c r="AD9" s="48" t="s">
        <v>83</v>
      </c>
      <c r="AE9" s="41" t="s">
        <v>85</v>
      </c>
      <c r="AF9" s="52" t="s">
        <v>91</v>
      </c>
      <c r="AG9" s="50">
        <v>44713</v>
      </c>
      <c r="AH9" s="36" t="s">
        <v>92</v>
      </c>
    </row>
    <row r="10" spans="1:34" ht="108.5" x14ac:dyDescent="0.35">
      <c r="A10" s="130"/>
      <c r="B10" s="130"/>
      <c r="C10" s="130"/>
      <c r="D10" s="130"/>
      <c r="E10" s="130"/>
      <c r="F10" s="128"/>
      <c r="G10" s="24" t="s">
        <v>50</v>
      </c>
      <c r="H10" s="24" t="s">
        <v>67</v>
      </c>
      <c r="I10" s="24">
        <v>280</v>
      </c>
      <c r="J10" s="25" t="s">
        <v>51</v>
      </c>
      <c r="K10" s="26">
        <v>100</v>
      </c>
      <c r="L10" s="28">
        <v>75</v>
      </c>
      <c r="M10" s="28">
        <v>0</v>
      </c>
      <c r="N10" s="32" t="str">
        <f>+N9</f>
        <v>IMPLEMENTACIÓN Y SOSTENIMIENTO DE HERRAMIENTAS TECNOLÓGICAS PARA SEGURIDAD Y SOCORRO EN CARTAGENA DE INDIAS</v>
      </c>
      <c r="O10" s="33">
        <f>+O9</f>
        <v>2021130010180</v>
      </c>
      <c r="P10" s="39" t="s">
        <v>70</v>
      </c>
      <c r="Q10" s="49" t="s">
        <v>76</v>
      </c>
      <c r="R10" s="94">
        <v>75</v>
      </c>
      <c r="S10" s="42" t="s">
        <v>94</v>
      </c>
      <c r="T10" s="42">
        <f>360/12*5</f>
        <v>150</v>
      </c>
      <c r="U10" s="43">
        <v>1043926</v>
      </c>
      <c r="V10" s="43">
        <f t="shared" si="2"/>
        <v>1043926</v>
      </c>
      <c r="W10" s="45">
        <f>+AA10/2529106804</f>
        <v>8.3027684978700542E-2</v>
      </c>
      <c r="X10" s="41" t="s">
        <v>80</v>
      </c>
      <c r="Y10" s="36" t="s">
        <v>130</v>
      </c>
      <c r="Z10" s="41" t="s">
        <v>81</v>
      </c>
      <c r="AA10" s="47">
        <v>209985883.00000012</v>
      </c>
      <c r="AB10" s="41" t="s">
        <v>82</v>
      </c>
      <c r="AC10" s="44" t="s">
        <v>84</v>
      </c>
      <c r="AD10" s="30" t="s">
        <v>83</v>
      </c>
      <c r="AE10" s="41" t="s">
        <v>85</v>
      </c>
      <c r="AF10" s="52" t="s">
        <v>91</v>
      </c>
      <c r="AG10" s="50">
        <v>44743</v>
      </c>
      <c r="AH10" s="36" t="s">
        <v>96</v>
      </c>
    </row>
    <row r="11" spans="1:34" ht="108.5" x14ac:dyDescent="0.45">
      <c r="A11" s="131"/>
      <c r="B11" s="131"/>
      <c r="C11" s="131"/>
      <c r="D11" s="131"/>
      <c r="E11" s="131"/>
      <c r="F11" s="111"/>
      <c r="G11" s="24" t="s">
        <v>68</v>
      </c>
      <c r="H11" s="24" t="s">
        <v>67</v>
      </c>
      <c r="I11" s="24" t="s">
        <v>52</v>
      </c>
      <c r="J11" s="25" t="s">
        <v>53</v>
      </c>
      <c r="K11" s="26">
        <v>0</v>
      </c>
      <c r="L11" s="28">
        <v>0</v>
      </c>
      <c r="M11" s="28">
        <v>0</v>
      </c>
      <c r="N11" s="32" t="str">
        <f>+N10</f>
        <v>IMPLEMENTACIÓN Y SOSTENIMIENTO DE HERRAMIENTAS TECNOLÓGICAS PARA SEGURIDAD Y SOCORRO EN CARTAGENA DE INDIAS</v>
      </c>
      <c r="O11" s="33">
        <f>+O10</f>
        <v>2021130010180</v>
      </c>
      <c r="P11" s="39" t="s">
        <v>70</v>
      </c>
      <c r="Q11" s="38"/>
      <c r="R11" s="94"/>
      <c r="S11" s="42"/>
      <c r="T11" s="35"/>
      <c r="U11" s="36"/>
      <c r="V11" s="37"/>
      <c r="W11" s="45">
        <v>0</v>
      </c>
      <c r="X11" s="41" t="s">
        <v>80</v>
      </c>
      <c r="Y11" s="36" t="s">
        <v>130</v>
      </c>
      <c r="Z11" s="41" t="s">
        <v>81</v>
      </c>
      <c r="AA11" s="47">
        <v>0</v>
      </c>
      <c r="AB11" s="41" t="s">
        <v>82</v>
      </c>
      <c r="AC11" s="36" t="s">
        <v>110</v>
      </c>
      <c r="AD11" s="35"/>
      <c r="AE11" s="51"/>
      <c r="AF11" s="51"/>
      <c r="AG11" s="41"/>
      <c r="AH11" s="36" t="s">
        <v>173</v>
      </c>
    </row>
    <row r="12" spans="1:34" ht="92.5" x14ac:dyDescent="0.35">
      <c r="A12" s="129" t="s">
        <v>34</v>
      </c>
      <c r="B12" s="129" t="s">
        <v>35</v>
      </c>
      <c r="C12" s="129" t="s">
        <v>36</v>
      </c>
      <c r="D12" s="129" t="s">
        <v>37</v>
      </c>
      <c r="E12" s="129" t="s">
        <v>38</v>
      </c>
      <c r="F12" s="129" t="s">
        <v>40</v>
      </c>
      <c r="G12" s="110" t="s">
        <v>54</v>
      </c>
      <c r="H12" s="110" t="s">
        <v>67</v>
      </c>
      <c r="I12" s="110">
        <v>37</v>
      </c>
      <c r="J12" s="110" t="s">
        <v>55</v>
      </c>
      <c r="K12" s="104">
        <v>4</v>
      </c>
      <c r="L12" s="106">
        <v>3</v>
      </c>
      <c r="M12" s="106">
        <v>1</v>
      </c>
      <c r="N12" s="108" t="s">
        <v>98</v>
      </c>
      <c r="O12" s="100">
        <v>2021130010192</v>
      </c>
      <c r="P12" s="102" t="s">
        <v>99</v>
      </c>
      <c r="Q12" s="49" t="s">
        <v>100</v>
      </c>
      <c r="R12" s="94">
        <v>6</v>
      </c>
      <c r="S12" s="42" t="s">
        <v>77</v>
      </c>
      <c r="T12" s="42">
        <v>360</v>
      </c>
      <c r="U12" s="43">
        <v>1043926</v>
      </c>
      <c r="V12" s="43">
        <f t="shared" ref="V12" si="3">+U12</f>
        <v>1043926</v>
      </c>
      <c r="W12" s="55">
        <f t="shared" ref="W12:W18" si="4">+AA12/1658167463</f>
        <v>0.14990374021106936</v>
      </c>
      <c r="X12" s="46" t="s">
        <v>80</v>
      </c>
      <c r="Y12" s="36" t="s">
        <v>130</v>
      </c>
      <c r="Z12" s="46" t="s">
        <v>81</v>
      </c>
      <c r="AA12" s="40">
        <v>248565504.59999999</v>
      </c>
      <c r="AB12" s="42" t="s">
        <v>111</v>
      </c>
      <c r="AC12" s="36" t="s">
        <v>110</v>
      </c>
      <c r="AD12" s="56" t="s">
        <v>112</v>
      </c>
      <c r="AE12" s="41" t="s">
        <v>85</v>
      </c>
      <c r="AF12" s="41" t="s">
        <v>86</v>
      </c>
      <c r="AG12" s="50">
        <v>44576</v>
      </c>
      <c r="AH12" s="36" t="s">
        <v>105</v>
      </c>
    </row>
    <row r="13" spans="1:34" ht="92.5" x14ac:dyDescent="0.35">
      <c r="A13" s="130"/>
      <c r="B13" s="130"/>
      <c r="C13" s="130"/>
      <c r="D13" s="130"/>
      <c r="E13" s="130"/>
      <c r="F13" s="130"/>
      <c r="G13" s="128"/>
      <c r="H13" s="128"/>
      <c r="I13" s="128"/>
      <c r="J13" s="128"/>
      <c r="K13" s="105"/>
      <c r="L13" s="107"/>
      <c r="M13" s="107"/>
      <c r="N13" s="109"/>
      <c r="O13" s="101"/>
      <c r="P13" s="103"/>
      <c r="Q13" s="49" t="s">
        <v>101</v>
      </c>
      <c r="R13" s="94">
        <v>12</v>
      </c>
      <c r="S13" s="42" t="s">
        <v>77</v>
      </c>
      <c r="T13" s="42">
        <v>360</v>
      </c>
      <c r="U13" s="43">
        <v>1043926</v>
      </c>
      <c r="V13" s="43">
        <f t="shared" ref="V13:V15" si="5">+U13</f>
        <v>1043926</v>
      </c>
      <c r="W13" s="55">
        <f t="shared" si="4"/>
        <v>1.2061507927441463E-2</v>
      </c>
      <c r="X13" s="46" t="s">
        <v>80</v>
      </c>
      <c r="Y13" s="36" t="s">
        <v>130</v>
      </c>
      <c r="Z13" s="46" t="s">
        <v>81</v>
      </c>
      <c r="AA13" s="40">
        <v>20000000</v>
      </c>
      <c r="AB13" s="42" t="s">
        <v>111</v>
      </c>
      <c r="AC13" s="36" t="s">
        <v>110</v>
      </c>
      <c r="AD13" s="56" t="s">
        <v>112</v>
      </c>
      <c r="AE13" s="41" t="s">
        <v>87</v>
      </c>
      <c r="AF13" s="41" t="s">
        <v>88</v>
      </c>
      <c r="AG13" s="41" t="s">
        <v>88</v>
      </c>
      <c r="AH13" s="36" t="s">
        <v>106</v>
      </c>
    </row>
    <row r="14" spans="1:34" ht="116" x14ac:dyDescent="0.35">
      <c r="A14" s="130"/>
      <c r="B14" s="130"/>
      <c r="C14" s="130"/>
      <c r="D14" s="130"/>
      <c r="E14" s="130"/>
      <c r="F14" s="130"/>
      <c r="G14" s="128"/>
      <c r="H14" s="128"/>
      <c r="I14" s="128"/>
      <c r="J14" s="128"/>
      <c r="K14" s="105"/>
      <c r="L14" s="107"/>
      <c r="M14" s="107"/>
      <c r="N14" s="109"/>
      <c r="O14" s="101"/>
      <c r="P14" s="103"/>
      <c r="Q14" s="49" t="s">
        <v>102</v>
      </c>
      <c r="R14" s="94">
        <v>1</v>
      </c>
      <c r="S14" s="42" t="s">
        <v>79</v>
      </c>
      <c r="T14" s="54">
        <v>60</v>
      </c>
      <c r="U14" s="43">
        <v>1043926</v>
      </c>
      <c r="V14" s="43">
        <f t="shared" si="5"/>
        <v>1043926</v>
      </c>
      <c r="W14" s="55">
        <f t="shared" si="4"/>
        <v>2.4123015854882926E-2</v>
      </c>
      <c r="X14" s="46" t="s">
        <v>80</v>
      </c>
      <c r="Y14" s="36" t="s">
        <v>130</v>
      </c>
      <c r="Z14" s="46" t="s">
        <v>81</v>
      </c>
      <c r="AA14" s="40">
        <v>40000000</v>
      </c>
      <c r="AB14" s="42" t="s">
        <v>111</v>
      </c>
      <c r="AC14" s="36" t="s">
        <v>110</v>
      </c>
      <c r="AD14" s="56" t="s">
        <v>112</v>
      </c>
      <c r="AE14" s="54" t="s">
        <v>85</v>
      </c>
      <c r="AF14" s="52" t="s">
        <v>107</v>
      </c>
      <c r="AG14" s="53">
        <v>44621</v>
      </c>
      <c r="AH14" s="36" t="s">
        <v>108</v>
      </c>
    </row>
    <row r="15" spans="1:34" ht="101.5" x14ac:dyDescent="0.35">
      <c r="A15" s="130"/>
      <c r="B15" s="130"/>
      <c r="C15" s="130"/>
      <c r="D15" s="130"/>
      <c r="E15" s="130"/>
      <c r="F15" s="130"/>
      <c r="G15" s="128"/>
      <c r="H15" s="128"/>
      <c r="I15" s="128"/>
      <c r="J15" s="128"/>
      <c r="K15" s="105"/>
      <c r="L15" s="107"/>
      <c r="M15" s="107"/>
      <c r="N15" s="109"/>
      <c r="O15" s="101"/>
      <c r="P15" s="103"/>
      <c r="Q15" s="49" t="s">
        <v>103</v>
      </c>
      <c r="R15" s="94">
        <v>12</v>
      </c>
      <c r="S15" s="42" t="s">
        <v>94</v>
      </c>
      <c r="T15" s="54">
        <v>150</v>
      </c>
      <c r="U15" s="43">
        <v>1043926</v>
      </c>
      <c r="V15" s="43">
        <f t="shared" si="5"/>
        <v>1043926</v>
      </c>
      <c r="W15" s="55">
        <f t="shared" si="4"/>
        <v>9.4962893262367676E-2</v>
      </c>
      <c r="X15" s="46" t="s">
        <v>80</v>
      </c>
      <c r="Y15" s="36" t="s">
        <v>130</v>
      </c>
      <c r="Z15" s="46" t="s">
        <v>81</v>
      </c>
      <c r="AA15" s="40">
        <v>157464379.80000001</v>
      </c>
      <c r="AB15" s="42" t="s">
        <v>111</v>
      </c>
      <c r="AC15" s="36" t="s">
        <v>110</v>
      </c>
      <c r="AD15" s="56" t="s">
        <v>112</v>
      </c>
      <c r="AE15" s="54" t="s">
        <v>85</v>
      </c>
      <c r="AF15" s="52" t="s">
        <v>91</v>
      </c>
      <c r="AG15" s="53">
        <v>44743</v>
      </c>
      <c r="AH15" s="36" t="s">
        <v>109</v>
      </c>
    </row>
    <row r="16" spans="1:34" ht="87" x14ac:dyDescent="0.35">
      <c r="A16" s="130"/>
      <c r="B16" s="130"/>
      <c r="C16" s="130"/>
      <c r="D16" s="130"/>
      <c r="E16" s="130"/>
      <c r="F16" s="130"/>
      <c r="G16" s="128"/>
      <c r="H16" s="128"/>
      <c r="I16" s="128"/>
      <c r="J16" s="128"/>
      <c r="K16" s="105"/>
      <c r="L16" s="107"/>
      <c r="M16" s="107"/>
      <c r="N16" s="109"/>
      <c r="O16" s="101"/>
      <c r="P16" s="103"/>
      <c r="Q16" s="49" t="s">
        <v>257</v>
      </c>
      <c r="R16" s="94">
        <v>3</v>
      </c>
      <c r="S16" s="42" t="s">
        <v>94</v>
      </c>
      <c r="T16" s="54">
        <v>210</v>
      </c>
      <c r="U16" s="43">
        <v>1043926</v>
      </c>
      <c r="V16" s="43">
        <f t="shared" ref="V16:V37" si="6">+U16</f>
        <v>1043926</v>
      </c>
      <c r="W16" s="55">
        <f t="shared" si="4"/>
        <v>0.46295174952422763</v>
      </c>
      <c r="X16" s="46" t="s">
        <v>80</v>
      </c>
      <c r="Y16" s="36" t="s">
        <v>130</v>
      </c>
      <c r="Z16" s="46" t="s">
        <v>81</v>
      </c>
      <c r="AA16" s="40">
        <v>767651528</v>
      </c>
      <c r="AB16" s="42" t="s">
        <v>111</v>
      </c>
      <c r="AC16" s="36" t="s">
        <v>110</v>
      </c>
      <c r="AD16" s="56" t="s">
        <v>112</v>
      </c>
      <c r="AE16" s="54" t="s">
        <v>85</v>
      </c>
      <c r="AF16" s="52" t="s">
        <v>86</v>
      </c>
      <c r="AG16" s="50">
        <v>44743</v>
      </c>
      <c r="AH16" s="36" t="s">
        <v>95</v>
      </c>
    </row>
    <row r="17" spans="1:34" ht="92.5" x14ac:dyDescent="0.35">
      <c r="A17" s="130"/>
      <c r="B17" s="130"/>
      <c r="C17" s="130"/>
      <c r="D17" s="130"/>
      <c r="E17" s="130"/>
      <c r="F17" s="130"/>
      <c r="G17" s="138" t="s">
        <v>97</v>
      </c>
      <c r="H17" s="110" t="s">
        <v>67</v>
      </c>
      <c r="I17" s="110">
        <v>317</v>
      </c>
      <c r="J17" s="110" t="s">
        <v>56</v>
      </c>
      <c r="K17" s="104">
        <v>20</v>
      </c>
      <c r="L17" s="106">
        <v>12</v>
      </c>
      <c r="M17" s="106">
        <v>3</v>
      </c>
      <c r="N17" s="108" t="str">
        <f>+N12</f>
        <v>FORTALECIMIENTO LOGÍSTICO PARA LA SEGURIDAD, CONVIVENCIA, JUSTICIA Y SOCORRO EN  CARTAGENA DE INDIAS</v>
      </c>
      <c r="O17" s="100">
        <f>+O12</f>
        <v>2021130010192</v>
      </c>
      <c r="P17" s="102" t="str">
        <f>+P12</f>
        <v>AUMENTAR LA CAPACIDAD DE RESPUESTA DE LOS ORGANISMOS DE SEGURIDAD DEL DISRITO DE CARTAGENA EN 50%</v>
      </c>
      <c r="Q17" s="49" t="s">
        <v>104</v>
      </c>
      <c r="R17" s="94">
        <v>12</v>
      </c>
      <c r="S17" s="42" t="s">
        <v>77</v>
      </c>
      <c r="T17" s="54">
        <v>360</v>
      </c>
      <c r="U17" s="43">
        <v>1043926</v>
      </c>
      <c r="V17" s="43">
        <f t="shared" si="6"/>
        <v>1043926</v>
      </c>
      <c r="W17" s="55">
        <f t="shared" si="4"/>
        <v>2.5329166647627074E-2</v>
      </c>
      <c r="X17" s="46" t="s">
        <v>80</v>
      </c>
      <c r="Y17" s="36" t="s">
        <v>130</v>
      </c>
      <c r="Z17" s="46" t="s">
        <v>81</v>
      </c>
      <c r="AA17" s="40">
        <v>42000000</v>
      </c>
      <c r="AB17" s="42" t="s">
        <v>111</v>
      </c>
      <c r="AC17" s="36" t="s">
        <v>110</v>
      </c>
      <c r="AD17" s="56" t="s">
        <v>112</v>
      </c>
      <c r="AE17" s="54" t="s">
        <v>87</v>
      </c>
      <c r="AF17" s="52" t="s">
        <v>113</v>
      </c>
      <c r="AG17" s="50">
        <v>44590</v>
      </c>
      <c r="AH17" s="36" t="s">
        <v>114</v>
      </c>
    </row>
    <row r="18" spans="1:34" ht="72.5" x14ac:dyDescent="0.35">
      <c r="A18" s="131"/>
      <c r="B18" s="131"/>
      <c r="C18" s="131"/>
      <c r="D18" s="131"/>
      <c r="E18" s="131"/>
      <c r="F18" s="131"/>
      <c r="G18" s="139"/>
      <c r="H18" s="111"/>
      <c r="I18" s="111"/>
      <c r="J18" s="111"/>
      <c r="K18" s="112"/>
      <c r="L18" s="134"/>
      <c r="M18" s="134"/>
      <c r="N18" s="135"/>
      <c r="O18" s="136"/>
      <c r="P18" s="137"/>
      <c r="Q18" s="49" t="s">
        <v>258</v>
      </c>
      <c r="R18" s="94">
        <v>12</v>
      </c>
      <c r="S18" s="42" t="s">
        <v>79</v>
      </c>
      <c r="T18" s="54">
        <v>90</v>
      </c>
      <c r="U18" s="43">
        <v>1043926</v>
      </c>
      <c r="V18" s="43">
        <f t="shared" si="6"/>
        <v>1043926</v>
      </c>
      <c r="W18" s="55">
        <f t="shared" si="4"/>
        <v>0.23066792657238383</v>
      </c>
      <c r="X18" s="46" t="s">
        <v>80</v>
      </c>
      <c r="Y18" s="36" t="s">
        <v>130</v>
      </c>
      <c r="Z18" s="46" t="s">
        <v>81</v>
      </c>
      <c r="AA18" s="40">
        <v>382486050.59999996</v>
      </c>
      <c r="AB18" s="42" t="s">
        <v>111</v>
      </c>
      <c r="AC18" s="36" t="s">
        <v>110</v>
      </c>
      <c r="AD18" s="56" t="s">
        <v>112</v>
      </c>
      <c r="AE18" s="54" t="s">
        <v>87</v>
      </c>
      <c r="AF18" s="52" t="s">
        <v>113</v>
      </c>
      <c r="AG18" s="50">
        <v>44621</v>
      </c>
      <c r="AH18" s="36" t="s">
        <v>114</v>
      </c>
    </row>
    <row r="19" spans="1:34" ht="142.5" customHeight="1" x14ac:dyDescent="0.35">
      <c r="A19" s="129" t="s">
        <v>34</v>
      </c>
      <c r="B19" s="129" t="s">
        <v>35</v>
      </c>
      <c r="C19" s="129" t="s">
        <v>41</v>
      </c>
      <c r="D19" s="129" t="s">
        <v>42</v>
      </c>
      <c r="E19" s="129" t="s">
        <v>43</v>
      </c>
      <c r="F19" s="110" t="s">
        <v>44</v>
      </c>
      <c r="G19" s="24" t="s">
        <v>57</v>
      </c>
      <c r="H19" s="24" t="s">
        <v>67</v>
      </c>
      <c r="I19" s="24">
        <v>32</v>
      </c>
      <c r="J19" s="24" t="s">
        <v>58</v>
      </c>
      <c r="K19" s="26">
        <v>5</v>
      </c>
      <c r="L19" s="28">
        <v>4</v>
      </c>
      <c r="M19" s="28">
        <v>0</v>
      </c>
      <c r="N19" s="57" t="s">
        <v>115</v>
      </c>
      <c r="O19" s="59">
        <v>2021130010279</v>
      </c>
      <c r="P19" s="102" t="s">
        <v>116</v>
      </c>
      <c r="Q19" s="49" t="s">
        <v>119</v>
      </c>
      <c r="R19" s="94">
        <v>1</v>
      </c>
      <c r="S19" s="42" t="s">
        <v>122</v>
      </c>
      <c r="T19" s="54">
        <v>120</v>
      </c>
      <c r="U19" s="43">
        <v>1043926</v>
      </c>
      <c r="V19" s="43">
        <f t="shared" si="6"/>
        <v>1043926</v>
      </c>
      <c r="W19" s="63">
        <f>+AA19/1444666499</f>
        <v>0.15236389851385349</v>
      </c>
      <c r="X19" s="46" t="s">
        <v>80</v>
      </c>
      <c r="Y19" s="36" t="s">
        <v>130</v>
      </c>
      <c r="Z19" s="46" t="s">
        <v>81</v>
      </c>
      <c r="AA19" s="40">
        <v>220115019.84</v>
      </c>
      <c r="AB19" s="42" t="s">
        <v>111</v>
      </c>
      <c r="AC19" s="36" t="s">
        <v>115</v>
      </c>
      <c r="AD19" s="46" t="s">
        <v>133</v>
      </c>
      <c r="AE19" s="54" t="s">
        <v>85</v>
      </c>
      <c r="AF19" s="52" t="s">
        <v>121</v>
      </c>
      <c r="AG19" s="50">
        <v>44593</v>
      </c>
      <c r="AH19" s="36" t="s">
        <v>114</v>
      </c>
    </row>
    <row r="20" spans="1:34" ht="58" x14ac:dyDescent="0.35">
      <c r="A20" s="130"/>
      <c r="B20" s="130"/>
      <c r="C20" s="130"/>
      <c r="D20" s="130"/>
      <c r="E20" s="130"/>
      <c r="F20" s="128"/>
      <c r="G20" s="110" t="s">
        <v>59</v>
      </c>
      <c r="H20" s="110" t="s">
        <v>67</v>
      </c>
      <c r="I20" s="110">
        <v>0</v>
      </c>
      <c r="J20" s="110" t="s">
        <v>60</v>
      </c>
      <c r="K20" s="104">
        <v>1000</v>
      </c>
      <c r="L20" s="106">
        <v>200</v>
      </c>
      <c r="M20" s="106">
        <v>700</v>
      </c>
      <c r="N20" s="144" t="str">
        <f>+N19</f>
        <v>IMPLEMENTACIÓN DEL PROGRAMA VIGILANCIA DE LAS PLAYAS DEL DISTRITO DE  CARTAGENA DE INDIAS</v>
      </c>
      <c r="O20" s="132">
        <f>+O19</f>
        <v>2021130010279</v>
      </c>
      <c r="P20" s="103"/>
      <c r="Q20" s="49" t="s">
        <v>244</v>
      </c>
      <c r="R20" s="94">
        <v>1</v>
      </c>
      <c r="S20" s="42" t="s">
        <v>122</v>
      </c>
      <c r="T20" s="54">
        <v>330</v>
      </c>
      <c r="U20" s="43">
        <v>1043926</v>
      </c>
      <c r="V20" s="43">
        <f t="shared" si="6"/>
        <v>1043926</v>
      </c>
      <c r="W20" s="63">
        <f t="shared" ref="W20:W23" si="7">+AA20/1444666499</f>
        <v>0.120941407668096</v>
      </c>
      <c r="X20" s="46" t="s">
        <v>80</v>
      </c>
      <c r="Y20" s="36" t="s">
        <v>130</v>
      </c>
      <c r="Z20" s="46" t="s">
        <v>81</v>
      </c>
      <c r="AA20" s="40">
        <v>174720000</v>
      </c>
      <c r="AB20" s="42" t="s">
        <v>111</v>
      </c>
      <c r="AC20" s="36" t="s">
        <v>115</v>
      </c>
      <c r="AD20" s="46" t="s">
        <v>133</v>
      </c>
      <c r="AE20" s="54" t="s">
        <v>85</v>
      </c>
      <c r="AF20" s="52" t="s">
        <v>113</v>
      </c>
      <c r="AG20" s="50">
        <v>44593</v>
      </c>
      <c r="AH20" s="36" t="s">
        <v>114</v>
      </c>
    </row>
    <row r="21" spans="1:34" ht="58" x14ac:dyDescent="0.35">
      <c r="A21" s="130"/>
      <c r="B21" s="130"/>
      <c r="C21" s="130"/>
      <c r="D21" s="130"/>
      <c r="E21" s="130"/>
      <c r="F21" s="128"/>
      <c r="G21" s="111"/>
      <c r="H21" s="111"/>
      <c r="I21" s="111"/>
      <c r="J21" s="111"/>
      <c r="K21" s="112"/>
      <c r="L21" s="134"/>
      <c r="M21" s="134"/>
      <c r="N21" s="144"/>
      <c r="O21" s="132"/>
      <c r="P21" s="103"/>
      <c r="Q21" s="49" t="s">
        <v>118</v>
      </c>
      <c r="R21" s="94">
        <v>12</v>
      </c>
      <c r="S21" s="42" t="s">
        <v>77</v>
      </c>
      <c r="T21" s="60">
        <v>343</v>
      </c>
      <c r="U21" s="43">
        <v>1043926</v>
      </c>
      <c r="V21" s="43">
        <f t="shared" si="6"/>
        <v>1043926</v>
      </c>
      <c r="W21" s="63">
        <f t="shared" si="7"/>
        <v>0.50198436836597538</v>
      </c>
      <c r="X21" s="46" t="s">
        <v>80</v>
      </c>
      <c r="Y21" s="36" t="s">
        <v>130</v>
      </c>
      <c r="Z21" s="46" t="s">
        <v>81</v>
      </c>
      <c r="AA21" s="40">
        <v>725200000</v>
      </c>
      <c r="AB21" s="42" t="s">
        <v>111</v>
      </c>
      <c r="AC21" s="36" t="s">
        <v>115</v>
      </c>
      <c r="AD21" s="46" t="s">
        <v>133</v>
      </c>
      <c r="AE21" s="54" t="s">
        <v>85</v>
      </c>
      <c r="AF21" s="52" t="s">
        <v>123</v>
      </c>
      <c r="AG21" s="50">
        <v>44581</v>
      </c>
      <c r="AH21" s="36" t="s">
        <v>124</v>
      </c>
    </row>
    <row r="22" spans="1:34" ht="165" customHeight="1" x14ac:dyDescent="0.35">
      <c r="A22" s="130"/>
      <c r="B22" s="130"/>
      <c r="C22" s="130"/>
      <c r="D22" s="130"/>
      <c r="E22" s="130"/>
      <c r="F22" s="128"/>
      <c r="G22" s="110" t="s">
        <v>61</v>
      </c>
      <c r="H22" s="110" t="s">
        <v>67</v>
      </c>
      <c r="I22" s="110">
        <v>0</v>
      </c>
      <c r="J22" s="110" t="s">
        <v>62</v>
      </c>
      <c r="K22" s="104">
        <v>20</v>
      </c>
      <c r="L22" s="106">
        <v>18</v>
      </c>
      <c r="M22" s="106">
        <v>0</v>
      </c>
      <c r="N22" s="144" t="str">
        <f>+N20</f>
        <v>IMPLEMENTACIÓN DEL PROGRAMA VIGILANCIA DE LAS PLAYAS DEL DISTRITO DE  CARTAGENA DE INDIAS</v>
      </c>
      <c r="O22" s="132">
        <f>+O20</f>
        <v>2021130010279</v>
      </c>
      <c r="P22" s="103"/>
      <c r="Q22" s="49" t="s">
        <v>117</v>
      </c>
      <c r="R22" s="94">
        <v>12</v>
      </c>
      <c r="S22" s="42" t="s">
        <v>77</v>
      </c>
      <c r="T22" s="54">
        <v>344</v>
      </c>
      <c r="U22" s="43">
        <v>1043926</v>
      </c>
      <c r="V22" s="43">
        <f t="shared" si="6"/>
        <v>1043926</v>
      </c>
      <c r="W22" s="63">
        <f t="shared" si="7"/>
        <v>9.3884283503413615E-2</v>
      </c>
      <c r="X22" s="46" t="s">
        <v>80</v>
      </c>
      <c r="Y22" s="36" t="s">
        <v>130</v>
      </c>
      <c r="Z22" s="46" t="s">
        <v>81</v>
      </c>
      <c r="AA22" s="40">
        <v>135631479.16</v>
      </c>
      <c r="AB22" s="42" t="s">
        <v>111</v>
      </c>
      <c r="AC22" s="36" t="s">
        <v>115</v>
      </c>
      <c r="AD22" s="46" t="s">
        <v>133</v>
      </c>
      <c r="AE22" s="54" t="s">
        <v>85</v>
      </c>
      <c r="AF22" s="52" t="s">
        <v>123</v>
      </c>
      <c r="AG22" s="50">
        <v>44582</v>
      </c>
      <c r="AH22" s="142" t="s">
        <v>212</v>
      </c>
    </row>
    <row r="23" spans="1:34" ht="150.75" customHeight="1" x14ac:dyDescent="0.35">
      <c r="A23" s="131"/>
      <c r="B23" s="131"/>
      <c r="C23" s="131"/>
      <c r="D23" s="131"/>
      <c r="E23" s="131"/>
      <c r="F23" s="111"/>
      <c r="G23" s="111"/>
      <c r="H23" s="111"/>
      <c r="I23" s="111"/>
      <c r="J23" s="111"/>
      <c r="K23" s="112"/>
      <c r="L23" s="134"/>
      <c r="M23" s="134"/>
      <c r="N23" s="144"/>
      <c r="O23" s="132"/>
      <c r="P23" s="137"/>
      <c r="Q23" s="49" t="s">
        <v>120</v>
      </c>
      <c r="R23" s="94">
        <v>12</v>
      </c>
      <c r="S23" s="42" t="s">
        <v>77</v>
      </c>
      <c r="T23" s="54">
        <v>360</v>
      </c>
      <c r="U23" s="43">
        <v>1043926</v>
      </c>
      <c r="V23" s="43">
        <f t="shared" si="6"/>
        <v>1043926</v>
      </c>
      <c r="W23" s="63">
        <f t="shared" si="7"/>
        <v>0.13082604194866154</v>
      </c>
      <c r="X23" s="46" t="s">
        <v>80</v>
      </c>
      <c r="Y23" s="36" t="s">
        <v>130</v>
      </c>
      <c r="Z23" s="46" t="s">
        <v>81</v>
      </c>
      <c r="AA23" s="40">
        <v>189000000</v>
      </c>
      <c r="AB23" s="42" t="s">
        <v>111</v>
      </c>
      <c r="AC23" s="36" t="s">
        <v>115</v>
      </c>
      <c r="AD23" s="46" t="s">
        <v>133</v>
      </c>
      <c r="AE23" s="54" t="s">
        <v>87</v>
      </c>
      <c r="AF23" s="54" t="s">
        <v>88</v>
      </c>
      <c r="AG23" s="54" t="s">
        <v>88</v>
      </c>
      <c r="AH23" s="143"/>
    </row>
    <row r="24" spans="1:34" ht="116" x14ac:dyDescent="0.35">
      <c r="A24" s="129" t="str">
        <f>+A19</f>
        <v>CARTAGENA TRANSPARENTE</v>
      </c>
      <c r="B24" s="129" t="str">
        <f>+B19</f>
        <v>CONVIVENCIA Y SEGURIDAD PARA LA GOBERNABILIDAD</v>
      </c>
      <c r="C24" s="129" t="s">
        <v>41</v>
      </c>
      <c r="D24" s="129" t="s">
        <v>42</v>
      </c>
      <c r="E24" s="129" t="s">
        <v>43</v>
      </c>
      <c r="F24" s="110" t="s">
        <v>45</v>
      </c>
      <c r="G24" s="27" t="s">
        <v>63</v>
      </c>
      <c r="H24" s="24" t="s">
        <v>67</v>
      </c>
      <c r="I24" s="62">
        <v>18570</v>
      </c>
      <c r="J24" s="24" t="s">
        <v>64</v>
      </c>
      <c r="K24" s="28">
        <v>20000</v>
      </c>
      <c r="L24" s="28">
        <f>14000-M24</f>
        <v>5016</v>
      </c>
      <c r="M24" s="28">
        <v>8984</v>
      </c>
      <c r="N24" s="61" t="s">
        <v>126</v>
      </c>
      <c r="O24" s="58">
        <v>2021130010176</v>
      </c>
      <c r="P24" s="102" t="s">
        <v>129</v>
      </c>
      <c r="Q24" s="49" t="s">
        <v>127</v>
      </c>
      <c r="R24" s="94">
        <v>1</v>
      </c>
      <c r="S24" s="42" t="s">
        <v>79</v>
      </c>
      <c r="T24" s="54">
        <v>30</v>
      </c>
      <c r="U24" s="43">
        <v>1043926</v>
      </c>
      <c r="V24" s="43">
        <f t="shared" si="6"/>
        <v>1043926</v>
      </c>
      <c r="W24" s="55">
        <f>+AA24/300000000</f>
        <v>3.3333333333333333E-2</v>
      </c>
      <c r="X24" s="46" t="s">
        <v>80</v>
      </c>
      <c r="Y24" s="84" t="s">
        <v>206</v>
      </c>
      <c r="Z24" s="46" t="s">
        <v>81</v>
      </c>
      <c r="AA24" s="40">
        <v>10000000</v>
      </c>
      <c r="AB24" s="42" t="s">
        <v>111</v>
      </c>
      <c r="AC24" s="36" t="s">
        <v>131</v>
      </c>
      <c r="AD24" s="46" t="s">
        <v>132</v>
      </c>
      <c r="AE24" s="54" t="s">
        <v>87</v>
      </c>
      <c r="AF24" s="52" t="s">
        <v>113</v>
      </c>
      <c r="AG24" s="50">
        <v>44581</v>
      </c>
      <c r="AH24" s="36" t="s">
        <v>125</v>
      </c>
    </row>
    <row r="25" spans="1:34" ht="117" customHeight="1" x14ac:dyDescent="0.35">
      <c r="A25" s="131"/>
      <c r="B25" s="131"/>
      <c r="C25" s="131"/>
      <c r="D25" s="131"/>
      <c r="E25" s="131"/>
      <c r="F25" s="111"/>
      <c r="G25" s="29" t="s">
        <v>65</v>
      </c>
      <c r="H25" s="24" t="s">
        <v>67</v>
      </c>
      <c r="I25" s="62">
        <v>0</v>
      </c>
      <c r="J25" s="24" t="s">
        <v>66</v>
      </c>
      <c r="K25" s="28">
        <v>2000</v>
      </c>
      <c r="L25" s="28">
        <v>700</v>
      </c>
      <c r="M25" s="28">
        <v>2647</v>
      </c>
      <c r="N25" s="80" t="s">
        <v>126</v>
      </c>
      <c r="O25" s="58">
        <v>2021130010176</v>
      </c>
      <c r="P25" s="137"/>
      <c r="Q25" s="49" t="s">
        <v>128</v>
      </c>
      <c r="R25" s="94">
        <v>12</v>
      </c>
      <c r="S25" s="42" t="s">
        <v>77</v>
      </c>
      <c r="T25" s="54">
        <v>343</v>
      </c>
      <c r="U25" s="43">
        <v>1043926</v>
      </c>
      <c r="V25" s="43">
        <f t="shared" si="6"/>
        <v>1043926</v>
      </c>
      <c r="W25" s="55">
        <f>+AA25/300000000</f>
        <v>0.96666666666666667</v>
      </c>
      <c r="X25" s="46" t="s">
        <v>80</v>
      </c>
      <c r="Y25" s="36" t="s">
        <v>130</v>
      </c>
      <c r="Z25" s="46" t="s">
        <v>81</v>
      </c>
      <c r="AA25" s="40">
        <v>290000000</v>
      </c>
      <c r="AB25" s="42" t="s">
        <v>111</v>
      </c>
      <c r="AC25" s="36" t="s">
        <v>131</v>
      </c>
      <c r="AD25" s="46" t="s">
        <v>132</v>
      </c>
      <c r="AE25" s="54" t="s">
        <v>85</v>
      </c>
      <c r="AF25" s="52" t="s">
        <v>123</v>
      </c>
      <c r="AG25" s="50">
        <v>44581</v>
      </c>
      <c r="AH25" s="36" t="s">
        <v>114</v>
      </c>
    </row>
    <row r="26" spans="1:34" ht="139.5" x14ac:dyDescent="0.35">
      <c r="A26" s="82" t="s">
        <v>34</v>
      </c>
      <c r="B26" s="82" t="s">
        <v>35</v>
      </c>
      <c r="C26" s="35"/>
      <c r="D26" s="35"/>
      <c r="E26" s="35"/>
      <c r="F26" s="77"/>
      <c r="G26" s="35"/>
      <c r="H26" s="35"/>
      <c r="I26" s="35"/>
      <c r="J26" s="83" t="s">
        <v>174</v>
      </c>
      <c r="K26" s="54" t="s">
        <v>88</v>
      </c>
      <c r="L26" s="28">
        <v>1</v>
      </c>
      <c r="M26" s="91" t="s">
        <v>88</v>
      </c>
      <c r="N26" s="81" t="s">
        <v>187</v>
      </c>
      <c r="O26" s="78" t="s">
        <v>88</v>
      </c>
      <c r="P26" s="69" t="s">
        <v>199</v>
      </c>
      <c r="Q26" s="49" t="s">
        <v>245</v>
      </c>
      <c r="R26" s="94">
        <v>1</v>
      </c>
      <c r="S26" s="42" t="s">
        <v>77</v>
      </c>
      <c r="T26" s="54">
        <v>330</v>
      </c>
      <c r="U26" s="43">
        <v>1043926</v>
      </c>
      <c r="V26" s="43">
        <f t="shared" si="6"/>
        <v>1043926</v>
      </c>
      <c r="W26" s="55">
        <v>8.3333333333333329E-2</v>
      </c>
      <c r="X26" s="46" t="s">
        <v>80</v>
      </c>
      <c r="Y26" s="84" t="s">
        <v>236</v>
      </c>
      <c r="Z26" s="77" t="s">
        <v>211</v>
      </c>
      <c r="AA26" s="40">
        <v>0</v>
      </c>
      <c r="AB26" s="42" t="s">
        <v>111</v>
      </c>
      <c r="AC26" s="89" t="s">
        <v>234</v>
      </c>
      <c r="AD26" s="90" t="s">
        <v>235</v>
      </c>
      <c r="AE26" s="54" t="s">
        <v>87</v>
      </c>
      <c r="AF26" s="54" t="s">
        <v>88</v>
      </c>
      <c r="AG26" s="54" t="s">
        <v>88</v>
      </c>
      <c r="AH26" s="36" t="s">
        <v>220</v>
      </c>
    </row>
    <row r="27" spans="1:34" ht="124" x14ac:dyDescent="0.35">
      <c r="A27" s="82" t="s">
        <v>34</v>
      </c>
      <c r="B27" s="82" t="s">
        <v>35</v>
      </c>
      <c r="C27" s="35"/>
      <c r="D27" s="35"/>
      <c r="E27" s="35"/>
      <c r="F27" s="35"/>
      <c r="G27" s="35"/>
      <c r="H27" s="35"/>
      <c r="I27" s="35"/>
      <c r="J27" s="83" t="s">
        <v>174</v>
      </c>
      <c r="K27" s="54" t="s">
        <v>88</v>
      </c>
      <c r="L27" s="28">
        <v>1</v>
      </c>
      <c r="M27" s="92" t="s">
        <v>88</v>
      </c>
      <c r="N27" s="81" t="s">
        <v>188</v>
      </c>
      <c r="O27" s="78" t="s">
        <v>88</v>
      </c>
      <c r="P27" s="69" t="s">
        <v>199</v>
      </c>
      <c r="Q27" s="49" t="s">
        <v>246</v>
      </c>
      <c r="R27" s="94">
        <v>1</v>
      </c>
      <c r="S27" s="42" t="s">
        <v>77</v>
      </c>
      <c r="T27" s="54">
        <v>330</v>
      </c>
      <c r="U27" s="43">
        <v>1043926</v>
      </c>
      <c r="V27" s="43">
        <f t="shared" si="6"/>
        <v>1043926</v>
      </c>
      <c r="W27" s="55">
        <v>8.3333333333333329E-2</v>
      </c>
      <c r="X27" s="46" t="s">
        <v>80</v>
      </c>
      <c r="Y27" s="84" t="s">
        <v>237</v>
      </c>
      <c r="Z27" s="77" t="s">
        <v>211</v>
      </c>
      <c r="AA27" s="40">
        <v>0</v>
      </c>
      <c r="AB27" s="42" t="s">
        <v>111</v>
      </c>
      <c r="AC27" s="89" t="s">
        <v>234</v>
      </c>
      <c r="AD27" s="90" t="s">
        <v>235</v>
      </c>
      <c r="AE27" s="54" t="s">
        <v>87</v>
      </c>
      <c r="AF27" s="54" t="s">
        <v>88</v>
      </c>
      <c r="AG27" s="54" t="s">
        <v>88</v>
      </c>
      <c r="AH27" s="36" t="s">
        <v>232</v>
      </c>
    </row>
    <row r="28" spans="1:34" ht="124" x14ac:dyDescent="0.35">
      <c r="A28" s="82" t="s">
        <v>34</v>
      </c>
      <c r="B28" s="82" t="s">
        <v>35</v>
      </c>
      <c r="C28" s="35"/>
      <c r="D28" s="35"/>
      <c r="E28" s="35"/>
      <c r="F28" s="35"/>
      <c r="G28" s="35"/>
      <c r="H28" s="35"/>
      <c r="I28" s="35"/>
      <c r="J28" s="83" t="s">
        <v>174</v>
      </c>
      <c r="K28" s="54" t="s">
        <v>88</v>
      </c>
      <c r="L28" s="28">
        <v>1</v>
      </c>
      <c r="M28" s="92" t="s">
        <v>88</v>
      </c>
      <c r="N28" s="81" t="s">
        <v>189</v>
      </c>
      <c r="O28" s="78" t="s">
        <v>88</v>
      </c>
      <c r="P28" s="69" t="s">
        <v>199</v>
      </c>
      <c r="Q28" s="49" t="s">
        <v>247</v>
      </c>
      <c r="R28" s="94">
        <v>1</v>
      </c>
      <c r="S28" s="42" t="s">
        <v>77</v>
      </c>
      <c r="T28" s="54">
        <v>330</v>
      </c>
      <c r="U28" s="43">
        <v>1043926</v>
      </c>
      <c r="V28" s="43">
        <f t="shared" si="6"/>
        <v>1043926</v>
      </c>
      <c r="W28" s="55">
        <v>8.3333333333333329E-2</v>
      </c>
      <c r="X28" s="46" t="s">
        <v>80</v>
      </c>
      <c r="Y28" s="84" t="s">
        <v>238</v>
      </c>
      <c r="Z28" s="77" t="s">
        <v>211</v>
      </c>
      <c r="AA28" s="40">
        <v>0</v>
      </c>
      <c r="AB28" s="42" t="s">
        <v>111</v>
      </c>
      <c r="AC28" s="89" t="s">
        <v>234</v>
      </c>
      <c r="AD28" s="90" t="s">
        <v>235</v>
      </c>
      <c r="AE28" s="54" t="s">
        <v>87</v>
      </c>
      <c r="AF28" s="54" t="s">
        <v>88</v>
      </c>
      <c r="AG28" s="54" t="s">
        <v>88</v>
      </c>
      <c r="AH28" s="36" t="s">
        <v>222</v>
      </c>
    </row>
    <row r="29" spans="1:34" ht="124" x14ac:dyDescent="0.35">
      <c r="A29" s="82" t="s">
        <v>34</v>
      </c>
      <c r="B29" s="82" t="s">
        <v>35</v>
      </c>
      <c r="C29" s="35"/>
      <c r="D29" s="35"/>
      <c r="E29" s="35"/>
      <c r="F29" s="35"/>
      <c r="G29" s="35"/>
      <c r="H29" s="35"/>
      <c r="I29" s="35"/>
      <c r="J29" s="83" t="s">
        <v>174</v>
      </c>
      <c r="K29" s="54" t="s">
        <v>88</v>
      </c>
      <c r="L29" s="28">
        <v>1</v>
      </c>
      <c r="M29" s="92" t="s">
        <v>88</v>
      </c>
      <c r="N29" s="81" t="s">
        <v>190</v>
      </c>
      <c r="O29" s="78" t="s">
        <v>88</v>
      </c>
      <c r="P29" s="69" t="s">
        <v>199</v>
      </c>
      <c r="Q29" s="49" t="s">
        <v>248</v>
      </c>
      <c r="R29" s="94">
        <v>1</v>
      </c>
      <c r="S29" s="42" t="s">
        <v>77</v>
      </c>
      <c r="T29" s="54">
        <v>330</v>
      </c>
      <c r="U29" s="43">
        <v>1043926</v>
      </c>
      <c r="V29" s="43">
        <f t="shared" si="6"/>
        <v>1043926</v>
      </c>
      <c r="W29" s="55">
        <v>8.3333333333333329E-2</v>
      </c>
      <c r="X29" s="46" t="s">
        <v>80</v>
      </c>
      <c r="Y29" s="84" t="s">
        <v>238</v>
      </c>
      <c r="Z29" s="77" t="s">
        <v>211</v>
      </c>
      <c r="AA29" s="40">
        <v>0</v>
      </c>
      <c r="AB29" s="42" t="s">
        <v>111</v>
      </c>
      <c r="AC29" s="89" t="s">
        <v>234</v>
      </c>
      <c r="AD29" s="90" t="s">
        <v>235</v>
      </c>
      <c r="AE29" s="54" t="s">
        <v>87</v>
      </c>
      <c r="AF29" s="54" t="s">
        <v>88</v>
      </c>
      <c r="AG29" s="54" t="s">
        <v>88</v>
      </c>
      <c r="AH29" s="36" t="s">
        <v>223</v>
      </c>
    </row>
    <row r="30" spans="1:34" ht="124" x14ac:dyDescent="0.35">
      <c r="A30" s="82" t="s">
        <v>34</v>
      </c>
      <c r="B30" s="82" t="s">
        <v>35</v>
      </c>
      <c r="C30" s="35"/>
      <c r="D30" s="35"/>
      <c r="E30" s="35"/>
      <c r="F30" s="35"/>
      <c r="G30" s="35"/>
      <c r="H30" s="35"/>
      <c r="I30" s="35"/>
      <c r="J30" s="83" t="s">
        <v>174</v>
      </c>
      <c r="K30" s="54" t="s">
        <v>88</v>
      </c>
      <c r="L30" s="28">
        <v>1</v>
      </c>
      <c r="M30" s="92" t="s">
        <v>88</v>
      </c>
      <c r="N30" s="81" t="s">
        <v>191</v>
      </c>
      <c r="O30" s="78" t="s">
        <v>88</v>
      </c>
      <c r="P30" s="69" t="s">
        <v>199</v>
      </c>
      <c r="Q30" s="49" t="s">
        <v>249</v>
      </c>
      <c r="R30" s="94">
        <v>1</v>
      </c>
      <c r="S30" s="42" t="s">
        <v>77</v>
      </c>
      <c r="T30" s="54">
        <v>330</v>
      </c>
      <c r="U30" s="43">
        <v>1043926</v>
      </c>
      <c r="V30" s="43">
        <f t="shared" si="6"/>
        <v>1043926</v>
      </c>
      <c r="W30" s="55">
        <v>8.3333333333333329E-2</v>
      </c>
      <c r="X30" s="46" t="s">
        <v>80</v>
      </c>
      <c r="Y30" s="84" t="s">
        <v>238</v>
      </c>
      <c r="Z30" s="77" t="s">
        <v>211</v>
      </c>
      <c r="AA30" s="40">
        <v>0</v>
      </c>
      <c r="AB30" s="42" t="s">
        <v>111</v>
      </c>
      <c r="AC30" s="89" t="s">
        <v>234</v>
      </c>
      <c r="AD30" s="90" t="s">
        <v>235</v>
      </c>
      <c r="AE30" s="54" t="s">
        <v>87</v>
      </c>
      <c r="AF30" s="54" t="s">
        <v>88</v>
      </c>
      <c r="AG30" s="54" t="s">
        <v>88</v>
      </c>
      <c r="AH30" s="36" t="s">
        <v>224</v>
      </c>
    </row>
    <row r="31" spans="1:34" ht="124" x14ac:dyDescent="0.35">
      <c r="A31" s="82" t="s">
        <v>34</v>
      </c>
      <c r="B31" s="82" t="s">
        <v>35</v>
      </c>
      <c r="C31" s="35"/>
      <c r="D31" s="35"/>
      <c r="E31" s="35"/>
      <c r="F31" s="35"/>
      <c r="G31" s="35"/>
      <c r="H31" s="35"/>
      <c r="I31" s="35"/>
      <c r="J31" s="83" t="s">
        <v>174</v>
      </c>
      <c r="K31" s="54" t="s">
        <v>88</v>
      </c>
      <c r="L31" s="28">
        <v>1</v>
      </c>
      <c r="M31" s="92" t="s">
        <v>88</v>
      </c>
      <c r="N31" s="81" t="s">
        <v>192</v>
      </c>
      <c r="O31" s="78" t="s">
        <v>88</v>
      </c>
      <c r="P31" s="69" t="s">
        <v>199</v>
      </c>
      <c r="Q31" s="49" t="s">
        <v>250</v>
      </c>
      <c r="R31" s="94">
        <v>1</v>
      </c>
      <c r="S31" s="42" t="s">
        <v>77</v>
      </c>
      <c r="T31" s="54">
        <v>330</v>
      </c>
      <c r="U31" s="43">
        <v>1043926</v>
      </c>
      <c r="V31" s="43">
        <f t="shared" si="6"/>
        <v>1043926</v>
      </c>
      <c r="W31" s="55">
        <v>8.3333333333333329E-2</v>
      </c>
      <c r="X31" s="46" t="s">
        <v>80</v>
      </c>
      <c r="Y31" s="84" t="s">
        <v>238</v>
      </c>
      <c r="Z31" s="77" t="s">
        <v>211</v>
      </c>
      <c r="AA31" s="88">
        <v>60000000</v>
      </c>
      <c r="AB31" s="42" t="s">
        <v>111</v>
      </c>
      <c r="AC31" s="89" t="s">
        <v>234</v>
      </c>
      <c r="AD31" s="90" t="s">
        <v>235</v>
      </c>
      <c r="AE31" s="54" t="s">
        <v>87</v>
      </c>
      <c r="AF31" s="54" t="s">
        <v>88</v>
      </c>
      <c r="AG31" s="54" t="s">
        <v>88</v>
      </c>
      <c r="AH31" s="36" t="s">
        <v>225</v>
      </c>
    </row>
    <row r="32" spans="1:34" ht="124" x14ac:dyDescent="0.35">
      <c r="A32" s="82" t="s">
        <v>34</v>
      </c>
      <c r="B32" s="82" t="s">
        <v>35</v>
      </c>
      <c r="C32" s="35"/>
      <c r="D32" s="35"/>
      <c r="E32" s="35"/>
      <c r="F32" s="35"/>
      <c r="G32" s="35"/>
      <c r="H32" s="35"/>
      <c r="I32" s="35"/>
      <c r="J32" s="83" t="s">
        <v>174</v>
      </c>
      <c r="K32" s="54" t="s">
        <v>88</v>
      </c>
      <c r="L32" s="28">
        <v>1</v>
      </c>
      <c r="M32" s="92" t="s">
        <v>88</v>
      </c>
      <c r="N32" s="81" t="s">
        <v>193</v>
      </c>
      <c r="O32" s="78" t="s">
        <v>88</v>
      </c>
      <c r="P32" s="69" t="s">
        <v>199</v>
      </c>
      <c r="Q32" s="49" t="s">
        <v>251</v>
      </c>
      <c r="R32" s="94">
        <v>1</v>
      </c>
      <c r="S32" s="42" t="s">
        <v>77</v>
      </c>
      <c r="T32" s="54">
        <v>330</v>
      </c>
      <c r="U32" s="43">
        <v>1043926</v>
      </c>
      <c r="V32" s="43">
        <f t="shared" si="6"/>
        <v>1043926</v>
      </c>
      <c r="W32" s="55">
        <v>8.3333333333333329E-2</v>
      </c>
      <c r="X32" s="46" t="s">
        <v>80</v>
      </c>
      <c r="Y32" s="84" t="s">
        <v>238</v>
      </c>
      <c r="Z32" s="77" t="s">
        <v>211</v>
      </c>
      <c r="AA32" s="40">
        <v>157000000</v>
      </c>
      <c r="AB32" s="42" t="s">
        <v>111</v>
      </c>
      <c r="AC32" s="89" t="s">
        <v>234</v>
      </c>
      <c r="AD32" s="90" t="s">
        <v>235</v>
      </c>
      <c r="AE32" s="54" t="s">
        <v>87</v>
      </c>
      <c r="AF32" s="54" t="s">
        <v>88</v>
      </c>
      <c r="AG32" s="54" t="s">
        <v>88</v>
      </c>
      <c r="AH32" s="36" t="s">
        <v>226</v>
      </c>
    </row>
    <row r="33" spans="1:34" ht="139.5" x14ac:dyDescent="0.35">
      <c r="A33" s="82" t="s">
        <v>34</v>
      </c>
      <c r="B33" s="82" t="s">
        <v>35</v>
      </c>
      <c r="C33" s="35"/>
      <c r="D33" s="35"/>
      <c r="E33" s="35"/>
      <c r="F33" s="35"/>
      <c r="G33" s="35"/>
      <c r="H33" s="35"/>
      <c r="I33" s="35"/>
      <c r="J33" s="83" t="s">
        <v>174</v>
      </c>
      <c r="K33" s="54" t="s">
        <v>88</v>
      </c>
      <c r="L33" s="28">
        <v>1</v>
      </c>
      <c r="M33" s="92" t="s">
        <v>88</v>
      </c>
      <c r="N33" s="81" t="s">
        <v>194</v>
      </c>
      <c r="O33" s="78" t="s">
        <v>88</v>
      </c>
      <c r="P33" s="69" t="s">
        <v>199</v>
      </c>
      <c r="Q33" s="49" t="s">
        <v>252</v>
      </c>
      <c r="R33" s="94">
        <v>1</v>
      </c>
      <c r="S33" s="42" t="s">
        <v>77</v>
      </c>
      <c r="T33" s="54">
        <v>330</v>
      </c>
      <c r="U33" s="43">
        <v>1043926</v>
      </c>
      <c r="V33" s="43">
        <f t="shared" si="6"/>
        <v>1043926</v>
      </c>
      <c r="W33" s="55">
        <v>8.3333333333333329E-2</v>
      </c>
      <c r="X33" s="46" t="s">
        <v>80</v>
      </c>
      <c r="Y33" s="84" t="s">
        <v>238</v>
      </c>
      <c r="Z33" s="77" t="s">
        <v>211</v>
      </c>
      <c r="AA33" s="40">
        <v>0</v>
      </c>
      <c r="AB33" s="42" t="s">
        <v>111</v>
      </c>
      <c r="AC33" s="89" t="s">
        <v>234</v>
      </c>
      <c r="AD33" s="90" t="s">
        <v>235</v>
      </c>
      <c r="AE33" s="54" t="s">
        <v>87</v>
      </c>
      <c r="AF33" s="54" t="s">
        <v>88</v>
      </c>
      <c r="AG33" s="54" t="s">
        <v>88</v>
      </c>
      <c r="AH33" s="36" t="s">
        <v>227</v>
      </c>
    </row>
    <row r="34" spans="1:34" ht="139.5" x14ac:dyDescent="0.35">
      <c r="A34" s="82" t="s">
        <v>34</v>
      </c>
      <c r="B34" s="82" t="s">
        <v>35</v>
      </c>
      <c r="C34" s="35"/>
      <c r="D34" s="35"/>
      <c r="E34" s="35"/>
      <c r="F34" s="35"/>
      <c r="G34" s="35"/>
      <c r="H34" s="35"/>
      <c r="I34" s="35"/>
      <c r="J34" s="83" t="s">
        <v>174</v>
      </c>
      <c r="K34" s="54" t="s">
        <v>88</v>
      </c>
      <c r="L34" s="28">
        <v>1</v>
      </c>
      <c r="M34" s="92" t="s">
        <v>88</v>
      </c>
      <c r="N34" s="81" t="s">
        <v>195</v>
      </c>
      <c r="O34" s="78" t="s">
        <v>88</v>
      </c>
      <c r="P34" s="69" t="s">
        <v>199</v>
      </c>
      <c r="Q34" s="49" t="s">
        <v>253</v>
      </c>
      <c r="R34" s="94">
        <v>1</v>
      </c>
      <c r="S34" s="42" t="s">
        <v>77</v>
      </c>
      <c r="T34" s="54">
        <v>330</v>
      </c>
      <c r="U34" s="43">
        <v>1043926</v>
      </c>
      <c r="V34" s="43">
        <f t="shared" si="6"/>
        <v>1043926</v>
      </c>
      <c r="W34" s="55">
        <v>8.3333333333333329E-2</v>
      </c>
      <c r="X34" s="46" t="s">
        <v>80</v>
      </c>
      <c r="Y34" s="84" t="s">
        <v>239</v>
      </c>
      <c r="Z34" s="77" t="s">
        <v>211</v>
      </c>
      <c r="AA34" s="40">
        <v>0</v>
      </c>
      <c r="AB34" s="42" t="s">
        <v>111</v>
      </c>
      <c r="AC34" s="89" t="s">
        <v>234</v>
      </c>
      <c r="AD34" s="90" t="s">
        <v>235</v>
      </c>
      <c r="AE34" s="54" t="s">
        <v>87</v>
      </c>
      <c r="AF34" s="54" t="s">
        <v>88</v>
      </c>
      <c r="AG34" s="54" t="s">
        <v>88</v>
      </c>
      <c r="AH34" s="36" t="s">
        <v>228</v>
      </c>
    </row>
    <row r="35" spans="1:34" ht="170.5" x14ac:dyDescent="0.35">
      <c r="A35" s="82" t="s">
        <v>34</v>
      </c>
      <c r="B35" s="82" t="s">
        <v>35</v>
      </c>
      <c r="C35" s="35"/>
      <c r="D35" s="35"/>
      <c r="E35" s="35"/>
      <c r="F35" s="35"/>
      <c r="G35" s="35"/>
      <c r="H35" s="35"/>
      <c r="I35" s="35"/>
      <c r="J35" s="83" t="s">
        <v>174</v>
      </c>
      <c r="K35" s="54" t="s">
        <v>88</v>
      </c>
      <c r="L35" s="28">
        <v>1</v>
      </c>
      <c r="M35" s="92" t="s">
        <v>88</v>
      </c>
      <c r="N35" s="81" t="s">
        <v>196</v>
      </c>
      <c r="O35" s="78" t="s">
        <v>88</v>
      </c>
      <c r="P35" s="69" t="s">
        <v>199</v>
      </c>
      <c r="Q35" s="49" t="s">
        <v>254</v>
      </c>
      <c r="R35" s="94">
        <v>1</v>
      </c>
      <c r="S35" s="42" t="s">
        <v>77</v>
      </c>
      <c r="T35" s="54">
        <v>330</v>
      </c>
      <c r="U35" s="43">
        <v>1043926</v>
      </c>
      <c r="V35" s="43">
        <f t="shared" si="6"/>
        <v>1043926</v>
      </c>
      <c r="W35" s="55">
        <v>8.3333333333333329E-2</v>
      </c>
      <c r="X35" s="46" t="s">
        <v>80</v>
      </c>
      <c r="Y35" s="84" t="s">
        <v>239</v>
      </c>
      <c r="Z35" s="77" t="s">
        <v>211</v>
      </c>
      <c r="AA35" s="40">
        <v>0</v>
      </c>
      <c r="AB35" s="42" t="s">
        <v>111</v>
      </c>
      <c r="AC35" s="89" t="s">
        <v>234</v>
      </c>
      <c r="AD35" s="90" t="s">
        <v>235</v>
      </c>
      <c r="AE35" s="54" t="s">
        <v>87</v>
      </c>
      <c r="AF35" s="54" t="s">
        <v>88</v>
      </c>
      <c r="AG35" s="54" t="s">
        <v>88</v>
      </c>
      <c r="AH35" s="36" t="s">
        <v>229</v>
      </c>
    </row>
    <row r="36" spans="1:34" ht="170.5" x14ac:dyDescent="0.35">
      <c r="A36" s="82" t="s">
        <v>34</v>
      </c>
      <c r="B36" s="82" t="s">
        <v>35</v>
      </c>
      <c r="C36" s="35"/>
      <c r="D36" s="35"/>
      <c r="E36" s="35"/>
      <c r="F36" s="35"/>
      <c r="G36" s="35"/>
      <c r="H36" s="35"/>
      <c r="I36" s="35"/>
      <c r="J36" s="83" t="s">
        <v>174</v>
      </c>
      <c r="K36" s="54" t="s">
        <v>88</v>
      </c>
      <c r="L36" s="28">
        <v>1</v>
      </c>
      <c r="M36" s="92" t="s">
        <v>88</v>
      </c>
      <c r="N36" s="81" t="s">
        <v>197</v>
      </c>
      <c r="O36" s="78" t="s">
        <v>88</v>
      </c>
      <c r="P36" s="69" t="s">
        <v>199</v>
      </c>
      <c r="Q36" s="49" t="s">
        <v>255</v>
      </c>
      <c r="R36" s="94">
        <v>1</v>
      </c>
      <c r="S36" s="42" t="s">
        <v>77</v>
      </c>
      <c r="T36" s="54">
        <v>330</v>
      </c>
      <c r="U36" s="43">
        <v>1043926</v>
      </c>
      <c r="V36" s="43">
        <f t="shared" si="6"/>
        <v>1043926</v>
      </c>
      <c r="W36" s="55">
        <v>8.3333333333333329E-2</v>
      </c>
      <c r="X36" s="46" t="s">
        <v>80</v>
      </c>
      <c r="Y36" s="84" t="s">
        <v>239</v>
      </c>
      <c r="Z36" s="77" t="s">
        <v>211</v>
      </c>
      <c r="AA36" s="40">
        <v>0</v>
      </c>
      <c r="AB36" s="42" t="s">
        <v>111</v>
      </c>
      <c r="AC36" s="89" t="s">
        <v>234</v>
      </c>
      <c r="AD36" s="90" t="s">
        <v>235</v>
      </c>
      <c r="AE36" s="54" t="s">
        <v>87</v>
      </c>
      <c r="AF36" s="54" t="s">
        <v>88</v>
      </c>
      <c r="AG36" s="54" t="s">
        <v>88</v>
      </c>
      <c r="AH36" s="36" t="s">
        <v>230</v>
      </c>
    </row>
    <row r="37" spans="1:34" ht="139.5" x14ac:dyDescent="0.35">
      <c r="A37" s="82" t="s">
        <v>34</v>
      </c>
      <c r="B37" s="82" t="s">
        <v>35</v>
      </c>
      <c r="C37" s="35"/>
      <c r="D37" s="35"/>
      <c r="E37" s="35"/>
      <c r="F37" s="35"/>
      <c r="G37" s="35"/>
      <c r="H37" s="35"/>
      <c r="I37" s="35"/>
      <c r="J37" s="83" t="s">
        <v>174</v>
      </c>
      <c r="K37" s="54" t="s">
        <v>88</v>
      </c>
      <c r="L37" s="28">
        <v>1</v>
      </c>
      <c r="M37" s="92" t="s">
        <v>88</v>
      </c>
      <c r="N37" s="81" t="s">
        <v>198</v>
      </c>
      <c r="O37" s="78" t="s">
        <v>88</v>
      </c>
      <c r="P37" s="69" t="s">
        <v>199</v>
      </c>
      <c r="Q37" s="49" t="s">
        <v>256</v>
      </c>
      <c r="R37" s="94">
        <v>1</v>
      </c>
      <c r="S37" s="42" t="s">
        <v>77</v>
      </c>
      <c r="T37" s="54">
        <v>330</v>
      </c>
      <c r="U37" s="43">
        <v>1043926</v>
      </c>
      <c r="V37" s="43">
        <f t="shared" si="6"/>
        <v>1043926</v>
      </c>
      <c r="W37" s="55">
        <v>8.3333333333333329E-2</v>
      </c>
      <c r="X37" s="46" t="s">
        <v>80</v>
      </c>
      <c r="Y37" s="84" t="s">
        <v>239</v>
      </c>
      <c r="Z37" s="77" t="s">
        <v>211</v>
      </c>
      <c r="AA37" s="40">
        <v>0</v>
      </c>
      <c r="AB37" s="42" t="s">
        <v>111</v>
      </c>
      <c r="AC37" s="89" t="s">
        <v>234</v>
      </c>
      <c r="AD37" s="90" t="s">
        <v>235</v>
      </c>
      <c r="AE37" s="54" t="s">
        <v>87</v>
      </c>
      <c r="AF37" s="54" t="s">
        <v>88</v>
      </c>
      <c r="AG37" s="54" t="s">
        <v>88</v>
      </c>
      <c r="AH37" s="36" t="s">
        <v>231</v>
      </c>
    </row>
  </sheetData>
  <mergeCells count="80">
    <mergeCell ref="AG1:AH1"/>
    <mergeCell ref="AH22:AH23"/>
    <mergeCell ref="P24:P25"/>
    <mergeCell ref="K22:K23"/>
    <mergeCell ref="L22:L23"/>
    <mergeCell ref="M22:M23"/>
    <mergeCell ref="P19:P23"/>
    <mergeCell ref="N20:N21"/>
    <mergeCell ref="N22:N23"/>
    <mergeCell ref="O20:O21"/>
    <mergeCell ref="O22:O23"/>
    <mergeCell ref="M20:M21"/>
    <mergeCell ref="L20:L21"/>
    <mergeCell ref="K20:K21"/>
    <mergeCell ref="K5:K8"/>
    <mergeCell ref="N5:N8"/>
    <mergeCell ref="A5:A11"/>
    <mergeCell ref="B5:B11"/>
    <mergeCell ref="C5:C11"/>
    <mergeCell ref="D5:D11"/>
    <mergeCell ref="E5:E11"/>
    <mergeCell ref="M17:M18"/>
    <mergeCell ref="N17:N18"/>
    <mergeCell ref="O17:O18"/>
    <mergeCell ref="P17:P18"/>
    <mergeCell ref="G17:G18"/>
    <mergeCell ref="H17:H18"/>
    <mergeCell ref="C12:C18"/>
    <mergeCell ref="D12:D18"/>
    <mergeCell ref="E12:E18"/>
    <mergeCell ref="F5:F11"/>
    <mergeCell ref="L17:L18"/>
    <mergeCell ref="G5:G8"/>
    <mergeCell ref="H5:H8"/>
    <mergeCell ref="I5:I8"/>
    <mergeCell ref="J5:J8"/>
    <mergeCell ref="A19:A23"/>
    <mergeCell ref="B19:B23"/>
    <mergeCell ref="C19:C23"/>
    <mergeCell ref="D19:D23"/>
    <mergeCell ref="J22:J23"/>
    <mergeCell ref="J20:J21"/>
    <mergeCell ref="I20:I21"/>
    <mergeCell ref="H20:H21"/>
    <mergeCell ref="G20:G21"/>
    <mergeCell ref="E19:E23"/>
    <mergeCell ref="F19:F23"/>
    <mergeCell ref="G22:G23"/>
    <mergeCell ref="H22:H23"/>
    <mergeCell ref="I22:I23"/>
    <mergeCell ref="F24:F25"/>
    <mergeCell ref="A24:A25"/>
    <mergeCell ref="B24:B25"/>
    <mergeCell ref="C24:C25"/>
    <mergeCell ref="D24:D25"/>
    <mergeCell ref="E24:E25"/>
    <mergeCell ref="I17:I18"/>
    <mergeCell ref="J17:J18"/>
    <mergeCell ref="K17:K18"/>
    <mergeCell ref="A1:B3"/>
    <mergeCell ref="C1:AF3"/>
    <mergeCell ref="G12:G16"/>
    <mergeCell ref="H12:H16"/>
    <mergeCell ref="I12:I16"/>
    <mergeCell ref="J12:J16"/>
    <mergeCell ref="F12:F18"/>
    <mergeCell ref="A12:A18"/>
    <mergeCell ref="O5:O8"/>
    <mergeCell ref="P5:P8"/>
    <mergeCell ref="L5:L8"/>
    <mergeCell ref="M5:M8"/>
    <mergeCell ref="B12:B18"/>
    <mergeCell ref="AG2:AH2"/>
    <mergeCell ref="AG3:AH3"/>
    <mergeCell ref="O12:O16"/>
    <mergeCell ref="P12:P16"/>
    <mergeCell ref="K12:K16"/>
    <mergeCell ref="L12:L16"/>
    <mergeCell ref="M12:M16"/>
    <mergeCell ref="N12:N1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J42"/>
  <sheetViews>
    <sheetView topLeftCell="A13" workbookViewId="0">
      <selection activeCell="J15" sqref="J15:J26"/>
    </sheetView>
  </sheetViews>
  <sheetFormatPr baseColWidth="10" defaultRowHeight="14.5" x14ac:dyDescent="0.35"/>
  <cols>
    <col min="10" max="10" width="25" customWidth="1"/>
  </cols>
  <sheetData>
    <row r="1" spans="3:10" ht="15.5" x14ac:dyDescent="0.35">
      <c r="C1" s="79" t="s">
        <v>175</v>
      </c>
    </row>
    <row r="2" spans="3:10" ht="15.5" x14ac:dyDescent="0.35">
      <c r="C2" s="79" t="s">
        <v>176</v>
      </c>
    </row>
    <row r="3" spans="3:10" ht="15.5" x14ac:dyDescent="0.35">
      <c r="C3" s="79" t="s">
        <v>177</v>
      </c>
    </row>
    <row r="4" spans="3:10" ht="15.5" x14ac:dyDescent="0.35">
      <c r="C4" s="79" t="s">
        <v>178</v>
      </c>
    </row>
    <row r="5" spans="3:10" ht="15.5" x14ac:dyDescent="0.35">
      <c r="C5" s="79" t="s">
        <v>179</v>
      </c>
    </row>
    <row r="6" spans="3:10" ht="15.5" x14ac:dyDescent="0.35">
      <c r="C6" s="79" t="s">
        <v>180</v>
      </c>
    </row>
    <row r="7" spans="3:10" ht="15.5" x14ac:dyDescent="0.35">
      <c r="C7" s="79" t="s">
        <v>181</v>
      </c>
    </row>
    <row r="8" spans="3:10" ht="15.5" x14ac:dyDescent="0.35">
      <c r="C8" s="79" t="s">
        <v>182</v>
      </c>
    </row>
    <row r="9" spans="3:10" ht="15.5" x14ac:dyDescent="0.35">
      <c r="C9" s="79" t="s">
        <v>183</v>
      </c>
    </row>
    <row r="10" spans="3:10" ht="15.5" x14ac:dyDescent="0.35">
      <c r="C10" s="79" t="s">
        <v>184</v>
      </c>
    </row>
    <row r="11" spans="3:10" ht="15.5" x14ac:dyDescent="0.35">
      <c r="C11" s="79" t="s">
        <v>185</v>
      </c>
    </row>
    <row r="12" spans="3:10" ht="15.5" x14ac:dyDescent="0.35">
      <c r="C12" s="79" t="s">
        <v>186</v>
      </c>
    </row>
    <row r="14" spans="3:10" x14ac:dyDescent="0.35">
      <c r="C14" s="76"/>
    </row>
    <row r="15" spans="3:10" ht="15.5" x14ac:dyDescent="0.35">
      <c r="C15" s="79" t="s">
        <v>220</v>
      </c>
      <c r="J15">
        <v>0</v>
      </c>
    </row>
    <row r="16" spans="3:10" ht="15.5" x14ac:dyDescent="0.35">
      <c r="C16" s="79" t="s">
        <v>221</v>
      </c>
      <c r="J16">
        <v>0</v>
      </c>
    </row>
    <row r="17" spans="3:10" ht="15.5" x14ac:dyDescent="0.35">
      <c r="C17" s="79" t="s">
        <v>222</v>
      </c>
      <c r="J17">
        <v>0</v>
      </c>
    </row>
    <row r="18" spans="3:10" ht="15.5" x14ac:dyDescent="0.35">
      <c r="C18" s="79" t="s">
        <v>223</v>
      </c>
      <c r="J18">
        <v>0</v>
      </c>
    </row>
    <row r="19" spans="3:10" ht="15.5" x14ac:dyDescent="0.35">
      <c r="C19" s="79" t="s">
        <v>224</v>
      </c>
      <c r="J19">
        <v>0</v>
      </c>
    </row>
    <row r="20" spans="3:10" ht="15.5" x14ac:dyDescent="0.35">
      <c r="C20" s="79" t="s">
        <v>225</v>
      </c>
      <c r="J20" t="s">
        <v>233</v>
      </c>
    </row>
    <row r="21" spans="3:10" ht="15.5" x14ac:dyDescent="0.35">
      <c r="C21" s="86" t="s">
        <v>226</v>
      </c>
      <c r="D21" s="87"/>
      <c r="E21" s="87"/>
      <c r="F21" s="87"/>
      <c r="G21" s="87"/>
      <c r="J21">
        <v>157000000</v>
      </c>
    </row>
    <row r="22" spans="3:10" ht="15.5" x14ac:dyDescent="0.35">
      <c r="C22" s="79" t="s">
        <v>227</v>
      </c>
      <c r="J22">
        <v>0</v>
      </c>
    </row>
    <row r="23" spans="3:10" ht="15.5" x14ac:dyDescent="0.35">
      <c r="C23" s="79" t="s">
        <v>228</v>
      </c>
      <c r="J23">
        <v>0</v>
      </c>
    </row>
    <row r="24" spans="3:10" ht="15.5" x14ac:dyDescent="0.35">
      <c r="C24" s="79" t="s">
        <v>229</v>
      </c>
      <c r="J24">
        <v>0</v>
      </c>
    </row>
    <row r="25" spans="3:10" ht="15.5" x14ac:dyDescent="0.35">
      <c r="C25" s="79" t="s">
        <v>230</v>
      </c>
      <c r="J25">
        <v>0</v>
      </c>
    </row>
    <row r="26" spans="3:10" ht="15.5" x14ac:dyDescent="0.35">
      <c r="C26" s="79" t="s">
        <v>231</v>
      </c>
      <c r="J26">
        <v>0</v>
      </c>
    </row>
    <row r="28" spans="3:10" ht="58" x14ac:dyDescent="0.35">
      <c r="C28" s="79" t="s">
        <v>200</v>
      </c>
      <c r="J28" s="85" t="s">
        <v>207</v>
      </c>
    </row>
    <row r="29" spans="3:10" ht="58" x14ac:dyDescent="0.35">
      <c r="C29" s="79" t="s">
        <v>201</v>
      </c>
      <c r="J29" s="85" t="s">
        <v>208</v>
      </c>
    </row>
    <row r="30" spans="3:10" ht="58" x14ac:dyDescent="0.35">
      <c r="C30" s="79" t="s">
        <v>202</v>
      </c>
      <c r="J30" s="85" t="s">
        <v>209</v>
      </c>
    </row>
    <row r="31" spans="3:10" ht="58" x14ac:dyDescent="0.35">
      <c r="C31" s="79" t="s">
        <v>203</v>
      </c>
      <c r="J31" s="85" t="s">
        <v>209</v>
      </c>
    </row>
    <row r="32" spans="3:10" ht="58" x14ac:dyDescent="0.35">
      <c r="C32" s="79" t="s">
        <v>204</v>
      </c>
      <c r="J32" s="85" t="s">
        <v>209</v>
      </c>
    </row>
    <row r="33" spans="3:10" ht="58" x14ac:dyDescent="0.35">
      <c r="C33" s="79" t="s">
        <v>213</v>
      </c>
      <c r="J33" s="85" t="s">
        <v>209</v>
      </c>
    </row>
    <row r="34" spans="3:10" ht="58" x14ac:dyDescent="0.35">
      <c r="C34" s="79" t="s">
        <v>214</v>
      </c>
      <c r="J34" s="85" t="s">
        <v>209</v>
      </c>
    </row>
    <row r="35" spans="3:10" ht="58" x14ac:dyDescent="0.35">
      <c r="C35" s="79" t="s">
        <v>215</v>
      </c>
      <c r="J35" s="85" t="s">
        <v>209</v>
      </c>
    </row>
    <row r="36" spans="3:10" ht="58" x14ac:dyDescent="0.35">
      <c r="C36" s="79" t="s">
        <v>216</v>
      </c>
      <c r="J36" s="84" t="s">
        <v>210</v>
      </c>
    </row>
    <row r="37" spans="3:10" ht="58" x14ac:dyDescent="0.35">
      <c r="C37" s="79" t="s">
        <v>217</v>
      </c>
      <c r="J37" s="84" t="s">
        <v>210</v>
      </c>
    </row>
    <row r="38" spans="3:10" ht="58" x14ac:dyDescent="0.35">
      <c r="C38" s="79" t="s">
        <v>218</v>
      </c>
      <c r="J38" s="84" t="s">
        <v>210</v>
      </c>
    </row>
    <row r="39" spans="3:10" ht="58" x14ac:dyDescent="0.35">
      <c r="C39" s="79" t="s">
        <v>219</v>
      </c>
      <c r="J39" s="84" t="s">
        <v>210</v>
      </c>
    </row>
    <row r="42" spans="3:10" ht="15.5" x14ac:dyDescent="0.35">
      <c r="C42" s="79" t="s">
        <v>205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D6" sqref="D6"/>
    </sheetView>
  </sheetViews>
  <sheetFormatPr baseColWidth="10" defaultRowHeight="14.5" x14ac:dyDescent="0.35"/>
  <sheetData>
    <row r="3" spans="3:4" x14ac:dyDescent="0.35">
      <c r="C3">
        <f>4/1000</f>
        <v>4.0000000000000001E-3</v>
      </c>
    </row>
    <row r="4" spans="3:4" x14ac:dyDescent="0.35">
      <c r="C4">
        <v>80000000</v>
      </c>
    </row>
    <row r="5" spans="3:4" x14ac:dyDescent="0.35">
      <c r="C5">
        <f>+C4*0.3</f>
        <v>24000000</v>
      </c>
      <c r="D5">
        <f>+C5*C3</f>
        <v>96000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40"/>
  <sheetViews>
    <sheetView topLeftCell="A29" workbookViewId="0">
      <selection activeCell="B31" sqref="B31:C40"/>
    </sheetView>
  </sheetViews>
  <sheetFormatPr baseColWidth="10" defaultRowHeight="14.5" x14ac:dyDescent="0.35"/>
  <cols>
    <col min="3" max="3" width="70.26953125" bestFit="1" customWidth="1"/>
    <col min="4" max="4" width="25.26953125" bestFit="1" customWidth="1"/>
  </cols>
  <sheetData>
    <row r="2" spans="3:4" ht="25.5" customHeight="1" x14ac:dyDescent="0.35">
      <c r="C2" s="152" t="s">
        <v>139</v>
      </c>
      <c r="D2" s="152"/>
    </row>
    <row r="3" spans="3:4" ht="20.25" customHeight="1" x14ac:dyDescent="0.35">
      <c r="C3" s="153" t="s">
        <v>140</v>
      </c>
      <c r="D3" s="153"/>
    </row>
    <row r="4" spans="3:4" s="70" customFormat="1" x14ac:dyDescent="0.35">
      <c r="C4" s="154" t="s">
        <v>143</v>
      </c>
      <c r="D4" s="154"/>
    </row>
    <row r="5" spans="3:4" s="70" customFormat="1" x14ac:dyDescent="0.35">
      <c r="C5" s="154" t="s">
        <v>141</v>
      </c>
      <c r="D5" s="154"/>
    </row>
    <row r="6" spans="3:4" s="70" customFormat="1" x14ac:dyDescent="0.35">
      <c r="C6" s="154" t="s">
        <v>142</v>
      </c>
      <c r="D6" s="154"/>
    </row>
    <row r="7" spans="3:4" s="70" customFormat="1" x14ac:dyDescent="0.35">
      <c r="C7" s="154" t="s">
        <v>144</v>
      </c>
      <c r="D7" s="154"/>
    </row>
    <row r="8" spans="3:4" s="70" customFormat="1" ht="20.25" customHeight="1" x14ac:dyDescent="0.35">
      <c r="C8" s="68" t="s">
        <v>148</v>
      </c>
      <c r="D8" s="71">
        <v>2529106804</v>
      </c>
    </row>
    <row r="9" spans="3:4" s="70" customFormat="1" ht="29.25" customHeight="1" x14ac:dyDescent="0.35">
      <c r="C9" s="151" t="s">
        <v>138</v>
      </c>
      <c r="D9" s="151"/>
    </row>
    <row r="10" spans="3:4" s="70" customFormat="1" x14ac:dyDescent="0.35">
      <c r="C10" s="155" t="s">
        <v>140</v>
      </c>
      <c r="D10" s="155"/>
    </row>
    <row r="11" spans="3:4" s="70" customFormat="1" ht="30" customHeight="1" x14ac:dyDescent="0.35">
      <c r="C11" s="154" t="s">
        <v>145</v>
      </c>
      <c r="D11" s="154"/>
    </row>
    <row r="12" spans="3:4" s="70" customFormat="1" ht="20.25" customHeight="1" x14ac:dyDescent="0.35">
      <c r="C12" s="154" t="s">
        <v>146</v>
      </c>
      <c r="D12" s="154"/>
    </row>
    <row r="13" spans="3:4" s="70" customFormat="1" ht="20.25" customHeight="1" x14ac:dyDescent="0.35">
      <c r="C13" s="154" t="s">
        <v>147</v>
      </c>
      <c r="D13" s="154"/>
    </row>
    <row r="14" spans="3:4" s="70" customFormat="1" ht="20.25" customHeight="1" x14ac:dyDescent="0.35">
      <c r="C14" s="72" t="s">
        <v>148</v>
      </c>
      <c r="D14" s="71">
        <v>1658167463</v>
      </c>
    </row>
    <row r="15" spans="3:4" ht="20.25" customHeight="1" x14ac:dyDescent="0.35"/>
    <row r="16" spans="3:4" x14ac:dyDescent="0.35">
      <c r="C16" s="151" t="s">
        <v>137</v>
      </c>
      <c r="D16" s="151"/>
    </row>
    <row r="17" spans="2:4" x14ac:dyDescent="0.35">
      <c r="C17" s="149" t="s">
        <v>140</v>
      </c>
      <c r="D17" s="149"/>
    </row>
    <row r="18" spans="2:4" x14ac:dyDescent="0.35">
      <c r="C18" s="150" t="s">
        <v>149</v>
      </c>
      <c r="D18" s="150"/>
    </row>
    <row r="19" spans="2:4" x14ac:dyDescent="0.35">
      <c r="C19" s="150" t="s">
        <v>150</v>
      </c>
      <c r="D19" s="150"/>
    </row>
    <row r="20" spans="2:4" x14ac:dyDescent="0.35">
      <c r="C20" s="150" t="s">
        <v>151</v>
      </c>
      <c r="D20" s="150"/>
    </row>
    <row r="21" spans="2:4" x14ac:dyDescent="0.35">
      <c r="C21" s="150" t="s">
        <v>152</v>
      </c>
      <c r="D21" s="150"/>
    </row>
    <row r="22" spans="2:4" x14ac:dyDescent="0.35">
      <c r="C22" s="72" t="s">
        <v>148</v>
      </c>
      <c r="D22" s="71">
        <v>1444666499</v>
      </c>
    </row>
    <row r="24" spans="2:4" x14ac:dyDescent="0.35">
      <c r="C24" s="147" t="s">
        <v>136</v>
      </c>
      <c r="D24" s="148"/>
    </row>
    <row r="25" spans="2:4" x14ac:dyDescent="0.35">
      <c r="C25" s="149" t="s">
        <v>140</v>
      </c>
      <c r="D25" s="149"/>
    </row>
    <row r="26" spans="2:4" x14ac:dyDescent="0.35">
      <c r="C26" s="145" t="s">
        <v>153</v>
      </c>
      <c r="D26" s="146"/>
    </row>
    <row r="27" spans="2:4" x14ac:dyDescent="0.35">
      <c r="C27" s="145" t="s">
        <v>154</v>
      </c>
      <c r="D27" s="146"/>
    </row>
    <row r="28" spans="2:4" x14ac:dyDescent="0.35">
      <c r="C28" s="72" t="s">
        <v>148</v>
      </c>
      <c r="D28" s="71">
        <v>300000000</v>
      </c>
    </row>
    <row r="31" spans="2:4" ht="29" x14ac:dyDescent="0.35">
      <c r="B31" s="75" t="s">
        <v>162</v>
      </c>
      <c r="C31" s="73" t="s">
        <v>156</v>
      </c>
    </row>
    <row r="32" spans="2:4" ht="29" x14ac:dyDescent="0.35">
      <c r="B32" s="75" t="s">
        <v>163</v>
      </c>
      <c r="C32" s="74" t="s">
        <v>157</v>
      </c>
    </row>
    <row r="33" spans="2:3" ht="29" x14ac:dyDescent="0.35">
      <c r="B33" s="75" t="s">
        <v>164</v>
      </c>
      <c r="C33" s="74" t="s">
        <v>158</v>
      </c>
    </row>
    <row r="34" spans="2:3" x14ac:dyDescent="0.35">
      <c r="B34" s="75" t="s">
        <v>165</v>
      </c>
      <c r="C34" s="74" t="s">
        <v>161</v>
      </c>
    </row>
    <row r="35" spans="2:3" x14ac:dyDescent="0.35">
      <c r="B35" s="75" t="s">
        <v>166</v>
      </c>
      <c r="C35" s="74" t="s">
        <v>159</v>
      </c>
    </row>
    <row r="36" spans="2:3" ht="29" x14ac:dyDescent="0.35">
      <c r="B36" s="75" t="s">
        <v>167</v>
      </c>
      <c r="C36" s="74" t="s">
        <v>160</v>
      </c>
    </row>
    <row r="37" spans="2:3" x14ac:dyDescent="0.35">
      <c r="B37" s="75" t="s">
        <v>168</v>
      </c>
      <c r="C37" s="74" t="s">
        <v>172</v>
      </c>
    </row>
    <row r="38" spans="2:3" x14ac:dyDescent="0.35">
      <c r="B38" s="75" t="s">
        <v>169</v>
      </c>
      <c r="C38" s="74" t="s">
        <v>149</v>
      </c>
    </row>
    <row r="39" spans="2:3" ht="29" x14ac:dyDescent="0.35">
      <c r="B39" s="75" t="s">
        <v>170</v>
      </c>
      <c r="C39" s="74" t="s">
        <v>153</v>
      </c>
    </row>
    <row r="40" spans="2:3" x14ac:dyDescent="0.35">
      <c r="B40" s="75" t="s">
        <v>171</v>
      </c>
      <c r="C40" s="74" t="s">
        <v>154</v>
      </c>
    </row>
  </sheetData>
  <mergeCells count="21">
    <mergeCell ref="C16:D16"/>
    <mergeCell ref="C2:D2"/>
    <mergeCell ref="C3:D3"/>
    <mergeCell ref="C4:D4"/>
    <mergeCell ref="C5:D5"/>
    <mergeCell ref="C6:D6"/>
    <mergeCell ref="C7:D7"/>
    <mergeCell ref="C9:D9"/>
    <mergeCell ref="C10:D10"/>
    <mergeCell ref="C11:D11"/>
    <mergeCell ref="C12:D12"/>
    <mergeCell ref="C13:D13"/>
    <mergeCell ref="C27:D27"/>
    <mergeCell ref="C26:D26"/>
    <mergeCell ref="C24:D24"/>
    <mergeCell ref="C17:D17"/>
    <mergeCell ref="C18:D18"/>
    <mergeCell ref="C19:D19"/>
    <mergeCell ref="C20:D20"/>
    <mergeCell ref="C21:D21"/>
    <mergeCell ref="C25:D2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H13"/>
  <sheetViews>
    <sheetView workbookViewId="0">
      <selection activeCell="D2" sqref="D2:D12"/>
    </sheetView>
  </sheetViews>
  <sheetFormatPr baseColWidth="10" defaultRowHeight="14.5" x14ac:dyDescent="0.35"/>
  <cols>
    <col min="3" max="4" width="28.81640625" customWidth="1"/>
    <col min="5" max="5" width="16.453125" customWidth="1"/>
    <col min="6" max="6" width="22.54296875" customWidth="1"/>
    <col min="7" max="7" width="30.1796875" customWidth="1"/>
    <col min="8" max="8" width="29.54296875" customWidth="1"/>
  </cols>
  <sheetData>
    <row r="1" spans="3:8" ht="42" x14ac:dyDescent="0.35">
      <c r="C1" s="13" t="s">
        <v>13</v>
      </c>
      <c r="D1" s="13" t="s">
        <v>155</v>
      </c>
      <c r="E1" s="13" t="s">
        <v>32</v>
      </c>
      <c r="F1" s="22" t="s">
        <v>12</v>
      </c>
      <c r="G1" s="22" t="s">
        <v>26</v>
      </c>
      <c r="H1" s="22" t="s">
        <v>134</v>
      </c>
    </row>
    <row r="2" spans="3:8" ht="15" customHeight="1" x14ac:dyDescent="0.35">
      <c r="C2" s="64" t="s">
        <v>47</v>
      </c>
      <c r="D2" s="64" t="s">
        <v>156</v>
      </c>
      <c r="E2" s="26">
        <v>107</v>
      </c>
      <c r="F2" s="65">
        <f>37+33</f>
        <v>70</v>
      </c>
      <c r="G2" s="31">
        <v>0</v>
      </c>
      <c r="H2" s="66">
        <f>+(G2+F2)/E2</f>
        <v>0.65420560747663548</v>
      </c>
    </row>
    <row r="3" spans="3:8" ht="72.5" x14ac:dyDescent="0.35">
      <c r="C3" s="25" t="s">
        <v>49</v>
      </c>
      <c r="D3" s="25" t="s">
        <v>157</v>
      </c>
      <c r="E3" s="26">
        <v>585</v>
      </c>
      <c r="F3" s="31">
        <f>195*2</f>
        <v>390</v>
      </c>
      <c r="G3" s="31">
        <v>195</v>
      </c>
      <c r="H3" s="66">
        <f t="shared" ref="H3:H11" si="0">+(G3+F3)/E3</f>
        <v>1</v>
      </c>
    </row>
    <row r="4" spans="3:8" ht="43.5" x14ac:dyDescent="0.35">
      <c r="C4" s="25" t="s">
        <v>51</v>
      </c>
      <c r="D4" s="25" t="s">
        <v>158</v>
      </c>
      <c r="E4" s="26">
        <v>100</v>
      </c>
      <c r="F4" s="31">
        <v>75</v>
      </c>
      <c r="G4" s="31">
        <v>0</v>
      </c>
      <c r="H4" s="66">
        <f t="shared" si="0"/>
        <v>0.75</v>
      </c>
    </row>
    <row r="5" spans="3:8" ht="43.5" x14ac:dyDescent="0.35">
      <c r="C5" s="25" t="s">
        <v>53</v>
      </c>
      <c r="D5" s="25" t="s">
        <v>161</v>
      </c>
      <c r="E5" s="26">
        <v>1</v>
      </c>
      <c r="F5" s="31">
        <v>0</v>
      </c>
      <c r="G5" s="31">
        <v>1</v>
      </c>
      <c r="H5" s="66">
        <f t="shared" si="0"/>
        <v>1</v>
      </c>
    </row>
    <row r="6" spans="3:8" ht="15" customHeight="1" x14ac:dyDescent="0.35">
      <c r="C6" s="64" t="s">
        <v>55</v>
      </c>
      <c r="D6" s="25" t="s">
        <v>159</v>
      </c>
      <c r="E6" s="26">
        <v>4</v>
      </c>
      <c r="F6" s="31">
        <v>3</v>
      </c>
      <c r="G6" s="31">
        <v>1</v>
      </c>
      <c r="H6" s="66">
        <f t="shared" si="0"/>
        <v>1</v>
      </c>
    </row>
    <row r="7" spans="3:8" ht="15" customHeight="1" x14ac:dyDescent="0.35">
      <c r="C7" s="64" t="s">
        <v>56</v>
      </c>
      <c r="D7" s="25" t="s">
        <v>160</v>
      </c>
      <c r="E7" s="26">
        <v>20</v>
      </c>
      <c r="F7" s="31">
        <v>12</v>
      </c>
      <c r="G7" s="31">
        <v>3</v>
      </c>
      <c r="H7" s="66">
        <f t="shared" si="0"/>
        <v>0.75</v>
      </c>
    </row>
    <row r="8" spans="3:8" ht="29" x14ac:dyDescent="0.35">
      <c r="C8" s="24" t="s">
        <v>58</v>
      </c>
      <c r="D8" s="25" t="s">
        <v>149</v>
      </c>
      <c r="E8" s="26">
        <v>5</v>
      </c>
      <c r="F8" s="31">
        <v>4</v>
      </c>
      <c r="G8" s="31">
        <v>0</v>
      </c>
      <c r="H8" s="66">
        <f t="shared" si="0"/>
        <v>0.8</v>
      </c>
    </row>
    <row r="9" spans="3:8" ht="15" customHeight="1" x14ac:dyDescent="0.35">
      <c r="C9" s="64" t="s">
        <v>60</v>
      </c>
      <c r="D9" s="25" t="s">
        <v>150</v>
      </c>
      <c r="E9" s="26">
        <v>1000</v>
      </c>
      <c r="F9" s="31">
        <v>200</v>
      </c>
      <c r="G9" s="31">
        <v>700</v>
      </c>
      <c r="H9" s="66">
        <f t="shared" si="0"/>
        <v>0.9</v>
      </c>
    </row>
    <row r="10" spans="3:8" ht="15" customHeight="1" x14ac:dyDescent="0.35">
      <c r="C10" s="64" t="s">
        <v>62</v>
      </c>
      <c r="D10" s="25" t="s">
        <v>62</v>
      </c>
      <c r="E10" s="26">
        <v>20</v>
      </c>
      <c r="F10" s="31">
        <v>18</v>
      </c>
      <c r="G10" s="31">
        <v>0</v>
      </c>
      <c r="H10" s="66">
        <f t="shared" si="0"/>
        <v>0.9</v>
      </c>
    </row>
    <row r="11" spans="3:8" ht="58" x14ac:dyDescent="0.35">
      <c r="C11" s="24" t="s">
        <v>64</v>
      </c>
      <c r="D11" s="25" t="s">
        <v>64</v>
      </c>
      <c r="E11" s="28">
        <v>20000</v>
      </c>
      <c r="F11" s="31">
        <f>14000-G11</f>
        <v>5016</v>
      </c>
      <c r="G11" s="31">
        <v>8984</v>
      </c>
      <c r="H11" s="66">
        <f t="shared" si="0"/>
        <v>0.7</v>
      </c>
    </row>
    <row r="12" spans="3:8" ht="58" x14ac:dyDescent="0.35">
      <c r="C12" s="24" t="s">
        <v>66</v>
      </c>
      <c r="D12" s="25" t="s">
        <v>66</v>
      </c>
      <c r="E12" s="28">
        <v>2000</v>
      </c>
      <c r="F12" s="31">
        <v>700</v>
      </c>
      <c r="G12" s="31">
        <v>2647</v>
      </c>
      <c r="H12" s="66">
        <v>1</v>
      </c>
    </row>
    <row r="13" spans="3:8" ht="21" x14ac:dyDescent="0.5">
      <c r="C13" s="156" t="s">
        <v>135</v>
      </c>
      <c r="D13" s="156"/>
      <c r="E13" s="156"/>
      <c r="F13" s="156"/>
      <c r="G13" s="156"/>
      <c r="H13" s="67">
        <f>+AVERAGE(H2:H12)</f>
        <v>0.85947323704333056</v>
      </c>
    </row>
  </sheetData>
  <mergeCells count="1"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2022</vt:lpstr>
      <vt:lpstr>Hoja3</vt:lpstr>
      <vt:lpstr>Hoja4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Marlene Andrade</dc:creator>
  <cp:lastModifiedBy>LUZ  MARINA SEVERICHE MONROY</cp:lastModifiedBy>
  <dcterms:created xsi:type="dcterms:W3CDTF">2021-10-19T17:22:30Z</dcterms:created>
  <dcterms:modified xsi:type="dcterms:W3CDTF">2022-02-15T20:43:11Z</dcterms:modified>
</cp:coreProperties>
</file>