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luzma\OneDrive\Documentos\PLANES   DE ACCION 2022\"/>
    </mc:Choice>
  </mc:AlternateContent>
  <xr:revisionPtr revIDLastSave="0" documentId="8_{1DF96528-6ACA-4B43-9180-FD71F1BD7D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 DE ACCIÓN 2022" sheetId="1" r:id="rId1"/>
  </sheets>
  <definedNames>
    <definedName name="_Hlk49970378" localSheetId="0">'PLAN DE ACCIÓN 2022'!$R$11</definedName>
    <definedName name="_xlnm.Print_Area" localSheetId="0">'PLAN DE ACCIÓN 2022'!$A$1:$AI$18</definedName>
    <definedName name="_xlnm.Print_Titles" localSheetId="0">'PLAN DE ACCIÓN 2022'!$1:$3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M4" i="1"/>
  <c r="M6" i="1"/>
  <c r="L4" i="1" l="1"/>
  <c r="W11" i="1" l="1"/>
  <c r="V11" i="1"/>
  <c r="S4" i="1"/>
  <c r="W8" i="1"/>
  <c r="V8" i="1"/>
  <c r="L8" i="1"/>
  <c r="W4" i="1" l="1"/>
  <c r="V4" i="1"/>
  <c r="S5" i="1"/>
  <c r="V17" i="1" l="1"/>
  <c r="V16" i="1"/>
  <c r="AB18" i="1"/>
  <c r="V15" i="1"/>
  <c r="V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gaona.solano.javier@gmail.com</author>
  </authors>
  <commentList>
    <comment ref="L4" authorId="0" shapeId="0" xr:uid="{19BD344F-013A-3E4E-AF05-23BD3D668D15}">
      <text>
        <r>
          <rPr>
            <b/>
            <sz val="12"/>
            <color rgb="FF000000"/>
            <rFont val="Tahoma"/>
            <family val="2"/>
          </rPr>
          <t xml:space="preserve">SUBSIDIOS 2021: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    1 CLP 1 Y 2
</t>
        </r>
        <r>
          <rPr>
            <b/>
            <sz val="12"/>
            <color rgb="FF000000"/>
            <rFont val="Tahoma"/>
            <family val="2"/>
          </rPr>
          <t>149 CLP 3,4,5</t>
        </r>
      </text>
    </comment>
    <comment ref="M4" authorId="0" shapeId="0" xr:uid="{0ED66E69-4FEF-DF4D-8AD1-861EC6F238AA}">
      <text>
        <r>
          <rPr>
            <b/>
            <sz val="12"/>
            <color rgb="FF000000"/>
            <rFont val="Tahoma"/>
            <family val="2"/>
          </rPr>
          <t xml:space="preserve">SUBSIDIOS 2022: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  48 CLP 1 y 2
</t>
        </r>
        <r>
          <rPr>
            <b/>
            <sz val="12"/>
            <color rgb="FF000000"/>
            <rFont val="Tahoma"/>
            <family val="2"/>
          </rPr>
          <t xml:space="preserve">423 Presupeusto 2022
</t>
        </r>
        <r>
          <rPr>
            <b/>
            <sz val="12"/>
            <color rgb="FF000000"/>
            <rFont val="Tahoma"/>
            <family val="2"/>
          </rPr>
          <t xml:space="preserve">658 Convenio CVV-FVV
</t>
        </r>
        <r>
          <rPr>
            <b/>
            <sz val="12"/>
            <color rgb="FF000000"/>
            <rFont val="Tahoma"/>
            <family val="2"/>
          </rPr>
          <t xml:space="preserve">  45 Bahía San Carlos 2021
</t>
        </r>
        <r>
          <rPr>
            <b/>
            <sz val="12"/>
            <color rgb="FF000000"/>
            <rFont val="Tahoma"/>
            <family val="2"/>
          </rPr>
          <t>126 Bahía San carlos 2022</t>
        </r>
      </text>
    </comment>
    <comment ref="M6" authorId="0" shapeId="0" xr:uid="{34E97E64-79A6-004F-9613-B5A5E3263E36}">
      <text>
        <r>
          <rPr>
            <b/>
            <sz val="12"/>
            <color rgb="FF000000"/>
            <rFont val="Tahoma"/>
            <family val="2"/>
          </rPr>
          <t xml:space="preserve">VIVIENDAS INICIADAS 2022: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416 Presupuesto 2022
</t>
        </r>
        <r>
          <rPr>
            <b/>
            <sz val="12"/>
            <color rgb="FF000000"/>
            <rFont val="Tahoma"/>
            <family val="2"/>
          </rPr>
          <t xml:space="preserve">658 Convenio CVV-FVV
</t>
        </r>
        <r>
          <rPr>
            <b/>
            <sz val="12"/>
            <color rgb="FF000000"/>
            <rFont val="Tahoma"/>
            <family val="2"/>
          </rPr>
          <t>126 Bahía San carlos</t>
        </r>
      </text>
    </comment>
    <comment ref="L8" authorId="0" shapeId="0" xr:uid="{7B868FF5-600E-484D-A811-97A7ADE2D5D8}">
      <text>
        <r>
          <rPr>
            <b/>
            <sz val="12"/>
            <color rgb="FF000000"/>
            <rFont val="Tahoma"/>
            <family val="2"/>
          </rPr>
          <t xml:space="preserve">MEJORAMIENTO URBANO 2021: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228 PROGRAMA CDVD
</t>
        </r>
        <r>
          <rPr>
            <b/>
            <sz val="12"/>
            <color rgb="FF000000"/>
            <rFont val="Tahoma"/>
            <family val="2"/>
          </rPr>
          <t>296 RECURSOS PROPIOS</t>
        </r>
        <r>
          <rPr>
            <sz val="12"/>
            <color rgb="FF000000"/>
            <rFont val="Tahoma"/>
            <family val="2"/>
          </rPr>
          <t xml:space="preserve">
</t>
        </r>
      </text>
    </comment>
    <comment ref="M8" authorId="0" shapeId="0" xr:uid="{7980AA4F-EEA7-7B4C-A6EC-0A24C313D1B2}">
      <text>
        <r>
          <rPr>
            <b/>
            <sz val="12"/>
            <color rgb="FF000000"/>
            <rFont val="Tahoma"/>
            <family val="2"/>
          </rPr>
          <t xml:space="preserve">MEJORAMIENTO URBANO 2022: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>1.136 PROGRAMA CDVD</t>
        </r>
      </text>
    </comment>
    <comment ref="L10" authorId="0" shapeId="0" xr:uid="{7C4FC3D7-80D6-3242-9A31-24010E49B9E0}">
      <text>
        <r>
          <rPr>
            <b/>
            <sz val="12"/>
            <color rgb="FF000000"/>
            <rFont val="Tahoma"/>
            <family val="2"/>
          </rPr>
          <t xml:space="preserve">MEJORAMIENTO RURAL 2021: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>8 FIDUAGRARIA</t>
        </r>
      </text>
    </comment>
    <comment ref="M10" authorId="0" shapeId="0" xr:uid="{C3606E77-73C9-0648-B01D-0F55AE3A48A6}">
      <text>
        <r>
          <rPr>
            <b/>
            <sz val="12"/>
            <color rgb="FF000000"/>
            <rFont val="Tahoma"/>
            <family val="2"/>
          </rPr>
          <t xml:space="preserve">MEJORAMIENTO RURAL 2022: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>100 PRESUPUESTO 2022</t>
        </r>
        <r>
          <rPr>
            <sz val="12"/>
            <color rgb="FF000000"/>
            <rFont val="Tahoma"/>
            <family val="2"/>
          </rPr>
          <t xml:space="preserve">
</t>
        </r>
        <r>
          <rPr>
            <sz val="12"/>
            <color rgb="FF000000"/>
            <rFont val="Tahoma"/>
            <family val="2"/>
          </rPr>
          <t xml:space="preserve">  </t>
        </r>
        <r>
          <rPr>
            <b/>
            <sz val="12"/>
            <color rgb="FF000000"/>
            <rFont val="Tahoma"/>
            <family val="2"/>
          </rPr>
          <t xml:space="preserve">15 FIDUAGRARIA
</t>
        </r>
        <r>
          <rPr>
            <b/>
            <sz val="12"/>
            <color rgb="FF000000"/>
            <rFont val="Tahoma"/>
            <family val="2"/>
          </rPr>
          <t>230 VIVIENDA RURAL MVCT</t>
        </r>
      </text>
    </comment>
    <comment ref="L11" authorId="0" shapeId="0" xr:uid="{20B1770F-286F-6E44-97CF-A3DC7963EA19}">
      <text>
        <r>
          <rPr>
            <b/>
            <sz val="12"/>
            <color rgb="FF000000"/>
            <rFont val="Tahoma"/>
            <family val="2"/>
          </rPr>
          <t xml:space="preserve">TITULACIÓN 2021: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>115 EL POZÓN</t>
        </r>
        <r>
          <rPr>
            <sz val="12"/>
            <color rgb="FF000000"/>
            <rFont val="Tahoma"/>
            <family val="2"/>
          </rPr>
          <t xml:space="preserve">
</t>
        </r>
        <r>
          <rPr>
            <sz val="12"/>
            <color rgb="FF000000"/>
            <rFont val="Tahoma"/>
            <family val="2"/>
          </rPr>
          <t xml:space="preserve">  </t>
        </r>
        <r>
          <rPr>
            <b/>
            <sz val="12"/>
            <color rgb="FF000000"/>
            <rFont val="Tahoma"/>
            <family val="2"/>
          </rPr>
          <t xml:space="preserve">18 LAS AMERICAS
</t>
        </r>
        <r>
          <rPr>
            <b/>
            <sz val="12"/>
            <color rgb="FF000000"/>
            <rFont val="Tahoma"/>
            <family val="2"/>
          </rPr>
          <t xml:space="preserve">  12 NUEVO PARAISO
</t>
        </r>
        <r>
          <rPr>
            <b/>
            <sz val="12"/>
            <color rgb="FF000000"/>
            <rFont val="Tahoma"/>
            <family val="2"/>
          </rPr>
          <t xml:space="preserve">  12 PASACABALLOS 1ro. AGO
</t>
        </r>
        <r>
          <rPr>
            <b/>
            <sz val="12"/>
            <color rgb="FF000000"/>
            <rFont val="Tahoma"/>
            <family val="2"/>
          </rPr>
          <t xml:space="preserve">  24 MANZANA 72</t>
        </r>
      </text>
    </comment>
    <comment ref="M11" authorId="0" shapeId="0" xr:uid="{07EF993C-6EE4-3546-9C96-73AEC50A88E6}">
      <text>
        <r>
          <rPr>
            <b/>
            <sz val="12"/>
            <color rgb="FF000000"/>
            <rFont val="Tahoma"/>
            <family val="2"/>
          </rPr>
          <t xml:space="preserve">TITULACIÓN 2022: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  310 EL POZÓN
</t>
        </r>
        <r>
          <rPr>
            <b/>
            <sz val="12"/>
            <color rgb="FF000000"/>
            <rFont val="Tahoma"/>
            <family val="2"/>
          </rPr>
          <t xml:space="preserve">    42 LAS AMERICAS
</t>
        </r>
        <r>
          <rPr>
            <b/>
            <sz val="12"/>
            <color rgb="FF000000"/>
            <rFont val="Tahoma"/>
            <family val="2"/>
          </rPr>
          <t xml:space="preserve">    65 NUEVO PARAISO
</t>
        </r>
        <r>
          <rPr>
            <b/>
            <sz val="12"/>
            <color rgb="FF000000"/>
            <rFont val="Tahoma"/>
            <family val="2"/>
          </rPr>
          <t xml:space="preserve">    21 LA GLORIA I
</t>
        </r>
        <r>
          <rPr>
            <b/>
            <sz val="12"/>
            <color rgb="FF000000"/>
            <rFont val="Tahoma"/>
            <family val="2"/>
          </rPr>
          <t xml:space="preserve">    21 LUIS CARLOS GALÁN
</t>
        </r>
        <r>
          <rPr>
            <b/>
            <sz val="12"/>
            <color rgb="FF000000"/>
            <rFont val="Tahoma"/>
            <family val="2"/>
          </rPr>
          <t xml:space="preserve">    27 SAN PEDRO MARTIR
</t>
        </r>
        <r>
          <rPr>
            <b/>
            <sz val="12"/>
            <color rgb="FF000000"/>
            <rFont val="Tahoma"/>
            <family val="2"/>
          </rPr>
          <t xml:space="preserve">  100 SANTA MARÍA
</t>
        </r>
        <r>
          <rPr>
            <b/>
            <sz val="12"/>
            <color rgb="FF000000"/>
            <rFont val="Tahoma"/>
            <family val="2"/>
          </rPr>
          <t xml:space="preserve">    33 NAZARENO
</t>
        </r>
        <r>
          <rPr>
            <b/>
            <sz val="12"/>
            <color rgb="FF000000"/>
            <rFont val="Tahoma"/>
            <family val="2"/>
          </rPr>
          <t xml:space="preserve">    25 SIMÓN BOLIVAR
</t>
        </r>
        <r>
          <rPr>
            <b/>
            <sz val="12"/>
            <color rgb="FF000000"/>
            <rFont val="Tahoma"/>
            <family val="2"/>
          </rPr>
          <t xml:space="preserve">    15 LA CAROLINA
</t>
        </r>
        <r>
          <rPr>
            <b/>
            <sz val="12"/>
            <color rgb="FF000000"/>
            <rFont val="Tahoma"/>
            <family val="2"/>
          </rPr>
          <t xml:space="preserve">    16 CIUDADELA 2000
</t>
        </r>
        <r>
          <rPr>
            <b/>
            <sz val="12"/>
            <color rgb="FF000000"/>
            <rFont val="Tahoma"/>
            <family val="2"/>
          </rPr>
          <t xml:space="preserve">    17 LA ESMERALDA
</t>
        </r>
        <r>
          <rPr>
            <b/>
            <sz val="12"/>
            <color rgb="FF000000"/>
            <rFont val="Tahoma"/>
            <family val="2"/>
          </rPr>
          <t xml:space="preserve">  115 MANZANA 72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34"/>
          </rPr>
          <t>2512 EL POZÓN - CLP</t>
        </r>
        <r>
          <rPr>
            <sz val="12"/>
            <color rgb="FF000000"/>
            <rFont val="Tahoma"/>
            <family val="34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<sst xmlns="http://schemas.openxmlformats.org/spreadsheetml/2006/main" count="246" uniqueCount="160">
  <si>
    <t>PILAR</t>
  </si>
  <si>
    <t xml:space="preserve">PROGRAMA </t>
  </si>
  <si>
    <t xml:space="preserve">DEPENDENCIA RESPONSABLE </t>
  </si>
  <si>
    <t>NOMBRE DEL RESPONSABLE</t>
  </si>
  <si>
    <t xml:space="preserve">RESILIENTE </t>
  </si>
  <si>
    <t xml:space="preserve">VIVIENDA PARA TODOS </t>
  </si>
  <si>
    <t>JUNTOS POR UNA VIVIENDA DIGNA</t>
  </si>
  <si>
    <t xml:space="preserve">MEJORO MI CASA  COMPROMISO DE TODOS </t>
  </si>
  <si>
    <t>NÚMERO DE SUBSIDIOS DE VIVIENDA NUEVA ADJUDICADOS</t>
  </si>
  <si>
    <t>ND</t>
  </si>
  <si>
    <t>UN LUGAR APTO PARA MI HOGAR</t>
  </si>
  <si>
    <t xml:space="preserve">DIRECCIÓN  TÉCNICA </t>
  </si>
  <si>
    <t>CONSTRUIR INFORMACIÓN DE VALOR PARA LA CREACIÓN Y SEGUIMIENTO DE POLÍTICAS PÚBLICAS DEL SECTOR VIVIENDA EN EL DISTRITO TURÍSTICO Y CULTURAL DE CARTAGENA DE INDIAS</t>
  </si>
  <si>
    <t xml:space="preserve">NÚMERO DE VIVIENDAS INICIADAS </t>
  </si>
  <si>
    <t>NP</t>
  </si>
  <si>
    <t>INDICADOR DE BIENESTAR</t>
  </si>
  <si>
    <t>INDICADOR DE PRODUCTO</t>
  </si>
  <si>
    <t>DESCRIPCIÓN DE LA META PRODUCTO 2020-2023</t>
  </si>
  <si>
    <t>VALOR ABSOLUTO DE LA META PRODUCTO 
2020-2023</t>
  </si>
  <si>
    <t>OBJETIVO DEL PROYECTO</t>
  </si>
  <si>
    <t>FUENTE DE FINANCIACIÓN</t>
  </si>
  <si>
    <t>CÓDIGO PRESUPUESTAL</t>
  </si>
  <si>
    <t xml:space="preserve">
REDUCIR EL DÉFICIT HABITACIONAL CUANTITATIVO DE LA POBLACIÓN VULNERABLE OBJETIVO DEL DISTRITO TURÍSTICO Y CULTURAL DE CARTAGENA DE INDIAS.
</t>
  </si>
  <si>
    <t>OBSERVACIONES GENERALES</t>
  </si>
  <si>
    <t>REDUCIR EL DÉFICIT HABITACIONAL CUALITATIVO DE LOS HOGARES CON NECESIDADES BÁSICAS INSATISFECHAS DE HABITABILIDAD DEL DISTRITO TURÍSTICO Y CULTURAL DE CARTAGENA DE INDIAS.</t>
  </si>
  <si>
    <t>REDUCIR EL DÉFICIT DE LEGALIZACIÓN Y TITULACIÓN DE PREDIOS EN SITUACIÓN DE ILEGALIDAD EN EL DISTRITO TURÍSTICO Y CULTURAL DE CARTAGENA DE INDIAS.</t>
  </si>
  <si>
    <t>PROYECTO</t>
  </si>
  <si>
    <t>APLICACIÓN A SUBSIDIOS E INICIACIÓN DE VIVIENDAS PARA LA POBLACIÓN BENEFICIADA DEL PROGRAMA JUNTOS POR UNA VIVIENDA DIGNA DE LA CIUDAD DE CARTAGENA DE INDIAS</t>
  </si>
  <si>
    <t>MEJORAMIENTO DE LAS CONDICIONES DE HABITABILIDAD PARA LA POBLACIÓN BENEFICIADA DEL SECTOR URBANO Y RURAL DEL PROGRAMA MEJOR MI CASA COMPROMISO DE TODOS DEL DISTRITO DE CARTAGENA DE INDIAS</t>
  </si>
  <si>
    <t>TITULACIÓN Y/O LEGALIZACIÓN DE PREDIOS PARA LA POBLACIÓN BENEFICIADA DEL PROGRAMA MI CASA A LO LEGAL DE LA CIUDAD DE CARTAGENA DE INDIAS</t>
  </si>
  <si>
    <t>BPIN - 2020130010152</t>
  </si>
  <si>
    <t>BPIN - 2020130010153</t>
  </si>
  <si>
    <t>BPIN - 2020130010154</t>
  </si>
  <si>
    <t>BPIN - 2020130010306</t>
  </si>
  <si>
    <t>BPIN - 2020130010308</t>
  </si>
  <si>
    <t>BPIN - 2020130010307</t>
  </si>
  <si>
    <t>META DE BIENESTAR 
2020-2023</t>
  </si>
  <si>
    <t>ARQUITECTA ELVIA CABALLERO</t>
  </si>
  <si>
    <t>ACTIVIDADES DEL PROYECTO ANUAL</t>
  </si>
  <si>
    <t>APROPIACIÓN DEFINITIVA 
(EN PESOS)</t>
  </si>
  <si>
    <t>RUBRO
PRESUPUESTAL</t>
  </si>
  <si>
    <t>DISMINUCIÓN DE 10,9% DEL DÉFICIT CUANTITATIVO DE VIVIENDA CON VIVIENDAS INICIADAS
(4.000)</t>
  </si>
  <si>
    <t xml:space="preserve">VIVIENDAS INICIADAS </t>
  </si>
  <si>
    <t>19.258
VIVIENDAS</t>
  </si>
  <si>
    <t>36.794
HOGARES
SIN
VIVIENDA</t>
  </si>
  <si>
    <t>DISMINUCIÓN DE 23,4% DEL DÉFICIT CUALITATIVO DE VIVIENDA
(4.500)</t>
  </si>
  <si>
    <t xml:space="preserve">NÚMERO DE VIVIENDAS MEJORADAS SECTOR URBANO </t>
  </si>
  <si>
    <t>NÚMERO DE VIVIENDAS MEJORADAS SECTOR RURAL</t>
  </si>
  <si>
    <t>VIVIENDAS MEJORADAS EN ZONA URBANA DEL DISTRITO DE CARTAGENA</t>
  </si>
  <si>
    <t>VIVIENDAS MEJORADAS EN ZONA RURAL E INSULAR DEL DISTRITO DE CARTAGENA</t>
  </si>
  <si>
    <t>14.770
VIVIENDAS</t>
  </si>
  <si>
    <t>DISMINUCIÓN DE 30,5% DEL DÉFICIT DE LEGALIZACIÓN Y TITULACIÓN DE PREDIOS
(4.500)</t>
  </si>
  <si>
    <t>¡MI CASA A LO LEGAL!</t>
  </si>
  <si>
    <t xml:space="preserve">PREDIOS LEGALIZADOS Y/O TITULADOS EN EL DISTRITO DE CARTAGENA </t>
  </si>
  <si>
    <t>NÚMERO DE INSTRUMENTOS Y/O DIAGNÓSTICOS QUE IDENTIFIQUEN ÁREAS DISPONIBLES PARA LA CONSTRUCCIÓN DE VIVIENDAS VIS Y/O VIP</t>
  </si>
  <si>
    <t>DOCUMENTOS TÉCNICOS, INSTRUMENTOS Y/O DIAGNÓSTICOS DESTINADOS A IDENTIFICAR SUELO DISPONIBLE PARA LA CONSTRUCCIÓN DE VIVIENDAS VIS Y/O VIP EN EL DISTRITO DE CARTAGENA DE INDIAS</t>
  </si>
  <si>
    <t xml:space="preserve">NÚMERO DE DOCUMENTOS TÉCNICOS DE SOPORTE DTS ELABORADOS PARA LA LEGALIZACIÓN URBANÍSTICA A REALIZARSE </t>
  </si>
  <si>
    <t xml:space="preserve">FORMULACIÓN Y/O PARTICIPACIÓN EN INSTRUMENTOS DE PLANEACIÓN Y/O GESTIÓN URBANÍSTICA QUE DESARROLLEN EL POT </t>
  </si>
  <si>
    <t xml:space="preserve">NÚMERO DE ESTUDIOS Y SEGUIMIENTOS PARA LA CONFORMACIÓN DE LA LÍNEA ESTRATÉGICA DE ESTUDIOS DE VIVIENDA VIS </t>
  </si>
  <si>
    <t>REALIZAR INFORME DE ESTUDIO Y SEGUIMIENTO DE INVESTIGACIÓN DEL SECTOR VIVIENDA DEL DISTRITO DE CARTAGENA DE INDIAS</t>
  </si>
  <si>
    <t xml:space="preserve">Fecha de Terminación </t>
  </si>
  <si>
    <t xml:space="preserve">Fecha de 
Inicio </t>
  </si>
  <si>
    <t>LÍNEA ESTRATÉGICA</t>
  </si>
  <si>
    <t>LÍNEA BASE
2019</t>
  </si>
  <si>
    <t xml:space="preserve">DÉFICIT CUANTITATIVO DE VIVIENDA DISMINUIDO  EN EL DISTRITO DE CARTAGENA </t>
  </si>
  <si>
    <t>DISMINUCIÓN DE 13,6% DEL DÉFICIT CUANTITATIVO DE VIVIENDA CON SUBSIDIOS ADJUDICADOS
(5.000)</t>
  </si>
  <si>
    <t xml:space="preserve">ADJUDICACIÓN DE SUBSIDIOS DISTRITALES DE VIVIENDA PARA LA POBLACIÓN DE LOS ESTRATOS 1, 2 Y 3 </t>
  </si>
  <si>
    <t xml:space="preserve">DÉFICIT CUALITATIVO DE VIVIENDA DISMINUIDO  EN EL DISTRITO DE CARTAGENA </t>
  </si>
  <si>
    <t xml:space="preserve">DÉFICIT  DE LEGALIZACIÓN Y TITULACIÓN DE PREDIOS  DISMINUIDO EN EL DISTRITO DE CARTAGENA </t>
  </si>
  <si>
    <t>NUMERO DE PREDIOS LEGALIZADOS Y/O TITULADOS</t>
  </si>
  <si>
    <t xml:space="preserve"> TRAMITAR Y OTORGAR TÍTULOS DE PROPIEDAD</t>
  </si>
  <si>
    <t xml:space="preserve">OFICINA ASESORA JURÍDICA </t>
  </si>
  <si>
    <t>ABOGADA 
ISABEL DÍAZ</t>
  </si>
  <si>
    <t xml:space="preserve">NÚMERO DE HECTÁREAS DE TIERRAS APTAS PARA LA CONSTRUCCIÓŃN DE VIVIENDA NUEVA </t>
  </si>
  <si>
    <t xml:space="preserve">ADQUISICIÓŃN DE HECTÁREAS IDENTIFICADAS PARA LA CONSTRUCCIÓŃN DE VIVIENDAS VIS Y/O VIP EN EL DISTRITO DE CARTAGENA DE INDIAS </t>
  </si>
  <si>
    <t>ESTUDIOS Y SEGUIMIENTO PARA LA CONFORMACIÓN DE LA LÍNEA ESTRATÉGICA DE ESTUDIOS DE VIVIENDA VIS QUE SE ARTICULARÁ EN EL OBSERVATORIO DISTRITAL</t>
  </si>
  <si>
    <t>ELABORACIÓN DE ESTUDIOS SECTORIALES Y SEGUIMIENTO A LA LÍNEA ESTRATÉGICA DE VIVIENDA A TRAVÉS DE UN OBSERVATORIO DE VIVIENDA DE INTERÉS SOCIAL DEL PROGRAMA MI CASA, MI ENTORNO, MI HÁBITAT DE LA CIUDAD DE CARTAGENA DE INDIAS</t>
  </si>
  <si>
    <t>ELABORACIÓN DE DOCUMENTOS TÉCNICOS DE SOPORTE DTS PARA LA LEGALIZACIÓN URBANÍSTICA A REALIZARSE</t>
  </si>
  <si>
    <t>ELABORACIÓN DE ESTUDIOS Y TRÁMITES DE LEGALIZACIÓN URBANÍSTICA DE BARRIOS DEL PROGRAMA MI CASA, MI ENTORNO, MI HÁBITAT, EN LA CIUDAD DE CARTAGENA DE INDIAS</t>
  </si>
  <si>
    <t>AUMENTAR LA DISPONIBILIDAD DE BARRIOS CON PROCESOS DE LEGALIZACIÓN URBANÍSTICA PARA QUE PUEDAN ACCEDER A LA OFERTA DE PROYECTOS DE MEJORAMIENTO DE VIVIENDA Y TITULACIÓN DE PREDIOS EN EL DISTRITO TURÍSTICO Y CULTURAL DE CARTAGENA DE INDIAS</t>
  </si>
  <si>
    <t>ELABORACIÓN DE ESTUDIOS PARA LA FORMULACIÓN Y/O PARTICIPACIÓN EN PLANES PARCIALES DEL PROGRAMA MI CASA, MI ENTORNO, MI HÁBITAT DE LA CIUDAD DE CARTAGENA DE INDIAS</t>
  </si>
  <si>
    <t>FORMULAR PLANES PARCIALES PARA VIVIENDA DE INTERÉS SOCIAL QUE CONTRIBUYAN A DISMINUIR EL DÉFICIT HABITACIONAL CUANTITATIVO DEL DISTRITO TURÍSTICO Y CULTURAL DE CARTAGENA DE INDIAS</t>
  </si>
  <si>
    <r>
      <t xml:space="preserve">ELABORADO:   </t>
    </r>
    <r>
      <rPr>
        <b/>
        <sz val="12"/>
        <color theme="1"/>
        <rFont val="Calibri (Cuerpo)"/>
      </rPr>
      <t>OFICINA ASESORA DE PLANEACIÓN</t>
    </r>
  </si>
  <si>
    <t>CÓDIGO DE PROYECTO BPIN</t>
  </si>
  <si>
    <t>FORMULACIÓN Y/O PARTICIPACIÓN EN INSTRUMENTOS DE PLANEACIÓN Y/O GESTIÓN URBANÍSTICA QUE DESARROLLE EL POT (PLAN PARCIAL)</t>
  </si>
  <si>
    <t>UNIDAD DE MEDIDA DEL INDICADOR DE PRODUCTO</t>
  </si>
  <si>
    <t>PROGRAMACIÓN META A
2022</t>
  </si>
  <si>
    <t>ACUMULADO DE META PRODUCTO A 2021</t>
  </si>
  <si>
    <t>VALOR ABSOLUTO DE LA ACTIVIDAD DEL PROYECTO
2022</t>
  </si>
  <si>
    <t>Beneficiarios Programados</t>
  </si>
  <si>
    <t>Beneficiarios Cubiertos</t>
  </si>
  <si>
    <t>Porcentaje de avance Actividad Proyecto</t>
  </si>
  <si>
    <t>FUENTE PRESUPUESTAL</t>
  </si>
  <si>
    <t>¿REQUIERE CONTRATACIÓN?</t>
  </si>
  <si>
    <t>TIPO DE CONTRATACIÓN</t>
  </si>
  <si>
    <t>FECHA DE INICIO CONTRATACIÓN</t>
  </si>
  <si>
    <t>ELABORACIÓN DE DOCUMENTO TÉCNICO, INSTRUMENTO Y/O DIAGNÓSTICO Y ADQUISICIÓN DE TIERRAS POR ENAJENACIÓN, EXPROPIACIÓN O EXTINCIÓN DE DOMINIO APTAS PARA LA CONSTRUCCIÓN DE VIVIENDAS DE INTERÉS SOCIAL EN LA CIUDAD DE CARTAGENA DE INDIAS</t>
  </si>
  <si>
    <t>BPIN - 2020130010167</t>
  </si>
  <si>
    <t xml:space="preserve">AUMENTAR EN CORVIVIENDA EL NÚMERO DE HECTÁREAS DE TIERRAS IDENTIFICADAS COMO APTAS PARA LA CONSTRUCCIÓN DE VIVIENDAS DE INTERÉS SOCIAL. </t>
  </si>
  <si>
    <t>SUBSIDIOS FAMILIARES DE VIVIENDA ASIGNADOS</t>
  </si>
  <si>
    <t>VIVIENDAS
MEJORADAS</t>
  </si>
  <si>
    <t>VIVIENDAS MEJORADAS</t>
  </si>
  <si>
    <t>PREDIOS LEGALIZADOS Y/O TITULADOS</t>
  </si>
  <si>
    <t>DOCUMENTO TÉCNICO, INSTRUMENTO Y/O DIAGNÓSTICO</t>
  </si>
  <si>
    <t>HECTÁREAS</t>
  </si>
  <si>
    <t>INFORME DE ESTUDIO Y SEGUIMIENTO</t>
  </si>
  <si>
    <t>DOCUMENTO TÉCNICO DE SOPORTE</t>
  </si>
  <si>
    <t>INSTRUMENTO DE PLANEACIÓN Y/O GESTIÓN PARCIAL</t>
  </si>
  <si>
    <t>LÍNEA BASE
2019 SEGÚN 
PDD</t>
  </si>
  <si>
    <t xml:space="preserve">NÚMERO DE DOCUMENTOS, ESTUDIOS O INFORMES REALIZADOS PARA LA MEDICIÓN INTEGRAL DE LAS NECESIDADES HABITACIONALES (MINH) </t>
  </si>
  <si>
    <t>DOCUMENTO GENERAL E INFORMES DE SEGUIMIENTO</t>
  </si>
  <si>
    <t>DOCUMENTO GENERAL E INFORMES DE SEGUIMIENTO PARA LA MEDICIÓN DE LAS NECESIDADES HABITACIONALES (MINH)</t>
  </si>
  <si>
    <t>ELABORACIÓN DE ESTUDIOS DIAGNÓSTICOS PARA LA MEDICIÓN INTEGRAL DE LAS NECESIDADES HABITACIONALES DE LA POBLACIÓN MENOS FAVORECIDA PROGRAMA MI CASA, MI ENTORNO, MI HÁBITAT DEL DISTRITO DE CARTAGENA DE INDIAS</t>
  </si>
  <si>
    <t>BPIN - 2020130010156</t>
  </si>
  <si>
    <t>REALIZAR MEDICIÓN INTEGRAL DE LAS NECESIDADES HABITACIONALES –MINH- Y PLAN MAESTRO DE VIVIENDA DE CARTAGENA, COMO RESULTADO DE UN PROCESO DE INVESTIGACIÓN SOCIOECONÓMICA, JURÍDICA Y FÍSICO ESPACIAL.</t>
  </si>
  <si>
    <t>JULIO
2020</t>
  </si>
  <si>
    <t>INVERSIÓN</t>
  </si>
  <si>
    <t>ENERO
2022</t>
  </si>
  <si>
    <t>SI</t>
  </si>
  <si>
    <t xml:space="preserve"> REALIZAR  MEJORAS DE VIVIENDA EN EL MARCO DEL PROGRAMA "CASA DIGNA, VIDA DIGNA"</t>
  </si>
  <si>
    <t>VERIFICAR INICIO DE OBRAS UNIDADES HABITACIONALES  CON SUBSIDIOS ASIGNADOS VIGENCIA  2022</t>
  </si>
  <si>
    <t>SEPTIEMBRE
2021</t>
  </si>
  <si>
    <t>NO</t>
  </si>
  <si>
    <t>MI CASA,
MI ENTORNO,
MI HÁBITAT</t>
  </si>
  <si>
    <t>OFICINA ASESORA DE PLANEACIÓN</t>
  </si>
  <si>
    <t>ADMINISTRADOR CARLOS FERNÁNDEZ</t>
  </si>
  <si>
    <t>PRESUPUESTO DE INVERSIÓN 2022</t>
  </si>
  <si>
    <t xml:space="preserve">ELABORAR  DOCUMENTOS TÉCNICOS DE SOPORTE  PARA LEGALIZACIÓN URBANÍSTICA DE BARRIOS QUE CUMPLAN CON LOS CRITERIOS DE PROCEDENCIA  </t>
  </si>
  <si>
    <t>ELABORAR DOCUMENTO DE LINEAMIENTOS TÉCNICOS</t>
  </si>
  <si>
    <t>FORMULAR Y/O PARTICIPAR EN INSTRUMENTOS DE PLANEACIÓN Y/O GESTIÓN URBANÍSTICA QUE DESARROLLEN PARA EL NUEVO POT</t>
  </si>
  <si>
    <t>META
REZAGADA
2021</t>
  </si>
  <si>
    <t>ASIGNAR SFV COMPLEMENTARIOS CLP 1 (49) - CLP 3,4,5 (149) - BAHÍA SAN CARLOS (171) - INVERSION 2022 (430) - CONVENIO FVV-CVV (658)</t>
  </si>
  <si>
    <t>TERMINACIÓN  Y ENTREGA UNIDADES HABITACIONALES EN EL MARCO DEL PROYECTO CLP  3, 4, 5</t>
  </si>
  <si>
    <t>VERIFICAR INICIO DE OBRAS UNIDADES HABITACIONALES EN EL MARCO DEL PROYECTO BAHÍA SAN CARLOS T2</t>
  </si>
  <si>
    <t>FEBRERO
2022</t>
  </si>
  <si>
    <t>2.3.4001.1400.2020130010152</t>
  </si>
  <si>
    <t>1.2.2.0.00-39-ICDE-CORVIVIENDA 15% IPU</t>
  </si>
  <si>
    <t>APLICACIÓN A SUBSIDIOS FAMILIARES DE VIVIENDA PARA LA POBLACIÓN BENEFICIADA DEL PROGRAMA JUNTOS POR UNA VIVIENDA DIGNA DE LA CIUDAD DE CARTAGENA DE INDIAS</t>
  </si>
  <si>
    <t>CONTRATACIÓN DIRECTA
CONVENIO INTERADMINSITRATIVO</t>
  </si>
  <si>
    <t>1.2.2.0.00-001-ICLD</t>
  </si>
  <si>
    <t>VIVIENDAS INICIADAS PARA POBREZA EXTREMA. CLASE TRABAJADORA, VÍCTIMAS DEL CONFLICTO ARMANDO, REINCORPORADOS Y AFECTADOS POR OLA INVERNAL, FALLAS GEOLÓGICAS Y OTROS DESASTRES</t>
  </si>
  <si>
    <t>REALIZAR  MEJORAS DE VIVIENDA EN EL  BARRIO EL POZÓN CON RECURSOS PROPIOS</t>
  </si>
  <si>
    <t xml:space="preserve"> REALIZAR  MEJORAS DE VIVIENDA EN EL SECTOR RURAL CORREGIMIENTOS DE LA JURISDICCIÓN</t>
  </si>
  <si>
    <t>ENERO 
2022</t>
  </si>
  <si>
    <t>MEJORAMIENTO DE LAS CONDICIONES DE HABITABILIDAD PARA LA POBLACIÓN BENEFICIADA DEL SECTOR URBANO Y RURAL DEL PROGRAMA MEJORO MI CADA COMPROMISO DE TODOS DEL DISTRITO DE CARTAGENA DE INDIAS</t>
  </si>
  <si>
    <t>CONTRATACIÓN DIRECTA
LICITACIÓN PÚBLICA</t>
  </si>
  <si>
    <t>2.3.4001.1400.2020130010153</t>
  </si>
  <si>
    <t>TITULACION Y/O LEGALIZACIÓN DE PREDIOS PARA LA POBLACIÓN BENEFICIADA DEL PROGRAMA MI CASA A LO LEGAL DE LA CIUDAD DE CARTAGENA DE INDIAS</t>
  </si>
  <si>
    <t>2.3.4001.1400.2020130010154</t>
  </si>
  <si>
    <t>CONTRATACIÓN DIRECTA</t>
  </si>
  <si>
    <t>ELABORACIÓN DE DTS Y ADQUISICIÓN DE TIERRAS POR ENAJENACIÓN, EXPROPIACION, EXTINCIÓN DE DOMINIO Y/O COMPRAVENTA PARA LA CONSTRUCCIÓN DE  VIVIENDA VIS/VIP DEL PROGRAMA UN LUGAR APTO PARA MI HOGAR DE LA CIUDAD DE CARTAGENA DE INDIAS</t>
  </si>
  <si>
    <t>2.3.4001.1400.2021130010167</t>
  </si>
  <si>
    <t>CONTRATACIÓN DIRECTA
CONCURSO DE MÉRITOS ABIERTO</t>
  </si>
  <si>
    <t>∏</t>
  </si>
  <si>
    <t>2.3.4001.1400.2020130010306</t>
  </si>
  <si>
    <t>2.3.4001.1400.2020130010308</t>
  </si>
  <si>
    <t>2.3.4001.1400.2020130010307</t>
  </si>
  <si>
    <t>CONCURSO DE MÉRITOS ABIERTO</t>
  </si>
  <si>
    <r>
      <t xml:space="preserve">FECHA ACTUALIZACIÓN INFORMACIÓN   </t>
    </r>
    <r>
      <rPr>
        <b/>
        <sz val="12"/>
        <color theme="1"/>
        <rFont val="Calibri (Cuerpo)"/>
      </rPr>
      <t>DÍA: 20  MES: 1   AÑO: 2022</t>
    </r>
  </si>
  <si>
    <t>PLAN DE ACCIÓN 2022
FONDO DE VIVIENDA DE INTERÉS SOCIAL Y REFORMA URBANA DISTRITAL "CORVIVIENDA"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</si>
</sst>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* #,##0_-;\-* #,##0_-;_-* &quot;-&quot;??_-;_-@_-"/>
    <numFmt numFmtId="167" formatCode="_-&quot;$&quot;* #,##0_-;\-&quot;$&quot;* #,##0_-;_-&quot;$&quot;* &quot;-&quot;??_-;_-@_-"/>
    <numFmt numFmtId="168" formatCode="#,##0.0"/>
    <numFmt numFmtId="169" formatCode="_-&quot;$&quot;* #,##0.00_-;\-&quot;$&quot;* #,##0.00_-;_-&quot;$&quot;* &quot;-&quot;_-;_-@_-"/>
  </numFmts>
  <fonts count="2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 (Cuerpo)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2"/>
      <color rgb="FF000000"/>
      <name val="Tahoma"/>
      <family val="34"/>
    </font>
    <font>
      <sz val="12"/>
      <color rgb="FF000000"/>
      <name val="Tahoma"/>
      <family val="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99">
    <xf numFmtId="0" fontId="0" fillId="0" borderId="0" xfId="0"/>
    <xf numFmtId="0" fontId="11" fillId="0" borderId="0" xfId="0" applyFont="1"/>
    <xf numFmtId="0" fontId="11" fillId="2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0" fillId="0" borderId="0" xfId="0" applyFont="1" applyAlignment="1">
      <alignment textRotation="90"/>
    </xf>
    <xf numFmtId="0" fontId="9" fillId="0" borderId="0" xfId="0" applyFont="1" applyFill="1" applyAlignment="1">
      <alignment horizontal="center"/>
    </xf>
    <xf numFmtId="3" fontId="18" fillId="0" borderId="0" xfId="0" applyNumberFormat="1" applyFont="1" applyAlignment="1">
      <alignment horizontal="center"/>
    </xf>
    <xf numFmtId="3" fontId="18" fillId="0" borderId="0" xfId="0" applyNumberFormat="1" applyFont="1"/>
    <xf numFmtId="0" fontId="0" fillId="0" borderId="0" xfId="0" applyFont="1"/>
    <xf numFmtId="0" fontId="21" fillId="0" borderId="0" xfId="0" applyFont="1"/>
    <xf numFmtId="3" fontId="17" fillId="0" borderId="0" xfId="0" applyNumberFormat="1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3" fontId="18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166" fontId="7" fillId="0" borderId="11" xfId="1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3" fontId="18" fillId="0" borderId="11" xfId="0" applyNumberFormat="1" applyFont="1" applyFill="1" applyBorder="1" applyAlignment="1">
      <alignment horizontal="center" vertical="center" wrapText="1"/>
    </xf>
    <xf numFmtId="166" fontId="9" fillId="0" borderId="1" xfId="1" applyNumberFormat="1" applyFont="1" applyBorder="1" applyAlignment="1">
      <alignment horizontal="center" vertical="center" wrapText="1"/>
    </xf>
    <xf numFmtId="166" fontId="17" fillId="0" borderId="1" xfId="1" applyNumberFormat="1" applyFont="1" applyBorder="1" applyAlignment="1">
      <alignment horizontal="center" vertical="center" wrapText="1"/>
    </xf>
    <xf numFmtId="166" fontId="9" fillId="0" borderId="3" xfId="1" applyNumberFormat="1" applyFont="1" applyBorder="1" applyAlignment="1">
      <alignment horizontal="center" vertical="center" wrapText="1"/>
    </xf>
    <xf numFmtId="166" fontId="17" fillId="0" borderId="3" xfId="1" applyNumberFormat="1" applyFont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166" fontId="6" fillId="0" borderId="8" xfId="1" applyNumberFormat="1" applyFont="1" applyBorder="1" applyAlignment="1">
      <alignment horizontal="center" vertical="center" wrapText="1"/>
    </xf>
    <xf numFmtId="166" fontId="17" fillId="0" borderId="8" xfId="1" applyNumberFormat="1" applyFont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168" fontId="2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90" wrapText="1"/>
    </xf>
    <xf numFmtId="3" fontId="2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166" fontId="9" fillId="0" borderId="8" xfId="1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textRotation="90" wrapText="1"/>
    </xf>
    <xf numFmtId="0" fontId="0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textRotation="90" wrapText="1"/>
    </xf>
    <xf numFmtId="3" fontId="18" fillId="0" borderId="11" xfId="0" applyNumberFormat="1" applyFont="1" applyFill="1" applyBorder="1" applyAlignment="1">
      <alignment horizontal="center" vertical="center" wrapText="1"/>
    </xf>
    <xf numFmtId="166" fontId="6" fillId="0" borderId="3" xfId="1" applyNumberFormat="1" applyFont="1" applyBorder="1" applyAlignment="1">
      <alignment horizontal="center" vertical="center" wrapText="1"/>
    </xf>
    <xf numFmtId="166" fontId="16" fillId="0" borderId="3" xfId="1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textRotation="90" wrapText="1"/>
    </xf>
    <xf numFmtId="3" fontId="18" fillId="0" borderId="1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166" fontId="9" fillId="0" borderId="1" xfId="1" applyNumberFormat="1" applyFont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" fontId="19" fillId="0" borderId="3" xfId="0" applyNumberFormat="1" applyFont="1" applyBorder="1" applyAlignment="1">
      <alignment horizontal="center" vertical="center" wrapText="1"/>
    </xf>
    <xf numFmtId="17" fontId="19" fillId="0" borderId="1" xfId="0" applyNumberFormat="1" applyFont="1" applyBorder="1" applyAlignment="1">
      <alignment horizontal="center" vertical="center" wrapText="1"/>
    </xf>
    <xf numFmtId="14" fontId="19" fillId="0" borderId="3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19" fillId="0" borderId="3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Border="1" applyAlignment="1">
      <alignment horizontal="center" vertical="center" wrapText="1"/>
    </xf>
    <xf numFmtId="3" fontId="19" fillId="0" borderId="8" xfId="0" applyNumberFormat="1" applyFont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14" fontId="19" fillId="0" borderId="8" xfId="0" applyNumberFormat="1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166" fontId="4" fillId="0" borderId="11" xfId="1" applyNumberFormat="1" applyFont="1" applyBorder="1" applyAlignment="1">
      <alignment horizontal="center" vertical="center" wrapText="1"/>
    </xf>
    <xf numFmtId="166" fontId="4" fillId="0" borderId="3" xfId="1" applyNumberFormat="1" applyFont="1" applyBorder="1" applyAlignment="1">
      <alignment horizontal="center" vertical="center" wrapText="1"/>
    </xf>
    <xf numFmtId="166" fontId="4" fillId="0" borderId="8" xfId="1" applyNumberFormat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9" fillId="0" borderId="8" xfId="0" applyNumberFormat="1" applyFont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3" fontId="19" fillId="0" borderId="8" xfId="0" applyNumberFormat="1" applyFont="1" applyFill="1" applyBorder="1" applyAlignment="1">
      <alignment horizontal="center" vertical="center" wrapText="1"/>
    </xf>
    <xf numFmtId="164" fontId="17" fillId="0" borderId="21" xfId="2" applyNumberFormat="1" applyFont="1" applyFill="1" applyBorder="1" applyAlignment="1">
      <alignment horizontal="center" vertical="center" wrapText="1"/>
    </xf>
    <xf numFmtId="164" fontId="17" fillId="0" borderId="13" xfId="2" applyNumberFormat="1" applyFont="1" applyFill="1" applyBorder="1" applyAlignment="1">
      <alignment horizontal="center" vertical="center" wrapText="1"/>
    </xf>
    <xf numFmtId="164" fontId="17" fillId="0" borderId="26" xfId="2" applyNumberFormat="1" applyFont="1" applyFill="1" applyBorder="1" applyAlignment="1">
      <alignment horizontal="center" vertical="center" wrapText="1"/>
    </xf>
    <xf numFmtId="164" fontId="17" fillId="0" borderId="24" xfId="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3" fontId="19" fillId="0" borderId="1" xfId="0" applyNumberFormat="1" applyFont="1" applyBorder="1" applyAlignment="1">
      <alignment horizontal="center" vertical="center" wrapText="1"/>
    </xf>
    <xf numFmtId="10" fontId="17" fillId="0" borderId="3" xfId="3" applyNumberFormat="1" applyFont="1" applyBorder="1" applyAlignment="1">
      <alignment horizontal="center" vertical="center"/>
    </xf>
    <xf numFmtId="10" fontId="17" fillId="0" borderId="1" xfId="3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0" xfId="0" applyFont="1" applyAlignment="1"/>
    <xf numFmtId="3" fontId="19" fillId="0" borderId="18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3" fontId="19" fillId="0" borderId="19" xfId="0" applyNumberFormat="1" applyFont="1" applyFill="1" applyBorder="1" applyAlignment="1">
      <alignment horizontal="center" vertical="center" wrapText="1"/>
    </xf>
    <xf numFmtId="17" fontId="19" fillId="0" borderId="8" xfId="0" applyNumberFormat="1" applyFont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10" fontId="17" fillId="2" borderId="8" xfId="3" applyNumberFormat="1" applyFont="1" applyFill="1" applyBorder="1" applyAlignment="1">
      <alignment horizontal="center" vertical="center" wrapText="1"/>
    </xf>
    <xf numFmtId="10" fontId="19" fillId="0" borderId="18" xfId="0" applyNumberFormat="1" applyFont="1" applyBorder="1" applyAlignment="1">
      <alignment horizontal="center" vertical="center" wrapText="1"/>
    </xf>
    <xf numFmtId="10" fontId="19" fillId="0" borderId="1" xfId="0" applyNumberFormat="1" applyFont="1" applyBorder="1" applyAlignment="1">
      <alignment horizontal="center" vertical="center" wrapText="1"/>
    </xf>
    <xf numFmtId="10" fontId="19" fillId="0" borderId="8" xfId="0" applyNumberFormat="1" applyFont="1" applyBorder="1" applyAlignment="1">
      <alignment horizontal="center" vertical="center" wrapText="1"/>
    </xf>
    <xf numFmtId="10" fontId="19" fillId="0" borderId="18" xfId="3" applyNumberFormat="1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10" fontId="19" fillId="0" borderId="8" xfId="0" applyNumberFormat="1" applyFont="1" applyFill="1" applyBorder="1" applyAlignment="1">
      <alignment horizontal="center" vertical="center" wrapText="1"/>
    </xf>
    <xf numFmtId="10" fontId="17" fillId="0" borderId="0" xfId="0" applyNumberFormat="1" applyFont="1"/>
    <xf numFmtId="3" fontId="17" fillId="0" borderId="0" xfId="0" applyNumberFormat="1" applyFont="1"/>
    <xf numFmtId="0" fontId="20" fillId="0" borderId="1" xfId="0" applyFont="1" applyFill="1" applyBorder="1" applyAlignment="1">
      <alignment horizontal="center" vertical="center" wrapText="1"/>
    </xf>
    <xf numFmtId="17" fontId="20" fillId="0" borderId="1" xfId="0" applyNumberFormat="1" applyFont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169" fontId="17" fillId="0" borderId="22" xfId="0" applyNumberFormat="1" applyFont="1" applyBorder="1" applyAlignment="1">
      <alignment horizontal="center" vertical="center"/>
    </xf>
    <xf numFmtId="169" fontId="17" fillId="0" borderId="24" xfId="0" applyNumberFormat="1" applyFont="1" applyBorder="1" applyAlignment="1">
      <alignment horizontal="center" vertical="center"/>
    </xf>
    <xf numFmtId="169" fontId="17" fillId="0" borderId="11" xfId="0" applyNumberFormat="1" applyFont="1" applyBorder="1" applyAlignment="1">
      <alignment horizontal="center" vertical="center"/>
    </xf>
    <xf numFmtId="169" fontId="24" fillId="3" borderId="32" xfId="0" applyNumberFormat="1" applyFont="1" applyFill="1" applyBorder="1" applyAlignment="1">
      <alignment vertical="center"/>
    </xf>
    <xf numFmtId="3" fontId="19" fillId="0" borderId="1" xfId="0" applyNumberFormat="1" applyFont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0" fontId="17" fillId="0" borderId="1" xfId="3" applyNumberFormat="1" applyFont="1" applyBorder="1" applyAlignment="1">
      <alignment horizontal="center" vertical="center"/>
    </xf>
    <xf numFmtId="17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7" fontId="17" fillId="0" borderId="3" xfId="2" applyNumberFormat="1" applyFont="1" applyFill="1" applyBorder="1" applyAlignment="1">
      <alignment horizontal="center" vertical="center" wrapText="1"/>
    </xf>
    <xf numFmtId="167" fontId="17" fillId="0" borderId="1" xfId="2" applyNumberFormat="1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textRotation="90" wrapText="1"/>
    </xf>
    <xf numFmtId="0" fontId="17" fillId="0" borderId="0" xfId="0" applyFont="1" applyAlignment="1">
      <alignment textRotation="90"/>
    </xf>
    <xf numFmtId="10" fontId="20" fillId="0" borderId="1" xfId="0" applyNumberFormat="1" applyFont="1" applyFill="1" applyBorder="1" applyAlignment="1">
      <alignment horizontal="center" vertical="center" wrapText="1"/>
    </xf>
    <xf numFmtId="168" fontId="19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3" fontId="12" fillId="0" borderId="3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Fill="1"/>
    <xf numFmtId="0" fontId="12" fillId="0" borderId="2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3" fontId="15" fillId="0" borderId="30" xfId="0" applyNumberFormat="1" applyFont="1" applyFill="1" applyBorder="1" applyAlignment="1">
      <alignment horizontal="center" vertical="center" wrapText="1"/>
    </xf>
    <xf numFmtId="10" fontId="12" fillId="0" borderId="30" xfId="0" applyNumberFormat="1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4" fillId="0" borderId="0" xfId="0" applyFont="1" applyFill="1"/>
    <xf numFmtId="3" fontId="18" fillId="0" borderId="18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3" fontId="16" fillId="0" borderId="18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166" fontId="7" fillId="0" borderId="18" xfId="1" applyNumberFormat="1" applyFont="1" applyBorder="1" applyAlignment="1">
      <alignment horizontal="center" vertical="center" wrapText="1"/>
    </xf>
    <xf numFmtId="166" fontId="9" fillId="0" borderId="1" xfId="1" applyNumberFormat="1" applyFont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3" fontId="18" fillId="2" borderId="8" xfId="0" applyNumberFormat="1" applyFont="1" applyFill="1" applyBorder="1" applyAlignment="1">
      <alignment horizontal="center" vertical="center" wrapText="1"/>
    </xf>
    <xf numFmtId="3" fontId="18" fillId="2" borderId="3" xfId="0" applyNumberFormat="1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166" fontId="19" fillId="0" borderId="17" xfId="1" applyNumberFormat="1" applyFont="1" applyBorder="1" applyAlignment="1">
      <alignment horizontal="center" vertical="center" wrapText="1"/>
    </xf>
    <xf numFmtId="166" fontId="19" fillId="0" borderId="20" xfId="1" applyNumberFormat="1" applyFont="1" applyBorder="1" applyAlignment="1">
      <alignment horizontal="center" vertical="center" wrapText="1"/>
    </xf>
    <xf numFmtId="3" fontId="19" fillId="0" borderId="17" xfId="0" applyNumberFormat="1" applyFont="1" applyBorder="1" applyAlignment="1">
      <alignment horizontal="center" vertical="center" wrapText="1"/>
    </xf>
    <xf numFmtId="3" fontId="19" fillId="0" borderId="20" xfId="0" applyNumberFormat="1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6" fontId="16" fillId="0" borderId="1" xfId="1" applyNumberFormat="1" applyFont="1" applyBorder="1" applyAlignment="1">
      <alignment horizontal="center" vertical="center" wrapText="1"/>
    </xf>
    <xf numFmtId="166" fontId="16" fillId="0" borderId="8" xfId="1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6" fontId="16" fillId="0" borderId="18" xfId="1" applyNumberFormat="1" applyFont="1" applyBorder="1" applyAlignment="1">
      <alignment horizontal="center" vertical="center" wrapText="1"/>
    </xf>
    <xf numFmtId="166" fontId="16" fillId="0" borderId="11" xfId="1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66" fontId="4" fillId="0" borderId="18" xfId="1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166" fontId="1" fillId="2" borderId="1" xfId="1" applyNumberFormat="1" applyFont="1" applyFill="1" applyBorder="1" applyAlignment="1">
      <alignment horizontal="center" vertical="center" wrapText="1"/>
    </xf>
    <xf numFmtId="166" fontId="9" fillId="2" borderId="8" xfId="1" applyNumberFormat="1" applyFont="1" applyFill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3" fontId="16" fillId="0" borderId="8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textRotation="90" wrapText="1"/>
    </xf>
    <xf numFmtId="0" fontId="18" fillId="0" borderId="8" xfId="0" applyFont="1" applyBorder="1" applyAlignment="1">
      <alignment horizontal="center" vertical="center" textRotation="90" wrapText="1"/>
    </xf>
    <xf numFmtId="3" fontId="18" fillId="0" borderId="8" xfId="0" applyNumberFormat="1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14" fontId="19" fillId="0" borderId="8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14" fontId="19" fillId="0" borderId="3" xfId="0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3" fontId="18" fillId="0" borderId="19" xfId="0" applyNumberFormat="1" applyFont="1" applyFill="1" applyBorder="1" applyAlignment="1">
      <alignment horizontal="center" vertical="center" wrapText="1"/>
    </xf>
    <xf numFmtId="3" fontId="19" fillId="0" borderId="17" xfId="0" applyNumberFormat="1" applyFont="1" applyFill="1" applyBorder="1" applyAlignment="1">
      <alignment horizontal="center" vertical="center" wrapText="1"/>
    </xf>
    <xf numFmtId="3" fontId="19" fillId="0" borderId="20" xfId="0" applyNumberFormat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textRotation="90" wrapText="1"/>
    </xf>
    <xf numFmtId="0" fontId="18" fillId="0" borderId="20" xfId="0" applyFont="1" applyBorder="1" applyAlignment="1">
      <alignment horizontal="center" vertical="center" textRotation="90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66" fontId="9" fillId="2" borderId="3" xfId="1" applyNumberFormat="1" applyFont="1" applyFill="1" applyBorder="1" applyAlignment="1">
      <alignment horizontal="center" vertical="center" wrapText="1"/>
    </xf>
    <xf numFmtId="166" fontId="9" fillId="2" borderId="1" xfId="1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3" fontId="19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7" fillId="2" borderId="3" xfId="1" applyNumberFormat="1" applyFont="1" applyFill="1" applyBorder="1" applyAlignment="1">
      <alignment horizontal="center" vertical="center" wrapText="1"/>
    </xf>
    <xf numFmtId="3" fontId="18" fillId="0" borderId="36" xfId="0" applyNumberFormat="1" applyFont="1" applyFill="1" applyBorder="1" applyAlignment="1">
      <alignment horizontal="center" vertical="center" wrapText="1"/>
    </xf>
    <xf numFmtId="3" fontId="18" fillId="0" borderId="37" xfId="0" applyNumberFormat="1" applyFont="1" applyFill="1" applyBorder="1" applyAlignment="1">
      <alignment horizontal="center" vertical="center" wrapText="1"/>
    </xf>
    <xf numFmtId="3" fontId="18" fillId="0" borderId="23" xfId="0" applyNumberFormat="1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169" fontId="17" fillId="0" borderId="38" xfId="0" applyNumberFormat="1" applyFont="1" applyBorder="1" applyAlignment="1">
      <alignment horizontal="center" vertical="center"/>
    </xf>
    <xf numFmtId="169" fontId="17" fillId="0" borderId="39" xfId="0" applyNumberFormat="1" applyFont="1" applyBorder="1" applyAlignment="1">
      <alignment horizontal="center" vertical="center"/>
    </xf>
    <xf numFmtId="169" fontId="17" fillId="0" borderId="40" xfId="0" applyNumberFormat="1" applyFont="1" applyBorder="1" applyAlignment="1">
      <alignment horizontal="center" vertical="center"/>
    </xf>
    <xf numFmtId="164" fontId="17" fillId="0" borderId="42" xfId="2" applyNumberFormat="1" applyFont="1" applyFill="1" applyBorder="1" applyAlignment="1">
      <alignment horizontal="center" vertical="center" wrapText="1"/>
    </xf>
    <xf numFmtId="164" fontId="17" fillId="0" borderId="43" xfId="2" applyNumberFormat="1" applyFont="1" applyFill="1" applyBorder="1" applyAlignment="1">
      <alignment horizontal="center" vertical="center" wrapText="1"/>
    </xf>
    <xf numFmtId="164" fontId="17" fillId="0" borderId="44" xfId="2" applyNumberFormat="1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3" fontId="19" fillId="0" borderId="19" xfId="0" applyNumberFormat="1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69" fontId="17" fillId="0" borderId="11" xfId="0" applyNumberFormat="1" applyFont="1" applyBorder="1" applyAlignment="1">
      <alignment horizontal="center" vertical="center"/>
    </xf>
    <xf numFmtId="169" fontId="17" fillId="0" borderId="20" xfId="0" applyNumberFormat="1" applyFont="1" applyBorder="1" applyAlignment="1">
      <alignment horizontal="center" vertical="center"/>
    </xf>
    <xf numFmtId="169" fontId="17" fillId="0" borderId="17" xfId="0" applyNumberFormat="1" applyFont="1" applyBorder="1" applyAlignment="1">
      <alignment horizontal="center" vertical="center"/>
    </xf>
    <xf numFmtId="169" fontId="17" fillId="0" borderId="18" xfId="0" applyNumberFormat="1" applyFont="1" applyBorder="1" applyAlignment="1">
      <alignment horizontal="center" vertical="center"/>
    </xf>
    <xf numFmtId="164" fontId="17" fillId="0" borderId="11" xfId="2" applyNumberFormat="1" applyFont="1" applyFill="1" applyBorder="1" applyAlignment="1">
      <alignment horizontal="center" vertical="center" wrapText="1"/>
    </xf>
    <xf numFmtId="164" fontId="17" fillId="0" borderId="20" xfId="2" applyNumberFormat="1" applyFont="1" applyFill="1" applyBorder="1" applyAlignment="1">
      <alignment horizontal="center" vertical="center" wrapText="1"/>
    </xf>
    <xf numFmtId="164" fontId="17" fillId="0" borderId="17" xfId="2" applyNumberFormat="1" applyFont="1" applyFill="1" applyBorder="1" applyAlignment="1">
      <alignment horizontal="center" vertical="center" wrapText="1"/>
    </xf>
    <xf numFmtId="164" fontId="17" fillId="0" borderId="18" xfId="2" applyNumberFormat="1" applyFont="1" applyFill="1" applyBorder="1" applyAlignment="1">
      <alignment horizontal="center" vertical="center" wrapText="1"/>
    </xf>
    <xf numFmtId="10" fontId="19" fillId="0" borderId="17" xfId="0" applyNumberFormat="1" applyFont="1" applyFill="1" applyBorder="1" applyAlignment="1">
      <alignment horizontal="center" vertical="center" wrapText="1"/>
    </xf>
    <xf numFmtId="10" fontId="19" fillId="0" borderId="20" xfId="0" applyNumberFormat="1" applyFont="1" applyFill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14" fontId="19" fillId="0" borderId="17" xfId="0" applyNumberFormat="1" applyFont="1" applyFill="1" applyBorder="1" applyAlignment="1">
      <alignment horizontal="center" vertical="center" wrapText="1"/>
    </xf>
    <xf numFmtId="14" fontId="19" fillId="0" borderId="19" xfId="0" applyNumberFormat="1" applyFont="1" applyFill="1" applyBorder="1" applyAlignment="1">
      <alignment horizontal="center" vertical="center" wrapText="1"/>
    </xf>
    <xf numFmtId="14" fontId="19" fillId="0" borderId="20" xfId="0" applyNumberFormat="1" applyFont="1" applyFill="1" applyBorder="1" applyAlignment="1">
      <alignment horizontal="center" vertical="center" wrapText="1"/>
    </xf>
    <xf numFmtId="169" fontId="17" fillId="0" borderId="49" xfId="0" applyNumberFormat="1" applyFont="1" applyBorder="1" applyAlignment="1">
      <alignment horizontal="center" vertical="center"/>
    </xf>
    <xf numFmtId="169" fontId="17" fillId="0" borderId="50" xfId="0" applyNumberFormat="1" applyFont="1" applyBorder="1" applyAlignment="1">
      <alignment horizontal="center" vertical="center"/>
    </xf>
    <xf numFmtId="164" fontId="17" fillId="0" borderId="45" xfId="2" applyNumberFormat="1" applyFont="1" applyFill="1" applyBorder="1" applyAlignment="1">
      <alignment horizontal="center" vertical="center" wrapText="1"/>
    </xf>
    <xf numFmtId="164" fontId="17" fillId="0" borderId="41" xfId="2" applyNumberFormat="1" applyFont="1" applyFill="1" applyBorder="1" applyAlignment="1">
      <alignment horizontal="center" vertical="center" wrapText="1"/>
    </xf>
    <xf numFmtId="167" fontId="17" fillId="0" borderId="17" xfId="2" applyNumberFormat="1" applyFont="1" applyFill="1" applyBorder="1" applyAlignment="1">
      <alignment horizontal="center" vertical="center" wrapText="1"/>
    </xf>
    <xf numFmtId="167" fontId="17" fillId="0" borderId="20" xfId="2" applyNumberFormat="1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textRotation="90" wrapText="1"/>
    </xf>
    <xf numFmtId="0" fontId="18" fillId="0" borderId="11" xfId="0" applyFont="1" applyBorder="1" applyAlignment="1">
      <alignment horizontal="center" vertical="center" textRotation="90" wrapText="1"/>
    </xf>
    <xf numFmtId="17" fontId="19" fillId="0" borderId="17" xfId="0" applyNumberFormat="1" applyFont="1" applyBorder="1" applyAlignment="1">
      <alignment horizontal="center" vertical="center" wrapText="1"/>
    </xf>
    <xf numFmtId="17" fontId="19" fillId="0" borderId="20" xfId="0" applyNumberFormat="1" applyFont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8"/>
  <sheetViews>
    <sheetView showGridLines="0" tabSelected="1" topLeftCell="F1" zoomScale="90" zoomScaleNormal="90" workbookViewId="0">
      <pane ySplit="3" topLeftCell="A4" activePane="bottomLeft" state="frozen"/>
      <selection pane="bottomLeft" activeCell="N18" sqref="N18"/>
    </sheetView>
  </sheetViews>
  <sheetFormatPr baseColWidth="10" defaultColWidth="10.81640625" defaultRowHeight="21"/>
  <cols>
    <col min="1" max="2" width="15.81640625" style="6" customWidth="1"/>
    <col min="3" max="3" width="19.81640625" style="3" customWidth="1"/>
    <col min="4" max="4" width="15.7265625" style="3" customWidth="1"/>
    <col min="5" max="5" width="19.7265625" style="4" customWidth="1"/>
    <col min="6" max="6" width="15.81640625" style="4" customWidth="1"/>
    <col min="7" max="8" width="16.26953125" style="3" customWidth="1"/>
    <col min="9" max="9" width="15.81640625" style="3" customWidth="1"/>
    <col min="10" max="10" width="19.81640625" style="3" customWidth="1"/>
    <col min="11" max="11" width="15.81640625" style="12" customWidth="1"/>
    <col min="12" max="12" width="16.1796875" style="13" customWidth="1"/>
    <col min="13" max="13" width="18.54296875" style="13" customWidth="1"/>
    <col min="14" max="14" width="16.1796875" style="148" customWidth="1"/>
    <col min="15" max="15" width="24.7265625" style="3" customWidth="1"/>
    <col min="16" max="16" width="17.81640625" style="7" customWidth="1"/>
    <col min="17" max="17" width="19.81640625" style="3" customWidth="1"/>
    <col min="18" max="18" width="19.81640625" style="11" customWidth="1"/>
    <col min="19" max="19" width="15.81640625" style="16" customWidth="1"/>
    <col min="20" max="20" width="15.81640625" style="8" customWidth="1"/>
    <col min="21" max="21" width="15.7265625" style="6" customWidth="1"/>
    <col min="22" max="23" width="15.7265625" style="121" customWidth="1"/>
    <col min="24" max="24" width="15.7265625" style="120" customWidth="1"/>
    <col min="25" max="25" width="15.81640625" style="6" customWidth="1"/>
    <col min="26" max="26" width="17.453125" style="8" customWidth="1"/>
    <col min="27" max="27" width="22.54296875" style="9" customWidth="1"/>
    <col min="28" max="28" width="31.26953125" style="6" customWidth="1"/>
    <col min="29" max="29" width="18.1796875" style="99" customWidth="1"/>
    <col min="30" max="30" width="19.81640625" style="6" customWidth="1"/>
    <col min="31" max="31" width="14.81640625" style="10" customWidth="1"/>
    <col min="32" max="32" width="17.26953125" style="106" customWidth="1"/>
    <col min="33" max="33" width="34.26953125" style="106" customWidth="1"/>
    <col min="34" max="34" width="16.81640625" style="141" customWidth="1"/>
    <col min="35" max="35" width="26" style="5" bestFit="1" customWidth="1"/>
    <col min="36" max="37" width="10.81640625" style="14"/>
    <col min="38" max="38" width="18.7265625" style="14" customWidth="1"/>
    <col min="39" max="16384" width="10.81640625" style="14"/>
  </cols>
  <sheetData>
    <row r="1" spans="1:42" ht="69" customHeight="1">
      <c r="A1" s="200" t="s">
        <v>159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</row>
    <row r="2" spans="1:42" ht="17.149999999999999" customHeight="1" thickBot="1">
      <c r="A2" s="201" t="s">
        <v>158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</row>
    <row r="3" spans="1:42" s="155" customFormat="1" ht="88.5" customHeight="1" thickBot="1">
      <c r="A3" s="149" t="s">
        <v>0</v>
      </c>
      <c r="B3" s="150" t="s">
        <v>62</v>
      </c>
      <c r="C3" s="150" t="s">
        <v>15</v>
      </c>
      <c r="D3" s="150" t="s">
        <v>63</v>
      </c>
      <c r="E3" s="150" t="s">
        <v>36</v>
      </c>
      <c r="F3" s="150" t="s">
        <v>1</v>
      </c>
      <c r="G3" s="150" t="s">
        <v>16</v>
      </c>
      <c r="H3" s="150" t="s">
        <v>85</v>
      </c>
      <c r="I3" s="150" t="s">
        <v>108</v>
      </c>
      <c r="J3" s="151" t="s">
        <v>17</v>
      </c>
      <c r="K3" s="152" t="s">
        <v>18</v>
      </c>
      <c r="L3" s="147" t="s">
        <v>130</v>
      </c>
      <c r="M3" s="147" t="s">
        <v>86</v>
      </c>
      <c r="N3" s="147" t="s">
        <v>87</v>
      </c>
      <c r="O3" s="150" t="s">
        <v>26</v>
      </c>
      <c r="P3" s="150" t="s">
        <v>83</v>
      </c>
      <c r="Q3" s="150" t="s">
        <v>19</v>
      </c>
      <c r="R3" s="150" t="s">
        <v>38</v>
      </c>
      <c r="S3" s="147" t="s">
        <v>88</v>
      </c>
      <c r="T3" s="150" t="s">
        <v>61</v>
      </c>
      <c r="U3" s="150" t="s">
        <v>60</v>
      </c>
      <c r="V3" s="147" t="s">
        <v>89</v>
      </c>
      <c r="W3" s="147" t="s">
        <v>90</v>
      </c>
      <c r="X3" s="153" t="s">
        <v>91</v>
      </c>
      <c r="Y3" s="150" t="s">
        <v>2</v>
      </c>
      <c r="Z3" s="150" t="s">
        <v>3</v>
      </c>
      <c r="AA3" s="150" t="s">
        <v>20</v>
      </c>
      <c r="AB3" s="150" t="s">
        <v>39</v>
      </c>
      <c r="AC3" s="150" t="s">
        <v>92</v>
      </c>
      <c r="AD3" s="150" t="s">
        <v>40</v>
      </c>
      <c r="AE3" s="150" t="s">
        <v>21</v>
      </c>
      <c r="AF3" s="150" t="s">
        <v>93</v>
      </c>
      <c r="AG3" s="150" t="s">
        <v>94</v>
      </c>
      <c r="AH3" s="150" t="s">
        <v>95</v>
      </c>
      <c r="AI3" s="154" t="s">
        <v>23</v>
      </c>
      <c r="AL3" s="156">
        <v>4488210003035200</v>
      </c>
    </row>
    <row r="4" spans="1:42" s="1" customFormat="1" ht="124">
      <c r="A4" s="202" t="s">
        <v>4</v>
      </c>
      <c r="B4" s="204" t="s">
        <v>5</v>
      </c>
      <c r="C4" s="183" t="s">
        <v>64</v>
      </c>
      <c r="D4" s="211" t="s">
        <v>44</v>
      </c>
      <c r="E4" s="192" t="s">
        <v>65</v>
      </c>
      <c r="F4" s="213" t="s">
        <v>6</v>
      </c>
      <c r="G4" s="247" t="s">
        <v>8</v>
      </c>
      <c r="H4" s="251" t="s">
        <v>99</v>
      </c>
      <c r="I4" s="240" t="s">
        <v>44</v>
      </c>
      <c r="J4" s="192" t="s">
        <v>66</v>
      </c>
      <c r="K4" s="169">
        <v>5000</v>
      </c>
      <c r="L4" s="242">
        <f>1+149</f>
        <v>150</v>
      </c>
      <c r="M4" s="242">
        <f>423+658+126+45+48</f>
        <v>1300</v>
      </c>
      <c r="N4" s="242">
        <v>2422</v>
      </c>
      <c r="O4" s="215" t="s">
        <v>27</v>
      </c>
      <c r="P4" s="216" t="s">
        <v>30</v>
      </c>
      <c r="Q4" s="215" t="s">
        <v>22</v>
      </c>
      <c r="R4" s="69" t="s">
        <v>131</v>
      </c>
      <c r="S4" s="79">
        <f>SUM(L4:M4)</f>
        <v>1450</v>
      </c>
      <c r="T4" s="74" t="s">
        <v>143</v>
      </c>
      <c r="U4" s="76">
        <v>44926</v>
      </c>
      <c r="V4" s="243">
        <f>K4*5</f>
        <v>25000</v>
      </c>
      <c r="W4" s="243">
        <f>N4*5</f>
        <v>12110</v>
      </c>
      <c r="X4" s="101">
        <v>0</v>
      </c>
      <c r="Y4" s="204" t="s">
        <v>11</v>
      </c>
      <c r="Z4" s="204" t="s">
        <v>37</v>
      </c>
      <c r="AA4" s="253" t="s">
        <v>116</v>
      </c>
      <c r="AB4" s="270">
        <v>3128788736</v>
      </c>
      <c r="AC4" s="274" t="s">
        <v>136</v>
      </c>
      <c r="AD4" s="227" t="s">
        <v>137</v>
      </c>
      <c r="AE4" s="227" t="s">
        <v>135</v>
      </c>
      <c r="AF4" s="181" t="s">
        <v>118</v>
      </c>
      <c r="AG4" s="224" t="s">
        <v>138</v>
      </c>
      <c r="AH4" s="226" t="s">
        <v>117</v>
      </c>
      <c r="AI4" s="206"/>
    </row>
    <row r="5" spans="1:42" s="2" customFormat="1" ht="100" customHeight="1">
      <c r="A5" s="194"/>
      <c r="B5" s="197"/>
      <c r="C5" s="184"/>
      <c r="D5" s="160"/>
      <c r="E5" s="163"/>
      <c r="F5" s="163"/>
      <c r="G5" s="241"/>
      <c r="H5" s="241"/>
      <c r="I5" s="241"/>
      <c r="J5" s="163"/>
      <c r="K5" s="167"/>
      <c r="L5" s="158"/>
      <c r="M5" s="248"/>
      <c r="N5" s="158"/>
      <c r="O5" s="184"/>
      <c r="P5" s="217"/>
      <c r="Q5" s="184"/>
      <c r="R5" s="133" t="s">
        <v>120</v>
      </c>
      <c r="S5" s="130">
        <f>430+658</f>
        <v>1088</v>
      </c>
      <c r="T5" s="136" t="s">
        <v>117</v>
      </c>
      <c r="U5" s="134">
        <v>44926</v>
      </c>
      <c r="V5" s="244"/>
      <c r="W5" s="244"/>
      <c r="X5" s="135">
        <v>0</v>
      </c>
      <c r="Y5" s="197"/>
      <c r="Z5" s="197"/>
      <c r="AA5" s="266"/>
      <c r="AB5" s="271"/>
      <c r="AC5" s="275"/>
      <c r="AD5" s="252"/>
      <c r="AE5" s="228"/>
      <c r="AF5" s="196"/>
      <c r="AG5" s="225"/>
      <c r="AH5" s="222"/>
      <c r="AI5" s="207"/>
    </row>
    <row r="6" spans="1:42" s="2" customFormat="1" ht="105" customHeight="1">
      <c r="A6" s="194"/>
      <c r="B6" s="197"/>
      <c r="C6" s="184"/>
      <c r="D6" s="160"/>
      <c r="E6" s="186" t="s">
        <v>41</v>
      </c>
      <c r="F6" s="163"/>
      <c r="G6" s="209" t="s">
        <v>13</v>
      </c>
      <c r="H6" s="209" t="s">
        <v>42</v>
      </c>
      <c r="I6" s="241"/>
      <c r="J6" s="246" t="s">
        <v>140</v>
      </c>
      <c r="K6" s="167">
        <v>4000</v>
      </c>
      <c r="L6" s="167">
        <v>0</v>
      </c>
      <c r="M6" s="249">
        <f>126+416+658</f>
        <v>1200</v>
      </c>
      <c r="N6" s="158">
        <v>2638</v>
      </c>
      <c r="O6" s="184"/>
      <c r="P6" s="217"/>
      <c r="Q6" s="184"/>
      <c r="R6" s="73" t="s">
        <v>132</v>
      </c>
      <c r="S6" s="100">
        <v>1824</v>
      </c>
      <c r="T6" s="75" t="s">
        <v>115</v>
      </c>
      <c r="U6" s="77">
        <v>44926</v>
      </c>
      <c r="V6" s="244"/>
      <c r="W6" s="244"/>
      <c r="X6" s="102">
        <v>0.8115</v>
      </c>
      <c r="Y6" s="197"/>
      <c r="Z6" s="197"/>
      <c r="AA6" s="267" t="s">
        <v>116</v>
      </c>
      <c r="AB6" s="268">
        <v>3744000000</v>
      </c>
      <c r="AC6" s="272" t="s">
        <v>139</v>
      </c>
      <c r="AD6" s="252"/>
      <c r="AE6" s="229" t="s">
        <v>135</v>
      </c>
      <c r="AF6" s="198" t="s">
        <v>118</v>
      </c>
      <c r="AG6" s="220" t="s">
        <v>138</v>
      </c>
      <c r="AH6" s="222" t="s">
        <v>117</v>
      </c>
      <c r="AI6" s="207"/>
    </row>
    <row r="7" spans="1:42" s="2" customFormat="1" ht="105" customHeight="1" thickBot="1">
      <c r="A7" s="203"/>
      <c r="B7" s="205"/>
      <c r="C7" s="185"/>
      <c r="D7" s="212"/>
      <c r="E7" s="187"/>
      <c r="F7" s="214"/>
      <c r="G7" s="210"/>
      <c r="H7" s="210"/>
      <c r="I7" s="210"/>
      <c r="J7" s="214"/>
      <c r="K7" s="168"/>
      <c r="L7" s="168"/>
      <c r="M7" s="250"/>
      <c r="N7" s="219"/>
      <c r="O7" s="185"/>
      <c r="P7" s="218"/>
      <c r="Q7" s="185"/>
      <c r="R7" s="70" t="s">
        <v>133</v>
      </c>
      <c r="S7" s="80">
        <v>126</v>
      </c>
      <c r="T7" s="110" t="s">
        <v>134</v>
      </c>
      <c r="U7" s="92">
        <v>44926</v>
      </c>
      <c r="V7" s="245"/>
      <c r="W7" s="245"/>
      <c r="X7" s="113">
        <v>0</v>
      </c>
      <c r="Y7" s="205"/>
      <c r="Z7" s="205"/>
      <c r="AA7" s="255"/>
      <c r="AB7" s="269"/>
      <c r="AC7" s="273"/>
      <c r="AD7" s="230"/>
      <c r="AE7" s="230"/>
      <c r="AF7" s="182"/>
      <c r="AG7" s="221"/>
      <c r="AH7" s="223"/>
      <c r="AI7" s="208"/>
    </row>
    <row r="8" spans="1:42" s="1" customFormat="1" ht="100" customHeight="1">
      <c r="A8" s="193" t="s">
        <v>4</v>
      </c>
      <c r="B8" s="196" t="s">
        <v>5</v>
      </c>
      <c r="C8" s="188" t="s">
        <v>67</v>
      </c>
      <c r="D8" s="159" t="s">
        <v>43</v>
      </c>
      <c r="E8" s="190" t="s">
        <v>45</v>
      </c>
      <c r="F8" s="162" t="s">
        <v>7</v>
      </c>
      <c r="G8" s="165" t="s">
        <v>46</v>
      </c>
      <c r="H8" s="199" t="s">
        <v>100</v>
      </c>
      <c r="I8" s="159" t="s">
        <v>43</v>
      </c>
      <c r="J8" s="162" t="s">
        <v>48</v>
      </c>
      <c r="K8" s="157">
        <v>3500</v>
      </c>
      <c r="L8" s="242">
        <f>228+296</f>
        <v>524</v>
      </c>
      <c r="M8" s="242">
        <v>1136</v>
      </c>
      <c r="N8" s="231">
        <v>472</v>
      </c>
      <c r="O8" s="294" t="s">
        <v>28</v>
      </c>
      <c r="P8" s="295" t="s">
        <v>31</v>
      </c>
      <c r="Q8" s="294" t="s">
        <v>24</v>
      </c>
      <c r="R8" s="111" t="s">
        <v>119</v>
      </c>
      <c r="S8" s="107">
        <v>1364</v>
      </c>
      <c r="T8" s="74" t="s">
        <v>117</v>
      </c>
      <c r="U8" s="76">
        <v>44926</v>
      </c>
      <c r="V8" s="243">
        <f>(K8+K10)*5</f>
        <v>22500</v>
      </c>
      <c r="W8" s="179">
        <f>(N8+N10)*5</f>
        <v>2555</v>
      </c>
      <c r="X8" s="114">
        <v>0</v>
      </c>
      <c r="Y8" s="196" t="s">
        <v>11</v>
      </c>
      <c r="Z8" s="196" t="s">
        <v>37</v>
      </c>
      <c r="AA8" s="253" t="s">
        <v>116</v>
      </c>
      <c r="AB8" s="256">
        <v>1804466261</v>
      </c>
      <c r="AC8" s="259" t="s">
        <v>136</v>
      </c>
      <c r="AD8" s="181" t="s">
        <v>144</v>
      </c>
      <c r="AE8" s="181" t="s">
        <v>146</v>
      </c>
      <c r="AF8" s="181" t="s">
        <v>118</v>
      </c>
      <c r="AG8" s="281" t="s">
        <v>145</v>
      </c>
      <c r="AH8" s="282" t="s">
        <v>117</v>
      </c>
      <c r="AI8" s="292"/>
    </row>
    <row r="9" spans="1:42" s="2" customFormat="1" ht="100" customHeight="1">
      <c r="A9" s="194"/>
      <c r="B9" s="197"/>
      <c r="C9" s="184"/>
      <c r="D9" s="160"/>
      <c r="E9" s="186"/>
      <c r="F9" s="163"/>
      <c r="G9" s="166"/>
      <c r="H9" s="166"/>
      <c r="I9" s="160"/>
      <c r="J9" s="163"/>
      <c r="K9" s="158"/>
      <c r="L9" s="158"/>
      <c r="M9" s="158"/>
      <c r="N9" s="231"/>
      <c r="O9" s="184"/>
      <c r="P9" s="217"/>
      <c r="Q9" s="184"/>
      <c r="R9" s="108" t="s">
        <v>141</v>
      </c>
      <c r="S9" s="93">
        <v>296</v>
      </c>
      <c r="T9" s="75" t="s">
        <v>121</v>
      </c>
      <c r="U9" s="85">
        <v>44926</v>
      </c>
      <c r="V9" s="244"/>
      <c r="W9" s="265"/>
      <c r="X9" s="115">
        <v>0</v>
      </c>
      <c r="Y9" s="197"/>
      <c r="Z9" s="197"/>
      <c r="AA9" s="254"/>
      <c r="AB9" s="257"/>
      <c r="AC9" s="260"/>
      <c r="AD9" s="262"/>
      <c r="AE9" s="262"/>
      <c r="AF9" s="262"/>
      <c r="AG9" s="262"/>
      <c r="AH9" s="283"/>
      <c r="AI9" s="207"/>
    </row>
    <row r="10" spans="1:42" s="1" customFormat="1" ht="100" customHeight="1" thickBot="1">
      <c r="A10" s="195"/>
      <c r="B10" s="198"/>
      <c r="C10" s="189"/>
      <c r="D10" s="161"/>
      <c r="E10" s="191"/>
      <c r="F10" s="164"/>
      <c r="G10" s="28" t="s">
        <v>47</v>
      </c>
      <c r="H10" s="87" t="s">
        <v>101</v>
      </c>
      <c r="I10" s="161"/>
      <c r="J10" s="29" t="s">
        <v>49</v>
      </c>
      <c r="K10" s="30">
        <v>1000</v>
      </c>
      <c r="L10" s="60">
        <v>8</v>
      </c>
      <c r="M10" s="60">
        <f>100+15+230</f>
        <v>345</v>
      </c>
      <c r="N10" s="60">
        <v>39</v>
      </c>
      <c r="O10" s="189"/>
      <c r="P10" s="296"/>
      <c r="Q10" s="189"/>
      <c r="R10" s="27" t="s">
        <v>142</v>
      </c>
      <c r="S10" s="109">
        <v>123</v>
      </c>
      <c r="T10" s="110" t="s">
        <v>117</v>
      </c>
      <c r="U10" s="92">
        <v>44926</v>
      </c>
      <c r="V10" s="245"/>
      <c r="W10" s="180"/>
      <c r="X10" s="116">
        <v>0</v>
      </c>
      <c r="Y10" s="198"/>
      <c r="Z10" s="198"/>
      <c r="AA10" s="255"/>
      <c r="AB10" s="258"/>
      <c r="AC10" s="261"/>
      <c r="AD10" s="182"/>
      <c r="AE10" s="182"/>
      <c r="AF10" s="182"/>
      <c r="AG10" s="182"/>
      <c r="AH10" s="284"/>
      <c r="AI10" s="293"/>
    </row>
    <row r="11" spans="1:42" s="1" customFormat="1" ht="183" customHeight="1" thickBot="1">
      <c r="A11" s="51" t="s">
        <v>4</v>
      </c>
      <c r="B11" s="52" t="s">
        <v>5</v>
      </c>
      <c r="C11" s="57" t="s">
        <v>68</v>
      </c>
      <c r="D11" s="53" t="s">
        <v>50</v>
      </c>
      <c r="E11" s="62" t="s">
        <v>51</v>
      </c>
      <c r="F11" s="54" t="s">
        <v>52</v>
      </c>
      <c r="G11" s="61" t="s">
        <v>69</v>
      </c>
      <c r="H11" s="88" t="s">
        <v>102</v>
      </c>
      <c r="I11" s="53" t="s">
        <v>50</v>
      </c>
      <c r="J11" s="58" t="s">
        <v>53</v>
      </c>
      <c r="K11" s="56">
        <v>4500</v>
      </c>
      <c r="L11" s="60">
        <v>181</v>
      </c>
      <c r="M11" s="60">
        <v>3319</v>
      </c>
      <c r="N11" s="146">
        <v>483</v>
      </c>
      <c r="O11" s="83" t="s">
        <v>29</v>
      </c>
      <c r="P11" s="59" t="s">
        <v>32</v>
      </c>
      <c r="Q11" s="58" t="s">
        <v>25</v>
      </c>
      <c r="R11" s="55" t="s">
        <v>70</v>
      </c>
      <c r="S11" s="67">
        <v>3181</v>
      </c>
      <c r="T11" s="74" t="s">
        <v>117</v>
      </c>
      <c r="U11" s="78">
        <v>44926</v>
      </c>
      <c r="V11" s="107">
        <f>K11*5</f>
        <v>22500</v>
      </c>
      <c r="W11" s="67">
        <f>N11*5</f>
        <v>2415</v>
      </c>
      <c r="X11" s="117">
        <v>0</v>
      </c>
      <c r="Y11" s="52" t="s">
        <v>71</v>
      </c>
      <c r="Z11" s="52" t="s">
        <v>72</v>
      </c>
      <c r="AA11" s="22" t="s">
        <v>116</v>
      </c>
      <c r="AB11" s="127">
        <v>872345752</v>
      </c>
      <c r="AC11" s="98" t="s">
        <v>136</v>
      </c>
      <c r="AD11" s="138" t="s">
        <v>147</v>
      </c>
      <c r="AE11" s="132" t="s">
        <v>148</v>
      </c>
      <c r="AF11" s="103" t="s">
        <v>118</v>
      </c>
      <c r="AG11" s="103" t="s">
        <v>149</v>
      </c>
      <c r="AH11" s="103" t="s">
        <v>117</v>
      </c>
      <c r="AI11" s="63"/>
      <c r="AL11" s="14"/>
      <c r="AP11" s="14"/>
    </row>
    <row r="12" spans="1:42" s="1" customFormat="1" ht="195" customHeight="1">
      <c r="A12" s="170" t="s">
        <v>4</v>
      </c>
      <c r="B12" s="181" t="s">
        <v>5</v>
      </c>
      <c r="C12" s="181" t="s">
        <v>153</v>
      </c>
      <c r="D12" s="179" t="s">
        <v>9</v>
      </c>
      <c r="E12" s="177" t="s">
        <v>9</v>
      </c>
      <c r="F12" s="176" t="s">
        <v>10</v>
      </c>
      <c r="G12" s="33" t="s">
        <v>54</v>
      </c>
      <c r="H12" s="88" t="s">
        <v>103</v>
      </c>
      <c r="I12" s="34" t="s">
        <v>9</v>
      </c>
      <c r="J12" s="23" t="s">
        <v>55</v>
      </c>
      <c r="K12" s="35">
        <v>2</v>
      </c>
      <c r="L12" s="131">
        <v>0</v>
      </c>
      <c r="M12" s="35">
        <v>1</v>
      </c>
      <c r="N12" s="146">
        <v>1</v>
      </c>
      <c r="O12" s="263" t="s">
        <v>96</v>
      </c>
      <c r="P12" s="234" t="s">
        <v>97</v>
      </c>
      <c r="Q12" s="238" t="s">
        <v>98</v>
      </c>
      <c r="R12" s="236" t="s">
        <v>128</v>
      </c>
      <c r="S12" s="232">
        <v>1</v>
      </c>
      <c r="T12" s="297" t="s">
        <v>117</v>
      </c>
      <c r="U12" s="282">
        <v>44926</v>
      </c>
      <c r="V12" s="232">
        <f>2512*5</f>
        <v>12560</v>
      </c>
      <c r="W12" s="232">
        <v>0</v>
      </c>
      <c r="X12" s="276">
        <v>0</v>
      </c>
      <c r="Y12" s="181" t="s">
        <v>11</v>
      </c>
      <c r="Z12" s="181" t="s">
        <v>37</v>
      </c>
      <c r="AA12" s="253" t="s">
        <v>116</v>
      </c>
      <c r="AB12" s="285">
        <v>90861993</v>
      </c>
      <c r="AC12" s="287" t="s">
        <v>136</v>
      </c>
      <c r="AD12" s="289" t="s">
        <v>150</v>
      </c>
      <c r="AE12" s="181" t="s">
        <v>151</v>
      </c>
      <c r="AF12" s="181" t="s">
        <v>118</v>
      </c>
      <c r="AG12" s="181" t="s">
        <v>152</v>
      </c>
      <c r="AH12" s="181" t="s">
        <v>117</v>
      </c>
      <c r="AI12" s="278"/>
    </row>
    <row r="13" spans="1:42" s="1" customFormat="1" ht="155.5" thickBot="1">
      <c r="A13" s="171"/>
      <c r="B13" s="182"/>
      <c r="C13" s="182"/>
      <c r="D13" s="180"/>
      <c r="E13" s="178"/>
      <c r="F13" s="175"/>
      <c r="G13" s="36" t="s">
        <v>73</v>
      </c>
      <c r="H13" s="89" t="s">
        <v>104</v>
      </c>
      <c r="I13" s="37" t="s">
        <v>9</v>
      </c>
      <c r="J13" s="38" t="s">
        <v>74</v>
      </c>
      <c r="K13" s="24">
        <v>10</v>
      </c>
      <c r="L13" s="24" t="s">
        <v>14</v>
      </c>
      <c r="M13" s="24" t="s">
        <v>14</v>
      </c>
      <c r="N13" s="24">
        <v>0</v>
      </c>
      <c r="O13" s="264"/>
      <c r="P13" s="235"/>
      <c r="Q13" s="239"/>
      <c r="R13" s="237"/>
      <c r="S13" s="233"/>
      <c r="T13" s="298"/>
      <c r="U13" s="284"/>
      <c r="V13" s="233"/>
      <c r="W13" s="233"/>
      <c r="X13" s="277"/>
      <c r="Y13" s="182"/>
      <c r="Z13" s="182"/>
      <c r="AA13" s="255"/>
      <c r="AB13" s="286"/>
      <c r="AC13" s="288"/>
      <c r="AD13" s="290"/>
      <c r="AE13" s="182"/>
      <c r="AF13" s="182"/>
      <c r="AG13" s="291"/>
      <c r="AH13" s="182"/>
      <c r="AI13" s="279"/>
    </row>
    <row r="14" spans="1:42" s="1" customFormat="1" ht="248.15" customHeight="1">
      <c r="A14" s="170" t="s">
        <v>4</v>
      </c>
      <c r="B14" s="181" t="s">
        <v>5</v>
      </c>
      <c r="C14" s="40" t="s">
        <v>9</v>
      </c>
      <c r="D14" s="40" t="s">
        <v>9</v>
      </c>
      <c r="E14" s="40" t="s">
        <v>9</v>
      </c>
      <c r="F14" s="172" t="s">
        <v>123</v>
      </c>
      <c r="G14" s="88" t="s">
        <v>109</v>
      </c>
      <c r="H14" s="90" t="s">
        <v>110</v>
      </c>
      <c r="I14" s="32" t="s">
        <v>9</v>
      </c>
      <c r="J14" s="91" t="s">
        <v>111</v>
      </c>
      <c r="K14" s="21">
        <v>4</v>
      </c>
      <c r="L14" s="43" t="s">
        <v>14</v>
      </c>
      <c r="M14" s="43" t="s">
        <v>14</v>
      </c>
      <c r="N14" s="43">
        <v>0</v>
      </c>
      <c r="O14" s="91" t="s">
        <v>112</v>
      </c>
      <c r="P14" s="64" t="s">
        <v>113</v>
      </c>
      <c r="Q14" s="91" t="s">
        <v>114</v>
      </c>
      <c r="R14" s="122" t="s">
        <v>14</v>
      </c>
      <c r="S14" s="43" t="s">
        <v>14</v>
      </c>
      <c r="T14" s="123" t="s">
        <v>14</v>
      </c>
      <c r="U14" s="124" t="s">
        <v>14</v>
      </c>
      <c r="V14" s="43" t="s">
        <v>14</v>
      </c>
      <c r="W14" s="43">
        <v>0</v>
      </c>
      <c r="X14" s="142" t="s">
        <v>14</v>
      </c>
      <c r="Y14" s="181" t="s">
        <v>124</v>
      </c>
      <c r="Z14" s="181" t="s">
        <v>125</v>
      </c>
      <c r="AA14" s="17"/>
      <c r="AB14" s="126">
        <v>0</v>
      </c>
      <c r="AC14" s="95"/>
      <c r="AD14" s="139"/>
      <c r="AE14" s="18"/>
      <c r="AF14" s="104" t="s">
        <v>122</v>
      </c>
      <c r="AG14" s="112"/>
      <c r="AH14" s="140"/>
      <c r="AI14" s="45"/>
    </row>
    <row r="15" spans="1:42" s="1" customFormat="1" ht="205" customHeight="1">
      <c r="A15" s="280"/>
      <c r="B15" s="262"/>
      <c r="C15" s="68" t="s">
        <v>9</v>
      </c>
      <c r="D15" s="68" t="s">
        <v>9</v>
      </c>
      <c r="E15" s="68" t="s">
        <v>9</v>
      </c>
      <c r="F15" s="173"/>
      <c r="G15" s="71" t="s">
        <v>58</v>
      </c>
      <c r="H15" s="90" t="s">
        <v>105</v>
      </c>
      <c r="I15" s="32" t="s">
        <v>9</v>
      </c>
      <c r="J15" s="19" t="s">
        <v>75</v>
      </c>
      <c r="K15" s="66">
        <v>3</v>
      </c>
      <c r="L15" s="43">
        <v>0</v>
      </c>
      <c r="M15" s="43">
        <v>2</v>
      </c>
      <c r="N15" s="43">
        <v>1</v>
      </c>
      <c r="O15" s="19" t="s">
        <v>76</v>
      </c>
      <c r="P15" s="65" t="s">
        <v>33</v>
      </c>
      <c r="Q15" s="84" t="s">
        <v>12</v>
      </c>
      <c r="R15" s="73" t="s">
        <v>59</v>
      </c>
      <c r="S15" s="93">
        <v>1</v>
      </c>
      <c r="T15" s="75" t="s">
        <v>117</v>
      </c>
      <c r="U15" s="81">
        <v>44926</v>
      </c>
      <c r="V15" s="93">
        <f>70822*5</f>
        <v>354110</v>
      </c>
      <c r="W15" s="93">
        <v>0</v>
      </c>
      <c r="X15" s="118">
        <v>0</v>
      </c>
      <c r="Y15" s="262"/>
      <c r="Z15" s="262"/>
      <c r="AA15" s="17" t="s">
        <v>116</v>
      </c>
      <c r="AB15" s="126">
        <v>190861993</v>
      </c>
      <c r="AC15" s="95" t="s">
        <v>136</v>
      </c>
      <c r="AD15" s="44" t="s">
        <v>76</v>
      </c>
      <c r="AE15" s="144" t="s">
        <v>154</v>
      </c>
      <c r="AF15" s="104" t="s">
        <v>118</v>
      </c>
      <c r="AG15" s="104" t="s">
        <v>149</v>
      </c>
      <c r="AH15" s="104" t="s">
        <v>117</v>
      </c>
      <c r="AI15" s="45"/>
    </row>
    <row r="16" spans="1:42" s="1" customFormat="1" ht="230.15" customHeight="1">
      <c r="A16" s="280"/>
      <c r="B16" s="262"/>
      <c r="C16" s="40" t="s">
        <v>9</v>
      </c>
      <c r="D16" s="40" t="s">
        <v>9</v>
      </c>
      <c r="E16" s="40" t="s">
        <v>9</v>
      </c>
      <c r="F16" s="174" t="s">
        <v>7</v>
      </c>
      <c r="G16" s="31" t="s">
        <v>56</v>
      </c>
      <c r="H16" s="90" t="s">
        <v>106</v>
      </c>
      <c r="I16" s="32" t="s">
        <v>9</v>
      </c>
      <c r="J16" s="19" t="s">
        <v>77</v>
      </c>
      <c r="K16" s="21">
        <v>6</v>
      </c>
      <c r="L16" s="43">
        <v>0</v>
      </c>
      <c r="M16" s="41">
        <v>2.9</v>
      </c>
      <c r="N16" s="41">
        <v>0.1</v>
      </c>
      <c r="O16" s="137" t="s">
        <v>78</v>
      </c>
      <c r="P16" s="42" t="s">
        <v>34</v>
      </c>
      <c r="Q16" s="44" t="s">
        <v>79</v>
      </c>
      <c r="R16" s="20" t="s">
        <v>127</v>
      </c>
      <c r="S16" s="93">
        <v>3</v>
      </c>
      <c r="T16" s="136" t="s">
        <v>117</v>
      </c>
      <c r="U16" s="85">
        <v>44926</v>
      </c>
      <c r="V16" s="93">
        <f>19258*5</f>
        <v>96290</v>
      </c>
      <c r="W16" s="93">
        <v>0</v>
      </c>
      <c r="X16" s="118">
        <v>0</v>
      </c>
      <c r="Y16" s="262"/>
      <c r="Z16" s="262"/>
      <c r="AA16" s="17" t="s">
        <v>116</v>
      </c>
      <c r="AB16" s="126">
        <v>208000000</v>
      </c>
      <c r="AC16" s="96" t="s">
        <v>136</v>
      </c>
      <c r="AD16" s="137" t="s">
        <v>78</v>
      </c>
      <c r="AE16" s="144" t="s">
        <v>155</v>
      </c>
      <c r="AF16" s="104" t="s">
        <v>118</v>
      </c>
      <c r="AG16" s="104" t="s">
        <v>157</v>
      </c>
      <c r="AH16" s="104" t="s">
        <v>117</v>
      </c>
      <c r="AI16" s="46"/>
    </row>
    <row r="17" spans="1:35" s="1" customFormat="1" ht="189" customHeight="1" thickBot="1">
      <c r="A17" s="171"/>
      <c r="B17" s="182"/>
      <c r="C17" s="47" t="s">
        <v>9</v>
      </c>
      <c r="D17" s="47" t="s">
        <v>9</v>
      </c>
      <c r="E17" s="47" t="s">
        <v>9</v>
      </c>
      <c r="F17" s="175"/>
      <c r="G17" s="48" t="s">
        <v>57</v>
      </c>
      <c r="H17" s="89" t="s">
        <v>107</v>
      </c>
      <c r="I17" s="37" t="s">
        <v>9</v>
      </c>
      <c r="J17" s="26" t="s">
        <v>84</v>
      </c>
      <c r="K17" s="24">
        <v>1</v>
      </c>
      <c r="L17" s="24">
        <v>0</v>
      </c>
      <c r="M17" s="24">
        <v>1</v>
      </c>
      <c r="N17" s="24">
        <v>0</v>
      </c>
      <c r="O17" s="26" t="s">
        <v>80</v>
      </c>
      <c r="P17" s="49" t="s">
        <v>35</v>
      </c>
      <c r="Q17" s="50" t="s">
        <v>81</v>
      </c>
      <c r="R17" s="86" t="s">
        <v>129</v>
      </c>
      <c r="S17" s="143">
        <v>0.5</v>
      </c>
      <c r="T17" s="72" t="s">
        <v>117</v>
      </c>
      <c r="U17" s="82">
        <v>44926</v>
      </c>
      <c r="V17" s="94">
        <f>36794*5</f>
        <v>183970</v>
      </c>
      <c r="W17" s="94">
        <v>0</v>
      </c>
      <c r="X17" s="119">
        <v>0</v>
      </c>
      <c r="Y17" s="182"/>
      <c r="Z17" s="182"/>
      <c r="AA17" s="25" t="s">
        <v>116</v>
      </c>
      <c r="AB17" s="128">
        <v>81775793</v>
      </c>
      <c r="AC17" s="97" t="s">
        <v>136</v>
      </c>
      <c r="AD17" s="26" t="s">
        <v>80</v>
      </c>
      <c r="AE17" s="145" t="s">
        <v>156</v>
      </c>
      <c r="AF17" s="105" t="s">
        <v>118</v>
      </c>
      <c r="AG17" s="105" t="s">
        <v>149</v>
      </c>
      <c r="AH17" s="105" t="s">
        <v>117</v>
      </c>
      <c r="AI17" s="39"/>
    </row>
    <row r="18" spans="1:35" ht="21.5" thickBot="1">
      <c r="A18" s="15" t="s">
        <v>82</v>
      </c>
      <c r="AA18" s="125" t="s">
        <v>126</v>
      </c>
      <c r="AB18" s="129">
        <f>SUM(AB4:AB17)</f>
        <v>10121100528</v>
      </c>
    </row>
  </sheetData>
  <mergeCells count="111">
    <mergeCell ref="AF8:AF10"/>
    <mergeCell ref="AI12:AI13"/>
    <mergeCell ref="A14:A17"/>
    <mergeCell ref="B14:B17"/>
    <mergeCell ref="Y14:Y17"/>
    <mergeCell ref="Z14:Z17"/>
    <mergeCell ref="AG8:AG10"/>
    <mergeCell ref="AH8:AH10"/>
    <mergeCell ref="AA12:AA13"/>
    <mergeCell ref="AB12:AB13"/>
    <mergeCell ref="AC12:AC13"/>
    <mergeCell ref="AD12:AD13"/>
    <mergeCell ref="AE12:AE13"/>
    <mergeCell ref="AF12:AF13"/>
    <mergeCell ref="AG12:AG13"/>
    <mergeCell ref="AH12:AH13"/>
    <mergeCell ref="Z12:Z13"/>
    <mergeCell ref="AI8:AI10"/>
    <mergeCell ref="O8:O10"/>
    <mergeCell ref="Q8:Q10"/>
    <mergeCell ref="P8:P10"/>
    <mergeCell ref="U12:U13"/>
    <mergeCell ref="T12:T13"/>
    <mergeCell ref="Y8:Y10"/>
    <mergeCell ref="Z8:Z10"/>
    <mergeCell ref="AD4:AD7"/>
    <mergeCell ref="AA8:AA10"/>
    <mergeCell ref="AB8:AB10"/>
    <mergeCell ref="AC8:AC10"/>
    <mergeCell ref="AD8:AD10"/>
    <mergeCell ref="AE8:AE10"/>
    <mergeCell ref="O12:O13"/>
    <mergeCell ref="V8:V10"/>
    <mergeCell ref="W8:W10"/>
    <mergeCell ref="AA4:AA5"/>
    <mergeCell ref="AA6:AA7"/>
    <mergeCell ref="AB6:AB7"/>
    <mergeCell ref="AB4:AB5"/>
    <mergeCell ref="AC6:AC7"/>
    <mergeCell ref="AC4:AC5"/>
    <mergeCell ref="X12:X13"/>
    <mergeCell ref="N8:N9"/>
    <mergeCell ref="W12:W13"/>
    <mergeCell ref="V12:V13"/>
    <mergeCell ref="S12:S13"/>
    <mergeCell ref="P12:P13"/>
    <mergeCell ref="R12:R13"/>
    <mergeCell ref="Y12:Y13"/>
    <mergeCell ref="Q12:Q13"/>
    <mergeCell ref="G6:G7"/>
    <mergeCell ref="I4:I7"/>
    <mergeCell ref="M8:M9"/>
    <mergeCell ref="V4:V7"/>
    <mergeCell ref="W4:W7"/>
    <mergeCell ref="J4:J5"/>
    <mergeCell ref="J6:J7"/>
    <mergeCell ref="G4:G5"/>
    <mergeCell ref="J8:J9"/>
    <mergeCell ref="M4:M5"/>
    <mergeCell ref="M6:M7"/>
    <mergeCell ref="L4:L5"/>
    <mergeCell ref="L6:L7"/>
    <mergeCell ref="L8:L9"/>
    <mergeCell ref="H4:H5"/>
    <mergeCell ref="N4:N5"/>
    <mergeCell ref="A1:AI1"/>
    <mergeCell ref="T2:AI2"/>
    <mergeCell ref="A4:A7"/>
    <mergeCell ref="B4:B7"/>
    <mergeCell ref="AI4:AI7"/>
    <mergeCell ref="H6:H7"/>
    <mergeCell ref="A2:S2"/>
    <mergeCell ref="Y4:Y7"/>
    <mergeCell ref="Z4:Z7"/>
    <mergeCell ref="D4:D7"/>
    <mergeCell ref="F4:F7"/>
    <mergeCell ref="O4:O7"/>
    <mergeCell ref="P4:P7"/>
    <mergeCell ref="Q4:Q7"/>
    <mergeCell ref="N6:N7"/>
    <mergeCell ref="AG6:AG7"/>
    <mergeCell ref="AH6:AH7"/>
    <mergeCell ref="AG4:AG5"/>
    <mergeCell ref="AH4:AH5"/>
    <mergeCell ref="AF6:AF7"/>
    <mergeCell ref="AF4:AF5"/>
    <mergeCell ref="AE4:AE5"/>
    <mergeCell ref="AE6:AE7"/>
    <mergeCell ref="K8:K9"/>
    <mergeCell ref="I8:I10"/>
    <mergeCell ref="F8:F10"/>
    <mergeCell ref="G8:G9"/>
    <mergeCell ref="K6:K7"/>
    <mergeCell ref="K4:K5"/>
    <mergeCell ref="A12:A13"/>
    <mergeCell ref="F14:F15"/>
    <mergeCell ref="F16:F17"/>
    <mergeCell ref="F12:F13"/>
    <mergeCell ref="E12:E13"/>
    <mergeCell ref="D12:D13"/>
    <mergeCell ref="C12:C13"/>
    <mergeCell ref="B12:B13"/>
    <mergeCell ref="C4:C7"/>
    <mergeCell ref="E6:E7"/>
    <mergeCell ref="C8:C10"/>
    <mergeCell ref="E8:E10"/>
    <mergeCell ref="E4:E5"/>
    <mergeCell ref="D8:D10"/>
    <mergeCell ref="A8:A10"/>
    <mergeCell ref="B8:B10"/>
    <mergeCell ref="H8:H9"/>
  </mergeCells>
  <printOptions horizontalCentered="1"/>
  <pageMargins left="0" right="0" top="0.5" bottom="0.25" header="0.3" footer="0.3"/>
  <pageSetup paperSize="14" scale="25" pageOrder="overThenDown" orientation="landscape" horizontalDpi="4294967293" verticalDpi="4294967293" r:id="rId1"/>
  <ignoredErrors>
    <ignoredError sqref="AB18" emptyCellReferenc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PLAN DE ACCIÓN 2022</vt:lpstr>
      <vt:lpstr>'PLAN DE ACCIÓN 2022'!_Hlk49970378</vt:lpstr>
      <vt:lpstr>'PLAN DE ACCIÓN 2022'!Área_de_impresión</vt:lpstr>
      <vt:lpstr>'PLAN DE ACCIÓN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  MARINA SEVERICHE MONROY</cp:lastModifiedBy>
  <cp:lastPrinted>2022-01-21T23:55:13Z</cp:lastPrinted>
  <dcterms:created xsi:type="dcterms:W3CDTF">2020-07-31T15:55:26Z</dcterms:created>
  <dcterms:modified xsi:type="dcterms:W3CDTF">2022-01-27T16:24:49Z</dcterms:modified>
</cp:coreProperties>
</file>