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everiche.CARTAGENA\Desktop\PLANES DE ACCION 2020\"/>
    </mc:Choice>
  </mc:AlternateContent>
  <bookViews>
    <workbookView xWindow="0" yWindow="0" windowWidth="20490" windowHeight="7755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31" i="1"/>
  <c r="L30" i="1"/>
  <c r="L15" i="1"/>
  <c r="L8" i="1"/>
  <c r="L4" i="1"/>
  <c r="L57" i="1"/>
  <c r="L56" i="1"/>
  <c r="L55" i="1"/>
  <c r="L52" i="1"/>
  <c r="L51" i="1"/>
  <c r="L50" i="1"/>
  <c r="L45" i="1"/>
  <c r="L41" i="1"/>
  <c r="L37" i="1"/>
  <c r="L36" i="1"/>
  <c r="L35" i="1"/>
  <c r="L34" i="1"/>
  <c r="L33" i="1"/>
  <c r="L32" i="1"/>
  <c r="L28" i="1"/>
  <c r="L24" i="1"/>
  <c r="L21" i="1"/>
  <c r="L20" i="1"/>
  <c r="L19" i="1"/>
  <c r="L18" i="1"/>
  <c r="L43" i="1"/>
  <c r="L42" i="1"/>
  <c r="L12" i="1"/>
</calcChain>
</file>

<file path=xl/comments1.xml><?xml version="1.0" encoding="utf-8"?>
<comments xmlns="http://schemas.openxmlformats.org/spreadsheetml/2006/main">
  <authors>
    <author>eherazod</author>
  </authors>
  <commentList>
    <comment ref="L27" authorId="0" shapeId="0">
      <text>
        <r>
          <rPr>
            <b/>
            <sz val="9"/>
            <color indexed="81"/>
            <rFont val="Tahoma"/>
            <family val="2"/>
          </rPr>
          <t>eherazod:</t>
        </r>
        <r>
          <rPr>
            <sz val="9"/>
            <color indexed="81"/>
            <rFont val="Tahoma"/>
            <family val="2"/>
          </rPr>
          <t xml:space="preserve">
NO ES ACUMULATIVA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eherazod:</t>
        </r>
        <r>
          <rPr>
            <sz val="9"/>
            <color indexed="81"/>
            <rFont val="Tahoma"/>
            <family val="2"/>
          </rPr>
          <t xml:space="preserve">
NO ES ACUMULATIVA</t>
        </r>
      </text>
    </comment>
  </commentList>
</comments>
</file>

<file path=xl/sharedStrings.xml><?xml version="1.0" encoding="utf-8"?>
<sst xmlns="http://schemas.openxmlformats.org/spreadsheetml/2006/main" count="470" uniqueCount="406">
  <si>
    <t>OBJETIVO ESTRATEGICO</t>
  </si>
  <si>
    <t xml:space="preserve">EJE ESTRATEGICO </t>
  </si>
  <si>
    <t xml:space="preserve">LINEA ESTRATEGICA </t>
  </si>
  <si>
    <t>PROGRAMA</t>
  </si>
  <si>
    <t>META DE RESULTADO</t>
  </si>
  <si>
    <t>SUBPROGRAMA</t>
  </si>
  <si>
    <t>NOMBRE DEL PROYECTO INSCRITO EN EL BANCO DE PROYECTO</t>
  </si>
  <si>
    <t xml:space="preserve">UNIDAD DE MEDIDA </t>
  </si>
  <si>
    <t xml:space="preserve">CANTIDAD </t>
  </si>
  <si>
    <t>RESPONSABLE</t>
  </si>
  <si>
    <t>RUBRO</t>
  </si>
  <si>
    <t>FUENTE</t>
  </si>
  <si>
    <t>INDICADOR META DE RESULTADO</t>
  </si>
  <si>
    <t>LINEA BASE META DE RESULTADO A 2015</t>
  </si>
  <si>
    <t xml:space="preserve">META PRODUCTO  PLAN DE DESARROLLO (VALOR ABSOLUTO) </t>
  </si>
  <si>
    <t>LINEA BASE META PRODUCTO A 2015</t>
  </si>
  <si>
    <t xml:space="preserve">INDICADOR META PRODUCTO  PLAN DE DESARROLLO </t>
  </si>
  <si>
    <t>CODIGO BPIN (CODIGO ACTUALIZADO EN MGA WEB)</t>
  </si>
  <si>
    <t xml:space="preserve">Fecha de inicio </t>
  </si>
  <si>
    <t xml:space="preserve">Fecha de Terminación </t>
  </si>
  <si>
    <t>POBLACION BENEFICIADA POR LOCALIDAD</t>
  </si>
  <si>
    <t>SUPERAR LA DESIGUALDAD</t>
  </si>
  <si>
    <t>PRIMERO LA GENTE</t>
  </si>
  <si>
    <t>DIVERSIDAD ETNICA</t>
  </si>
  <si>
    <t xml:space="preserve">  FORTALECIMIENTO DE LOSGRUPOS ÉTNICOS EN EL DISTRITO</t>
  </si>
  <si>
    <t>Porcentaje de Aumento de las comunidades Afros e indígenas con planes de etnodesarrollo y planes de Vida Indígenas formulados</t>
  </si>
  <si>
    <t>PROGRAMA OBSERVATORIO DISTRITAL DE DISCRIMINACIÓN</t>
  </si>
  <si>
    <t>Porcentaje de Aumento en el registro de casos de Discriminación Racial en de registro, e Investigación,</t>
  </si>
  <si>
    <t>ADAPTAR EL TERRITORIO PARA LA GENTE</t>
  </si>
  <si>
    <t xml:space="preserve">  DESARROLLO ECONOMICO INCLUYENTE</t>
  </si>
  <si>
    <t>CARTAGENA CIUDAD  PARA INVERTIR</t>
  </si>
  <si>
    <t>EMPLEO, INGRESO, EMPRENDIMIENTO</t>
  </si>
  <si>
    <t>Porcentaje de Apoyo a iniciativas productivas
afro e indígenas</t>
  </si>
  <si>
    <t xml:space="preserve"> CONSTRUIR CIUDADANIA Y FORTALECIMIENTO INSTITUCIONAL</t>
  </si>
  <si>
    <t xml:space="preserve"> SEGURIDAD INTEGRAL</t>
  </si>
  <si>
    <t>CARTAGENA SIN MIEDOS</t>
  </si>
  <si>
    <t xml:space="preserve">BARRIO SEGURO, UNIDAD COMUNERA SEGURA -UNCOS  </t>
  </si>
  <si>
    <t xml:space="preserve">Reducción integral de  la Tasa de Homicidio </t>
  </si>
  <si>
    <t>Reducción  integralmente  de la Tasa de extorsión</t>
  </si>
  <si>
    <t xml:space="preserve">Reducción  integralmente de la tasa de hurtos a
personas </t>
  </si>
  <si>
    <t>Porcetaje de Reducción en el número de
hurtos a residencias</t>
  </si>
  <si>
    <t>FORTALECIMIENTO INSTITUCIONAL DE LA SECRETARÍA DEL
INTERIOR Y CONVIVENCIA CIUDADANA</t>
  </si>
  <si>
    <t>Porcentaje de aumento en los Operativos de control preventivo y sancionatorio realizados pora el cumplimiento de los normas de convivencia y seguridad en la ciudad.</t>
  </si>
  <si>
    <t>Trasladar cárcel
Distrital</t>
  </si>
  <si>
    <t>Porcentaje de Reducción en el tiempo
de respuesta a la zona
industrial de Mamonal en
Cartagena.</t>
  </si>
  <si>
    <t>Porcentaje de incremento en cobertura
acuatica e insular en el Distrito
Cartagena.</t>
  </si>
  <si>
    <t>Porcentaje de incremento  en la
capacidad operativa del
cuerpo de Bomberos en el
Distrito de Cartagena</t>
  </si>
  <si>
    <t>JUSTICIA CERCANA AL CIUDADANO</t>
  </si>
  <si>
    <t>Reducción de  la tasa de Violencia Intrafamiliar</t>
  </si>
  <si>
    <t>Porcentaje de Reducción de los delitos sexuales</t>
  </si>
  <si>
    <t>CARTAGENA POR LA CONVIVENCIA</t>
  </si>
  <si>
    <t>Porcentaje de Aumento en las  personas que considera que en Cartagena se respetan las normas de convivencia ciudadana</t>
  </si>
  <si>
    <t xml:space="preserve">PRIMERO LOS JOVENES 
</t>
  </si>
  <si>
    <t>Porcentaje de Reducción en  el
Número de homicidios
cuyos victimarios son
adolescentes y jóvenes
que pertenecen a
grupos de pandilla.</t>
  </si>
  <si>
    <t>Porcentaje de Reducción en  el
Número de hurtos
perpetrados por
adolescentes y jóvenes
que pertenecen a
grupos de pandilla.</t>
  </si>
  <si>
    <t>Porcentaje de Reducción en  el
Numero de riñas entre
adolescentes y jóvenes
que pertenecen o
grupos de pandilla.</t>
  </si>
  <si>
    <t>Porcentaje de Reducción de las  
pandillas en el distrito de
Cartagena</t>
  </si>
  <si>
    <t>Porcentaje de Reducción en  el
Número de Adolescentes
y Jóvenes de Cartagena
que ingresan al Sistema
de Responsabilidad
Penal para Adolescentes
en las distintas
modalidades</t>
  </si>
  <si>
    <t>VÍCTIMAS DEL CONFLICTO ARMADO INTEGRADAS</t>
  </si>
  <si>
    <t>Porcentaje de Reducción en los riesgos de Victimización en la población</t>
  </si>
  <si>
    <t>Porcentaje de Aumento en la cobertura de población víctima atendida en Urgencia en la modalidad de Albergue y externa Con enfoque de género, diferencial y étnico</t>
  </si>
  <si>
    <t>Porcentaje de Aumento en la cobertura de población víctima que ha sido atendido en programas de Generación de ingresos, apoyo al auto sostenimiento, y vinculación laboral con enfoque de  género, diferencial y étnico</t>
  </si>
  <si>
    <t>Porcentaje de Aumento en el acceso de personas víctimas o vivienda urbano</t>
  </si>
  <si>
    <t>Porcenteje de Aumento en la Cobertura en programas de atención Psicosocial y salud mental para Población víctima del
conflicto asentada en el Distrito con enfoque de género, diferencial y étnico</t>
  </si>
  <si>
    <t>Construcción de un Museo de Memoria Histórica en el Distrito de Cartagena como Acción de Memoria Histórica y Medida de Satisfacción a Población Victima en el Distrito.</t>
  </si>
  <si>
    <t>Porcentaje de atención a  los integrantes de la mesa Distrital de
Victimas.</t>
  </si>
  <si>
    <t>caracterización de la población Victima del Conflicto asentada en el Distrito</t>
  </si>
  <si>
    <t>Promover la creación de la Instancia administrativa de carácter distrital de alto nivel para la articulación del  sistema local de atención integral a Víctimas del conflicto en
Cartagena.</t>
  </si>
  <si>
    <t>FORTALECIMIENTO DEL PROCESO DE REINTEGRACIÓN
SOCIAL EN EL DISTRITO DE CARTAGENA</t>
  </si>
  <si>
    <t>Porcentaje de Vinculación  de las personas en proceso de reintegración asentadas en el Distrito a procesos de reconciliación</t>
  </si>
  <si>
    <t>Porcentaje de vinculación de las personas en proceso de reintegración asentados en el Distrito a iniciativas de generación de ingreso</t>
  </si>
  <si>
    <t>Porcentaje de Aumento de las personas en proceso de reintegración Social que acceden a vivienda de Interés social en el Distrito</t>
  </si>
  <si>
    <t>DERECHOS HUMANOS</t>
  </si>
  <si>
    <t>Pircentaje de Ejecución de  la Política Publica de DDHH</t>
  </si>
  <si>
    <t>Porcentajde de Reducción en  el número de violaciones a los DDHH en el Distrito</t>
  </si>
  <si>
    <t>FORTALECIMIENTO INSTITUCIONAL</t>
  </si>
  <si>
    <t>PARTICIPACION Y FORTALECIMIENTO A LA DESCENTRALIZACION</t>
  </si>
  <si>
    <t>PRESUPUESTO PARTICIPATIVO</t>
  </si>
  <si>
    <t>Porcentaje de Contratación de  los proyectos de presupuesto porticipativo priorizados</t>
  </si>
  <si>
    <t xml:space="preserve">  AFRODESCENDIENTES E INDIGENAS</t>
  </si>
  <si>
    <t xml:space="preserve"> EMPRENDIMIENTO ÉTNICO</t>
  </si>
  <si>
    <t>PLAN INTEGRAL DE SEGURIDAD CIUDADANA</t>
  </si>
  <si>
    <t>FORTALECIMIENTO DE LOS MECANISMOS
COMUNITARIOS DE PREVENCIÓN DEL DELITO</t>
  </si>
  <si>
    <t>FORTALECIMIENTO DE LA SECRETARÍA DEL
INTERIOR</t>
  </si>
  <si>
    <t>FORTALECIMIEN
TO CARCELARIO
Y
PENITENCIARIO</t>
  </si>
  <si>
    <t>FORTALECIMIEN
TO CUERPO DE
BOMBEROS</t>
  </si>
  <si>
    <t>JUSTICIA CERCANA AL
CIUDADANO</t>
  </si>
  <si>
    <t>ATENCION INTEGRAL A LOS Y LAS ADOLESCENTES Y JOVENES EN RIESGO DE VINCULARSE A ACTIVIDADES DELICTIVAS Y EN CONFLICTO CON LA LEY PENAL</t>
  </si>
  <si>
    <t>FORTALECIMIENT
O DEL SISTEMA
DE
RESPONSABILIDA
D PENAL
ADOLESCENTE</t>
  </si>
  <si>
    <t>ASISTENCIA Y
REPARACIÓN
INTEGRAL A
VICTIMAS DEL
CONFLICTO
ARMADO.</t>
  </si>
  <si>
    <t>ACOMPAÑAMIENTO
A LA POBLACIÓN EN
PROCESO DE
REINTEGRACION
SOCIAL PARA
GARANTIZAR SU
ACCESO A LA
OFERTA DE
SERVICIOS DEL
ESTADO</t>
  </si>
  <si>
    <t>FORTALECIMIENTO
DEL SISTEMA
DISTRITAL DE
PLANEACIÓN Y
DESCENTRALIZACIÓN</t>
  </si>
  <si>
    <t>Formular 4 planes de
etnodesarrollo en igual
número de comunidades
Afro y articular los 4
planes de Etnodesarrollo
al plan de Desarrollo
Distrital.</t>
  </si>
  <si>
    <t>Formular plan de vida en
tres (3), comunidades
indígenas asentadas en
el Distrito Y articular los
planes de Etnodesanrollo
al plan de Desarrollo
Distrital.</t>
  </si>
  <si>
    <t>Acompañar
técnicamente el proceso
de titulación colectiva
de 4 consejos
comunitarios Afros.</t>
  </si>
  <si>
    <t>Acompañar a los 25
consejos comunitarios en
la formulación de sus
reglamentos internos</t>
  </si>
  <si>
    <t>Generar capacidades a
15 organizaciones
Afrodescendiente de la
ciudad para la
incidencia política.</t>
  </si>
  <si>
    <t>Reglamentar
mediante
acuerdo y poner
en
funcionamiento el
Observatorio
Antidiscriminación
racial para el
registro de todos
los casos de
discriminación en
la ciudad.</t>
  </si>
  <si>
    <t>Realizar una
investigación
anual sobre las
diferentes formas
de discriminación
racial la ciudad.</t>
  </si>
  <si>
    <t>Realizar una
campaña anual
antidiscriminación
racial en
Cartagena</t>
  </si>
  <si>
    <t>Capacitar a 400
funcionarios en
Enfoque
Diferencial</t>
  </si>
  <si>
    <t>Creación y
Fortalecimiento de 50
iniciativas de
emprendimiento
Indígenas en el Distrito</t>
  </si>
  <si>
    <t>Creación y
Fortalecimiento de 50
iniciativas de
emprendimiento para
población Afro</t>
  </si>
  <si>
    <t>Caracterizar y atender
1,000 familias
Afrodescendientes a
través de lo estrategia
del PES para superar las
trompas de la pobreza</t>
  </si>
  <si>
    <t>Formular y ejecutar
un Plan Integral de
seguridad y
Convivencia
ciudadana</t>
  </si>
  <si>
    <t>Realizar 10 consejos
comunales de
seguridad
anualmente en los
barrios con mayores
índices de Violencia</t>
  </si>
  <si>
    <t>Realizar 2 Campañas
de promoción de la
denuncia ciudadana
anualmente</t>
  </si>
  <si>
    <t>Recuperar 30
Entornos Urbanos
deteriorados en los
barrios con mayores
índices de Violencia</t>
  </si>
  <si>
    <t>Realizar 50 operativos
de control a juegos
de azar en el Distrito</t>
  </si>
  <si>
    <t>Realizar 170
Operativos de control
a espectáculos
públicos en el Distrito</t>
  </si>
  <si>
    <t>Trasladar la Cárcel
Distrital de
Cartagena</t>
  </si>
  <si>
    <t>Suscribir Convenio
con el INPEC para la
atención de los
indiciados</t>
  </si>
  <si>
    <t>Diseñar, construir y
dotar una estación
de Bomberos
terrestre en el Distrito</t>
  </si>
  <si>
    <t>Diseñar, construir y
dotar una estación
de Bomberos
acuática en el
Distrito.</t>
  </si>
  <si>
    <t>Dotar con equipos operativos de rescate, control de incendios e incidentes con materiales peligrosos las 3 estaciones de Bomberos existentes.</t>
  </si>
  <si>
    <t>Realizar una (1) actualización Normativa anual a todos los conciliadores en equidad activos en el Distrito.</t>
  </si>
  <si>
    <t>Ampliar la red de Conciliadores en el Distrito con la formación de 40
nuevos Conciliadores en
equidad.</t>
  </si>
  <si>
    <t>Realizar 120 jornadas de
"Justicia a los barrios" pora
acercar los servicios de
justicia a la ciudadanía.</t>
  </si>
  <si>
    <t>Realizar dos campañas
anuales de promoción de
buenas prácticas
ciudadanos en el Distrito.</t>
  </si>
  <si>
    <t>Realizar 60 festivales para
la convivencia en los
barrios priorizodos con
mayor índice de violencia
en el Distrito</t>
  </si>
  <si>
    <t>Atender
Psicosocialmente a 1000
jóvenes vinculados a
Pandillas y sus familias.</t>
  </si>
  <si>
    <t>Identificar y ejecutar 80
Iniciativas juveniles para
promover
emprendimiento</t>
  </si>
  <si>
    <t>Realizar 2 festivales
deportivos por localidad
anualmente.</t>
  </si>
  <si>
    <t>Realizar 2 festivales
artísticos por localidad
anualmente</t>
  </si>
  <si>
    <t>Implementar 2 Mesas de
Dialogo anualmente.</t>
  </si>
  <si>
    <t>Suscribir un convenio con
ASOMENORES
anualmente.</t>
  </si>
  <si>
    <t>Diseñar e
implementar un Plan
Distrital de
Prevención y
protección de
violaciones graves a
los DDHH y DIH</t>
  </si>
  <si>
    <t>Construir un centro
para la atención
integral a las
víctimas del
conflicto asentados
en el Distrito</t>
  </si>
  <si>
    <t>Garantizar atención
inmediata con
enfoque de género,
diferencial y étnico
a 1.261 victimas del
conflicto</t>
  </si>
  <si>
    <t>Garantizar el acceso
de 2156 hogares
Victimas del
conflicto armado a
programas de
Generación de
ingresos y auto
sostenimiento con
enfoque de género,
diferencial y étnico</t>
  </si>
  <si>
    <t>Garantizar el acceso
a vivienda Urbana a
1,488 personas
víctimas del
conflicto</t>
  </si>
  <si>
    <t>Garantizar el acceso
a solución de
mejoramiento de
habitabilidad a 400
víctimas del
conflicto.</t>
  </si>
  <si>
    <t>Garantizar el acceso
a programas de
atención sicosocial y
salud mental para
6,825 víctimas del
conflicto asentada
en el Distrito con
enfoque de género,
diferencial y étnico</t>
  </si>
  <si>
    <t>Construir un Museo
de Memoria
Histórica en el
Distrito de
Cartagena como
Acción de Memoria
Histórica y Medidas
de Satisfacción a
Población Victima
en el Distrito.</t>
  </si>
  <si>
    <t>Garantizar que los
22 miembros de la
mesa Distrital de
Víctimas accedan a
incentivos técnicos y
logísticos para la
participación
efectiva.</t>
  </si>
  <si>
    <t>Realizar una
caracterización con
enfoque de género,
diferencial y étnico
de la totalidad de la
población víctima
del conflicto
asentada en el
Distrito.</t>
  </si>
  <si>
    <t>Promover la
creación de una
instancia
administrativa de
carácter distrital de
alto nivel para la
articulación del
sistema local de
atención integral a
Víctimas del
conflicto en
Cartagena.</t>
  </si>
  <si>
    <t>Implementar 6 mesas
de diálogos y
reconciliación con la
población en proceso
de reintegración social
y los comunidades
receptoras.</t>
  </si>
  <si>
    <t>Formar a  317 personas
en proceso de
reintegración social
como gestores de Paz
poro el desarrollo de
uno cultura de paz.</t>
  </si>
  <si>
    <t>Vincular a 226 personas
en procesos de
reintegración social a
iniciativas de
generación de
ingresos.</t>
  </si>
  <si>
    <t>Garantizar que 45
personas en proceso
de reintegración accedan a VIS en el
Distrito</t>
  </si>
  <si>
    <t>Construir
colectivamente un
documento de
Política Pública de
DDHH y sus
instrumentos de
seguimiento y
evaluación</t>
  </si>
  <si>
    <t>Realizar 12 Jornadas
de sensibilización en
DDHH en los lE del
Distrito, servidores
públicos, entidades
privadas y
comunidad en
General.</t>
  </si>
  <si>
    <t>Realizar 4 Jornadas
de Prevención y
atención en ESCNNA
en las lE del Distrito,
servidores públicos,
entidades privadas y
comunidad en Gral.</t>
  </si>
  <si>
    <t>Realizar 12 Jornadas
de Prevención y
atención en Trata de
Personas en las lE del
Distrito, servidores
públicos, entidades
privadas y
comunidad en Gral.</t>
  </si>
  <si>
    <t>Modificar el acuerdo
014 de 2008 que
reglamenta el
Comité DDHH para
reorganizario y
ampliar su
denominación a
comité de DDHH, Paz
y Post Conflicto</t>
  </si>
  <si>
    <t>Realizar un   nuevo
ejercicio de
priorización de
Presupuesto
Participotivo en el
Distrito</t>
  </si>
  <si>
    <t>Formular e inscribir
ante el Banco de
Proyectos la totalidad
de los nuevos
proyectos priorizados
por la comunidad</t>
  </si>
  <si>
    <t>Priorizar los nuevos
proyectos
concertados por la
comunidad</t>
  </si>
  <si>
    <t>Priorizar los 91
proyectos
concretados en 2007
y 2009</t>
  </si>
  <si>
    <t>% de comunidades afros con Planes
de etnodesarrollo Formulados</t>
  </si>
  <si>
    <t>El 10% (3 de 28
comunidades afros) con
planes de etnodesarrollo.
El 25% ( 1 de 4
comunidad Indígeno)
con plan de vida
formulado</t>
  </si>
  <si>
    <t>% de registro de casos de
discriminación en la ciudad
de Cartagena.</t>
  </si>
  <si>
    <t>ND</t>
  </si>
  <si>
    <t>Iniciativas productivas afro e
indígenas apoyadas</t>
  </si>
  <si>
    <t>TASA DE HOMICIDIO POR CIEN
MIL HABITANTES</t>
  </si>
  <si>
    <t>27 Tasa de Homicidio por
cien mil habitantes</t>
  </si>
  <si>
    <t>TASA DE EXTORSION POR CIEN
MIL HABITANTES</t>
  </si>
  <si>
    <t>11.21
Fuente: COSED 2014</t>
  </si>
  <si>
    <t>TASA DE HURTO A PERSONAS
POR CIEN MIL HABITANTES</t>
  </si>
  <si>
    <t>109.07
Fuente: COSED 2014</t>
  </si>
  <si>
    <t>HURTOS A RESIDENCIAS</t>
  </si>
  <si>
    <t>217
Fuente: COSED 2014</t>
  </si>
  <si>
    <t>Operativos de control
preventivo y
soncionctorio realizados
para el cumplimiento de
las normas de
convivencia y seguridad
en la ciudad.</t>
  </si>
  <si>
    <t>110 operativos: 25
operativos de control a
juegos de azar y 85 a
espectáculos públicos.
Fuente: SICC2014</t>
  </si>
  <si>
    <t>Nueva cárcel Distrital</t>
  </si>
  <si>
    <t>Cárcel Distrital de
Mujeres en declaratoria
de Obra Ruinosa y
ubicada en Centro
Histórico de Cartagena.</t>
  </si>
  <si>
    <t>Tiempo de respuesta del
cuerpo de Bomberos.</t>
  </si>
  <si>
    <t>Atención de
emergencias en la zona
industrial de Mamonal en
Cartagena
con tiempos de
respuesta con rango
promedio entre 10 a 20
minutos.</t>
  </si>
  <si>
    <t>Cobertura de respuesta
del cuerpo de Bomberos.</t>
  </si>
  <si>
    <t>0% de cobertura de
Bomberos paro
respuesta acuática e
insular en el Distrito.</t>
  </si>
  <si>
    <t>Capacidad operativo
del cuerpo de Bomberos</t>
  </si>
  <si>
    <t>Tres estaciones de
Bomberos terrestres:
Bocagrande, Santo Lucia
y Bosque.
Con capacidad
operativa de un 70%.</t>
  </si>
  <si>
    <t xml:space="preserve">Tasa de Violencia Intrafamiliar  por cien mil habitantes </t>
  </si>
  <si>
    <t>131.9
Fuente; Cosed 2014</t>
  </si>
  <si>
    <t>Delitos sexuales</t>
  </si>
  <si>
    <t>485
Fuente; Cosed 2014</t>
  </si>
  <si>
    <t>Porcentaje de personas que
considera que en Cartagena
se respetan los normas de
convivencia ciudadana</t>
  </si>
  <si>
    <t>17.4
Fuente: Cartagena
como vamos 2014</t>
  </si>
  <si>
    <t>Porcentaje de reducción
del número de pandillas Homicidios, hurtos, y riñas cometidos por
adolescentes y jóvenes que pertenecen a grupos de pandillas en el Distrito de Cartagena</t>
  </si>
  <si>
    <t>51 cuyos victimarios son
adolescentes y jóvenes
que pertenecen a
grupos de pandilla.
Fuente: Policía
Nacional a 2014</t>
  </si>
  <si>
    <t>24 hurtos perpetrados
por adolescentes y
jóvenes que
pertenecen a grupos
de pandilla
Fuente: Policía
Nocional a 2014</t>
  </si>
  <si>
    <t>27 riñas entre
adolescentes y jóvenes
que pertenecen a
grupos de pandilla
Fuente: Policía
Nacional a 2014</t>
  </si>
  <si>
    <t>86 pandillas
Fuente (sec. Interior
2015)</t>
  </si>
  <si>
    <t>Porcentaje de reducción
del Número de   Adolescentes y Jóvenes
que ingresan al Sistema de
Responsabilidad Penal pora
Adolescentes en las
distintas modalidades</t>
  </si>
  <si>
    <t>400 Adolescentes y
Jóvenes que ingresan
al Sistema de
Responsabilidad Penal
para Adolescentes en
las distintas
modalidades
Fuente; Asomenores e
ICBF2014</t>
  </si>
  <si>
    <t>Riesgo de Victimización</t>
  </si>
  <si>
    <t>Centro para la atención integral a las víctimas del conflicto asentados
en el Distrito en  funcionamiento</t>
  </si>
  <si>
    <t>Un punto de atención a víctimas en la modalidad de arriendo insuficiente para la atención de 87.014 víctimas asentados en el Distrito Fuente: Red
Nacional de Información 2016</t>
  </si>
  <si>
    <t>Cobertura de población víctima que ha sido atendida en urgencia
en la modalidad de Albergue y externa Con enfoque de género,
diferencial y étnico</t>
  </si>
  <si>
    <t>11% (1261
atenciones/11 mil
declaraciones
promedio en los
últimos 4 años)
Fuente SICC:2015</t>
  </si>
  <si>
    <t>cobertura de población víctima que ha sido  atendida en programas de Generación de ingresos, apoyo al auto
sostenimiento, y  vinculación laboral
con enfoque de género,
diferencial y étnico</t>
  </si>
  <si>
    <t>31 % ( 7378 hogares
han recibido
atención sobre un
total de 23800
hogares que
demandan esa
atención)
Fuente: Subdirección
RNI2015</t>
  </si>
  <si>
    <t>Porcentaje de personas víctimas del conflicto que accede avivienda Urbano</t>
  </si>
  <si>
    <t>22% ( 16,375 personas
que manifiestan
contar con vivienda
sobre el total
personas sin
información de
vivienda 73,719)
Fuente: Fonvivienda
2014</t>
  </si>
  <si>
    <t>Cobertura en programas de atención sicosocial y salud mental para Población víctima del
conflicto</t>
  </si>
  <si>
    <t>1% (975 personas
manifiestan haber
recibido rehabilitación
Psicológica sobre
87.014 Victimas)
Fuente: UARIV 2014</t>
  </si>
  <si>
    <t>Museo de Memoria Histórica
construido</t>
  </si>
  <si>
    <t>Mesa Distrital de victimas atendida</t>
  </si>
  <si>
    <t>Mesa Distrital de
Victimas integrada
por 22 lideres</t>
  </si>
  <si>
    <t>Caracterización de la población Victima del Conflicto asentada en
el Distrito realizada</t>
  </si>
  <si>
    <t>Instancia administrativa de
carácter distrital de alto nivel
creada.</t>
  </si>
  <si>
    <t>Programa de Victimas adscrito a la SICC</t>
  </si>
  <si>
    <t>Porcentaje de personas en proceso de reintegración social que
acceden o procesos de
reconciliación en el  Distrito</t>
  </si>
  <si>
    <t>Porcentaje de personas en proceso
de reintegración social que
acceden a iniciativas de generación
de ingresos en el Distrito</t>
  </si>
  <si>
    <t>Solo el 8% (40 de 453
personas en proceso de reintegración social
beneficiadas con iniciativas de  eneración
de ingreso</t>
  </si>
  <si>
    <t>Porcentaje de personas en proceso de  reintegración social que
acceden a una vivienda digna</t>
  </si>
  <si>
    <t>solo el 10% (45 de 453
personas en proceso de
reintegración social
)beneficiadas con
vivienda de Interés social</t>
  </si>
  <si>
    <t>Porcentaje de ejecución de la Política
Publica de DDHH</t>
  </si>
  <si>
    <t>Porcentaje de reducción del número de violaciones a los DDHH en el Distrito</t>
  </si>
  <si>
    <t xml:space="preserve">N° casos de abuso
sexual nna:
397
N° de casos de
denuncias dtendidos
por amenazas: 747
N° de casos
atendidos en trata
de personas: 3
N° de casos por
agresiones físicas, por
discriminación
sexual:4
</t>
  </si>
  <si>
    <t>Porcentaje de los proyectos de
presupuesto porticipativo
contratados.</t>
  </si>
  <si>
    <t>47% (82 proyectos
contratados de 173
priorizados)
Fuente: Secretaría del
Interior y Convivencia
ciudadana</t>
  </si>
  <si>
    <t>Numero de
Comunidades Afro
con planes de
etnodesarrollo
formulados</t>
  </si>
  <si>
    <t>Numero de
comunidades
indígenos con planes
de vida formulados</t>
  </si>
  <si>
    <t>Consejos comunitarios
con titulación
colectiva.</t>
  </si>
  <si>
    <t>Consejos comunitarios
con reglamentos
internos tormulados</t>
  </si>
  <si>
    <t>Comunidades Atros
con guardia ancestral
conformada.</t>
  </si>
  <si>
    <t>Organizaciones
Afrodescendiente
Fortalecidas</t>
  </si>
  <si>
    <t>Observatorio
Organizado</t>
  </si>
  <si>
    <t>Investigaciones
realizadas por el
ODAR.</t>
  </si>
  <si>
    <t>Campañas
antidiscriminación
realizadas por el
ODAR.</t>
  </si>
  <si>
    <t>Funcionarios
capacitados en
Enfoque
diferencial</t>
  </si>
  <si>
    <t>iniciativas de
ennprendimiento
Indígenas en el
Distrito</t>
  </si>
  <si>
    <t>iniciativas de
ennprendimiento de
Población Afro</t>
  </si>
  <si>
    <t>Familias
Afrodescendientes
caracterizadas y
atendidas.</t>
  </si>
  <si>
    <t>Plan Integral de
seguridad y
convivencia
ciudadana
Formulado y
ejecutado.</t>
  </si>
  <si>
    <t>Consejos
Comunales de
Seguridad
realizados</t>
  </si>
  <si>
    <t>Campañas de
promoción de la
denuncia
ciudadana
realizadas
anualmente</t>
  </si>
  <si>
    <t>Barrios priorizados
con entornos
urbanos
recuperados para
la convivencia.</t>
  </si>
  <si>
    <t>Operativos de
control a juegos de
azar y espectáculos
públicos realizados
en el Distrito</t>
  </si>
  <si>
    <t>Convenio con el
INPEC</t>
  </si>
  <si>
    <t>1 estación de
Bomberos terrestre
en el Distrito.</t>
  </si>
  <si>
    <t>1 estación de
Bomberos acuática
en el Distrito.</t>
  </si>
  <si>
    <t xml:space="preserve">Estaciones de
Bomberos existentes dotadas con equipos  operativos y de rescate, control de incendios e incidentes con materiales peligrosos
</t>
  </si>
  <si>
    <t>Conciliadores en
equidad
actualizados
normativamente.</t>
  </si>
  <si>
    <t>Nuevos
Conciliadores
formados.</t>
  </si>
  <si>
    <t>Jornadas de
Justicia a los
barrios
realizadas.</t>
  </si>
  <si>
    <t>Compaña de
promoción de
buenas prácticas
ciudadanas
realizados</t>
  </si>
  <si>
    <t>Festivales para
convivencia
realizados.</t>
  </si>
  <si>
    <t>Estrategia de
Atención y
orientación
Psicosocial a
familias y jóvenes
vinculados a
pandillas
diseñada</t>
  </si>
  <si>
    <t>Banco de
iniciativas
juveniles pora
promover
emprendimiento.</t>
  </si>
  <si>
    <t>Festivales
deportivos
juveniles en los
barrios
priorizados.</t>
  </si>
  <si>
    <t>Festivales
artísticos juveniles
en los barrios
priorizados.</t>
  </si>
  <si>
    <t>Mesas de Dialogo
Realizadas con
grupos de
pandillas</t>
  </si>
  <si>
    <t>Convenio con
ASOMENORES
suscrito
anualmente.</t>
  </si>
  <si>
    <t>Plan Distrital de
prevención y
protección de
violaciones graves a
los DDHH y DIH
implementodo</t>
  </si>
  <si>
    <t>Centro para la
atención integral a
las víctimas del
conflicto asentadas
en el Distrito
Construido</t>
  </si>
  <si>
    <t>Atención inmediata
con enfoque de
género, diferencial y
étnico a Víctimas del
Conflicto</t>
  </si>
  <si>
    <t>Programas de
Generación de
ingresos, auto
sostenimiento y
alianzas estratégicas
para procesos de
vinculación laboral
con enfoque de
género, diferencial y
étnico garantizado.</t>
  </si>
  <si>
    <t>Personas víctimas
del conflicto que
accede o vivienda
Urbana</t>
  </si>
  <si>
    <t>Personas víctimas
del conflicto que
accede a soluciones
de mejoramiento de
hiabitabilidad</t>
  </si>
  <si>
    <t>Personas víctimas
del conflicto que
accede a
programas de
atención sicosocial y
salud mental</t>
  </si>
  <si>
    <t>Museo de Memoria
Histórica construido
y al servicio de las
víctimas y la
sociedad.</t>
  </si>
  <si>
    <t>Representantes de
la población victima
que reciben
incentivos técnicos y
logísticos para
participar en
espacios de
participación</t>
  </si>
  <si>
    <t>Estrategia de
caracterización con
enfoque de género,
diferencial y étnico
de la población
víctima del conflicto
implementada</t>
  </si>
  <si>
    <t>Instancia
administrativa de
carácter distrital de
alto nivel creado.</t>
  </si>
  <si>
    <t>Mesas de Diálogo y
reconciliación
Realizados</t>
  </si>
  <si>
    <t>Personas en proceso
de reintegración
social como gestores
de Paz.</t>
  </si>
  <si>
    <t>Población
desmovilizada que
accede o iniciativas
productivas de
generación de
ingreso</t>
  </si>
  <si>
    <t>Población
desmovilizada que
accede a viviendas de ínteres social</t>
  </si>
  <si>
    <t>Una política Pública
de DDHH Formulada y
ejecutada</t>
  </si>
  <si>
    <t>Jornadas de
Promoción,
Prevención y
atención en DDHH,</t>
  </si>
  <si>
    <t>Jornadas de
Promoción,
Prevención y
atención en ESCNNA</t>
  </si>
  <si>
    <t>Jornadas de
Promoción,
Prevención y
atención en Trata de
personas realizadas</t>
  </si>
  <si>
    <t>Acuerdo Modificado</t>
  </si>
  <si>
    <t>Ejercicios de
priorización de
Presupuesto
Participotivo realizados
en el Distrito</t>
  </si>
  <si>
    <t>Proyectos Priorizados en
cada UCG según eje
de Inversión.</t>
  </si>
  <si>
    <t>Proyectos priorizados
contratados</t>
  </si>
  <si>
    <t>3 de 28 comunidades
afros con planes de
etnodesarrollo</t>
  </si>
  <si>
    <t>2 Investigaciones
realizadas: 1Memoria
Histórica de Casos de
Discriminación Racial
en Cartagena 2005-
2015
2. Discriminación de
Mercado en los
empresas privadas en
Cartagena:
Determinantes para
posiciones de Alto
rango de
Afrocolombianos.
Palengueros y raizales.</t>
  </si>
  <si>
    <t>1 Campaña "Ser Negro
es Hermoso"</t>
  </si>
  <si>
    <t>1 Plan formulado</t>
  </si>
  <si>
    <t>2 campañas realizadas</t>
  </si>
  <si>
    <t>15 Entornos Urbanos
deteriorados
recuperados</t>
  </si>
  <si>
    <t>25 Operativos de control
a  juegos de azar</t>
  </si>
  <si>
    <t>85 Operativos de control
a espectáculos públicos</t>
  </si>
  <si>
    <t>40 conciliadores
capacitados en el
Distrito.</t>
  </si>
  <si>
    <t>40 Conciliadores en
Equidad</t>
  </si>
  <si>
    <t>800 jóvenes
atendidos</t>
  </si>
  <si>
    <t>2 mesas de Paz
realizadas en 2015</t>
  </si>
  <si>
    <t>Un Convenio
Asomenores 2015</t>
  </si>
  <si>
    <t>Un albergue de
atención
Humanidad en
modalidad de
convenio</t>
  </si>
  <si>
    <t>7378 hogares tian
accedido a
programas de
generación de
ingreso.</t>
  </si>
  <si>
    <t>16,375 personas que
manifiestan contar
con vivienda</t>
  </si>
  <si>
    <t>975 personas</t>
  </si>
  <si>
    <t>Programa de
Victimas adscrito a la SiCC</t>
  </si>
  <si>
    <t>1 Comité DDHH</t>
  </si>
  <si>
    <t>Ultima Priorización
realizada en 2009</t>
  </si>
  <si>
    <t>173 proyectos
priorizados en los
ejercicios de 2007 Y
2009</t>
  </si>
  <si>
    <t>82 Proyectosde las
priorizaciones de
2007 Y 2009</t>
  </si>
  <si>
    <t>2017-13001-0008</t>
  </si>
  <si>
    <t>Fortalecimiento de los mecanismos institucionales y comunitarios de prevención y reacción a situaciones de riesgo por conductas delictivas en  Cartagena</t>
  </si>
  <si>
    <t>2017-13001-0011</t>
  </si>
  <si>
    <t>Fortalecimiento institucional de la secretaría del interior y convivencia ciudadana</t>
  </si>
  <si>
    <t>2017-13001-0012</t>
  </si>
  <si>
    <t>Fortalecimiento y atención integral a internos de los establecimientos carcelarios de Cartagena</t>
  </si>
  <si>
    <t>2017-13001-0010</t>
  </si>
  <si>
    <t>Fortalecimiento del cuerpo de bomberos de cartagena para optimizar su nivel de anticipación y mitigacion de incendios y otras calamidades conexas de cara al actual posicionamiento de la ciudad y sus proyecciones de crecimiento. Cartagena</t>
  </si>
  <si>
    <t>2017-13001-0025</t>
  </si>
  <si>
    <t xml:space="preserve"> Fortalecimiento del Sistema Distrital de Acceso a la Justicia Cercano al Ciudadano: Casas de Justicia, Inspecciones de polica, Comisarias de familia y Conciliadores en equidad. Cartagena</t>
  </si>
  <si>
    <t>Formación Cartagena por la convivencia</t>
  </si>
  <si>
    <t>2017-13001-0014</t>
  </si>
  <si>
    <t>Asistencia y Atención integral a los niños, niñas,  adolescentes y jóvenes en riesgo de vincularse a actividades delictivas y en conflicto con la ley penal en el distrito de Cartagena</t>
  </si>
  <si>
    <t>Asistencia, atención y reparación integral a las víctimas del conflicto Armado</t>
  </si>
  <si>
    <t>2018-13001-0280</t>
  </si>
  <si>
    <t xml:space="preserve">Fortalecimiento del  proceso de reintegración social en el Distrito de Cartagena </t>
  </si>
  <si>
    <t>2017-13001-0013</t>
  </si>
  <si>
    <t xml:space="preserve">Promoción y Protección de los Derechos Humanos en el Distrito de Cartagena </t>
  </si>
  <si>
    <t>2017-13001-0015</t>
  </si>
  <si>
    <t>Según priorización</t>
  </si>
  <si>
    <t>Plan formulado para el periodo 2016-2019 y en ejecución</t>
  </si>
  <si>
    <t>22 miembros de la mesa de victimas beneficiados</t>
  </si>
  <si>
    <t>1 documento de política pública construido en 2017</t>
  </si>
  <si>
    <t>Suscribir convenio interadministrativo con dirección general del INPEC para recibo y atención de población masculina con medidas de aseguramiento.</t>
  </si>
  <si>
    <t>Cárcel Distrital de
Cartagena
funcionando en
inmueble que
cumpla
condiciones de
seguridad.</t>
  </si>
  <si>
    <t>Acompañar a los 26
consejos comunitarios en
el proceso de
conformación de
guardas ancestrales</t>
  </si>
  <si>
    <t xml:space="preserve"> Garantizar el equipo técnico, jurídico y psicosocial de inspecciones de policía, casas de justicia y comisarias de familia, con el  perfil requerido y de manera permanente.</t>
  </si>
  <si>
    <t>Implementar plan
Distrital de
Prevención y
protección de
violaciones graves a
los DDHH y DIH</t>
  </si>
  <si>
    <t>Medidas de prevención temprana y urgente adoptadas</t>
  </si>
  <si>
    <t>operativos realizados de control y seguimiento  a  juegos de azar.</t>
  </si>
  <si>
    <t>Operativos de
control a espectáculos
públicos realizados
en el Distrito</t>
  </si>
  <si>
    <t>convenio suscrito con INPEC</t>
  </si>
  <si>
    <t xml:space="preserve"> estaciones de Bomberos existentes dotadas </t>
  </si>
  <si>
    <t>Realizar  consejos
comunales de
seguridad
 en los
barrios con mayores
índices de Violencia</t>
  </si>
  <si>
    <t xml:space="preserve">Realizar  operativos
de control a juegos
de azar en el Distrito
</t>
  </si>
  <si>
    <t xml:space="preserve">Realizar 
Operativos de control
a espectáculos
públicos en el Distrito
</t>
  </si>
  <si>
    <t>Casas de Justicia Moviles realizadas</t>
  </si>
  <si>
    <t>Inspecciones de Policia, Casas de Justica y comisarias de familia fortalecidas  con personal técnico(ingenierosy/o arquitectos), jurídico y psicosocial contratado</t>
  </si>
  <si>
    <t xml:space="preserve">Carcel distrital funcionando en Inmueble tempotal </t>
  </si>
  <si>
    <t>Personal  juridico,medico y psico-social contratado</t>
  </si>
  <si>
    <t xml:space="preserve"> jovenes  atendidos 
Psicosocialmente </t>
  </si>
  <si>
    <t>Garantizar atención
inmediata con
enfoque de género,
diferencial y étnico
a  victimas del
conflicto</t>
  </si>
  <si>
    <t>hogares victimas del conflicto beneficiarios  de Iniciativas de Generacion de ingresos</t>
  </si>
  <si>
    <t xml:space="preserve"> hogares victimas del conflicto que acceden a vivienda propia</t>
  </si>
  <si>
    <t xml:space="preserve"> hogares victimas del conflicto que acceden a soluciones de habitabilidad</t>
  </si>
  <si>
    <t xml:space="preserve">Representantes de la población victima que reciben
incentivos técnicos y logísticos </t>
  </si>
  <si>
    <t>Garantizar que los
miembros de la
mesa Distrital de
Víctimas accedan a
incentivos técnicos y
logísticos para la
participación
efectiva.</t>
  </si>
  <si>
    <t>Fortalecimiento de los mecanismos comunitarios de prevención del delito</t>
  </si>
  <si>
    <t>ICLD</t>
  </si>
  <si>
    <t>Diagnistico de
lo Política Pública
de DDHH en el
Distrito.</t>
  </si>
  <si>
    <t>Por seleccionar de acuerdo a solicitudes de las comunidades</t>
  </si>
  <si>
    <t>Población Carcelaria Femenina</t>
  </si>
  <si>
    <t>Población Victima solicitante de medidas de proteccion</t>
  </si>
  <si>
    <t xml:space="preserve">669 hogares victimas </t>
  </si>
  <si>
    <t>379 hogares victimas</t>
  </si>
  <si>
    <t>133 hogares victimas</t>
  </si>
  <si>
    <t>226 personas victimas</t>
  </si>
  <si>
    <t xml:space="preserve">22 Representantes de la población victima </t>
  </si>
  <si>
    <t>Población Carcelaria Masculina sindicada</t>
  </si>
  <si>
    <t xml:space="preserve">ACTIVIDADES DEL PROYECTO </t>
  </si>
  <si>
    <t xml:space="preserve">NOMBRE INDICADOR </t>
  </si>
  <si>
    <r>
      <rPr>
        <sz val="7"/>
        <rFont val="Times New Roman"/>
        <family val="1"/>
      </rPr>
      <t xml:space="preserve">  </t>
    </r>
    <r>
      <rPr>
        <sz val="10"/>
        <rFont val="Arial"/>
        <family val="2"/>
      </rPr>
      <t>Dotar con equipos operativos de rescate, control de incendios e incidentes con materiales peligrosos las  estaciones de Bomberos existentes.</t>
    </r>
  </si>
  <si>
    <t>453 personas en proceso
de reintegración o
reinsertados en el Distrito.
Fuente: ACR</t>
  </si>
  <si>
    <t>Construcción de  un centro para la atención integral o las víctimas del conflicto asentadas en el Distrito</t>
  </si>
  <si>
    <t>Garantizar el acceso
a programas de
atención psicosocial y
salud mental a víctimas del
conflicto asentada
en el Distrito con
enfoque de género,
diferencial y étnico</t>
  </si>
  <si>
    <t>2017-13001-0009</t>
  </si>
  <si>
    <t>2017-13001-0007</t>
  </si>
  <si>
    <t>40 conciliadores reactivados</t>
  </si>
  <si>
    <t>Un punto de
atención o víctimas
en la modalidad de
arriendo insuficiente
para la atención de
119,485 víctimas
asentados en el
Distrito</t>
  </si>
  <si>
    <t>1 punto de atención a victimas adecuado en 2019</t>
  </si>
  <si>
    <t>1 caracterizacion realizada en 2017</t>
  </si>
  <si>
    <t>David Munera Cavadia
Secretario del Interior</t>
  </si>
  <si>
    <t>APROPIACION INICIAL 2020</t>
  </si>
  <si>
    <t xml:space="preserve">Fortalecimiento de los grupos  étnicos en el contexto de los derechos  con enfoque diferencial en el distrito de Cartagena </t>
  </si>
  <si>
    <t xml:space="preserve">David Munera Cavadia
Secretario del Interior </t>
  </si>
  <si>
    <t xml:space="preserve">David Munera Cavadia 
Secretario del Interior </t>
  </si>
  <si>
    <t>Garantizar arriendo  del  inmueble donde fue trasladada  la  Carcel Distrital de Cartagena</t>
  </si>
  <si>
    <t>Realizar 9 jornadas de
"Justicia a los barrios" para  acercar los
servicios de justicia a la
ciudadanía.</t>
  </si>
  <si>
    <t xml:space="preserve">Atender Psicosocialmente  a
50 jóvenes
vinculados a
pandillas.
</t>
  </si>
  <si>
    <t>50 jóvenes
vinculados a
pandillas.</t>
  </si>
  <si>
    <t>VALOR  A  2020</t>
  </si>
  <si>
    <t>AVANCE ACUMULADO  META PRODUCTO 2016-2019</t>
  </si>
  <si>
    <t>El 27 de Diciembre de 2019  fue aprobado el Acuerdo 187 por medio del cual se crea el Consejo de Paz, Recocnicliación, Convivencia y DDHH en el Distrito de Cartagena.</t>
  </si>
  <si>
    <t>No se programan actividades para este  proyecto por que en  cuerdo N° 018 de fecha 23 de Diciembre de 2019 y decreto de liquidación N° 1564 de 27 de Diciembre de 2019 no se asignan recursos para su ejecución en la vigencia 2020.</t>
  </si>
  <si>
    <t>No se programan actividades para el proyecto por que en  cuerdo N° 018 de fecha 23 de Diciembre de 2019 y decreto de liquidación N° 1564 de 27 de Diciembre de 2019 no se asignan recursos para su ejecución en la vigencia 2020.</t>
  </si>
  <si>
    <t>No se programan actividades para este subprograma debido a que  en  cuerdo N° 018 de fecha 23 de Diciembre de 2019 y decreto de liquidación N° 1564 de 27 de Diciembre de 2019 no se asignan recursos para su ejecución en la vigencia 2020.</t>
  </si>
  <si>
    <t>No se programan actividades para el proyecto por que en  cuerdo N° 018 de fecha 23 de Diciembre de 2019 y decreto de liquidación N° 1564 de 27 de Diciembre de 2019 no se asignan recursos para para su ejecución en la vigencia 2020.</t>
  </si>
  <si>
    <t>Coordinar con Corvivienda  el acceso
a vivienda Urbana  personas
víctimas del
conflicto</t>
  </si>
  <si>
    <t>Coordinar con Corvivienda  el acceso
a solución de
mejoramiento de
habitabilidad a 
víctimas del
conflicto.</t>
  </si>
  <si>
    <t xml:space="preserve"> poblacion victima atendida  en albergue de
atención
Humanidad </t>
  </si>
  <si>
    <t>100 personas victimas</t>
  </si>
  <si>
    <t xml:space="preserve">Realizar Caravanas de seguridad  para promoción de la
denuncia ciudadana
</t>
  </si>
  <si>
    <t xml:space="preserve">caravanas de seguridad realizadas
</t>
  </si>
  <si>
    <t xml:space="preserve">caravanas de seguridad realizadas
</t>
  </si>
  <si>
    <t>Totalidad habitantes del Distrito de Cartagena</t>
  </si>
  <si>
    <t>Formular y aprobar  PISCC 2020-2023</t>
  </si>
  <si>
    <t xml:space="preserve">Realizar campañas de  promoción de la
denuncia ciudadana
</t>
  </si>
  <si>
    <t xml:space="preserve"> PISCC formulado y aprobado</t>
  </si>
  <si>
    <t>Fortalecimiento  de la Secretaría del Interior y convivencia ciudadana</t>
  </si>
  <si>
    <t>Fortalecimiento y atención integral a internos de los establecimientos carcelarios</t>
  </si>
  <si>
    <t>Fortalecimiento y atención integral a internos de los establecimientos carcelarios-TRASLADO CARCEL SAN DIEGO</t>
  </si>
  <si>
    <t xml:space="preserve">Fortalecimiento y atención integral a internos de los establecimientos carcelarios- CONVENIO INPEC  </t>
  </si>
  <si>
    <t>Fortalecimiento del cuerpo de Bomberos   para optimizar su nivel de anticipación y mitigación de incendios</t>
  </si>
  <si>
    <t xml:space="preserve">
Rendimientos financieros sobretasa bomberil
</t>
  </si>
  <si>
    <t>Fortalecimiento sistema acceso a justicia cercana al ciudadano: Inspecciones de policía, comisarias de familia y casas de justicia.</t>
  </si>
  <si>
    <t>ICLD
Rendimientos financieros ICLD</t>
  </si>
  <si>
    <t xml:space="preserve">ICLD
</t>
  </si>
  <si>
    <t>Asistencia integral de niños, adolescentes y jovenes vinculados a actividades delictivas, con flicto con la ley penal</t>
  </si>
  <si>
    <t xml:space="preserve"> Coordinar con el PES  y el gobierno nacional el acceso
de hogares
Victimas del
conflicto armado a
programas de
Generación de
ingresos y auto
sostenimiento con
enfoque de género,
diferencial y étnico</t>
  </si>
  <si>
    <t>Asistencia, atención  y reparación integral a víctimas del conflicto armado</t>
  </si>
  <si>
    <t xml:space="preserve">campañas de  promoción de la
denuncia ciudadana realizadas
</t>
  </si>
  <si>
    <t xml:space="preserve">Fondo territorial de seguridad y convivencia ciudadana-FONSET
</t>
  </si>
  <si>
    <t xml:space="preserve">impuesto de obras viales
Multas código nacional de policía </t>
  </si>
  <si>
    <t xml:space="preserve">David  Munera Cavadia
Secretario del Interior </t>
  </si>
  <si>
    <t>Garantizar la  atención juridica,médica y  psicosocial a las internas de la carcel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</si>
</sst>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_);\(&quot;$&quot;\ #,##0\)"/>
    <numFmt numFmtId="165" formatCode="&quot;$&quot;\ #,##0.00_);\(&quot;$&quot;\ #,##0.00\)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68" formatCode="&quot;$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7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0" xfId="0" applyFill="1"/>
    <xf numFmtId="0" fontId="0" fillId="0" borderId="12" xfId="0" applyFill="1" applyBorder="1" applyAlignment="1">
      <alignment horizontal="center"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10" fillId="0" borderId="5" xfId="0" applyFont="1" applyFill="1" applyBorder="1" applyAlignment="1">
      <alignment horizontal="justify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0" fillId="0" borderId="5" xfId="0" applyFill="1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textRotation="90"/>
    </xf>
    <xf numFmtId="166" fontId="0" fillId="0" borderId="5" xfId="2" applyFont="1" applyBorder="1" applyAlignment="1">
      <alignment textRotation="90"/>
    </xf>
    <xf numFmtId="0" fontId="0" fillId="0" borderId="5" xfId="0" applyBorder="1" applyAlignment="1">
      <alignment textRotation="90" wrapText="1"/>
    </xf>
    <xf numFmtId="166" fontId="0" fillId="0" borderId="5" xfId="2" applyFont="1" applyBorder="1" applyAlignment="1">
      <alignment vertical="top" textRotation="90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6" fillId="0" borderId="0" xfId="0" applyFont="1"/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39" fontId="0" fillId="0" borderId="5" xfId="2" applyNumberFormat="1" applyFont="1" applyBorder="1" applyAlignment="1">
      <alignment vertical="top" textRotation="90" wrapText="1"/>
    </xf>
    <xf numFmtId="39" fontId="0" fillId="0" borderId="5" xfId="2" applyNumberFormat="1" applyFont="1" applyBorder="1" applyAlignment="1">
      <alignment vertical="top" textRotation="90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4" fontId="0" fillId="0" borderId="5" xfId="0" applyNumberFormat="1" applyBorder="1"/>
    <xf numFmtId="0" fontId="10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14" fontId="0" fillId="0" borderId="5" xfId="0" applyNumberFormat="1" applyBorder="1"/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66" fontId="0" fillId="0" borderId="5" xfId="2" applyFont="1" applyBorder="1" applyAlignment="1">
      <alignment vertical="top" textRotation="90" wrapText="1"/>
    </xf>
    <xf numFmtId="0" fontId="5" fillId="0" borderId="6" xfId="0" applyFont="1" applyFill="1" applyBorder="1" applyAlignment="1">
      <alignment horizontal="center" vertical="top" wrapText="1"/>
    </xf>
    <xf numFmtId="14" fontId="10" fillId="0" borderId="5" xfId="0" applyNumberFormat="1" applyFont="1" applyFill="1" applyBorder="1" applyAlignment="1">
      <alignment horizontal="center" vertical="top" wrapText="1"/>
    </xf>
    <xf numFmtId="166" fontId="0" fillId="0" borderId="5" xfId="2" applyNumberFormat="1" applyFont="1" applyBorder="1" applyAlignment="1">
      <alignment textRotation="90"/>
    </xf>
    <xf numFmtId="0" fontId="0" fillId="0" borderId="5" xfId="0" applyBorder="1" applyAlignment="1">
      <alignment horizontal="right"/>
    </xf>
    <xf numFmtId="0" fontId="10" fillId="0" borderId="5" xfId="0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166" fontId="0" fillId="0" borderId="6" xfId="2" applyFont="1" applyBorder="1" applyAlignment="1">
      <alignment textRotation="90"/>
    </xf>
    <xf numFmtId="166" fontId="0" fillId="0" borderId="4" xfId="2" applyFont="1" applyBorder="1" applyAlignment="1">
      <alignment textRotation="90"/>
    </xf>
    <xf numFmtId="166" fontId="0" fillId="0" borderId="6" xfId="2" applyFont="1" applyBorder="1" applyAlignment="1">
      <alignment textRotation="90" wrapText="1"/>
    </xf>
    <xf numFmtId="0" fontId="5" fillId="0" borderId="6" xfId="0" applyFont="1" applyFill="1" applyBorder="1" applyAlignment="1">
      <alignment vertical="top" textRotation="90" wrapText="1"/>
    </xf>
    <xf numFmtId="0" fontId="5" fillId="0" borderId="7" xfId="0" applyFont="1" applyFill="1" applyBorder="1" applyAlignment="1">
      <alignment vertical="top" textRotation="90" wrapText="1"/>
    </xf>
    <xf numFmtId="166" fontId="5" fillId="0" borderId="6" xfId="2" applyFont="1" applyFill="1" applyBorder="1" applyAlignment="1">
      <alignment vertical="top" textRotation="90" wrapText="1"/>
    </xf>
    <xf numFmtId="166" fontId="5" fillId="0" borderId="7" xfId="2" applyFont="1" applyFill="1" applyBorder="1" applyAlignment="1">
      <alignment vertical="top" textRotation="90" wrapText="1"/>
    </xf>
    <xf numFmtId="39" fontId="0" fillId="0" borderId="6" xfId="2" applyNumberFormat="1" applyFont="1" applyFill="1" applyBorder="1" applyAlignment="1">
      <alignment vertical="top" textRotation="90" wrapText="1"/>
    </xf>
    <xf numFmtId="39" fontId="0" fillId="0" borderId="7" xfId="2" applyNumberFormat="1" applyFont="1" applyFill="1" applyBorder="1" applyAlignment="1">
      <alignment vertical="top" textRotation="90" wrapText="1"/>
    </xf>
    <xf numFmtId="39" fontId="0" fillId="0" borderId="4" xfId="2" applyNumberFormat="1" applyFont="1" applyFill="1" applyBorder="1" applyAlignment="1">
      <alignment vertical="top" textRotation="90" wrapText="1"/>
    </xf>
    <xf numFmtId="39" fontId="0" fillId="0" borderId="6" xfId="2" applyNumberFormat="1" applyFont="1" applyBorder="1" applyAlignment="1">
      <alignment vertical="top" textRotation="90" wrapText="1"/>
    </xf>
    <xf numFmtId="39" fontId="0" fillId="0" borderId="4" xfId="2" applyNumberFormat="1" applyFont="1" applyBorder="1" applyAlignment="1">
      <alignment vertical="top" textRotation="90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 wrapText="1"/>
    </xf>
    <xf numFmtId="9" fontId="10" fillId="0" borderId="6" xfId="1" applyFont="1" applyFill="1" applyBorder="1" applyAlignment="1">
      <alignment horizontal="center" vertical="top" wrapText="1"/>
    </xf>
    <xf numFmtId="9" fontId="10" fillId="0" borderId="4" xfId="1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0" fillId="0" borderId="6" xfId="0" applyFill="1" applyBorder="1"/>
    <xf numFmtId="0" fontId="0" fillId="0" borderId="4" xfId="0" applyFill="1" applyBorder="1"/>
    <xf numFmtId="14" fontId="0" fillId="0" borderId="6" xfId="0" applyNumberFormat="1" applyBorder="1" applyAlignment="1">
      <alignment vertical="top"/>
    </xf>
    <xf numFmtId="14" fontId="0" fillId="0" borderId="7" xfId="0" applyNumberFormat="1" applyBorder="1" applyAlignment="1">
      <alignment vertical="top"/>
    </xf>
    <xf numFmtId="14" fontId="0" fillId="0" borderId="4" xfId="0" applyNumberFormat="1" applyBorder="1" applyAlignment="1">
      <alignment vertical="top"/>
    </xf>
    <xf numFmtId="14" fontId="0" fillId="0" borderId="6" xfId="0" applyNumberFormat="1" applyBorder="1"/>
    <xf numFmtId="14" fontId="0" fillId="0" borderId="4" xfId="0" applyNumberFormat="1" applyBorder="1"/>
    <xf numFmtId="0" fontId="10" fillId="0" borderId="7" xfId="0" applyFont="1" applyFill="1" applyBorder="1" applyAlignment="1">
      <alignment horizontal="center" vertical="top" wrapText="1"/>
    </xf>
    <xf numFmtId="167" fontId="0" fillId="0" borderId="7" xfId="2" applyNumberFormat="1" applyFont="1" applyBorder="1" applyAlignment="1">
      <alignment horizontal="center" vertical="top" textRotation="90" wrapText="1"/>
    </xf>
    <xf numFmtId="167" fontId="0" fillId="0" borderId="4" xfId="2" applyNumberFormat="1" applyFont="1" applyBorder="1" applyAlignment="1">
      <alignment horizontal="center" vertical="top" textRotation="90" wrapText="1"/>
    </xf>
    <xf numFmtId="0" fontId="0" fillId="0" borderId="6" xfId="2" applyNumberFormat="1" applyFont="1" applyBorder="1" applyAlignment="1">
      <alignment horizontal="center" vertical="top" textRotation="90" wrapText="1"/>
    </xf>
    <xf numFmtId="0" fontId="0" fillId="0" borderId="7" xfId="2" applyNumberFormat="1" applyFont="1" applyBorder="1" applyAlignment="1">
      <alignment horizontal="center" vertical="top" textRotation="90" wrapText="1"/>
    </xf>
    <xf numFmtId="0" fontId="0" fillId="0" borderId="4" xfId="2" applyNumberFormat="1" applyFont="1" applyBorder="1" applyAlignment="1">
      <alignment horizontal="center" vertical="top" textRotation="90" wrapText="1"/>
    </xf>
    <xf numFmtId="167" fontId="0" fillId="0" borderId="6" xfId="2" applyNumberFormat="1" applyFont="1" applyBorder="1" applyAlignment="1">
      <alignment horizontal="center" vertical="top" textRotation="90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37" fontId="0" fillId="0" borderId="6" xfId="2" applyNumberFormat="1" applyFont="1" applyBorder="1" applyAlignment="1">
      <alignment horizontal="center" vertical="top" textRotation="90" wrapText="1"/>
    </xf>
    <xf numFmtId="37" fontId="0" fillId="0" borderId="4" xfId="2" applyNumberFormat="1" applyFont="1" applyBorder="1" applyAlignment="1">
      <alignment horizontal="center" vertical="top" textRotation="90" wrapText="1"/>
    </xf>
    <xf numFmtId="164" fontId="0" fillId="0" borderId="6" xfId="2" applyNumberFormat="1" applyFont="1" applyBorder="1" applyAlignment="1">
      <alignment horizontal="center" vertical="top" textRotation="90" wrapText="1"/>
    </xf>
    <xf numFmtId="164" fontId="0" fillId="0" borderId="7" xfId="2" applyNumberFormat="1" applyFont="1" applyBorder="1" applyAlignment="1">
      <alignment horizontal="center" vertical="top" textRotation="90" wrapText="1"/>
    </xf>
    <xf numFmtId="164" fontId="0" fillId="0" borderId="4" xfId="2" applyNumberFormat="1" applyFont="1" applyBorder="1" applyAlignment="1">
      <alignment horizontal="center" vertical="top" textRotation="90" wrapText="1"/>
    </xf>
    <xf numFmtId="0" fontId="0" fillId="0" borderId="6" xfId="0" applyBorder="1"/>
    <xf numFmtId="0" fontId="0" fillId="0" borderId="4" xfId="0" applyBorder="1"/>
    <xf numFmtId="168" fontId="0" fillId="0" borderId="6" xfId="2" applyNumberFormat="1" applyFont="1" applyBorder="1" applyAlignment="1">
      <alignment vertical="justify" textRotation="90" wrapText="1"/>
    </xf>
    <xf numFmtId="168" fontId="0" fillId="0" borderId="4" xfId="2" applyNumberFormat="1" applyFont="1" applyBorder="1" applyAlignment="1">
      <alignment vertical="justify" textRotation="90" wrapText="1"/>
    </xf>
    <xf numFmtId="0" fontId="0" fillId="0" borderId="6" xfId="0" applyBorder="1" applyAlignment="1">
      <alignment textRotation="90" wrapText="1"/>
    </xf>
    <xf numFmtId="0" fontId="0" fillId="0" borderId="4" xfId="0" applyBorder="1" applyAlignment="1">
      <alignment textRotation="90" wrapText="1"/>
    </xf>
    <xf numFmtId="0" fontId="0" fillId="0" borderId="6" xfId="0" applyBorder="1" applyAlignment="1">
      <alignment vertical="top" textRotation="90"/>
    </xf>
    <xf numFmtId="0" fontId="0" fillId="0" borderId="4" xfId="0" applyBorder="1" applyAlignment="1">
      <alignment vertical="top" textRotation="90"/>
    </xf>
    <xf numFmtId="165" fontId="0" fillId="0" borderId="6" xfId="2" applyNumberFormat="1" applyFont="1" applyBorder="1" applyAlignment="1">
      <alignment horizontal="center" vertical="top" textRotation="90" wrapText="1"/>
    </xf>
    <xf numFmtId="165" fontId="0" fillId="0" borderId="7" xfId="2" applyNumberFormat="1" applyFont="1" applyBorder="1" applyAlignment="1">
      <alignment horizontal="center" vertical="top" textRotation="90" wrapText="1"/>
    </xf>
    <xf numFmtId="165" fontId="0" fillId="0" borderId="4" xfId="2" applyNumberFormat="1" applyFont="1" applyBorder="1" applyAlignment="1">
      <alignment horizontal="center" vertical="top" textRotation="90" wrapText="1"/>
    </xf>
    <xf numFmtId="0" fontId="0" fillId="0" borderId="6" xfId="0" applyBorder="1" applyAlignment="1">
      <alignment vertical="top" textRotation="90" wrapText="1"/>
    </xf>
    <xf numFmtId="0" fontId="0" fillId="0" borderId="7" xfId="0" applyBorder="1" applyAlignment="1">
      <alignment vertical="top" textRotation="90" wrapText="1"/>
    </xf>
    <xf numFmtId="0" fontId="0" fillId="0" borderId="4" xfId="0" applyBorder="1" applyAlignment="1">
      <alignment vertical="top" textRotation="90" wrapText="1"/>
    </xf>
    <xf numFmtId="0" fontId="4" fillId="0" borderId="5" xfId="0" applyFont="1" applyFill="1" applyBorder="1" applyAlignment="1">
      <alignment horizontal="center" vertical="top" textRotation="90" wrapText="1"/>
    </xf>
    <xf numFmtId="166" fontId="0" fillId="0" borderId="5" xfId="2" applyFont="1" applyBorder="1" applyAlignment="1">
      <alignment vertical="top" textRotation="90" wrapText="1"/>
    </xf>
    <xf numFmtId="0" fontId="0" fillId="0" borderId="5" xfId="0" applyBorder="1" applyAlignment="1">
      <alignment vertical="top" textRotation="90" wrapText="1"/>
    </xf>
    <xf numFmtId="166" fontId="0" fillId="0" borderId="6" xfId="2" applyFont="1" applyBorder="1" applyAlignment="1">
      <alignment horizontal="center" vertical="top" textRotation="90" wrapText="1"/>
    </xf>
    <xf numFmtId="166" fontId="0" fillId="0" borderId="7" xfId="2" applyFont="1" applyBorder="1" applyAlignment="1">
      <alignment horizontal="center" vertical="top" textRotation="90"/>
    </xf>
    <xf numFmtId="166" fontId="0" fillId="0" borderId="4" xfId="2" applyFont="1" applyBorder="1" applyAlignment="1">
      <alignment horizontal="center" vertical="top" textRotation="90"/>
    </xf>
    <xf numFmtId="39" fontId="0" fillId="0" borderId="5" xfId="2" applyNumberFormat="1" applyFont="1" applyBorder="1" applyAlignment="1">
      <alignment vertical="top" textRotation="90" wrapText="1"/>
    </xf>
    <xf numFmtId="166" fontId="4" fillId="0" borderId="5" xfId="2" applyFont="1" applyFill="1" applyBorder="1" applyAlignment="1">
      <alignment horizontal="center" vertical="top" textRotation="90" wrapText="1"/>
    </xf>
    <xf numFmtId="37" fontId="0" fillId="0" borderId="7" xfId="2" applyNumberFormat="1" applyFont="1" applyBorder="1" applyAlignment="1">
      <alignment horizontal="center" vertical="top" textRotation="90" wrapText="1"/>
    </xf>
    <xf numFmtId="166" fontId="0" fillId="0" borderId="6" xfId="2" applyFont="1" applyBorder="1" applyAlignment="1">
      <alignment horizontal="center" vertical="top" textRotation="90"/>
    </xf>
    <xf numFmtId="167" fontId="4" fillId="0" borderId="5" xfId="2" applyNumberFormat="1" applyFont="1" applyFill="1" applyBorder="1" applyAlignment="1">
      <alignment horizontal="center" vertical="top" textRotation="90" wrapText="1"/>
    </xf>
    <xf numFmtId="0" fontId="10" fillId="0" borderId="6" xfId="0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14" fontId="0" fillId="0" borderId="6" xfId="0" applyNumberFormat="1" applyBorder="1" applyAlignment="1">
      <alignment vertical="top" wrapText="1"/>
    </xf>
    <xf numFmtId="14" fontId="0" fillId="0" borderId="7" xfId="0" applyNumberFormat="1" applyBorder="1" applyAlignment="1">
      <alignment vertical="top" wrapText="1"/>
    </xf>
    <xf numFmtId="14" fontId="0" fillId="0" borderId="4" xfId="0" applyNumberFormat="1" applyBorder="1" applyAlignment="1">
      <alignment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2"/>
  <sheetViews>
    <sheetView tabSelected="1" topLeftCell="M1" zoomScale="78" zoomScaleNormal="78" workbookViewId="0">
      <selection activeCell="M2" sqref="M2"/>
    </sheetView>
  </sheetViews>
  <sheetFormatPr baseColWidth="10" defaultRowHeight="15" x14ac:dyDescent="0.25"/>
  <cols>
    <col min="4" max="4" width="14.7109375" customWidth="1"/>
    <col min="5" max="5" width="17.5703125" customWidth="1"/>
    <col min="6" max="6" width="16.42578125" customWidth="1"/>
    <col min="7" max="7" width="23.28515625" bestFit="1" customWidth="1"/>
    <col min="8" max="8" width="17.7109375" customWidth="1"/>
    <col min="9" max="9" width="20.28515625" bestFit="1" customWidth="1"/>
    <col min="10" max="10" width="22.85546875" customWidth="1"/>
    <col min="12" max="12" width="11.42578125" style="14"/>
    <col min="13" max="13" width="29" customWidth="1"/>
    <col min="14" max="14" width="20.85546875" customWidth="1"/>
    <col min="15" max="15" width="24.140625" style="2" customWidth="1"/>
    <col min="16" max="16" width="15.42578125" customWidth="1"/>
    <col min="17" max="17" width="12.7109375" customWidth="1"/>
    <col min="20" max="20" width="21.5703125" bestFit="1" customWidth="1"/>
    <col min="21" max="21" width="12.140625" bestFit="1" customWidth="1"/>
    <col min="22" max="22" width="13.5703125" customWidth="1"/>
    <col min="23" max="23" width="17.42578125" customWidth="1"/>
    <col min="24" max="24" width="16.7109375" customWidth="1"/>
    <col min="25" max="25" width="17.5703125" customWidth="1"/>
  </cols>
  <sheetData>
    <row r="1" spans="1:26" ht="15.75" thickBot="1" x14ac:dyDescent="0.3"/>
    <row r="2" spans="1:26" s="1" customFormat="1" ht="77.25" customHeight="1" thickBot="1" x14ac:dyDescent="0.3">
      <c r="A2" s="3" t="s">
        <v>0</v>
      </c>
      <c r="B2" s="4" t="s">
        <v>1</v>
      </c>
      <c r="C2" s="5" t="s">
        <v>2</v>
      </c>
      <c r="D2" s="4" t="s">
        <v>3</v>
      </c>
      <c r="E2" s="5" t="s">
        <v>4</v>
      </c>
      <c r="F2" s="4" t="s">
        <v>12</v>
      </c>
      <c r="G2" s="5" t="s">
        <v>13</v>
      </c>
      <c r="H2" s="4" t="s">
        <v>5</v>
      </c>
      <c r="I2" s="50" t="s">
        <v>16</v>
      </c>
      <c r="J2" s="51" t="s">
        <v>14</v>
      </c>
      <c r="K2" s="51" t="s">
        <v>15</v>
      </c>
      <c r="L2" s="74" t="s">
        <v>372</v>
      </c>
      <c r="M2" s="52" t="s">
        <v>6</v>
      </c>
      <c r="N2" s="53" t="s">
        <v>17</v>
      </c>
      <c r="O2" s="89" t="s">
        <v>350</v>
      </c>
      <c r="P2" s="29" t="s">
        <v>351</v>
      </c>
      <c r="Q2" s="89" t="s">
        <v>8</v>
      </c>
      <c r="R2" s="89" t="s">
        <v>7</v>
      </c>
      <c r="S2" s="90" t="s">
        <v>371</v>
      </c>
      <c r="T2" s="91" t="s">
        <v>20</v>
      </c>
      <c r="U2" s="92" t="s">
        <v>18</v>
      </c>
      <c r="V2" s="93" t="s">
        <v>19</v>
      </c>
      <c r="W2" s="54" t="s">
        <v>9</v>
      </c>
      <c r="X2" s="54" t="s">
        <v>363</v>
      </c>
      <c r="Y2" s="5" t="s">
        <v>10</v>
      </c>
      <c r="Z2" s="4" t="s">
        <v>11</v>
      </c>
    </row>
    <row r="3" spans="1:26" ht="100.5" customHeight="1" x14ac:dyDescent="0.25">
      <c r="A3" s="114" t="s">
        <v>21</v>
      </c>
      <c r="B3" s="114" t="s">
        <v>22</v>
      </c>
      <c r="C3" s="114" t="s">
        <v>23</v>
      </c>
      <c r="D3" s="114" t="s">
        <v>24</v>
      </c>
      <c r="E3" s="114" t="s">
        <v>25</v>
      </c>
      <c r="F3" s="103" t="s">
        <v>150</v>
      </c>
      <c r="G3" s="103" t="s">
        <v>151</v>
      </c>
      <c r="H3" s="137" t="s">
        <v>79</v>
      </c>
      <c r="I3" s="46" t="s">
        <v>213</v>
      </c>
      <c r="J3" s="57" t="s">
        <v>92</v>
      </c>
      <c r="K3" s="41" t="s">
        <v>269</v>
      </c>
      <c r="L3" s="43">
        <v>2</v>
      </c>
      <c r="M3" s="114" t="s">
        <v>364</v>
      </c>
      <c r="N3" s="114" t="s">
        <v>291</v>
      </c>
      <c r="O3" s="100" t="s">
        <v>374</v>
      </c>
      <c r="P3" s="100"/>
      <c r="Q3" s="100"/>
      <c r="R3" s="100"/>
      <c r="S3" s="100"/>
      <c r="T3" s="100"/>
      <c r="U3" s="100"/>
      <c r="V3" s="100"/>
      <c r="W3" s="179" t="s">
        <v>362</v>
      </c>
      <c r="X3" s="176">
        <v>0</v>
      </c>
      <c r="Y3" s="173">
        <v>0</v>
      </c>
      <c r="Z3" s="173">
        <v>0</v>
      </c>
    </row>
    <row r="4" spans="1:26" ht="93.75" customHeight="1" x14ac:dyDescent="0.25">
      <c r="A4" s="100"/>
      <c r="B4" s="100"/>
      <c r="C4" s="100"/>
      <c r="D4" s="100"/>
      <c r="E4" s="100"/>
      <c r="F4" s="104"/>
      <c r="G4" s="104"/>
      <c r="H4" s="137"/>
      <c r="I4" s="49" t="s">
        <v>214</v>
      </c>
      <c r="J4" s="58" t="s">
        <v>93</v>
      </c>
      <c r="K4" s="9">
        <v>1</v>
      </c>
      <c r="L4" s="23">
        <f>1+1</f>
        <v>2</v>
      </c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80"/>
      <c r="X4" s="176"/>
      <c r="Y4" s="173"/>
      <c r="Z4" s="173"/>
    </row>
    <row r="5" spans="1:26" ht="71.25" customHeight="1" x14ac:dyDescent="0.25">
      <c r="A5" s="100"/>
      <c r="B5" s="100"/>
      <c r="C5" s="100"/>
      <c r="D5" s="100"/>
      <c r="E5" s="100"/>
      <c r="F5" s="104"/>
      <c r="G5" s="104"/>
      <c r="H5" s="137"/>
      <c r="I5" s="59" t="s">
        <v>215</v>
      </c>
      <c r="J5" s="58" t="s">
        <v>94</v>
      </c>
      <c r="K5" s="9">
        <v>2</v>
      </c>
      <c r="L5" s="23">
        <v>2</v>
      </c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80"/>
      <c r="X5" s="176"/>
      <c r="Y5" s="173"/>
      <c r="Z5" s="173"/>
    </row>
    <row r="6" spans="1:26" ht="53.25" customHeight="1" x14ac:dyDescent="0.25">
      <c r="A6" s="100"/>
      <c r="B6" s="100"/>
      <c r="C6" s="100"/>
      <c r="D6" s="100"/>
      <c r="E6" s="100"/>
      <c r="F6" s="104"/>
      <c r="G6" s="104"/>
      <c r="H6" s="137"/>
      <c r="I6" s="9" t="s">
        <v>216</v>
      </c>
      <c r="J6" s="58" t="s">
        <v>95</v>
      </c>
      <c r="K6" s="9">
        <v>3</v>
      </c>
      <c r="L6" s="23">
        <v>14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80"/>
      <c r="X6" s="176"/>
      <c r="Y6" s="173"/>
      <c r="Z6" s="173"/>
    </row>
    <row r="7" spans="1:26" ht="62.25" customHeight="1" x14ac:dyDescent="0.25">
      <c r="A7" s="100"/>
      <c r="B7" s="100"/>
      <c r="C7" s="100"/>
      <c r="D7" s="100"/>
      <c r="E7" s="100"/>
      <c r="F7" s="104"/>
      <c r="G7" s="104"/>
      <c r="H7" s="137"/>
      <c r="I7" s="9" t="s">
        <v>217</v>
      </c>
      <c r="J7" s="58" t="s">
        <v>316</v>
      </c>
      <c r="K7" s="9">
        <v>2</v>
      </c>
      <c r="L7" s="23">
        <v>10</v>
      </c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80"/>
      <c r="X7" s="176"/>
      <c r="Y7" s="173"/>
      <c r="Z7" s="173"/>
    </row>
    <row r="8" spans="1:26" ht="63.75" customHeight="1" x14ac:dyDescent="0.25">
      <c r="A8" s="100"/>
      <c r="B8" s="100"/>
      <c r="C8" s="100"/>
      <c r="D8" s="100"/>
      <c r="E8" s="100"/>
      <c r="F8" s="108"/>
      <c r="G8" s="108"/>
      <c r="H8" s="114"/>
      <c r="I8" s="9" t="s">
        <v>218</v>
      </c>
      <c r="J8" s="58" t="s">
        <v>96</v>
      </c>
      <c r="K8" s="9">
        <v>0</v>
      </c>
      <c r="L8" s="23">
        <f>14+2</f>
        <v>16</v>
      </c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80"/>
      <c r="X8" s="177"/>
      <c r="Y8" s="174"/>
      <c r="Z8" s="174"/>
    </row>
    <row r="9" spans="1:26" ht="168.75" customHeight="1" x14ac:dyDescent="0.25">
      <c r="A9" s="100"/>
      <c r="B9" s="100"/>
      <c r="C9" s="100"/>
      <c r="D9" s="100" t="s">
        <v>26</v>
      </c>
      <c r="E9" s="100" t="s">
        <v>27</v>
      </c>
      <c r="F9" s="103" t="s">
        <v>152</v>
      </c>
      <c r="G9" s="103" t="s">
        <v>153</v>
      </c>
      <c r="H9" s="100" t="s">
        <v>26</v>
      </c>
      <c r="I9" s="9" t="s">
        <v>219</v>
      </c>
      <c r="J9" s="58" t="s">
        <v>97</v>
      </c>
      <c r="K9" s="9" t="s">
        <v>153</v>
      </c>
      <c r="L9" s="23">
        <v>0</v>
      </c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80"/>
      <c r="X9" s="175">
        <v>0</v>
      </c>
      <c r="Y9" s="175"/>
      <c r="Z9" s="178"/>
    </row>
    <row r="10" spans="1:26" ht="133.5" customHeight="1" x14ac:dyDescent="0.25">
      <c r="A10" s="100"/>
      <c r="B10" s="100"/>
      <c r="C10" s="100"/>
      <c r="D10" s="100"/>
      <c r="E10" s="100"/>
      <c r="F10" s="104"/>
      <c r="G10" s="104"/>
      <c r="H10" s="100"/>
      <c r="I10" s="9" t="s">
        <v>220</v>
      </c>
      <c r="J10" s="58" t="s">
        <v>98</v>
      </c>
      <c r="K10" s="9" t="s">
        <v>270</v>
      </c>
      <c r="L10" s="15">
        <v>0</v>
      </c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80"/>
      <c r="X10" s="176"/>
      <c r="Y10" s="176"/>
      <c r="Z10" s="173"/>
    </row>
    <row r="11" spans="1:26" ht="63.75" x14ac:dyDescent="0.25">
      <c r="A11" s="100"/>
      <c r="B11" s="100"/>
      <c r="C11" s="100"/>
      <c r="D11" s="100"/>
      <c r="E11" s="100"/>
      <c r="F11" s="104"/>
      <c r="G11" s="104"/>
      <c r="H11" s="100"/>
      <c r="I11" s="9" t="s">
        <v>221</v>
      </c>
      <c r="J11" s="58" t="s">
        <v>99</v>
      </c>
      <c r="K11" s="9" t="s">
        <v>271</v>
      </c>
      <c r="L11" s="15">
        <v>1</v>
      </c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80"/>
      <c r="X11" s="176"/>
      <c r="Y11" s="176"/>
      <c r="Z11" s="173"/>
    </row>
    <row r="12" spans="1:26" ht="57" customHeight="1" x14ac:dyDescent="0.25">
      <c r="A12" s="100"/>
      <c r="B12" s="100"/>
      <c r="C12" s="100"/>
      <c r="D12" s="100"/>
      <c r="E12" s="100"/>
      <c r="F12" s="108"/>
      <c r="G12" s="108"/>
      <c r="H12" s="100"/>
      <c r="I12" s="22" t="s">
        <v>222</v>
      </c>
      <c r="J12" s="58" t="s">
        <v>100</v>
      </c>
      <c r="K12" s="12">
        <v>106</v>
      </c>
      <c r="L12" s="15">
        <f>40+396</f>
        <v>436</v>
      </c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80"/>
      <c r="X12" s="177"/>
      <c r="Y12" s="177"/>
      <c r="Z12" s="174"/>
    </row>
    <row r="13" spans="1:26" ht="84.75" customHeight="1" x14ac:dyDescent="0.25">
      <c r="A13" s="100" t="s">
        <v>28</v>
      </c>
      <c r="B13" s="113" t="s">
        <v>29</v>
      </c>
      <c r="C13" s="113" t="s">
        <v>30</v>
      </c>
      <c r="D13" s="113" t="s">
        <v>31</v>
      </c>
      <c r="E13" s="113" t="s">
        <v>32</v>
      </c>
      <c r="F13" s="103" t="s">
        <v>154</v>
      </c>
      <c r="G13" s="103" t="s">
        <v>153</v>
      </c>
      <c r="H13" s="113" t="s">
        <v>80</v>
      </c>
      <c r="I13" s="9" t="s">
        <v>223</v>
      </c>
      <c r="J13" s="58" t="s">
        <v>101</v>
      </c>
      <c r="K13" s="12">
        <v>2</v>
      </c>
      <c r="L13" s="15">
        <v>20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80"/>
      <c r="X13" s="182">
        <v>0</v>
      </c>
      <c r="Y13" s="175">
        <v>0</v>
      </c>
      <c r="Z13" s="175"/>
    </row>
    <row r="14" spans="1:26" ht="78" customHeight="1" x14ac:dyDescent="0.25">
      <c r="A14" s="100"/>
      <c r="B14" s="137"/>
      <c r="C14" s="137"/>
      <c r="D14" s="137"/>
      <c r="E14" s="137"/>
      <c r="F14" s="104"/>
      <c r="G14" s="104"/>
      <c r="H14" s="137"/>
      <c r="I14" s="9" t="s">
        <v>224</v>
      </c>
      <c r="J14" s="58" t="s">
        <v>102</v>
      </c>
      <c r="K14" s="12">
        <v>4</v>
      </c>
      <c r="L14" s="72">
        <v>33</v>
      </c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80"/>
      <c r="X14" s="183"/>
      <c r="Y14" s="177"/>
      <c r="Z14" s="177"/>
    </row>
    <row r="15" spans="1:26" ht="88.5" customHeight="1" x14ac:dyDescent="0.25">
      <c r="A15" s="100"/>
      <c r="B15" s="114"/>
      <c r="C15" s="114"/>
      <c r="D15" s="114"/>
      <c r="E15" s="114"/>
      <c r="F15" s="108"/>
      <c r="G15" s="108"/>
      <c r="H15" s="114"/>
      <c r="I15" s="9" t="s">
        <v>225</v>
      </c>
      <c r="J15" s="58" t="s">
        <v>103</v>
      </c>
      <c r="K15" s="12" t="s">
        <v>153</v>
      </c>
      <c r="L15" s="15">
        <f>576+151</f>
        <v>727</v>
      </c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80"/>
      <c r="X15" s="34">
        <v>0</v>
      </c>
      <c r="Y15" s="33"/>
      <c r="Z15" s="33"/>
    </row>
    <row r="16" spans="1:26" ht="93.75" customHeight="1" x14ac:dyDescent="0.25">
      <c r="A16" s="113" t="s">
        <v>33</v>
      </c>
      <c r="B16" s="113" t="s">
        <v>34</v>
      </c>
      <c r="C16" s="113" t="s">
        <v>35</v>
      </c>
      <c r="D16" s="113" t="s">
        <v>36</v>
      </c>
      <c r="E16" s="84" t="s">
        <v>37</v>
      </c>
      <c r="F16" s="84" t="s">
        <v>155</v>
      </c>
      <c r="G16" s="87" t="s">
        <v>156</v>
      </c>
      <c r="H16" s="113" t="s">
        <v>81</v>
      </c>
      <c r="I16" s="76" t="s">
        <v>226</v>
      </c>
      <c r="J16" s="80" t="s">
        <v>104</v>
      </c>
      <c r="K16" s="95" t="s">
        <v>272</v>
      </c>
      <c r="L16" s="76" t="s">
        <v>311</v>
      </c>
      <c r="M16" s="113" t="s">
        <v>292</v>
      </c>
      <c r="N16" s="113" t="s">
        <v>293</v>
      </c>
      <c r="O16" s="85" t="s">
        <v>386</v>
      </c>
      <c r="P16" s="85" t="s">
        <v>388</v>
      </c>
      <c r="Q16" s="98">
        <v>1</v>
      </c>
      <c r="R16" s="85" t="s">
        <v>388</v>
      </c>
      <c r="S16" s="98">
        <v>1</v>
      </c>
      <c r="T16" s="85" t="s">
        <v>385</v>
      </c>
      <c r="U16" s="86">
        <v>43862</v>
      </c>
      <c r="V16" s="86">
        <v>44196</v>
      </c>
      <c r="W16" s="113" t="s">
        <v>365</v>
      </c>
      <c r="X16" s="65">
        <v>7080297285</v>
      </c>
      <c r="Y16" s="36" t="s">
        <v>402</v>
      </c>
      <c r="Z16" s="36" t="s">
        <v>403</v>
      </c>
    </row>
    <row r="17" spans="1:26" ht="98.25" customHeight="1" x14ac:dyDescent="0.25">
      <c r="A17" s="137"/>
      <c r="B17" s="137"/>
      <c r="C17" s="137"/>
      <c r="D17" s="137"/>
      <c r="E17" s="81" t="s">
        <v>38</v>
      </c>
      <c r="F17" s="84" t="s">
        <v>157</v>
      </c>
      <c r="G17" s="88" t="s">
        <v>158</v>
      </c>
      <c r="H17" s="114"/>
      <c r="I17" s="88" t="s">
        <v>227</v>
      </c>
      <c r="J17" s="78" t="s">
        <v>105</v>
      </c>
      <c r="K17" s="77">
        <v>0</v>
      </c>
      <c r="L17" s="15">
        <f>13+14+13</f>
        <v>40</v>
      </c>
      <c r="M17" s="137"/>
      <c r="N17" s="137"/>
      <c r="O17" s="85" t="s">
        <v>324</v>
      </c>
      <c r="P17" s="85" t="s">
        <v>227</v>
      </c>
      <c r="Q17" s="98">
        <v>8</v>
      </c>
      <c r="R17" s="85" t="s">
        <v>227</v>
      </c>
      <c r="S17" s="98">
        <v>8</v>
      </c>
      <c r="T17" s="85" t="s">
        <v>341</v>
      </c>
      <c r="U17" s="86">
        <v>43862</v>
      </c>
      <c r="V17" s="86">
        <v>44196</v>
      </c>
      <c r="W17" s="137"/>
      <c r="X17" s="195">
        <v>255848991.5</v>
      </c>
      <c r="Y17" s="184" t="s">
        <v>338</v>
      </c>
      <c r="Z17" s="184" t="s">
        <v>339</v>
      </c>
    </row>
    <row r="18" spans="1:26" ht="79.5" customHeight="1" x14ac:dyDescent="0.25">
      <c r="A18" s="137"/>
      <c r="B18" s="137"/>
      <c r="C18" s="137"/>
      <c r="D18" s="137"/>
      <c r="E18" s="78" t="s">
        <v>39</v>
      </c>
      <c r="F18" s="77" t="s">
        <v>159</v>
      </c>
      <c r="G18" s="77" t="s">
        <v>160</v>
      </c>
      <c r="H18" s="80" t="s">
        <v>82</v>
      </c>
      <c r="I18" s="77" t="s">
        <v>228</v>
      </c>
      <c r="J18" s="78" t="s">
        <v>106</v>
      </c>
      <c r="K18" s="77" t="s">
        <v>273</v>
      </c>
      <c r="L18" s="20">
        <f>4+13+4</f>
        <v>21</v>
      </c>
      <c r="M18" s="137"/>
      <c r="N18" s="137"/>
      <c r="O18" s="85" t="s">
        <v>387</v>
      </c>
      <c r="P18" s="85" t="s">
        <v>401</v>
      </c>
      <c r="Q18" s="99">
        <v>1</v>
      </c>
      <c r="R18" s="85" t="s">
        <v>401</v>
      </c>
      <c r="S18" s="99">
        <v>1</v>
      </c>
      <c r="T18" s="85" t="s">
        <v>385</v>
      </c>
      <c r="U18" s="96">
        <v>43862</v>
      </c>
      <c r="V18" s="96">
        <v>44196</v>
      </c>
      <c r="W18" s="137"/>
      <c r="X18" s="196"/>
      <c r="Y18" s="185"/>
      <c r="Z18" s="185"/>
    </row>
    <row r="19" spans="1:26" ht="66.75" customHeight="1" x14ac:dyDescent="0.25">
      <c r="A19" s="137"/>
      <c r="B19" s="137"/>
      <c r="C19" s="137"/>
      <c r="D19" s="114"/>
      <c r="E19" s="80" t="s">
        <v>40</v>
      </c>
      <c r="F19" s="80" t="s">
        <v>161</v>
      </c>
      <c r="G19" s="80" t="s">
        <v>162</v>
      </c>
      <c r="H19" s="79"/>
      <c r="I19" s="76" t="s">
        <v>229</v>
      </c>
      <c r="J19" s="80" t="s">
        <v>107</v>
      </c>
      <c r="K19" s="76" t="s">
        <v>274</v>
      </c>
      <c r="L19" s="76">
        <f>18+8+4</f>
        <v>30</v>
      </c>
      <c r="M19" s="137"/>
      <c r="N19" s="137"/>
      <c r="O19" s="85" t="s">
        <v>382</v>
      </c>
      <c r="P19" s="85" t="s">
        <v>383</v>
      </c>
      <c r="Q19" s="99">
        <v>8</v>
      </c>
      <c r="R19" s="85" t="s">
        <v>384</v>
      </c>
      <c r="S19" s="99">
        <v>8</v>
      </c>
      <c r="T19" s="85" t="s">
        <v>385</v>
      </c>
      <c r="U19" s="96">
        <v>43862</v>
      </c>
      <c r="V19" s="96">
        <v>44196</v>
      </c>
      <c r="W19" s="137"/>
      <c r="X19" s="197"/>
      <c r="Y19" s="186"/>
      <c r="Z19" s="186"/>
    </row>
    <row r="20" spans="1:26" ht="72.75" customHeight="1" x14ac:dyDescent="0.25">
      <c r="A20" s="137"/>
      <c r="B20" s="137"/>
      <c r="C20" s="137"/>
      <c r="D20" s="111" t="s">
        <v>41</v>
      </c>
      <c r="E20" s="100" t="s">
        <v>42</v>
      </c>
      <c r="F20" s="103" t="s">
        <v>163</v>
      </c>
      <c r="G20" s="103" t="s">
        <v>164</v>
      </c>
      <c r="H20" s="100" t="s">
        <v>83</v>
      </c>
      <c r="I20" s="103" t="s">
        <v>230</v>
      </c>
      <c r="J20" s="58" t="s">
        <v>108</v>
      </c>
      <c r="K20" s="9" t="s">
        <v>275</v>
      </c>
      <c r="L20" s="15">
        <f>138+16+13</f>
        <v>167</v>
      </c>
      <c r="M20" s="100" t="s">
        <v>294</v>
      </c>
      <c r="N20" s="100" t="s">
        <v>295</v>
      </c>
      <c r="O20" s="83" t="s">
        <v>325</v>
      </c>
      <c r="P20" s="83" t="s">
        <v>320</v>
      </c>
      <c r="Q20" s="13">
        <v>5</v>
      </c>
      <c r="R20" s="83" t="s">
        <v>320</v>
      </c>
      <c r="S20" s="13">
        <v>5</v>
      </c>
      <c r="T20" s="85" t="s">
        <v>385</v>
      </c>
      <c r="U20" s="82">
        <v>43831</v>
      </c>
      <c r="V20" s="82">
        <v>44196</v>
      </c>
      <c r="W20" s="100" t="s">
        <v>366</v>
      </c>
      <c r="X20" s="189">
        <v>43157019.5</v>
      </c>
      <c r="Y20" s="191" t="s">
        <v>389</v>
      </c>
      <c r="Z20" s="193" t="s">
        <v>339</v>
      </c>
    </row>
    <row r="21" spans="1:26" ht="78" customHeight="1" x14ac:dyDescent="0.25">
      <c r="A21" s="137"/>
      <c r="B21" s="137"/>
      <c r="C21" s="137"/>
      <c r="D21" s="111"/>
      <c r="E21" s="100"/>
      <c r="F21" s="108"/>
      <c r="G21" s="108"/>
      <c r="H21" s="100"/>
      <c r="I21" s="108"/>
      <c r="J21" s="58" t="s">
        <v>109</v>
      </c>
      <c r="K21" s="9" t="s">
        <v>276</v>
      </c>
      <c r="L21" s="15">
        <f>192+60+256</f>
        <v>508</v>
      </c>
      <c r="M21" s="100"/>
      <c r="N21" s="100"/>
      <c r="O21" s="83" t="s">
        <v>326</v>
      </c>
      <c r="P21" s="83" t="s">
        <v>321</v>
      </c>
      <c r="Q21" s="13">
        <v>10</v>
      </c>
      <c r="R21" s="83" t="s">
        <v>321</v>
      </c>
      <c r="S21" s="13">
        <v>10</v>
      </c>
      <c r="T21" s="85" t="s">
        <v>385</v>
      </c>
      <c r="U21" s="82">
        <v>43831</v>
      </c>
      <c r="V21" s="82">
        <v>44196</v>
      </c>
      <c r="W21" s="100"/>
      <c r="X21" s="190"/>
      <c r="Y21" s="192"/>
      <c r="Z21" s="194"/>
    </row>
    <row r="22" spans="1:26" ht="108" customHeight="1" x14ac:dyDescent="0.25">
      <c r="A22" s="137"/>
      <c r="B22" s="137"/>
      <c r="C22" s="137"/>
      <c r="D22" s="111"/>
      <c r="E22" s="100" t="s">
        <v>43</v>
      </c>
      <c r="F22" s="143" t="s">
        <v>165</v>
      </c>
      <c r="G22" s="146" t="s">
        <v>166</v>
      </c>
      <c r="H22" s="100" t="s">
        <v>84</v>
      </c>
      <c r="I22" s="103" t="s">
        <v>315</v>
      </c>
      <c r="J22" s="109" t="s">
        <v>110</v>
      </c>
      <c r="K22" s="127">
        <v>0</v>
      </c>
      <c r="L22" s="135">
        <v>1</v>
      </c>
      <c r="M22" s="101" t="s">
        <v>296</v>
      </c>
      <c r="N22" s="102" t="s">
        <v>297</v>
      </c>
      <c r="O22" s="26" t="s">
        <v>367</v>
      </c>
      <c r="P22" s="26" t="s">
        <v>329</v>
      </c>
      <c r="Q22" s="13">
        <v>1</v>
      </c>
      <c r="R22" s="26" t="s">
        <v>329</v>
      </c>
      <c r="S22" s="13">
        <v>1</v>
      </c>
      <c r="T22" s="26" t="s">
        <v>342</v>
      </c>
      <c r="U22" s="32">
        <v>43831</v>
      </c>
      <c r="V22" s="32">
        <v>44196</v>
      </c>
      <c r="W22" s="102" t="s">
        <v>365</v>
      </c>
      <c r="X22" s="97">
        <v>1800000000</v>
      </c>
      <c r="Y22" s="94" t="s">
        <v>391</v>
      </c>
      <c r="Z22" s="36" t="s">
        <v>339</v>
      </c>
    </row>
    <row r="23" spans="1:26" ht="95.25" customHeight="1" x14ac:dyDescent="0.25">
      <c r="A23" s="137"/>
      <c r="B23" s="137"/>
      <c r="C23" s="137"/>
      <c r="D23" s="111"/>
      <c r="E23" s="100"/>
      <c r="F23" s="144"/>
      <c r="G23" s="146"/>
      <c r="H23" s="100"/>
      <c r="I23" s="108"/>
      <c r="J23" s="110"/>
      <c r="K23" s="128"/>
      <c r="L23" s="136"/>
      <c r="M23" s="101"/>
      <c r="N23" s="102"/>
      <c r="O23" s="26" t="s">
        <v>405</v>
      </c>
      <c r="P23" s="26" t="s">
        <v>330</v>
      </c>
      <c r="Q23" s="13">
        <v>16</v>
      </c>
      <c r="R23" s="26" t="s">
        <v>330</v>
      </c>
      <c r="S23" s="13">
        <v>16</v>
      </c>
      <c r="T23" s="26" t="s">
        <v>342</v>
      </c>
      <c r="U23" s="32">
        <v>43831</v>
      </c>
      <c r="V23" s="32">
        <v>44196</v>
      </c>
      <c r="W23" s="102"/>
      <c r="X23" s="35">
        <v>500000000</v>
      </c>
      <c r="Y23" s="94" t="s">
        <v>390</v>
      </c>
      <c r="Z23" s="36" t="s">
        <v>339</v>
      </c>
    </row>
    <row r="24" spans="1:26" ht="105.75" customHeight="1" x14ac:dyDescent="0.25">
      <c r="A24" s="137"/>
      <c r="B24" s="137"/>
      <c r="C24" s="137"/>
      <c r="D24" s="111"/>
      <c r="E24" s="100"/>
      <c r="F24" s="145"/>
      <c r="G24" s="146"/>
      <c r="H24" s="100"/>
      <c r="I24" s="9" t="s">
        <v>231</v>
      </c>
      <c r="J24" s="58" t="s">
        <v>111</v>
      </c>
      <c r="K24" s="12">
        <v>1</v>
      </c>
      <c r="L24" s="15">
        <f>2+1</f>
        <v>3</v>
      </c>
      <c r="M24" s="101"/>
      <c r="N24" s="102"/>
      <c r="O24" s="42" t="s">
        <v>314</v>
      </c>
      <c r="P24" s="28" t="s">
        <v>322</v>
      </c>
      <c r="Q24" s="13">
        <v>1</v>
      </c>
      <c r="R24" s="28" t="s">
        <v>322</v>
      </c>
      <c r="S24" s="13">
        <v>1</v>
      </c>
      <c r="T24" s="26" t="s">
        <v>349</v>
      </c>
      <c r="U24" s="32">
        <v>43862</v>
      </c>
      <c r="V24" s="32">
        <v>44196</v>
      </c>
      <c r="W24" s="102"/>
      <c r="X24" s="35">
        <v>300000000</v>
      </c>
      <c r="Y24" s="94" t="s">
        <v>392</v>
      </c>
      <c r="Z24" s="36" t="s">
        <v>339</v>
      </c>
    </row>
    <row r="25" spans="1:26" ht="102.75" customHeight="1" x14ac:dyDescent="0.25">
      <c r="A25" s="137"/>
      <c r="B25" s="137"/>
      <c r="C25" s="137"/>
      <c r="D25" s="111"/>
      <c r="E25" s="6" t="s">
        <v>44</v>
      </c>
      <c r="F25" s="9" t="s">
        <v>167</v>
      </c>
      <c r="G25" s="9" t="s">
        <v>168</v>
      </c>
      <c r="H25" s="100" t="s">
        <v>85</v>
      </c>
      <c r="I25" s="9" t="s">
        <v>232</v>
      </c>
      <c r="J25" s="58" t="s">
        <v>112</v>
      </c>
      <c r="K25" s="12">
        <v>0</v>
      </c>
      <c r="L25" s="15">
        <v>0</v>
      </c>
      <c r="M25" s="100" t="s">
        <v>298</v>
      </c>
      <c r="N25" s="100" t="s">
        <v>299</v>
      </c>
      <c r="O25" s="163" t="s">
        <v>352</v>
      </c>
      <c r="P25" s="212" t="s">
        <v>323</v>
      </c>
      <c r="Q25" s="212">
        <v>3</v>
      </c>
      <c r="R25" s="212" t="s">
        <v>323</v>
      </c>
      <c r="S25" s="212">
        <v>3</v>
      </c>
      <c r="T25" s="163" t="s">
        <v>385</v>
      </c>
      <c r="U25" s="167">
        <v>43831</v>
      </c>
      <c r="V25" s="167">
        <v>44196</v>
      </c>
      <c r="W25" s="100" t="s">
        <v>365</v>
      </c>
      <c r="X25" s="122">
        <v>363863989</v>
      </c>
      <c r="Y25" s="198" t="s">
        <v>393</v>
      </c>
      <c r="Z25" s="198" t="s">
        <v>394</v>
      </c>
    </row>
    <row r="26" spans="1:26" ht="76.5" customHeight="1" x14ac:dyDescent="0.25">
      <c r="A26" s="137"/>
      <c r="B26" s="137"/>
      <c r="C26" s="137"/>
      <c r="D26" s="111"/>
      <c r="E26" s="6" t="s">
        <v>45</v>
      </c>
      <c r="F26" s="9" t="s">
        <v>169</v>
      </c>
      <c r="G26" s="9" t="s">
        <v>170</v>
      </c>
      <c r="H26" s="100"/>
      <c r="I26" s="9" t="s">
        <v>233</v>
      </c>
      <c r="J26" s="58" t="s">
        <v>113</v>
      </c>
      <c r="K26" s="15">
        <v>0</v>
      </c>
      <c r="L26" s="15">
        <v>0</v>
      </c>
      <c r="M26" s="100"/>
      <c r="N26" s="100"/>
      <c r="O26" s="172"/>
      <c r="P26" s="213"/>
      <c r="Q26" s="213"/>
      <c r="R26" s="213"/>
      <c r="S26" s="213"/>
      <c r="T26" s="172"/>
      <c r="U26" s="168"/>
      <c r="V26" s="168"/>
      <c r="W26" s="100"/>
      <c r="X26" s="123"/>
      <c r="Y26" s="199"/>
      <c r="Z26" s="199"/>
    </row>
    <row r="27" spans="1:26" ht="99.75" customHeight="1" x14ac:dyDescent="0.25">
      <c r="A27" s="137"/>
      <c r="B27" s="137"/>
      <c r="C27" s="137"/>
      <c r="D27" s="111"/>
      <c r="E27" s="6" t="s">
        <v>46</v>
      </c>
      <c r="F27" s="9" t="s">
        <v>171</v>
      </c>
      <c r="G27" s="9" t="s">
        <v>172</v>
      </c>
      <c r="H27" s="100"/>
      <c r="I27" s="9" t="s">
        <v>234</v>
      </c>
      <c r="J27" s="58" t="s">
        <v>114</v>
      </c>
      <c r="K27" s="12" t="s">
        <v>153</v>
      </c>
      <c r="L27" s="15">
        <v>3</v>
      </c>
      <c r="M27" s="100"/>
      <c r="N27" s="100"/>
      <c r="O27" s="164"/>
      <c r="P27" s="214"/>
      <c r="Q27" s="214"/>
      <c r="R27" s="214"/>
      <c r="S27" s="214"/>
      <c r="T27" s="164"/>
      <c r="U27" s="169"/>
      <c r="V27" s="169"/>
      <c r="W27" s="100"/>
      <c r="X27" s="124"/>
      <c r="Y27" s="200"/>
      <c r="Z27" s="200"/>
    </row>
    <row r="28" spans="1:26" ht="72.75" customHeight="1" x14ac:dyDescent="0.25">
      <c r="A28" s="137"/>
      <c r="B28" s="137"/>
      <c r="C28" s="137"/>
      <c r="D28" s="149" t="s">
        <v>47</v>
      </c>
      <c r="E28" s="7" t="s">
        <v>48</v>
      </c>
      <c r="F28" s="10" t="s">
        <v>173</v>
      </c>
      <c r="G28" s="10" t="s">
        <v>174</v>
      </c>
      <c r="H28" s="149" t="s">
        <v>86</v>
      </c>
      <c r="I28" s="10" t="s">
        <v>235</v>
      </c>
      <c r="J28" s="66" t="s">
        <v>115</v>
      </c>
      <c r="K28" s="10" t="s">
        <v>277</v>
      </c>
      <c r="L28" s="16">
        <f>3+1</f>
        <v>4</v>
      </c>
      <c r="M28" s="103" t="s">
        <v>300</v>
      </c>
      <c r="N28" s="103" t="s">
        <v>357</v>
      </c>
      <c r="O28" s="163" t="s">
        <v>317</v>
      </c>
      <c r="P28" s="163" t="s">
        <v>328</v>
      </c>
      <c r="Q28" s="187">
        <v>54</v>
      </c>
      <c r="R28" s="163" t="s">
        <v>328</v>
      </c>
      <c r="S28" s="187">
        <v>54</v>
      </c>
      <c r="T28" s="163" t="s">
        <v>385</v>
      </c>
      <c r="U28" s="170">
        <v>43831</v>
      </c>
      <c r="V28" s="170">
        <v>44196</v>
      </c>
      <c r="W28" s="181" t="s">
        <v>404</v>
      </c>
      <c r="X28" s="120">
        <v>2973418350.5100002</v>
      </c>
      <c r="Y28" s="118" t="s">
        <v>395</v>
      </c>
      <c r="Z28" s="118" t="s">
        <v>396</v>
      </c>
    </row>
    <row r="29" spans="1:26" ht="70.5" customHeight="1" x14ac:dyDescent="0.25">
      <c r="A29" s="137"/>
      <c r="B29" s="137"/>
      <c r="C29" s="137"/>
      <c r="D29" s="150"/>
      <c r="E29" s="111" t="s">
        <v>49</v>
      </c>
      <c r="F29" s="142" t="s">
        <v>175</v>
      </c>
      <c r="G29" s="142" t="s">
        <v>176</v>
      </c>
      <c r="H29" s="150"/>
      <c r="I29" s="10" t="s">
        <v>236</v>
      </c>
      <c r="J29" s="60" t="s">
        <v>116</v>
      </c>
      <c r="K29" s="10" t="s">
        <v>278</v>
      </c>
      <c r="L29" s="75" t="s">
        <v>358</v>
      </c>
      <c r="M29" s="104"/>
      <c r="N29" s="104"/>
      <c r="O29" s="164"/>
      <c r="P29" s="164"/>
      <c r="Q29" s="188"/>
      <c r="R29" s="164"/>
      <c r="S29" s="188"/>
      <c r="T29" s="164"/>
      <c r="U29" s="171"/>
      <c r="V29" s="171"/>
      <c r="W29" s="181"/>
      <c r="X29" s="121"/>
      <c r="Y29" s="119"/>
      <c r="Z29" s="119"/>
    </row>
    <row r="30" spans="1:26" ht="80.25" customHeight="1" x14ac:dyDescent="0.25">
      <c r="A30" s="137"/>
      <c r="B30" s="137"/>
      <c r="C30" s="137"/>
      <c r="D30" s="150"/>
      <c r="E30" s="111"/>
      <c r="F30" s="142"/>
      <c r="G30" s="142"/>
      <c r="H30" s="150"/>
      <c r="I30" s="10" t="s">
        <v>237</v>
      </c>
      <c r="J30" s="60" t="s">
        <v>117</v>
      </c>
      <c r="K30" s="10">
        <v>0</v>
      </c>
      <c r="L30" s="16">
        <f>57+56+115</f>
        <v>228</v>
      </c>
      <c r="M30" s="104"/>
      <c r="N30" s="104"/>
      <c r="O30" s="83" t="s">
        <v>368</v>
      </c>
      <c r="P30" s="25" t="s">
        <v>327</v>
      </c>
      <c r="Q30" s="13">
        <v>9</v>
      </c>
      <c r="R30" s="56" t="s">
        <v>327</v>
      </c>
      <c r="S30" s="13">
        <v>9</v>
      </c>
      <c r="T30" s="85" t="s">
        <v>385</v>
      </c>
      <c r="U30" s="82">
        <v>43831</v>
      </c>
      <c r="V30" s="82">
        <v>44196</v>
      </c>
      <c r="W30" s="181"/>
      <c r="X30" s="121"/>
      <c r="Y30" s="119"/>
      <c r="Z30" s="119"/>
    </row>
    <row r="31" spans="1:26" ht="96" customHeight="1" x14ac:dyDescent="0.25">
      <c r="A31" s="137"/>
      <c r="B31" s="137"/>
      <c r="C31" s="137"/>
      <c r="D31" s="149" t="s">
        <v>50</v>
      </c>
      <c r="E31" s="149" t="s">
        <v>51</v>
      </c>
      <c r="F31" s="147" t="s">
        <v>177</v>
      </c>
      <c r="G31" s="147" t="s">
        <v>178</v>
      </c>
      <c r="H31" s="149" t="s">
        <v>50</v>
      </c>
      <c r="I31" s="10" t="s">
        <v>238</v>
      </c>
      <c r="J31" s="66" t="s">
        <v>118</v>
      </c>
      <c r="K31" s="12" t="s">
        <v>153</v>
      </c>
      <c r="L31" s="16">
        <f>10+2</f>
        <v>12</v>
      </c>
      <c r="M31" s="111" t="s">
        <v>301</v>
      </c>
      <c r="N31" s="100" t="s">
        <v>302</v>
      </c>
      <c r="O31" s="129" t="s">
        <v>375</v>
      </c>
      <c r="P31" s="130"/>
      <c r="Q31" s="130"/>
      <c r="R31" s="130"/>
      <c r="S31" s="130"/>
      <c r="T31" s="130"/>
      <c r="U31" s="130"/>
      <c r="V31" s="131"/>
      <c r="W31" s="100" t="s">
        <v>404</v>
      </c>
      <c r="X31" s="125">
        <v>0</v>
      </c>
      <c r="Y31" s="115">
        <v>0</v>
      </c>
      <c r="Z31" s="117">
        <v>0</v>
      </c>
    </row>
    <row r="32" spans="1:26" ht="65.25" customHeight="1" x14ac:dyDescent="0.25">
      <c r="A32" s="137"/>
      <c r="B32" s="137"/>
      <c r="C32" s="137"/>
      <c r="D32" s="112"/>
      <c r="E32" s="112"/>
      <c r="F32" s="148"/>
      <c r="G32" s="148"/>
      <c r="H32" s="112"/>
      <c r="I32" s="10" t="s">
        <v>239</v>
      </c>
      <c r="J32" s="67" t="s">
        <v>119</v>
      </c>
      <c r="K32" s="12">
        <v>15</v>
      </c>
      <c r="L32" s="16">
        <f>24+71+35</f>
        <v>130</v>
      </c>
      <c r="M32" s="111"/>
      <c r="N32" s="100"/>
      <c r="O32" s="132"/>
      <c r="P32" s="133"/>
      <c r="Q32" s="133"/>
      <c r="R32" s="133"/>
      <c r="S32" s="133"/>
      <c r="T32" s="133"/>
      <c r="U32" s="133"/>
      <c r="V32" s="134"/>
      <c r="W32" s="100"/>
      <c r="X32" s="126"/>
      <c r="Y32" s="116"/>
      <c r="Z32" s="116"/>
    </row>
    <row r="33" spans="1:26" ht="132.75" customHeight="1" x14ac:dyDescent="0.25">
      <c r="A33" s="137"/>
      <c r="B33" s="137"/>
      <c r="C33" s="137"/>
      <c r="D33" s="111" t="s">
        <v>52</v>
      </c>
      <c r="E33" s="6" t="s">
        <v>53</v>
      </c>
      <c r="F33" s="138" t="s">
        <v>179</v>
      </c>
      <c r="G33" s="9" t="s">
        <v>180</v>
      </c>
      <c r="H33" s="111" t="s">
        <v>87</v>
      </c>
      <c r="I33" s="9" t="s">
        <v>240</v>
      </c>
      <c r="J33" s="58" t="s">
        <v>120</v>
      </c>
      <c r="K33" s="9" t="s">
        <v>279</v>
      </c>
      <c r="L33" s="16">
        <f>1231+570+262</f>
        <v>2063</v>
      </c>
      <c r="M33" s="100" t="s">
        <v>303</v>
      </c>
      <c r="N33" s="100" t="s">
        <v>356</v>
      </c>
      <c r="O33" s="163" t="s">
        <v>369</v>
      </c>
      <c r="P33" s="163" t="s">
        <v>331</v>
      </c>
      <c r="Q33" s="163">
        <v>50</v>
      </c>
      <c r="R33" s="163" t="s">
        <v>331</v>
      </c>
      <c r="S33" s="163">
        <v>50</v>
      </c>
      <c r="T33" s="163" t="s">
        <v>370</v>
      </c>
      <c r="U33" s="167">
        <v>43831</v>
      </c>
      <c r="V33" s="167">
        <v>44196</v>
      </c>
      <c r="W33" s="100" t="s">
        <v>365</v>
      </c>
      <c r="X33" s="182">
        <v>47779827</v>
      </c>
      <c r="Y33" s="210" t="s">
        <v>398</v>
      </c>
      <c r="Z33" s="204" t="s">
        <v>397</v>
      </c>
    </row>
    <row r="34" spans="1:26" ht="104.25" customHeight="1" x14ac:dyDescent="0.25">
      <c r="A34" s="137"/>
      <c r="B34" s="137"/>
      <c r="C34" s="137"/>
      <c r="D34" s="111"/>
      <c r="E34" s="6" t="s">
        <v>54</v>
      </c>
      <c r="F34" s="138"/>
      <c r="G34" s="9" t="s">
        <v>181</v>
      </c>
      <c r="H34" s="111"/>
      <c r="I34" s="9" t="s">
        <v>241</v>
      </c>
      <c r="J34" s="58" t="s">
        <v>121</v>
      </c>
      <c r="K34" s="11" t="s">
        <v>153</v>
      </c>
      <c r="L34" s="17">
        <f>68+50</f>
        <v>118</v>
      </c>
      <c r="M34" s="100"/>
      <c r="N34" s="100"/>
      <c r="O34" s="172"/>
      <c r="P34" s="172"/>
      <c r="Q34" s="172"/>
      <c r="R34" s="172"/>
      <c r="S34" s="172"/>
      <c r="T34" s="172"/>
      <c r="U34" s="168"/>
      <c r="V34" s="168"/>
      <c r="W34" s="100"/>
      <c r="X34" s="209"/>
      <c r="Y34" s="205"/>
      <c r="Z34" s="205"/>
    </row>
    <row r="35" spans="1:26" ht="102" x14ac:dyDescent="0.25">
      <c r="A35" s="137"/>
      <c r="B35" s="137"/>
      <c r="C35" s="137"/>
      <c r="D35" s="111"/>
      <c r="E35" s="6" t="s">
        <v>55</v>
      </c>
      <c r="F35" s="138"/>
      <c r="G35" s="9" t="s">
        <v>182</v>
      </c>
      <c r="H35" s="111"/>
      <c r="I35" s="69" t="s">
        <v>242</v>
      </c>
      <c r="J35" s="68" t="s">
        <v>122</v>
      </c>
      <c r="K35" s="9" t="s">
        <v>153</v>
      </c>
      <c r="L35" s="16">
        <f>2+15+9</f>
        <v>26</v>
      </c>
      <c r="M35" s="100"/>
      <c r="N35" s="100"/>
      <c r="O35" s="172"/>
      <c r="P35" s="172"/>
      <c r="Q35" s="172"/>
      <c r="R35" s="172"/>
      <c r="S35" s="172"/>
      <c r="T35" s="172"/>
      <c r="U35" s="168"/>
      <c r="V35" s="168"/>
      <c r="W35" s="100"/>
      <c r="X35" s="209"/>
      <c r="Y35" s="205"/>
      <c r="Z35" s="205"/>
    </row>
    <row r="36" spans="1:26" ht="60" customHeight="1" x14ac:dyDescent="0.25">
      <c r="A36" s="137"/>
      <c r="B36" s="137"/>
      <c r="C36" s="137"/>
      <c r="D36" s="111"/>
      <c r="E36" s="100" t="s">
        <v>56</v>
      </c>
      <c r="F36" s="138"/>
      <c r="G36" s="103" t="s">
        <v>183</v>
      </c>
      <c r="H36" s="111"/>
      <c r="I36" s="69" t="s">
        <v>243</v>
      </c>
      <c r="J36" s="58" t="s">
        <v>123</v>
      </c>
      <c r="K36" s="9" t="s">
        <v>153</v>
      </c>
      <c r="L36" s="16">
        <f>14+10+5</f>
        <v>29</v>
      </c>
      <c r="M36" s="100"/>
      <c r="N36" s="100"/>
      <c r="O36" s="172"/>
      <c r="P36" s="172"/>
      <c r="Q36" s="172"/>
      <c r="R36" s="172"/>
      <c r="S36" s="172"/>
      <c r="T36" s="172"/>
      <c r="U36" s="168"/>
      <c r="V36" s="168"/>
      <c r="W36" s="100"/>
      <c r="X36" s="209"/>
      <c r="Y36" s="205"/>
      <c r="Z36" s="205"/>
    </row>
    <row r="37" spans="1:26" ht="54" customHeight="1" x14ac:dyDescent="0.25">
      <c r="A37" s="137"/>
      <c r="B37" s="137"/>
      <c r="C37" s="137"/>
      <c r="D37" s="111"/>
      <c r="E37" s="100"/>
      <c r="F37" s="138"/>
      <c r="G37" s="108"/>
      <c r="H37" s="111"/>
      <c r="I37" s="69" t="s">
        <v>244</v>
      </c>
      <c r="J37" s="58" t="s">
        <v>124</v>
      </c>
      <c r="K37" s="9" t="s">
        <v>280</v>
      </c>
      <c r="L37" s="16">
        <f>1+6+4</f>
        <v>11</v>
      </c>
      <c r="M37" s="100"/>
      <c r="N37" s="100"/>
      <c r="O37" s="164"/>
      <c r="P37" s="164"/>
      <c r="Q37" s="164"/>
      <c r="R37" s="164"/>
      <c r="S37" s="164"/>
      <c r="T37" s="164"/>
      <c r="U37" s="169"/>
      <c r="V37" s="169"/>
      <c r="W37" s="100"/>
      <c r="X37" s="183"/>
      <c r="Y37" s="206"/>
      <c r="Z37" s="206"/>
    </row>
    <row r="38" spans="1:26" ht="132" customHeight="1" x14ac:dyDescent="0.25">
      <c r="A38" s="137"/>
      <c r="B38" s="137"/>
      <c r="C38" s="137"/>
      <c r="D38" s="111"/>
      <c r="E38" s="21" t="s">
        <v>57</v>
      </c>
      <c r="F38" s="24" t="s">
        <v>184</v>
      </c>
      <c r="G38" s="24" t="s">
        <v>185</v>
      </c>
      <c r="H38" s="63" t="s">
        <v>88</v>
      </c>
      <c r="I38" s="24" t="s">
        <v>245</v>
      </c>
      <c r="J38" s="58" t="s">
        <v>125</v>
      </c>
      <c r="K38" s="22" t="s">
        <v>281</v>
      </c>
      <c r="L38" s="70">
        <v>3</v>
      </c>
      <c r="M38" s="100"/>
      <c r="N38" s="100"/>
      <c r="O38" s="218" t="s">
        <v>376</v>
      </c>
      <c r="P38" s="219"/>
      <c r="Q38" s="219"/>
      <c r="R38" s="219"/>
      <c r="S38" s="219"/>
      <c r="T38" s="219"/>
      <c r="U38" s="219"/>
      <c r="V38" s="220"/>
      <c r="W38" s="100"/>
      <c r="X38" s="64">
        <v>0</v>
      </c>
      <c r="Y38" s="37">
        <v>0</v>
      </c>
      <c r="Z38" s="37">
        <v>0</v>
      </c>
    </row>
    <row r="39" spans="1:26" ht="89.25" x14ac:dyDescent="0.25">
      <c r="A39" s="137"/>
      <c r="B39" s="137"/>
      <c r="C39" s="137"/>
      <c r="D39" s="111" t="s">
        <v>58</v>
      </c>
      <c r="E39" s="6" t="s">
        <v>59</v>
      </c>
      <c r="F39" s="9" t="s">
        <v>186</v>
      </c>
      <c r="G39" s="9" t="s">
        <v>153</v>
      </c>
      <c r="H39" s="111" t="s">
        <v>89</v>
      </c>
      <c r="I39" s="9" t="s">
        <v>246</v>
      </c>
      <c r="J39" s="68" t="s">
        <v>126</v>
      </c>
      <c r="K39" s="9" t="s">
        <v>153</v>
      </c>
      <c r="L39" s="15">
        <v>1</v>
      </c>
      <c r="M39" s="100" t="s">
        <v>304</v>
      </c>
      <c r="N39" s="100" t="s">
        <v>305</v>
      </c>
      <c r="O39" s="44" t="s">
        <v>318</v>
      </c>
      <c r="P39" s="44" t="s">
        <v>319</v>
      </c>
      <c r="Q39" s="13">
        <v>5</v>
      </c>
      <c r="R39" s="27" t="s">
        <v>319</v>
      </c>
      <c r="S39" s="13">
        <v>5</v>
      </c>
      <c r="T39" s="38" t="s">
        <v>343</v>
      </c>
      <c r="U39" s="86">
        <v>43831</v>
      </c>
      <c r="V39" s="86">
        <v>44196</v>
      </c>
      <c r="W39" s="100" t="s">
        <v>365</v>
      </c>
      <c r="X39" s="207">
        <v>84137369</v>
      </c>
      <c r="Y39" s="203" t="s">
        <v>400</v>
      </c>
      <c r="Z39" s="203" t="s">
        <v>339</v>
      </c>
    </row>
    <row r="40" spans="1:26" ht="150.75" customHeight="1" x14ac:dyDescent="0.25">
      <c r="A40" s="137"/>
      <c r="B40" s="137"/>
      <c r="C40" s="137"/>
      <c r="D40" s="111"/>
      <c r="E40" s="47" t="s">
        <v>354</v>
      </c>
      <c r="F40" s="9" t="s">
        <v>187</v>
      </c>
      <c r="G40" s="9" t="s">
        <v>188</v>
      </c>
      <c r="H40" s="111"/>
      <c r="I40" s="9" t="s">
        <v>247</v>
      </c>
      <c r="J40" s="58" t="s">
        <v>127</v>
      </c>
      <c r="K40" s="77" t="s">
        <v>359</v>
      </c>
      <c r="L40" s="15" t="s">
        <v>360</v>
      </c>
      <c r="M40" s="100"/>
      <c r="N40" s="100"/>
      <c r="O40" s="161" t="s">
        <v>332</v>
      </c>
      <c r="P40" s="163" t="s">
        <v>380</v>
      </c>
      <c r="Q40" s="165">
        <v>50</v>
      </c>
      <c r="R40" s="163" t="s">
        <v>380</v>
      </c>
      <c r="S40" s="165">
        <v>50</v>
      </c>
      <c r="T40" s="163" t="s">
        <v>381</v>
      </c>
      <c r="U40" s="170">
        <v>43831</v>
      </c>
      <c r="V40" s="170">
        <v>44196</v>
      </c>
      <c r="W40" s="100"/>
      <c r="X40" s="207"/>
      <c r="Y40" s="203"/>
      <c r="Z40" s="203"/>
    </row>
    <row r="41" spans="1:26" ht="107.25" customHeight="1" x14ac:dyDescent="0.25">
      <c r="A41" s="137"/>
      <c r="B41" s="137"/>
      <c r="C41" s="137"/>
      <c r="D41" s="111"/>
      <c r="E41" s="6" t="s">
        <v>60</v>
      </c>
      <c r="F41" s="9" t="s">
        <v>189</v>
      </c>
      <c r="G41" s="9" t="s">
        <v>190</v>
      </c>
      <c r="H41" s="111"/>
      <c r="I41" s="69" t="s">
        <v>248</v>
      </c>
      <c r="J41" s="68" t="s">
        <v>128</v>
      </c>
      <c r="K41" s="88" t="s">
        <v>282</v>
      </c>
      <c r="L41" s="15">
        <f>487+220+252</f>
        <v>959</v>
      </c>
      <c r="M41" s="100"/>
      <c r="N41" s="100"/>
      <c r="O41" s="162"/>
      <c r="P41" s="164"/>
      <c r="Q41" s="166"/>
      <c r="R41" s="164"/>
      <c r="S41" s="166"/>
      <c r="T41" s="164"/>
      <c r="U41" s="171"/>
      <c r="V41" s="171"/>
      <c r="W41" s="100"/>
      <c r="X41" s="207"/>
      <c r="Y41" s="203"/>
      <c r="Z41" s="203"/>
    </row>
    <row r="42" spans="1:26" ht="141" customHeight="1" x14ac:dyDescent="0.25">
      <c r="A42" s="137"/>
      <c r="B42" s="137"/>
      <c r="C42" s="137"/>
      <c r="D42" s="111"/>
      <c r="E42" s="6" t="s">
        <v>61</v>
      </c>
      <c r="F42" s="9" t="s">
        <v>191</v>
      </c>
      <c r="G42" s="9" t="s">
        <v>192</v>
      </c>
      <c r="H42" s="111"/>
      <c r="I42" s="9" t="s">
        <v>249</v>
      </c>
      <c r="J42" s="68" t="s">
        <v>129</v>
      </c>
      <c r="K42" s="9" t="s">
        <v>283</v>
      </c>
      <c r="L42" s="18">
        <f>657+235</f>
        <v>892</v>
      </c>
      <c r="M42" s="100"/>
      <c r="N42" s="100"/>
      <c r="O42" s="85" t="s">
        <v>399</v>
      </c>
      <c r="P42" s="85" t="s">
        <v>333</v>
      </c>
      <c r="Q42" s="31">
        <v>50</v>
      </c>
      <c r="R42" s="40" t="s">
        <v>333</v>
      </c>
      <c r="S42" s="31">
        <v>50</v>
      </c>
      <c r="T42" s="38" t="s">
        <v>344</v>
      </c>
      <c r="U42" s="86">
        <v>43831</v>
      </c>
      <c r="V42" s="86">
        <v>44196</v>
      </c>
      <c r="W42" s="100"/>
      <c r="X42" s="207"/>
      <c r="Y42" s="203"/>
      <c r="Z42" s="203"/>
    </row>
    <row r="43" spans="1:26" ht="111.75" customHeight="1" x14ac:dyDescent="0.25">
      <c r="A43" s="137"/>
      <c r="B43" s="137"/>
      <c r="C43" s="137"/>
      <c r="D43" s="111"/>
      <c r="E43" s="100" t="s">
        <v>62</v>
      </c>
      <c r="F43" s="103" t="s">
        <v>193</v>
      </c>
      <c r="G43" s="103" t="s">
        <v>194</v>
      </c>
      <c r="H43" s="111"/>
      <c r="I43" s="9" t="s">
        <v>250</v>
      </c>
      <c r="J43" s="68" t="s">
        <v>130</v>
      </c>
      <c r="K43" s="9" t="s">
        <v>284</v>
      </c>
      <c r="L43" s="18">
        <f>742+390</f>
        <v>1132</v>
      </c>
      <c r="M43" s="100"/>
      <c r="N43" s="100"/>
      <c r="O43" s="85" t="s">
        <v>378</v>
      </c>
      <c r="P43" s="25" t="s">
        <v>334</v>
      </c>
      <c r="Q43" s="31">
        <v>50</v>
      </c>
      <c r="R43" s="25" t="s">
        <v>334</v>
      </c>
      <c r="S43" s="31">
        <v>50</v>
      </c>
      <c r="T43" s="38" t="s">
        <v>345</v>
      </c>
      <c r="U43" s="86">
        <v>43831</v>
      </c>
      <c r="V43" s="86">
        <v>44196</v>
      </c>
      <c r="W43" s="100"/>
      <c r="X43" s="207"/>
      <c r="Y43" s="203"/>
      <c r="Z43" s="203"/>
    </row>
    <row r="44" spans="1:26" ht="113.25" customHeight="1" x14ac:dyDescent="0.25">
      <c r="A44" s="137"/>
      <c r="B44" s="137"/>
      <c r="C44" s="137"/>
      <c r="D44" s="111"/>
      <c r="E44" s="100"/>
      <c r="F44" s="108"/>
      <c r="G44" s="108"/>
      <c r="H44" s="111"/>
      <c r="I44" s="9" t="s">
        <v>251</v>
      </c>
      <c r="J44" s="58" t="s">
        <v>131</v>
      </c>
      <c r="K44" s="9" t="s">
        <v>153</v>
      </c>
      <c r="L44" s="15">
        <v>41</v>
      </c>
      <c r="M44" s="100"/>
      <c r="N44" s="100"/>
      <c r="O44" s="85" t="s">
        <v>379</v>
      </c>
      <c r="P44" s="25" t="s">
        <v>335</v>
      </c>
      <c r="Q44" s="31">
        <v>50</v>
      </c>
      <c r="R44" s="25" t="s">
        <v>335</v>
      </c>
      <c r="S44" s="31">
        <v>50</v>
      </c>
      <c r="T44" s="38" t="s">
        <v>346</v>
      </c>
      <c r="U44" s="86">
        <v>43831</v>
      </c>
      <c r="V44" s="86">
        <v>44196</v>
      </c>
      <c r="W44" s="100"/>
      <c r="X44" s="207"/>
      <c r="Y44" s="203"/>
      <c r="Z44" s="203"/>
    </row>
    <row r="45" spans="1:26" ht="142.5" customHeight="1" x14ac:dyDescent="0.25">
      <c r="A45" s="137"/>
      <c r="B45" s="137"/>
      <c r="C45" s="137"/>
      <c r="D45" s="111"/>
      <c r="E45" s="6" t="s">
        <v>63</v>
      </c>
      <c r="F45" s="9" t="s">
        <v>195</v>
      </c>
      <c r="G45" s="9" t="s">
        <v>196</v>
      </c>
      <c r="H45" s="111"/>
      <c r="I45" s="9" t="s">
        <v>252</v>
      </c>
      <c r="J45" s="58" t="s">
        <v>132</v>
      </c>
      <c r="K45" s="9" t="s">
        <v>285</v>
      </c>
      <c r="L45" s="18">
        <f>2429+4170+736</f>
        <v>7335</v>
      </c>
      <c r="M45" s="100"/>
      <c r="N45" s="100"/>
      <c r="O45" s="55" t="s">
        <v>355</v>
      </c>
      <c r="P45" s="25" t="s">
        <v>252</v>
      </c>
      <c r="Q45" s="31">
        <v>100</v>
      </c>
      <c r="R45" s="48" t="s">
        <v>252</v>
      </c>
      <c r="S45" s="31">
        <v>100</v>
      </c>
      <c r="T45" s="39" t="s">
        <v>347</v>
      </c>
      <c r="U45" s="86">
        <v>43831</v>
      </c>
      <c r="V45" s="86">
        <v>44196</v>
      </c>
      <c r="W45" s="100"/>
      <c r="X45" s="207"/>
      <c r="Y45" s="203"/>
      <c r="Z45" s="203"/>
    </row>
    <row r="46" spans="1:26" ht="129.75" customHeight="1" x14ac:dyDescent="0.25">
      <c r="A46" s="137"/>
      <c r="B46" s="137"/>
      <c r="C46" s="137"/>
      <c r="D46" s="111"/>
      <c r="E46" s="6" t="s">
        <v>64</v>
      </c>
      <c r="F46" s="9" t="s">
        <v>197</v>
      </c>
      <c r="G46" s="9">
        <v>0</v>
      </c>
      <c r="H46" s="111"/>
      <c r="I46" s="9" t="s">
        <v>253</v>
      </c>
      <c r="J46" s="58" t="s">
        <v>133</v>
      </c>
      <c r="K46" s="9" t="s">
        <v>153</v>
      </c>
      <c r="L46" s="20">
        <v>0</v>
      </c>
      <c r="M46" s="100"/>
      <c r="N46" s="100"/>
      <c r="O46" s="163" t="s">
        <v>337</v>
      </c>
      <c r="P46" s="163" t="s">
        <v>336</v>
      </c>
      <c r="Q46" s="105">
        <v>22</v>
      </c>
      <c r="R46" s="163" t="s">
        <v>336</v>
      </c>
      <c r="S46" s="105">
        <v>22</v>
      </c>
      <c r="T46" s="163" t="s">
        <v>348</v>
      </c>
      <c r="U46" s="215">
        <v>43831</v>
      </c>
      <c r="V46" s="167">
        <v>44196</v>
      </c>
      <c r="W46" s="100"/>
      <c r="X46" s="207"/>
      <c r="Y46" s="203"/>
      <c r="Z46" s="203"/>
    </row>
    <row r="47" spans="1:26" ht="102.75" customHeight="1" x14ac:dyDescent="0.25">
      <c r="A47" s="137"/>
      <c r="B47" s="137"/>
      <c r="C47" s="137"/>
      <c r="D47" s="111"/>
      <c r="E47" s="6" t="s">
        <v>65</v>
      </c>
      <c r="F47" s="9" t="s">
        <v>198</v>
      </c>
      <c r="G47" s="9" t="s">
        <v>199</v>
      </c>
      <c r="H47" s="111"/>
      <c r="I47" s="9" t="s">
        <v>254</v>
      </c>
      <c r="J47" s="58" t="s">
        <v>134</v>
      </c>
      <c r="K47" s="9">
        <v>0</v>
      </c>
      <c r="L47" s="71" t="s">
        <v>312</v>
      </c>
      <c r="M47" s="100"/>
      <c r="N47" s="100"/>
      <c r="O47" s="172"/>
      <c r="P47" s="172"/>
      <c r="Q47" s="106"/>
      <c r="R47" s="172"/>
      <c r="S47" s="106"/>
      <c r="T47" s="172"/>
      <c r="U47" s="216"/>
      <c r="V47" s="168"/>
      <c r="W47" s="100"/>
      <c r="X47" s="207"/>
      <c r="Y47" s="203"/>
      <c r="Z47" s="203"/>
    </row>
    <row r="48" spans="1:26" ht="96.75" customHeight="1" x14ac:dyDescent="0.25">
      <c r="A48" s="137"/>
      <c r="B48" s="137"/>
      <c r="C48" s="137"/>
      <c r="D48" s="111"/>
      <c r="E48" s="6" t="s">
        <v>66</v>
      </c>
      <c r="F48" s="9" t="s">
        <v>200</v>
      </c>
      <c r="G48" s="9">
        <v>0</v>
      </c>
      <c r="H48" s="111"/>
      <c r="I48" s="9" t="s">
        <v>255</v>
      </c>
      <c r="J48" s="58" t="s">
        <v>135</v>
      </c>
      <c r="K48" s="9" t="s">
        <v>153</v>
      </c>
      <c r="L48" s="15" t="s">
        <v>361</v>
      </c>
      <c r="M48" s="100"/>
      <c r="N48" s="100"/>
      <c r="O48" s="172"/>
      <c r="P48" s="172"/>
      <c r="Q48" s="106"/>
      <c r="R48" s="172"/>
      <c r="S48" s="106"/>
      <c r="T48" s="172"/>
      <c r="U48" s="216"/>
      <c r="V48" s="168"/>
      <c r="W48" s="100"/>
      <c r="X48" s="207"/>
      <c r="Y48" s="203"/>
      <c r="Z48" s="203"/>
    </row>
    <row r="49" spans="1:26" ht="150.75" customHeight="1" x14ac:dyDescent="0.25">
      <c r="A49" s="137"/>
      <c r="B49" s="137"/>
      <c r="C49" s="137"/>
      <c r="D49" s="111"/>
      <c r="E49" s="6" t="s">
        <v>67</v>
      </c>
      <c r="F49" s="9" t="s">
        <v>201</v>
      </c>
      <c r="G49" s="9" t="s">
        <v>202</v>
      </c>
      <c r="H49" s="111"/>
      <c r="I49" s="9" t="s">
        <v>256</v>
      </c>
      <c r="J49" s="58" t="s">
        <v>136</v>
      </c>
      <c r="K49" s="9" t="s">
        <v>286</v>
      </c>
      <c r="L49" s="20">
        <v>0</v>
      </c>
      <c r="M49" s="100"/>
      <c r="N49" s="100"/>
      <c r="O49" s="164"/>
      <c r="P49" s="164"/>
      <c r="Q49" s="107"/>
      <c r="R49" s="164"/>
      <c r="S49" s="107"/>
      <c r="T49" s="164"/>
      <c r="U49" s="217"/>
      <c r="V49" s="169"/>
      <c r="W49" s="100"/>
      <c r="X49" s="207"/>
      <c r="Y49" s="203"/>
      <c r="Z49" s="203"/>
    </row>
    <row r="50" spans="1:26" ht="91.5" customHeight="1" x14ac:dyDescent="0.25">
      <c r="A50" s="137"/>
      <c r="B50" s="137"/>
      <c r="C50" s="137"/>
      <c r="D50" s="111" t="s">
        <v>68</v>
      </c>
      <c r="E50" s="100" t="s">
        <v>69</v>
      </c>
      <c r="F50" s="103" t="s">
        <v>203</v>
      </c>
      <c r="G50" s="103" t="s">
        <v>353</v>
      </c>
      <c r="H50" s="111" t="s">
        <v>90</v>
      </c>
      <c r="I50" s="45" t="s">
        <v>257</v>
      </c>
      <c r="J50" s="62" t="s">
        <v>137</v>
      </c>
      <c r="K50" s="9" t="s">
        <v>153</v>
      </c>
      <c r="L50" s="20">
        <f>4+1</f>
        <v>5</v>
      </c>
      <c r="M50" s="100" t="s">
        <v>306</v>
      </c>
      <c r="N50" s="100" t="s">
        <v>307</v>
      </c>
      <c r="O50" s="152" t="s">
        <v>375</v>
      </c>
      <c r="P50" s="153"/>
      <c r="Q50" s="153"/>
      <c r="R50" s="153"/>
      <c r="S50" s="153"/>
      <c r="T50" s="153"/>
      <c r="U50" s="153"/>
      <c r="V50" s="154"/>
      <c r="W50" s="100" t="s">
        <v>365</v>
      </c>
      <c r="X50" s="211">
        <v>0</v>
      </c>
      <c r="Y50" s="201">
        <v>0</v>
      </c>
      <c r="Z50" s="201">
        <v>0</v>
      </c>
    </row>
    <row r="51" spans="1:26" ht="80.25" customHeight="1" x14ac:dyDescent="0.25">
      <c r="A51" s="137"/>
      <c r="B51" s="137"/>
      <c r="C51" s="137"/>
      <c r="D51" s="111"/>
      <c r="E51" s="100"/>
      <c r="F51" s="108"/>
      <c r="G51" s="108"/>
      <c r="H51" s="111"/>
      <c r="I51" s="45" t="s">
        <v>258</v>
      </c>
      <c r="J51" s="58" t="s">
        <v>138</v>
      </c>
      <c r="K51" s="9" t="s">
        <v>153</v>
      </c>
      <c r="L51" s="18">
        <f>132+200+116</f>
        <v>448</v>
      </c>
      <c r="M51" s="100"/>
      <c r="N51" s="100"/>
      <c r="O51" s="155"/>
      <c r="P51" s="156"/>
      <c r="Q51" s="156"/>
      <c r="R51" s="156"/>
      <c r="S51" s="156"/>
      <c r="T51" s="156"/>
      <c r="U51" s="156"/>
      <c r="V51" s="157"/>
      <c r="W51" s="100"/>
      <c r="X51" s="211"/>
      <c r="Y51" s="201"/>
      <c r="Z51" s="201"/>
    </row>
    <row r="52" spans="1:26" ht="123" customHeight="1" x14ac:dyDescent="0.25">
      <c r="A52" s="137"/>
      <c r="B52" s="137"/>
      <c r="C52" s="137"/>
      <c r="D52" s="111"/>
      <c r="E52" s="6" t="s">
        <v>70</v>
      </c>
      <c r="F52" s="9" t="s">
        <v>204</v>
      </c>
      <c r="G52" s="9" t="s">
        <v>205</v>
      </c>
      <c r="H52" s="111"/>
      <c r="I52" s="9" t="s">
        <v>259</v>
      </c>
      <c r="J52" s="58" t="s">
        <v>139</v>
      </c>
      <c r="K52" s="9">
        <v>40</v>
      </c>
      <c r="L52" s="15">
        <f>132+52</f>
        <v>184</v>
      </c>
      <c r="M52" s="100"/>
      <c r="N52" s="100"/>
      <c r="O52" s="155"/>
      <c r="P52" s="156"/>
      <c r="Q52" s="156"/>
      <c r="R52" s="156"/>
      <c r="S52" s="156"/>
      <c r="T52" s="156"/>
      <c r="U52" s="156"/>
      <c r="V52" s="157"/>
      <c r="W52" s="100"/>
      <c r="X52" s="211"/>
      <c r="Y52" s="201"/>
      <c r="Z52" s="201"/>
    </row>
    <row r="53" spans="1:26" ht="118.5" customHeight="1" x14ac:dyDescent="0.25">
      <c r="A53" s="137"/>
      <c r="B53" s="137"/>
      <c r="C53" s="137"/>
      <c r="D53" s="111"/>
      <c r="E53" s="6" t="s">
        <v>71</v>
      </c>
      <c r="F53" s="9" t="s">
        <v>206</v>
      </c>
      <c r="G53" s="9" t="s">
        <v>207</v>
      </c>
      <c r="H53" s="111"/>
      <c r="I53" s="9" t="s">
        <v>260</v>
      </c>
      <c r="J53" s="58" t="s">
        <v>140</v>
      </c>
      <c r="K53" s="9">
        <v>45</v>
      </c>
      <c r="L53" s="15">
        <v>0</v>
      </c>
      <c r="M53" s="100"/>
      <c r="N53" s="100"/>
      <c r="O53" s="158"/>
      <c r="P53" s="159"/>
      <c r="Q53" s="159"/>
      <c r="R53" s="159"/>
      <c r="S53" s="159"/>
      <c r="T53" s="159"/>
      <c r="U53" s="159"/>
      <c r="V53" s="160"/>
      <c r="W53" s="100"/>
      <c r="X53" s="211"/>
      <c r="Y53" s="201"/>
      <c r="Z53" s="201"/>
    </row>
    <row r="54" spans="1:26" ht="102" customHeight="1" x14ac:dyDescent="0.25">
      <c r="A54" s="137"/>
      <c r="B54" s="137"/>
      <c r="C54" s="137"/>
      <c r="D54" s="111" t="s">
        <v>72</v>
      </c>
      <c r="E54" s="6" t="s">
        <v>73</v>
      </c>
      <c r="F54" s="9" t="s">
        <v>208</v>
      </c>
      <c r="G54" s="9">
        <v>0</v>
      </c>
      <c r="H54" s="111" t="s">
        <v>72</v>
      </c>
      <c r="I54" s="9" t="s">
        <v>261</v>
      </c>
      <c r="J54" s="8" t="s">
        <v>141</v>
      </c>
      <c r="K54" s="30" t="s">
        <v>340</v>
      </c>
      <c r="L54" s="71" t="s">
        <v>313</v>
      </c>
      <c r="M54" s="100" t="s">
        <v>308</v>
      </c>
      <c r="N54" s="100" t="s">
        <v>309</v>
      </c>
      <c r="O54" s="152" t="s">
        <v>377</v>
      </c>
      <c r="P54" s="153"/>
      <c r="Q54" s="153"/>
      <c r="R54" s="153"/>
      <c r="S54" s="153"/>
      <c r="T54" s="153"/>
      <c r="U54" s="153"/>
      <c r="V54" s="154"/>
      <c r="W54" s="100" t="s">
        <v>365</v>
      </c>
      <c r="X54" s="208">
        <v>0</v>
      </c>
      <c r="Y54" s="201">
        <v>0</v>
      </c>
      <c r="Z54" s="201">
        <v>0</v>
      </c>
    </row>
    <row r="55" spans="1:26" ht="116.25" customHeight="1" x14ac:dyDescent="0.25">
      <c r="A55" s="137"/>
      <c r="B55" s="137"/>
      <c r="C55" s="137"/>
      <c r="D55" s="111"/>
      <c r="E55" s="100" t="s">
        <v>74</v>
      </c>
      <c r="F55" s="103" t="s">
        <v>209</v>
      </c>
      <c r="G55" s="103" t="s">
        <v>210</v>
      </c>
      <c r="H55" s="111"/>
      <c r="I55" s="9" t="s">
        <v>262</v>
      </c>
      <c r="J55" s="8" t="s">
        <v>142</v>
      </c>
      <c r="K55" s="9" t="s">
        <v>153</v>
      </c>
      <c r="L55" s="15">
        <f>31+5+3</f>
        <v>39</v>
      </c>
      <c r="M55" s="100"/>
      <c r="N55" s="100"/>
      <c r="O55" s="155"/>
      <c r="P55" s="156"/>
      <c r="Q55" s="156"/>
      <c r="R55" s="156"/>
      <c r="S55" s="156"/>
      <c r="T55" s="156"/>
      <c r="U55" s="156"/>
      <c r="V55" s="157"/>
      <c r="W55" s="100"/>
      <c r="X55" s="208"/>
      <c r="Y55" s="201"/>
      <c r="Z55" s="201"/>
    </row>
    <row r="56" spans="1:26" ht="105.75" customHeight="1" x14ac:dyDescent="0.25">
      <c r="A56" s="137"/>
      <c r="B56" s="137"/>
      <c r="C56" s="137"/>
      <c r="D56" s="111"/>
      <c r="E56" s="100"/>
      <c r="F56" s="104"/>
      <c r="G56" s="104"/>
      <c r="H56" s="111"/>
      <c r="I56" s="9" t="s">
        <v>263</v>
      </c>
      <c r="J56" s="8" t="s">
        <v>143</v>
      </c>
      <c r="K56" s="9">
        <v>2</v>
      </c>
      <c r="L56" s="15">
        <f>5+2+3</f>
        <v>10</v>
      </c>
      <c r="M56" s="100"/>
      <c r="N56" s="100"/>
      <c r="O56" s="155"/>
      <c r="P56" s="156"/>
      <c r="Q56" s="156"/>
      <c r="R56" s="156"/>
      <c r="S56" s="156"/>
      <c r="T56" s="156"/>
      <c r="U56" s="156"/>
      <c r="V56" s="157"/>
      <c r="W56" s="100"/>
      <c r="X56" s="208"/>
      <c r="Y56" s="201"/>
      <c r="Z56" s="201"/>
    </row>
    <row r="57" spans="1:26" ht="112.5" customHeight="1" x14ac:dyDescent="0.25">
      <c r="A57" s="137"/>
      <c r="B57" s="137"/>
      <c r="C57" s="137"/>
      <c r="D57" s="111"/>
      <c r="E57" s="100"/>
      <c r="F57" s="104"/>
      <c r="G57" s="104"/>
      <c r="H57" s="111"/>
      <c r="I57" s="9" t="s">
        <v>264</v>
      </c>
      <c r="J57" s="8" t="s">
        <v>144</v>
      </c>
      <c r="K57" s="9">
        <v>12</v>
      </c>
      <c r="L57" s="15">
        <f>19+2+2</f>
        <v>23</v>
      </c>
      <c r="M57" s="100"/>
      <c r="N57" s="100"/>
      <c r="O57" s="155"/>
      <c r="P57" s="156"/>
      <c r="Q57" s="156"/>
      <c r="R57" s="156"/>
      <c r="S57" s="156"/>
      <c r="T57" s="156"/>
      <c r="U57" s="156"/>
      <c r="V57" s="157"/>
      <c r="W57" s="100"/>
      <c r="X57" s="208"/>
      <c r="Y57" s="201"/>
      <c r="Z57" s="201"/>
    </row>
    <row r="58" spans="1:26" ht="135.75" customHeight="1" x14ac:dyDescent="0.25">
      <c r="A58" s="137"/>
      <c r="B58" s="114"/>
      <c r="C58" s="114"/>
      <c r="D58" s="111"/>
      <c r="E58" s="100"/>
      <c r="F58" s="108"/>
      <c r="G58" s="108"/>
      <c r="H58" s="111"/>
      <c r="I58" s="9" t="s">
        <v>265</v>
      </c>
      <c r="J58" s="8" t="s">
        <v>145</v>
      </c>
      <c r="K58" s="9" t="s">
        <v>287</v>
      </c>
      <c r="L58" s="15" t="s">
        <v>373</v>
      </c>
      <c r="M58" s="100"/>
      <c r="N58" s="100"/>
      <c r="O58" s="158"/>
      <c r="P58" s="159"/>
      <c r="Q58" s="159"/>
      <c r="R58" s="159"/>
      <c r="S58" s="159"/>
      <c r="T58" s="159"/>
      <c r="U58" s="159"/>
      <c r="V58" s="160"/>
      <c r="W58" s="100"/>
      <c r="X58" s="208"/>
      <c r="Y58" s="201"/>
      <c r="Z58" s="201"/>
    </row>
    <row r="59" spans="1:26" ht="76.5" customHeight="1" x14ac:dyDescent="0.25">
      <c r="A59" s="137"/>
      <c r="B59" s="113" t="s">
        <v>75</v>
      </c>
      <c r="C59" s="100" t="s">
        <v>76</v>
      </c>
      <c r="D59" s="111" t="s">
        <v>77</v>
      </c>
      <c r="E59" s="100" t="s">
        <v>78</v>
      </c>
      <c r="F59" s="103" t="s">
        <v>211</v>
      </c>
      <c r="G59" s="103" t="s">
        <v>212</v>
      </c>
      <c r="H59" s="112" t="s">
        <v>91</v>
      </c>
      <c r="I59" s="9" t="s">
        <v>266</v>
      </c>
      <c r="J59" s="58" t="s">
        <v>146</v>
      </c>
      <c r="K59" s="9" t="s">
        <v>288</v>
      </c>
      <c r="L59" s="19">
        <v>0</v>
      </c>
      <c r="M59" s="105" t="s">
        <v>310</v>
      </c>
      <c r="N59" s="139" t="s">
        <v>153</v>
      </c>
      <c r="O59" s="152" t="s">
        <v>376</v>
      </c>
      <c r="P59" s="153"/>
      <c r="Q59" s="153"/>
      <c r="R59" s="153"/>
      <c r="S59" s="153"/>
      <c r="T59" s="153"/>
      <c r="U59" s="153"/>
      <c r="V59" s="154"/>
      <c r="W59" s="151" t="s">
        <v>365</v>
      </c>
      <c r="X59" s="202">
        <v>0</v>
      </c>
      <c r="Y59" s="203">
        <v>0</v>
      </c>
      <c r="Z59" s="203">
        <v>0</v>
      </c>
    </row>
    <row r="60" spans="1:26" ht="80.25" customHeight="1" x14ac:dyDescent="0.25">
      <c r="A60" s="137"/>
      <c r="B60" s="137"/>
      <c r="C60" s="100"/>
      <c r="D60" s="111"/>
      <c r="E60" s="100"/>
      <c r="F60" s="104"/>
      <c r="G60" s="104"/>
      <c r="H60" s="111"/>
      <c r="I60" s="9" t="s">
        <v>267</v>
      </c>
      <c r="J60" s="58" t="s">
        <v>147</v>
      </c>
      <c r="K60" s="9" t="s">
        <v>289</v>
      </c>
      <c r="L60" s="23">
        <v>0</v>
      </c>
      <c r="M60" s="106"/>
      <c r="N60" s="140"/>
      <c r="O60" s="155"/>
      <c r="P60" s="156"/>
      <c r="Q60" s="156"/>
      <c r="R60" s="156"/>
      <c r="S60" s="156"/>
      <c r="T60" s="156"/>
      <c r="U60" s="156"/>
      <c r="V60" s="157"/>
      <c r="W60" s="151"/>
      <c r="X60" s="202"/>
      <c r="Y60" s="203"/>
      <c r="Z60" s="203"/>
    </row>
    <row r="61" spans="1:26" ht="59.25" customHeight="1" x14ac:dyDescent="0.25">
      <c r="A61" s="137"/>
      <c r="B61" s="137"/>
      <c r="C61" s="100"/>
      <c r="D61" s="111"/>
      <c r="E61" s="100"/>
      <c r="F61" s="104"/>
      <c r="G61" s="104"/>
      <c r="H61" s="111"/>
      <c r="I61" s="103" t="s">
        <v>268</v>
      </c>
      <c r="J61" s="58" t="s">
        <v>148</v>
      </c>
      <c r="K61" s="103" t="s">
        <v>290</v>
      </c>
      <c r="L61" s="20">
        <v>0</v>
      </c>
      <c r="M61" s="106"/>
      <c r="N61" s="140"/>
      <c r="O61" s="155"/>
      <c r="P61" s="156"/>
      <c r="Q61" s="156"/>
      <c r="R61" s="156"/>
      <c r="S61" s="156"/>
      <c r="T61" s="156"/>
      <c r="U61" s="156"/>
      <c r="V61" s="157"/>
      <c r="W61" s="151"/>
      <c r="X61" s="202"/>
      <c r="Y61" s="203"/>
      <c r="Z61" s="203"/>
    </row>
    <row r="62" spans="1:26" ht="55.5" customHeight="1" x14ac:dyDescent="0.25">
      <c r="A62" s="114"/>
      <c r="B62" s="114"/>
      <c r="C62" s="100"/>
      <c r="D62" s="111"/>
      <c r="E62" s="100"/>
      <c r="F62" s="108"/>
      <c r="G62" s="108"/>
      <c r="H62" s="111"/>
      <c r="I62" s="108"/>
      <c r="J62" s="58" t="s">
        <v>149</v>
      </c>
      <c r="K62" s="108"/>
      <c r="L62" s="73">
        <v>11</v>
      </c>
      <c r="M62" s="107"/>
      <c r="N62" s="141"/>
      <c r="O62" s="158"/>
      <c r="P62" s="159"/>
      <c r="Q62" s="159"/>
      <c r="R62" s="159"/>
      <c r="S62" s="159"/>
      <c r="T62" s="159"/>
      <c r="U62" s="159"/>
      <c r="V62" s="160"/>
      <c r="W62" s="151"/>
      <c r="X62" s="202"/>
      <c r="Y62" s="203"/>
      <c r="Z62" s="203"/>
    </row>
    <row r="63" spans="1:26" x14ac:dyDescent="0.25">
      <c r="J63" s="61"/>
    </row>
    <row r="64" spans="1:26" x14ac:dyDescent="0.25">
      <c r="J64" s="61"/>
    </row>
    <row r="65" spans="10:10" x14ac:dyDescent="0.25">
      <c r="J65" s="61"/>
    </row>
    <row r="66" spans="10:10" x14ac:dyDescent="0.25">
      <c r="J66" s="61"/>
    </row>
    <row r="67" spans="10:10" x14ac:dyDescent="0.25">
      <c r="J67" s="61"/>
    </row>
    <row r="68" spans="10:10" x14ac:dyDescent="0.25">
      <c r="J68" s="61"/>
    </row>
    <row r="69" spans="10:10" x14ac:dyDescent="0.25">
      <c r="J69" s="61"/>
    </row>
    <row r="70" spans="10:10" x14ac:dyDescent="0.25">
      <c r="J70" s="61"/>
    </row>
    <row r="71" spans="10:10" x14ac:dyDescent="0.25">
      <c r="J71" s="61"/>
    </row>
    <row r="72" spans="10:10" x14ac:dyDescent="0.25">
      <c r="J72" s="61"/>
    </row>
  </sheetData>
  <mergeCells count="201">
    <mergeCell ref="Q46:Q49"/>
    <mergeCell ref="R46:R49"/>
    <mergeCell ref="S46:S49"/>
    <mergeCell ref="T46:T49"/>
    <mergeCell ref="U46:U49"/>
    <mergeCell ref="O38:V38"/>
    <mergeCell ref="O33:O37"/>
    <mergeCell ref="P33:P37"/>
    <mergeCell ref="R33:R37"/>
    <mergeCell ref="Q33:Q37"/>
    <mergeCell ref="S33:S37"/>
    <mergeCell ref="T33:T37"/>
    <mergeCell ref="U33:U37"/>
    <mergeCell ref="V33:V37"/>
    <mergeCell ref="W33:W38"/>
    <mergeCell ref="X54:X58"/>
    <mergeCell ref="Y54:Y58"/>
    <mergeCell ref="X33:X37"/>
    <mergeCell ref="Y33:Y37"/>
    <mergeCell ref="X50:X53"/>
    <mergeCell ref="Y50:Y53"/>
    <mergeCell ref="C16:C58"/>
    <mergeCell ref="D16:D19"/>
    <mergeCell ref="O25:O27"/>
    <mergeCell ref="P25:P27"/>
    <mergeCell ref="Q25:Q27"/>
    <mergeCell ref="R25:R27"/>
    <mergeCell ref="S25:S27"/>
    <mergeCell ref="M20:M21"/>
    <mergeCell ref="M16:M19"/>
    <mergeCell ref="D50:D53"/>
    <mergeCell ref="E50:E51"/>
    <mergeCell ref="E20:E21"/>
    <mergeCell ref="D28:D30"/>
    <mergeCell ref="F31:F32"/>
    <mergeCell ref="E29:E30"/>
    <mergeCell ref="D31:D32"/>
    <mergeCell ref="E31:E32"/>
    <mergeCell ref="Z54:Z58"/>
    <mergeCell ref="X59:X62"/>
    <mergeCell ref="Y59:Y62"/>
    <mergeCell ref="Z59:Z62"/>
    <mergeCell ref="Z33:Z37"/>
    <mergeCell ref="X39:X49"/>
    <mergeCell ref="Y39:Y49"/>
    <mergeCell ref="Z39:Z49"/>
    <mergeCell ref="Z50:Z53"/>
    <mergeCell ref="Z17:Z19"/>
    <mergeCell ref="X20:X21"/>
    <mergeCell ref="Y20:Y21"/>
    <mergeCell ref="Z20:Z21"/>
    <mergeCell ref="X17:X19"/>
    <mergeCell ref="W20:W21"/>
    <mergeCell ref="W22:W24"/>
    <mergeCell ref="W25:W27"/>
    <mergeCell ref="N20:N21"/>
    <mergeCell ref="Y25:Y27"/>
    <mergeCell ref="Z25:Z27"/>
    <mergeCell ref="T25:T27"/>
    <mergeCell ref="U25:U27"/>
    <mergeCell ref="V25:V27"/>
    <mergeCell ref="Y3:Y8"/>
    <mergeCell ref="Y9:Y12"/>
    <mergeCell ref="Y13:Y14"/>
    <mergeCell ref="Z3:Z8"/>
    <mergeCell ref="Z9:Z12"/>
    <mergeCell ref="Z13:Z14"/>
    <mergeCell ref="W3:W15"/>
    <mergeCell ref="W28:W30"/>
    <mergeCell ref="N3:N15"/>
    <mergeCell ref="X3:X8"/>
    <mergeCell ref="X9:X12"/>
    <mergeCell ref="X13:X14"/>
    <mergeCell ref="W16:W19"/>
    <mergeCell ref="Y17:Y19"/>
    <mergeCell ref="O28:O29"/>
    <mergeCell ref="P28:P29"/>
    <mergeCell ref="Q28:Q29"/>
    <mergeCell ref="R28:R29"/>
    <mergeCell ref="S28:S29"/>
    <mergeCell ref="T28:T29"/>
    <mergeCell ref="U28:U29"/>
    <mergeCell ref="V28:V29"/>
    <mergeCell ref="O3:V15"/>
    <mergeCell ref="N16:N19"/>
    <mergeCell ref="W59:W62"/>
    <mergeCell ref="M39:M49"/>
    <mergeCell ref="N39:N49"/>
    <mergeCell ref="M50:M53"/>
    <mergeCell ref="N50:N53"/>
    <mergeCell ref="M54:M58"/>
    <mergeCell ref="N54:N58"/>
    <mergeCell ref="W39:W49"/>
    <mergeCell ref="W50:W53"/>
    <mergeCell ref="W54:W58"/>
    <mergeCell ref="O59:V62"/>
    <mergeCell ref="O54:V58"/>
    <mergeCell ref="O50:V53"/>
    <mergeCell ref="O40:O41"/>
    <mergeCell ref="P40:P41"/>
    <mergeCell ref="Q40:Q41"/>
    <mergeCell ref="V46:V49"/>
    <mergeCell ref="T40:T41"/>
    <mergeCell ref="U40:U41"/>
    <mergeCell ref="V40:V41"/>
    <mergeCell ref="R40:R41"/>
    <mergeCell ref="S40:S41"/>
    <mergeCell ref="O46:O49"/>
    <mergeCell ref="P46:P49"/>
    <mergeCell ref="D33:D38"/>
    <mergeCell ref="E36:E37"/>
    <mergeCell ref="M3:M15"/>
    <mergeCell ref="N59:N62"/>
    <mergeCell ref="G9:G12"/>
    <mergeCell ref="G29:G30"/>
    <mergeCell ref="F29:F30"/>
    <mergeCell ref="F20:F21"/>
    <mergeCell ref="G20:G21"/>
    <mergeCell ref="F22:F24"/>
    <mergeCell ref="G22:G24"/>
    <mergeCell ref="G59:G62"/>
    <mergeCell ref="G43:G44"/>
    <mergeCell ref="G55:G58"/>
    <mergeCell ref="G36:G37"/>
    <mergeCell ref="G50:G51"/>
    <mergeCell ref="H20:H21"/>
    <mergeCell ref="H22:H24"/>
    <mergeCell ref="H3:H8"/>
    <mergeCell ref="H9:H12"/>
    <mergeCell ref="H13:H15"/>
    <mergeCell ref="M28:M30"/>
    <mergeCell ref="M31:M32"/>
    <mergeCell ref="G31:G32"/>
    <mergeCell ref="A3:A12"/>
    <mergeCell ref="B3:B12"/>
    <mergeCell ref="C3:C12"/>
    <mergeCell ref="D3:D8"/>
    <mergeCell ref="E3:E8"/>
    <mergeCell ref="D9:D12"/>
    <mergeCell ref="E9:E12"/>
    <mergeCell ref="D20:D27"/>
    <mergeCell ref="A13:A15"/>
    <mergeCell ref="B13:B15"/>
    <mergeCell ref="C13:C15"/>
    <mergeCell ref="D13:D15"/>
    <mergeCell ref="E22:E24"/>
    <mergeCell ref="E13:E15"/>
    <mergeCell ref="B16:B58"/>
    <mergeCell ref="A16:A62"/>
    <mergeCell ref="B59:B62"/>
    <mergeCell ref="C59:C62"/>
    <mergeCell ref="D59:D62"/>
    <mergeCell ref="E59:E62"/>
    <mergeCell ref="D39:D49"/>
    <mergeCell ref="E43:E44"/>
    <mergeCell ref="D54:D58"/>
    <mergeCell ref="E55:E58"/>
    <mergeCell ref="Y31:Y32"/>
    <mergeCell ref="Z31:Z32"/>
    <mergeCell ref="Y28:Y30"/>
    <mergeCell ref="Z28:Z30"/>
    <mergeCell ref="X28:X30"/>
    <mergeCell ref="X25:X27"/>
    <mergeCell ref="X31:X32"/>
    <mergeCell ref="I22:I23"/>
    <mergeCell ref="K22:K23"/>
    <mergeCell ref="W31:W32"/>
    <mergeCell ref="O31:V32"/>
    <mergeCell ref="L22:L23"/>
    <mergeCell ref="K61:K62"/>
    <mergeCell ref="I61:I62"/>
    <mergeCell ref="J22:J23"/>
    <mergeCell ref="H25:H27"/>
    <mergeCell ref="F3:F8"/>
    <mergeCell ref="G3:G8"/>
    <mergeCell ref="F9:F12"/>
    <mergeCell ref="F13:F15"/>
    <mergeCell ref="G13:G15"/>
    <mergeCell ref="H39:H49"/>
    <mergeCell ref="H50:H53"/>
    <mergeCell ref="H54:H58"/>
    <mergeCell ref="H59:H62"/>
    <mergeCell ref="H33:H37"/>
    <mergeCell ref="H16:H17"/>
    <mergeCell ref="I20:I21"/>
    <mergeCell ref="F59:F62"/>
    <mergeCell ref="F43:F44"/>
    <mergeCell ref="F50:F51"/>
    <mergeCell ref="F55:F58"/>
    <mergeCell ref="F33:F37"/>
    <mergeCell ref="H31:H32"/>
    <mergeCell ref="H28:H30"/>
    <mergeCell ref="M33:M38"/>
    <mergeCell ref="N33:N38"/>
    <mergeCell ref="M22:M24"/>
    <mergeCell ref="N22:N24"/>
    <mergeCell ref="M25:M27"/>
    <mergeCell ref="N25:N27"/>
    <mergeCell ref="N28:N30"/>
    <mergeCell ref="N31:N32"/>
    <mergeCell ref="M59:M62"/>
  </mergeCells>
  <pageMargins left="0.70866141732283472" right="0.70866141732283472" top="0.74803149606299213" bottom="0.74803149606299213" header="0.31496062992125984" footer="0.31496062992125984"/>
  <pageSetup paperSize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Marlene Andrade Hong</dc:creator>
  <cp:lastModifiedBy>luz marina severiche monroy</cp:lastModifiedBy>
  <cp:lastPrinted>2020-01-14T16:47:13Z</cp:lastPrinted>
  <dcterms:created xsi:type="dcterms:W3CDTF">2019-01-11T19:04:00Z</dcterms:created>
  <dcterms:modified xsi:type="dcterms:W3CDTF">2020-01-29T19:30:52Z</dcterms:modified>
</cp:coreProperties>
</file>